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60" yWindow="1965" windowWidth="16485" windowHeight="12525"/>
  </bookViews>
  <sheets>
    <sheet name="All Staff-2016" sheetId="4" r:id="rId1"/>
    <sheet name="Jerry" sheetId="1" r:id="rId2"/>
    <sheet name="Jenny" sheetId="2" r:id="rId3"/>
    <sheet name="Ryan" sheetId="3" r:id="rId4"/>
    <sheet name="Accountant" sheetId="5" r:id="rId5"/>
    <sheet name="Asst Finance Director" sheetId="6" r:id="rId6"/>
    <sheet name="Finance Director" sheetId="7" r:id="rId7"/>
    <sheet name="Legal Counsel" sheetId="8" r:id="rId8"/>
    <sheet name="Sr Accountant" sheetId="10" r:id="rId9"/>
    <sheet name="Supply Clerk" sheetId="9" r:id="rId10"/>
    <sheet name="Webmaster" sheetId="11" r:id="rId11"/>
  </sheets>
  <definedNames>
    <definedName name="_xlnm.Print_Area" localSheetId="0">'All Staff-2016'!$A$1:$F$30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" i="1" l="1"/>
  <c r="E12" i="3"/>
  <c r="E11" i="3"/>
  <c r="C11" i="3"/>
  <c r="C12" i="3"/>
  <c r="E12" i="2"/>
  <c r="E11" i="2"/>
  <c r="C11" i="2"/>
  <c r="C12" i="2"/>
  <c r="C18" i="1"/>
  <c r="C12" i="1"/>
  <c r="C11" i="1"/>
  <c r="E11" i="1"/>
  <c r="E12" i="1"/>
  <c r="E18" i="1"/>
  <c r="C12" i="8"/>
  <c r="C11" i="8"/>
  <c r="E12" i="8"/>
  <c r="E11" i="8"/>
  <c r="C4" i="8"/>
  <c r="E4" i="8"/>
  <c r="K21" i="11"/>
  <c r="K20" i="11"/>
  <c r="K19" i="11"/>
  <c r="K18" i="11"/>
  <c r="K17" i="11"/>
  <c r="K16" i="11"/>
  <c r="K15" i="11"/>
  <c r="K14" i="11"/>
  <c r="K13" i="11"/>
  <c r="K12" i="11"/>
  <c r="K11" i="11"/>
  <c r="J21" i="11"/>
  <c r="J20" i="11"/>
  <c r="J19" i="11"/>
  <c r="J18" i="11"/>
  <c r="J17" i="11"/>
  <c r="J16" i="11"/>
  <c r="J15" i="11"/>
  <c r="J14" i="11"/>
  <c r="J13" i="11"/>
  <c r="J12" i="11"/>
  <c r="J11" i="11"/>
  <c r="I21" i="11"/>
  <c r="I20" i="11"/>
  <c r="I19" i="11"/>
  <c r="I18" i="11"/>
  <c r="I17" i="11"/>
  <c r="I16" i="11"/>
  <c r="I15" i="11"/>
  <c r="I14" i="11"/>
  <c r="I13" i="11"/>
  <c r="I12" i="11"/>
  <c r="I11" i="11"/>
  <c r="K21" i="9"/>
  <c r="K20" i="9"/>
  <c r="K19" i="9"/>
  <c r="K18" i="9"/>
  <c r="K17" i="9"/>
  <c r="K16" i="9"/>
  <c r="K15" i="9"/>
  <c r="K14" i="9"/>
  <c r="K13" i="9"/>
  <c r="K12" i="9"/>
  <c r="K11" i="9"/>
  <c r="J21" i="9"/>
  <c r="J20" i="9"/>
  <c r="J19" i="9"/>
  <c r="J18" i="9"/>
  <c r="J17" i="9"/>
  <c r="J16" i="9"/>
  <c r="J15" i="9"/>
  <c r="J14" i="9"/>
  <c r="J13" i="9"/>
  <c r="J12" i="9"/>
  <c r="J11" i="9"/>
  <c r="I21" i="9"/>
  <c r="I20" i="9"/>
  <c r="I19" i="9"/>
  <c r="I18" i="9"/>
  <c r="I17" i="9"/>
  <c r="I16" i="9"/>
  <c r="I15" i="9"/>
  <c r="I14" i="9"/>
  <c r="I13" i="9"/>
  <c r="I12" i="9"/>
  <c r="I11" i="9"/>
  <c r="K21" i="10"/>
  <c r="K20" i="10"/>
  <c r="K19" i="10"/>
  <c r="K18" i="10"/>
  <c r="K17" i="10"/>
  <c r="K16" i="10"/>
  <c r="K15" i="10"/>
  <c r="K14" i="10"/>
  <c r="K13" i="10"/>
  <c r="K12" i="10"/>
  <c r="K11" i="10"/>
  <c r="J21" i="10"/>
  <c r="J20" i="10"/>
  <c r="J19" i="10"/>
  <c r="J18" i="10"/>
  <c r="J17" i="10"/>
  <c r="J16" i="10"/>
  <c r="J15" i="10"/>
  <c r="J14" i="10"/>
  <c r="J13" i="10"/>
  <c r="J12" i="10"/>
  <c r="J11" i="10"/>
  <c r="I21" i="10"/>
  <c r="I20" i="10"/>
  <c r="I19" i="10"/>
  <c r="I18" i="10"/>
  <c r="I17" i="10"/>
  <c r="I16" i="10"/>
  <c r="I15" i="10"/>
  <c r="I14" i="10"/>
  <c r="I13" i="10"/>
  <c r="I12" i="10"/>
  <c r="I11" i="10"/>
  <c r="K21" i="2"/>
  <c r="K21" i="3"/>
  <c r="K21" i="5"/>
  <c r="K21" i="6"/>
  <c r="K21" i="7"/>
  <c r="K21" i="8"/>
  <c r="K29" i="4"/>
  <c r="J21" i="2"/>
  <c r="J21" i="3"/>
  <c r="J21" i="5"/>
  <c r="J21" i="6"/>
  <c r="J21" i="7"/>
  <c r="J21" i="8"/>
  <c r="J29" i="4"/>
  <c r="I21" i="2"/>
  <c r="I21" i="3"/>
  <c r="I21" i="5"/>
  <c r="I21" i="6"/>
  <c r="I21" i="7"/>
  <c r="I21" i="8"/>
  <c r="I29" i="4"/>
  <c r="K20" i="2"/>
  <c r="K20" i="3"/>
  <c r="K20" i="5"/>
  <c r="K20" i="6"/>
  <c r="K20" i="7"/>
  <c r="K20" i="8"/>
  <c r="K28" i="4"/>
  <c r="J20" i="2"/>
  <c r="J20" i="3"/>
  <c r="J20" i="5"/>
  <c r="J20" i="6"/>
  <c r="J20" i="7"/>
  <c r="J20" i="8"/>
  <c r="J28" i="4"/>
  <c r="I20" i="2"/>
  <c r="I20" i="3"/>
  <c r="I20" i="5"/>
  <c r="I20" i="6"/>
  <c r="I20" i="7"/>
  <c r="I20" i="8"/>
  <c r="I28" i="4"/>
  <c r="K19" i="2"/>
  <c r="K19" i="3"/>
  <c r="K19" i="5"/>
  <c r="K19" i="6"/>
  <c r="K19" i="7"/>
  <c r="K19" i="8"/>
  <c r="K27" i="4"/>
  <c r="J19" i="2"/>
  <c r="J19" i="3"/>
  <c r="J19" i="5"/>
  <c r="J19" i="6"/>
  <c r="J19" i="7"/>
  <c r="J19" i="8"/>
  <c r="J27" i="4"/>
  <c r="I19" i="2"/>
  <c r="I19" i="3"/>
  <c r="I19" i="5"/>
  <c r="I19" i="6"/>
  <c r="I19" i="7"/>
  <c r="I19" i="8"/>
  <c r="I27" i="4"/>
  <c r="K18" i="2"/>
  <c r="K18" i="1"/>
  <c r="K18" i="3"/>
  <c r="K18" i="5"/>
  <c r="K18" i="6"/>
  <c r="K18" i="7"/>
  <c r="K18" i="8"/>
  <c r="K26" i="4"/>
  <c r="J18" i="2"/>
  <c r="J18" i="1"/>
  <c r="J18" i="3"/>
  <c r="J18" i="5"/>
  <c r="J18" i="6"/>
  <c r="J18" i="7"/>
  <c r="J18" i="8"/>
  <c r="J26" i="4"/>
  <c r="I18" i="2"/>
  <c r="I18" i="1"/>
  <c r="I18" i="3"/>
  <c r="I18" i="5"/>
  <c r="I18" i="6"/>
  <c r="I18" i="7"/>
  <c r="I18" i="8"/>
  <c r="I26" i="4"/>
  <c r="K17" i="2"/>
  <c r="K17" i="3"/>
  <c r="K17" i="5"/>
  <c r="K17" i="6"/>
  <c r="K17" i="7"/>
  <c r="K17" i="8"/>
  <c r="K25" i="4"/>
  <c r="J17" i="2"/>
  <c r="J17" i="3"/>
  <c r="J17" i="5"/>
  <c r="J17" i="6"/>
  <c r="J17" i="7"/>
  <c r="J17" i="8"/>
  <c r="J25" i="4"/>
  <c r="I17" i="2"/>
  <c r="I17" i="3"/>
  <c r="I17" i="5"/>
  <c r="I17" i="6"/>
  <c r="I17" i="7"/>
  <c r="I17" i="8"/>
  <c r="I25" i="4"/>
  <c r="K16" i="2"/>
  <c r="K16" i="3"/>
  <c r="K16" i="5"/>
  <c r="K16" i="6"/>
  <c r="K16" i="7"/>
  <c r="K16" i="8"/>
  <c r="K24" i="4"/>
  <c r="J16" i="2"/>
  <c r="J16" i="3"/>
  <c r="J16" i="5"/>
  <c r="J16" i="6"/>
  <c r="J16" i="7"/>
  <c r="J16" i="8"/>
  <c r="J24" i="4"/>
  <c r="I16" i="2"/>
  <c r="I16" i="3"/>
  <c r="I16" i="5"/>
  <c r="I16" i="6"/>
  <c r="I16" i="7"/>
  <c r="I16" i="8"/>
  <c r="I24" i="4"/>
  <c r="K15" i="2"/>
  <c r="K15" i="3"/>
  <c r="K15" i="5"/>
  <c r="K15" i="6"/>
  <c r="K15" i="7"/>
  <c r="K15" i="8"/>
  <c r="K23" i="4"/>
  <c r="J15" i="2"/>
  <c r="J15" i="3"/>
  <c r="J15" i="5"/>
  <c r="J15" i="6"/>
  <c r="J15" i="7"/>
  <c r="J15" i="8"/>
  <c r="J23" i="4"/>
  <c r="I15" i="2"/>
  <c r="I15" i="3"/>
  <c r="I15" i="5"/>
  <c r="I15" i="6"/>
  <c r="I15" i="7"/>
  <c r="I15" i="8"/>
  <c r="I23" i="4"/>
  <c r="K14" i="2"/>
  <c r="K14" i="3"/>
  <c r="K14" i="5"/>
  <c r="K14" i="6"/>
  <c r="K14" i="7"/>
  <c r="K14" i="8"/>
  <c r="K22" i="4"/>
  <c r="J14" i="2"/>
  <c r="J14" i="3"/>
  <c r="J14" i="5"/>
  <c r="J14" i="6"/>
  <c r="J14" i="7"/>
  <c r="J14" i="8"/>
  <c r="J22" i="4"/>
  <c r="I14" i="2"/>
  <c r="I14" i="3"/>
  <c r="I14" i="5"/>
  <c r="I14" i="6"/>
  <c r="I14" i="7"/>
  <c r="I14" i="8"/>
  <c r="I22" i="4"/>
  <c r="K13" i="2"/>
  <c r="K13" i="3"/>
  <c r="K13" i="5"/>
  <c r="K13" i="6"/>
  <c r="K13" i="7"/>
  <c r="K13" i="8"/>
  <c r="K21" i="4"/>
  <c r="J13" i="2"/>
  <c r="J13" i="3"/>
  <c r="J13" i="5"/>
  <c r="J13" i="6"/>
  <c r="J13" i="7"/>
  <c r="J13" i="8"/>
  <c r="J21" i="4"/>
  <c r="I13" i="2"/>
  <c r="I13" i="3"/>
  <c r="I13" i="5"/>
  <c r="I13" i="6"/>
  <c r="I13" i="7"/>
  <c r="I13" i="8"/>
  <c r="I21" i="4"/>
  <c r="K12" i="2"/>
  <c r="K12" i="1"/>
  <c r="K12" i="3"/>
  <c r="K12" i="5"/>
  <c r="K12" i="6"/>
  <c r="K12" i="7"/>
  <c r="K12" i="8"/>
  <c r="K20" i="4"/>
  <c r="J12" i="2"/>
  <c r="J12" i="3"/>
  <c r="J12" i="5"/>
  <c r="J12" i="6"/>
  <c r="J12" i="7"/>
  <c r="J12" i="8"/>
  <c r="J20" i="4"/>
  <c r="I12" i="2"/>
  <c r="I12" i="1"/>
  <c r="I12" i="3"/>
  <c r="I12" i="5"/>
  <c r="I12" i="6"/>
  <c r="I12" i="7"/>
  <c r="I12" i="8"/>
  <c r="I20" i="4"/>
  <c r="K11" i="2"/>
  <c r="K11" i="1"/>
  <c r="K11" i="3"/>
  <c r="K11" i="5"/>
  <c r="K11" i="6"/>
  <c r="K11" i="7"/>
  <c r="K11" i="8"/>
  <c r="K19" i="4"/>
  <c r="J11" i="2"/>
  <c r="J11" i="1"/>
  <c r="J11" i="3"/>
  <c r="J11" i="5"/>
  <c r="J11" i="6"/>
  <c r="J11" i="7"/>
  <c r="J11" i="8"/>
  <c r="J19" i="4"/>
  <c r="I11" i="2"/>
  <c r="I11" i="1"/>
  <c r="I11" i="3"/>
  <c r="I11" i="5"/>
  <c r="I11" i="6"/>
  <c r="I11" i="7"/>
  <c r="I11" i="8"/>
  <c r="I19" i="4"/>
  <c r="G14" i="4"/>
  <c r="F18" i="1"/>
  <c r="H21" i="1"/>
  <c r="H21" i="2"/>
  <c r="H21" i="3"/>
  <c r="H21" i="5"/>
  <c r="H21" i="6"/>
  <c r="H21" i="7"/>
  <c r="H21" i="8"/>
  <c r="H21" i="10"/>
  <c r="H21" i="9"/>
  <c r="H21" i="11"/>
  <c r="H29" i="4"/>
  <c r="G21" i="1"/>
  <c r="G21" i="2"/>
  <c r="G21" i="3"/>
  <c r="G21" i="5"/>
  <c r="G21" i="6"/>
  <c r="G21" i="7"/>
  <c r="G21" i="8"/>
  <c r="G21" i="10"/>
  <c r="G21" i="9"/>
  <c r="G21" i="11"/>
  <c r="G29" i="4"/>
  <c r="F21" i="1"/>
  <c r="F21" i="2"/>
  <c r="F21" i="3"/>
  <c r="F21" i="5"/>
  <c r="F21" i="6"/>
  <c r="F21" i="7"/>
  <c r="F21" i="8"/>
  <c r="F21" i="10"/>
  <c r="F21" i="9"/>
  <c r="F21" i="11"/>
  <c r="F29" i="4"/>
  <c r="H20" i="1"/>
  <c r="H20" i="2"/>
  <c r="H20" i="3"/>
  <c r="H20" i="5"/>
  <c r="H20" i="6"/>
  <c r="H20" i="7"/>
  <c r="H20" i="8"/>
  <c r="H20" i="10"/>
  <c r="H20" i="9"/>
  <c r="H20" i="11"/>
  <c r="H28" i="4"/>
  <c r="G20" i="1"/>
  <c r="G20" i="2"/>
  <c r="G20" i="3"/>
  <c r="G20" i="5"/>
  <c r="G20" i="6"/>
  <c r="G20" i="7"/>
  <c r="G20" i="8"/>
  <c r="G20" i="10"/>
  <c r="G20" i="9"/>
  <c r="G20" i="11"/>
  <c r="G28" i="4"/>
  <c r="F20" i="1"/>
  <c r="F20" i="2"/>
  <c r="F20" i="3"/>
  <c r="F20" i="5"/>
  <c r="F20" i="6"/>
  <c r="F20" i="7"/>
  <c r="F20" i="8"/>
  <c r="F20" i="10"/>
  <c r="F20" i="9"/>
  <c r="F20" i="11"/>
  <c r="F28" i="4"/>
  <c r="H19" i="1"/>
  <c r="H19" i="2"/>
  <c r="H19" i="3"/>
  <c r="H19" i="5"/>
  <c r="H19" i="6"/>
  <c r="H19" i="7"/>
  <c r="H19" i="8"/>
  <c r="H19" i="10"/>
  <c r="H19" i="9"/>
  <c r="H19" i="11"/>
  <c r="H27" i="4"/>
  <c r="G19" i="1"/>
  <c r="G19" i="2"/>
  <c r="G19" i="3"/>
  <c r="G19" i="5"/>
  <c r="G19" i="6"/>
  <c r="G19" i="7"/>
  <c r="G19" i="8"/>
  <c r="G19" i="10"/>
  <c r="G19" i="9"/>
  <c r="G19" i="11"/>
  <c r="G27" i="4"/>
  <c r="F19" i="1"/>
  <c r="F19" i="2"/>
  <c r="F19" i="3"/>
  <c r="F19" i="5"/>
  <c r="F19" i="6"/>
  <c r="F19" i="7"/>
  <c r="F19" i="8"/>
  <c r="F19" i="10"/>
  <c r="F19" i="9"/>
  <c r="F19" i="11"/>
  <c r="F27" i="4"/>
  <c r="H18" i="1"/>
  <c r="H18" i="2"/>
  <c r="H18" i="3"/>
  <c r="H18" i="5"/>
  <c r="H18" i="6"/>
  <c r="H18" i="7"/>
  <c r="H18" i="8"/>
  <c r="H18" i="10"/>
  <c r="H18" i="9"/>
  <c r="H18" i="11"/>
  <c r="H26" i="4"/>
  <c r="G18" i="1"/>
  <c r="G18" i="2"/>
  <c r="G18" i="3"/>
  <c r="G18" i="5"/>
  <c r="G18" i="6"/>
  <c r="G18" i="7"/>
  <c r="G18" i="8"/>
  <c r="G18" i="10"/>
  <c r="G18" i="9"/>
  <c r="G18" i="11"/>
  <c r="G26" i="4"/>
  <c r="F18" i="2"/>
  <c r="F18" i="3"/>
  <c r="F18" i="5"/>
  <c r="F18" i="6"/>
  <c r="F18" i="7"/>
  <c r="F18" i="8"/>
  <c r="F18" i="10"/>
  <c r="F18" i="9"/>
  <c r="F18" i="11"/>
  <c r="F26" i="4"/>
  <c r="H17" i="1"/>
  <c r="H17" i="2"/>
  <c r="H17" i="3"/>
  <c r="H17" i="5"/>
  <c r="H17" i="6"/>
  <c r="H17" i="7"/>
  <c r="H17" i="8"/>
  <c r="H17" i="10"/>
  <c r="H17" i="9"/>
  <c r="H17" i="11"/>
  <c r="H25" i="4"/>
  <c r="G17" i="1"/>
  <c r="G17" i="2"/>
  <c r="G17" i="3"/>
  <c r="G17" i="5"/>
  <c r="G17" i="6"/>
  <c r="G17" i="7"/>
  <c r="G17" i="8"/>
  <c r="G17" i="10"/>
  <c r="G17" i="9"/>
  <c r="G17" i="11"/>
  <c r="G25" i="4"/>
  <c r="F17" i="1"/>
  <c r="F17" i="2"/>
  <c r="F17" i="3"/>
  <c r="F17" i="5"/>
  <c r="F17" i="6"/>
  <c r="F17" i="7"/>
  <c r="F17" i="8"/>
  <c r="F17" i="10"/>
  <c r="F17" i="9"/>
  <c r="F17" i="11"/>
  <c r="F25" i="4"/>
  <c r="H16" i="1"/>
  <c r="H16" i="2"/>
  <c r="H16" i="3"/>
  <c r="H16" i="5"/>
  <c r="H16" i="6"/>
  <c r="H16" i="7"/>
  <c r="H16" i="8"/>
  <c r="H16" i="10"/>
  <c r="H16" i="9"/>
  <c r="H16" i="11"/>
  <c r="H24" i="4"/>
  <c r="G16" i="1"/>
  <c r="G16" i="2"/>
  <c r="G16" i="3"/>
  <c r="G16" i="5"/>
  <c r="G16" i="6"/>
  <c r="G16" i="7"/>
  <c r="G16" i="8"/>
  <c r="G16" i="10"/>
  <c r="G16" i="9"/>
  <c r="G16" i="11"/>
  <c r="G24" i="4"/>
  <c r="F16" i="1"/>
  <c r="F16" i="2"/>
  <c r="F16" i="3"/>
  <c r="F16" i="5"/>
  <c r="F16" i="6"/>
  <c r="F16" i="7"/>
  <c r="F16" i="8"/>
  <c r="F16" i="10"/>
  <c r="F16" i="9"/>
  <c r="F16" i="11"/>
  <c r="F24" i="4"/>
  <c r="H15" i="1"/>
  <c r="H15" i="2"/>
  <c r="H15" i="3"/>
  <c r="H15" i="5"/>
  <c r="H15" i="6"/>
  <c r="H15" i="7"/>
  <c r="H15" i="8"/>
  <c r="H15" i="10"/>
  <c r="H15" i="9"/>
  <c r="H15" i="11"/>
  <c r="H23" i="4"/>
  <c r="G15" i="1"/>
  <c r="G15" i="2"/>
  <c r="G15" i="3"/>
  <c r="G15" i="5"/>
  <c r="G15" i="6"/>
  <c r="G15" i="7"/>
  <c r="G15" i="8"/>
  <c r="G15" i="10"/>
  <c r="G15" i="9"/>
  <c r="G15" i="11"/>
  <c r="G23" i="4"/>
  <c r="F15" i="1"/>
  <c r="F15" i="2"/>
  <c r="F15" i="3"/>
  <c r="F15" i="5"/>
  <c r="F15" i="6"/>
  <c r="F15" i="7"/>
  <c r="F15" i="8"/>
  <c r="F15" i="10"/>
  <c r="F15" i="9"/>
  <c r="F15" i="11"/>
  <c r="F23" i="4"/>
  <c r="H14" i="1"/>
  <c r="H14" i="2"/>
  <c r="H14" i="3"/>
  <c r="H14" i="5"/>
  <c r="H14" i="6"/>
  <c r="H14" i="7"/>
  <c r="H14" i="8"/>
  <c r="H14" i="10"/>
  <c r="H14" i="9"/>
  <c r="H14" i="11"/>
  <c r="H22" i="4"/>
  <c r="G14" i="1"/>
  <c r="G14" i="2"/>
  <c r="G14" i="3"/>
  <c r="G14" i="5"/>
  <c r="G14" i="6"/>
  <c r="G14" i="7"/>
  <c r="G14" i="8"/>
  <c r="G14" i="10"/>
  <c r="G14" i="9"/>
  <c r="G14" i="11"/>
  <c r="G22" i="4"/>
  <c r="F14" i="1"/>
  <c r="F14" i="2"/>
  <c r="F14" i="3"/>
  <c r="F14" i="5"/>
  <c r="F14" i="6"/>
  <c r="F14" i="7"/>
  <c r="F14" i="8"/>
  <c r="F14" i="10"/>
  <c r="F14" i="9"/>
  <c r="F14" i="11"/>
  <c r="F22" i="4"/>
  <c r="H13" i="1"/>
  <c r="H13" i="2"/>
  <c r="H13" i="3"/>
  <c r="H13" i="5"/>
  <c r="H13" i="6"/>
  <c r="H13" i="7"/>
  <c r="H13" i="8"/>
  <c r="H13" i="10"/>
  <c r="H13" i="9"/>
  <c r="H13" i="11"/>
  <c r="H21" i="4"/>
  <c r="G13" i="1"/>
  <c r="G13" i="2"/>
  <c r="G13" i="3"/>
  <c r="G13" i="5"/>
  <c r="G13" i="6"/>
  <c r="G13" i="7"/>
  <c r="G13" i="8"/>
  <c r="G13" i="10"/>
  <c r="G13" i="9"/>
  <c r="G13" i="11"/>
  <c r="G21" i="4"/>
  <c r="F13" i="1"/>
  <c r="F13" i="2"/>
  <c r="F13" i="3"/>
  <c r="F13" i="5"/>
  <c r="F13" i="6"/>
  <c r="F13" i="7"/>
  <c r="F13" i="8"/>
  <c r="F13" i="10"/>
  <c r="F13" i="9"/>
  <c r="F13" i="11"/>
  <c r="F21" i="4"/>
  <c r="E20" i="4"/>
  <c r="E29" i="4"/>
  <c r="E28" i="4"/>
  <c r="E27" i="4"/>
  <c r="E26" i="4"/>
  <c r="E25" i="4"/>
  <c r="E24" i="4"/>
  <c r="E23" i="4"/>
  <c r="E22" i="4"/>
  <c r="E21" i="4"/>
  <c r="E19" i="4"/>
  <c r="D29" i="4"/>
  <c r="D28" i="4"/>
  <c r="D27" i="4"/>
  <c r="D26" i="4"/>
  <c r="D25" i="4"/>
  <c r="D24" i="4"/>
  <c r="D23" i="4"/>
  <c r="D22" i="4"/>
  <c r="D21" i="4"/>
  <c r="D20" i="4"/>
  <c r="D19" i="4"/>
  <c r="C29" i="4"/>
  <c r="C28" i="4"/>
  <c r="C27" i="4"/>
  <c r="C26" i="4"/>
  <c r="C25" i="4"/>
  <c r="C24" i="4"/>
  <c r="C23" i="4"/>
  <c r="C22" i="4"/>
  <c r="C21" i="4"/>
  <c r="C20" i="4"/>
  <c r="C19" i="4"/>
  <c r="E22" i="11"/>
  <c r="D22" i="11"/>
  <c r="C22" i="11"/>
  <c r="H12" i="11"/>
  <c r="G12" i="11"/>
  <c r="F12" i="11"/>
  <c r="H11" i="11"/>
  <c r="G11" i="11"/>
  <c r="F11" i="11"/>
  <c r="E22" i="10"/>
  <c r="D22" i="10"/>
  <c r="C22" i="10"/>
  <c r="H12" i="10"/>
  <c r="G12" i="10"/>
  <c r="F12" i="10"/>
  <c r="H11" i="10"/>
  <c r="G11" i="10"/>
  <c r="F11" i="10"/>
  <c r="H12" i="3"/>
  <c r="G12" i="3"/>
  <c r="G12" i="1"/>
  <c r="G12" i="2"/>
  <c r="G12" i="5"/>
  <c r="G12" i="6"/>
  <c r="G12" i="7"/>
  <c r="G12" i="8"/>
  <c r="G12" i="9"/>
  <c r="G20" i="4"/>
  <c r="F12" i="3"/>
  <c r="H11" i="3"/>
  <c r="G11" i="3"/>
  <c r="G11" i="1"/>
  <c r="G11" i="2"/>
  <c r="G11" i="5"/>
  <c r="G11" i="6"/>
  <c r="G11" i="7"/>
  <c r="G11" i="8"/>
  <c r="G11" i="9"/>
  <c r="G19" i="4"/>
  <c r="F11" i="3"/>
  <c r="H12" i="2"/>
  <c r="F12" i="2"/>
  <c r="H11" i="2"/>
  <c r="F11" i="2"/>
  <c r="E22" i="9"/>
  <c r="D22" i="9"/>
  <c r="C22" i="9"/>
  <c r="H12" i="9"/>
  <c r="F12" i="9"/>
  <c r="H11" i="9"/>
  <c r="F11" i="9"/>
  <c r="E22" i="8"/>
  <c r="D22" i="8"/>
  <c r="C22" i="8"/>
  <c r="H12" i="8"/>
  <c r="F12" i="8"/>
  <c r="H11" i="8"/>
  <c r="F11" i="8"/>
  <c r="E22" i="7"/>
  <c r="D22" i="7"/>
  <c r="C22" i="7"/>
  <c r="H12" i="7"/>
  <c r="F12" i="7"/>
  <c r="H11" i="7"/>
  <c r="F11" i="7"/>
  <c r="E22" i="6"/>
  <c r="D22" i="6"/>
  <c r="C22" i="6"/>
  <c r="H12" i="6"/>
  <c r="F12" i="6"/>
  <c r="H11" i="6"/>
  <c r="F11" i="6"/>
  <c r="E22" i="5"/>
  <c r="D22" i="5"/>
  <c r="C22" i="5"/>
  <c r="H12" i="5"/>
  <c r="F12" i="5"/>
  <c r="H11" i="5"/>
  <c r="F11" i="5"/>
  <c r="H12" i="1"/>
  <c r="H11" i="1"/>
  <c r="F12" i="1"/>
  <c r="H19" i="4"/>
  <c r="F19" i="4"/>
  <c r="H20" i="4"/>
  <c r="F20" i="4"/>
  <c r="E30" i="4"/>
  <c r="D30" i="4"/>
  <c r="C30" i="4"/>
  <c r="E14" i="4"/>
  <c r="D14" i="4"/>
  <c r="C14" i="4"/>
  <c r="E22" i="3"/>
  <c r="D22" i="3"/>
  <c r="C22" i="3"/>
  <c r="E22" i="2"/>
  <c r="D22" i="2"/>
  <c r="C22" i="2"/>
  <c r="E22" i="1"/>
  <c r="D22" i="1"/>
  <c r="C22" i="1"/>
</calcChain>
</file>

<file path=xl/sharedStrings.xml><?xml version="1.0" encoding="utf-8"?>
<sst xmlns="http://schemas.openxmlformats.org/spreadsheetml/2006/main" count="404" uniqueCount="47">
  <si>
    <t>Labor(1)</t>
  </si>
  <si>
    <t>Policy, Strategy, and Regulatory Reporting Compliance</t>
  </si>
  <si>
    <t>Program Management</t>
  </si>
  <si>
    <t>Engineering services</t>
  </si>
  <si>
    <t>Customer Application/Rebate/Incentive Processing</t>
  </si>
  <si>
    <t>Customer Project Inspections</t>
  </si>
  <si>
    <t>Portfolio Analytics</t>
  </si>
  <si>
    <t>EM&amp;V</t>
  </si>
  <si>
    <t>ME&amp;O</t>
  </si>
  <si>
    <t>Account Management / Sales</t>
  </si>
  <si>
    <t>IT</t>
  </si>
  <si>
    <t>Call Center</t>
  </si>
  <si>
    <t>Cost Element</t>
  </si>
  <si>
    <t>Functional Group</t>
  </si>
  <si>
    <t>Jerry</t>
  </si>
  <si>
    <t>Jenny</t>
  </si>
  <si>
    <t>Ryan</t>
  </si>
  <si>
    <t>Hours Charged in 2016</t>
  </si>
  <si>
    <t>Admin</t>
  </si>
  <si>
    <t>Marketing</t>
  </si>
  <si>
    <t>Implementation</t>
  </si>
  <si>
    <t>Residential</t>
  </si>
  <si>
    <t>Commercial</t>
  </si>
  <si>
    <t>Hours left to allocate:</t>
  </si>
  <si>
    <t>CC</t>
  </si>
  <si>
    <t>Hours / % Allocated to 
ORA Functional Group</t>
  </si>
  <si>
    <t>Finance Director</t>
  </si>
  <si>
    <t>Legal Counsel</t>
  </si>
  <si>
    <t>Asst. Finance Director</t>
  </si>
  <si>
    <t>Senior Accountant / Grans Administrator / Program Coordinator</t>
  </si>
  <si>
    <t>Accountant / Accounting Specialist</t>
  </si>
  <si>
    <t>Webmaster</t>
  </si>
  <si>
    <t>Supply Clerk / Accountant Clerk / Accounting Assistant</t>
  </si>
  <si>
    <t>Energy Programs Manager</t>
  </si>
  <si>
    <t>Senior/Principal Program Manager</t>
  </si>
  <si>
    <t>Energy Programs Coordinator</t>
  </si>
  <si>
    <t>% of FTE</t>
  </si>
  <si>
    <t>Avg Annual Hours</t>
  </si>
  <si>
    <t>Average Annual Hours:</t>
  </si>
  <si>
    <t>Accountant</t>
  </si>
  <si>
    <t>Asst Finance Director</t>
  </si>
  <si>
    <t>Sr Accountant</t>
  </si>
  <si>
    <t>Supply Clerk</t>
  </si>
  <si>
    <t>All Staff</t>
  </si>
  <si>
    <t>% FTE
ORA Functional Group</t>
  </si>
  <si>
    <t>Labor Cost</t>
  </si>
  <si>
    <t>Cost of Labor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</si>
</sst>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 Narrow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6">
    <xf numFmtId="0" fontId="0" fillId="0" borderId="0"/>
    <xf numFmtId="0" fontId="5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7" fillId="0" borderId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8" fillId="0" borderId="0"/>
    <xf numFmtId="0" fontId="1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32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/>
    <xf numFmtId="0" fontId="0" fillId="0" borderId="5" xfId="0" applyBorder="1"/>
    <xf numFmtId="0" fontId="0" fillId="0" borderId="0" xfId="0"/>
    <xf numFmtId="0" fontId="0" fillId="0" borderId="1" xfId="0" applyBorder="1"/>
    <xf numFmtId="0" fontId="2" fillId="4" borderId="8" xfId="0" applyFont="1" applyFill="1" applyBorder="1" applyAlignment="1">
      <alignment horizontal="center"/>
    </xf>
    <xf numFmtId="0" fontId="0" fillId="2" borderId="18" xfId="0" applyFill="1" applyBorder="1"/>
    <xf numFmtId="0" fontId="0" fillId="5" borderId="7" xfId="0" applyFill="1" applyBorder="1"/>
    <xf numFmtId="0" fontId="0" fillId="0" borderId="16" xfId="0" applyBorder="1"/>
    <xf numFmtId="0" fontId="0" fillId="0" borderId="11" xfId="0" applyBorder="1"/>
    <xf numFmtId="0" fontId="0" fillId="5" borderId="8" xfId="0" applyFill="1" applyBorder="1"/>
    <xf numFmtId="0" fontId="0" fillId="2" borderId="4" xfId="0" applyFill="1" applyBorder="1"/>
    <xf numFmtId="0" fontId="0" fillId="7" borderId="2" xfId="0" applyFill="1" applyBorder="1"/>
    <xf numFmtId="0" fontId="0" fillId="7" borderId="15" xfId="0" applyFill="1" applyBorder="1"/>
    <xf numFmtId="0" fontId="9" fillId="0" borderId="0" xfId="0" applyFont="1" applyFill="1" applyBorder="1" applyAlignment="1">
      <alignment horizontal="right"/>
    </xf>
    <xf numFmtId="0" fontId="4" fillId="9" borderId="5" xfId="0" applyFont="1" applyFill="1" applyBorder="1"/>
    <xf numFmtId="0" fontId="4" fillId="9" borderId="10" xfId="0" applyFont="1" applyFill="1" applyBorder="1"/>
    <xf numFmtId="0" fontId="0" fillId="10" borderId="1" xfId="0" applyFill="1" applyBorder="1"/>
    <xf numFmtId="0" fontId="0" fillId="10" borderId="11" xfId="0" applyFill="1" applyBorder="1"/>
    <xf numFmtId="0" fontId="0" fillId="8" borderId="6" xfId="0" applyFill="1" applyBorder="1"/>
    <xf numFmtId="0" fontId="0" fillId="8" borderId="12" xfId="0" applyFill="1" applyBorder="1"/>
    <xf numFmtId="0" fontId="2" fillId="9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0" fillId="0" borderId="0" xfId="0" applyBorder="1"/>
    <xf numFmtId="2" fontId="0" fillId="0" borderId="0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11" fillId="11" borderId="2" xfId="1" applyFont="1" applyFill="1" applyBorder="1" applyProtection="1">
      <protection locked="0"/>
    </xf>
    <xf numFmtId="0" fontId="0" fillId="0" borderId="0" xfId="0"/>
    <xf numFmtId="0" fontId="11" fillId="11" borderId="2" xfId="1" applyFont="1" applyFill="1" applyBorder="1" applyProtection="1">
      <protection locked="0"/>
    </xf>
    <xf numFmtId="0" fontId="11" fillId="11" borderId="30" xfId="1" applyFont="1" applyFill="1" applyBorder="1" applyProtection="1">
      <protection locked="0"/>
    </xf>
    <xf numFmtId="2" fontId="11" fillId="0" borderId="32" xfId="0" applyNumberFormat="1" applyFont="1" applyFill="1" applyBorder="1"/>
    <xf numFmtId="2" fontId="11" fillId="0" borderId="33" xfId="0" applyNumberFormat="1" applyFont="1" applyFill="1" applyBorder="1"/>
    <xf numFmtId="2" fontId="11" fillId="0" borderId="34" xfId="0" applyNumberFormat="1" applyFont="1" applyFill="1" applyBorder="1"/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0" fontId="4" fillId="9" borderId="5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4" fillId="9" borderId="10" xfId="0" applyFont="1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10" borderId="11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wrapText="1"/>
    </xf>
    <xf numFmtId="0" fontId="11" fillId="11" borderId="6" xfId="1" applyFont="1" applyFill="1" applyBorder="1" applyProtection="1">
      <protection locked="0"/>
    </xf>
    <xf numFmtId="4" fontId="0" fillId="0" borderId="0" xfId="0" applyNumberFormat="1" applyFill="1" applyBorder="1" applyAlignment="1">
      <alignment horizontal="center"/>
    </xf>
    <xf numFmtId="3" fontId="9" fillId="0" borderId="0" xfId="0" applyNumberFormat="1" applyFont="1" applyAlignment="1">
      <alignment horizontal="center"/>
    </xf>
    <xf numFmtId="4" fontId="2" fillId="9" borderId="5" xfId="0" applyNumberFormat="1" applyFont="1" applyFill="1" applyBorder="1" applyAlignment="1">
      <alignment horizontal="center"/>
    </xf>
    <xf numFmtId="4" fontId="2" fillId="10" borderId="1" xfId="0" applyNumberFormat="1" applyFont="1" applyFill="1" applyBorder="1" applyAlignment="1">
      <alignment horizontal="center"/>
    </xf>
    <xf numFmtId="4" fontId="2" fillId="8" borderId="6" xfId="0" applyNumberFormat="1" applyFont="1" applyFill="1" applyBorder="1" applyAlignment="1">
      <alignment horizontal="center"/>
    </xf>
    <xf numFmtId="4" fontId="4" fillId="9" borderId="10" xfId="0" applyNumberFormat="1" applyFont="1" applyFill="1" applyBorder="1" applyAlignment="1">
      <alignment horizontal="center"/>
    </xf>
    <xf numFmtId="4" fontId="4" fillId="10" borderId="11" xfId="0" applyNumberFormat="1" applyFont="1" applyFill="1" applyBorder="1" applyAlignment="1">
      <alignment horizontal="center"/>
    </xf>
    <xf numFmtId="2" fontId="0" fillId="0" borderId="0" xfId="0" applyNumberFormat="1" applyFill="1" applyAlignment="1">
      <alignment horizontal="center"/>
    </xf>
    <xf numFmtId="2" fontId="11" fillId="0" borderId="41" xfId="0" applyNumberFormat="1" applyFont="1" applyFill="1" applyBorder="1"/>
    <xf numFmtId="2" fontId="11" fillId="0" borderId="20" xfId="0" applyNumberFormat="1" applyFont="1" applyFill="1" applyBorder="1"/>
    <xf numFmtId="2" fontId="11" fillId="0" borderId="29" xfId="0" applyNumberFormat="1" applyFont="1" applyFill="1" applyBorder="1"/>
    <xf numFmtId="2" fontId="11" fillId="0" borderId="42" xfId="0" applyNumberFormat="1" applyFont="1" applyFill="1" applyBorder="1"/>
    <xf numFmtId="0" fontId="0" fillId="0" borderId="5" xfId="0" applyFill="1" applyBorder="1"/>
    <xf numFmtId="0" fontId="0" fillId="0" borderId="2" xfId="0" applyFill="1" applyBorder="1"/>
    <xf numFmtId="0" fontId="0" fillId="0" borderId="10" xfId="0" applyFill="1" applyBorder="1"/>
    <xf numFmtId="0" fontId="0" fillId="0" borderId="15" xfId="0" applyFill="1" applyBorder="1"/>
    <xf numFmtId="2" fontId="0" fillId="0" borderId="5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2" fontId="0" fillId="0" borderId="31" xfId="0" applyNumberFormat="1" applyFill="1" applyBorder="1" applyAlignment="1">
      <alignment horizontal="center"/>
    </xf>
    <xf numFmtId="2" fontId="0" fillId="0" borderId="26" xfId="0" applyNumberFormat="1" applyFill="1" applyBorder="1" applyAlignment="1">
      <alignment horizontal="center"/>
    </xf>
    <xf numFmtId="2" fontId="0" fillId="0" borderId="27" xfId="0" applyNumberFormat="1" applyFill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2" fontId="0" fillId="0" borderId="11" xfId="0" applyNumberFormat="1" applyFill="1" applyBorder="1" applyAlignment="1">
      <alignment horizontal="center"/>
    </xf>
    <xf numFmtId="2" fontId="0" fillId="0" borderId="12" xfId="0" applyNumberForma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44" fontId="11" fillId="0" borderId="0" xfId="0" applyNumberFormat="1" applyFont="1" applyFill="1" applyBorder="1" applyAlignment="1">
      <alignment horizontal="center"/>
    </xf>
    <xf numFmtId="44" fontId="0" fillId="0" borderId="0" xfId="0" applyNumberFormat="1" applyBorder="1" applyAlignment="1">
      <alignment horizontal="center"/>
    </xf>
    <xf numFmtId="44" fontId="0" fillId="0" borderId="0" xfId="0" applyNumberFormat="1"/>
    <xf numFmtId="44" fontId="2" fillId="9" borderId="5" xfId="0" applyNumberFormat="1" applyFont="1" applyFill="1" applyBorder="1" applyAlignment="1">
      <alignment horizontal="center"/>
    </xf>
    <xf numFmtId="44" fontId="2" fillId="10" borderId="1" xfId="0" applyNumberFormat="1" applyFont="1" applyFill="1" applyBorder="1" applyAlignment="1">
      <alignment horizontal="center"/>
    </xf>
    <xf numFmtId="44" fontId="2" fillId="8" borderId="6" xfId="0" applyNumberFormat="1" applyFont="1" applyFill="1" applyBorder="1" applyAlignment="1">
      <alignment horizontal="center"/>
    </xf>
    <xf numFmtId="44" fontId="4" fillId="9" borderId="10" xfId="0" applyNumberFormat="1" applyFont="1" applyFill="1" applyBorder="1" applyAlignment="1">
      <alignment horizontal="center"/>
    </xf>
    <xf numFmtId="44" fontId="4" fillId="10" borderId="11" xfId="0" applyNumberFormat="1" applyFont="1" applyFill="1" applyBorder="1" applyAlignment="1">
      <alignment horizontal="center"/>
    </xf>
    <xf numFmtId="44" fontId="11" fillId="0" borderId="41" xfId="0" applyNumberFormat="1" applyFont="1" applyFill="1" applyBorder="1"/>
    <xf numFmtId="44" fontId="11" fillId="0" borderId="33" xfId="0" applyNumberFormat="1" applyFont="1" applyFill="1" applyBorder="1"/>
    <xf numFmtId="44" fontId="11" fillId="0" borderId="34" xfId="0" applyNumberFormat="1" applyFont="1" applyFill="1" applyBorder="1"/>
    <xf numFmtId="2" fontId="4" fillId="9" borderId="5" xfId="0" applyNumberFormat="1" applyFont="1" applyFill="1" applyBorder="1"/>
    <xf numFmtId="0" fontId="0" fillId="0" borderId="0" xfId="0" applyNumberFormat="1"/>
    <xf numFmtId="2" fontId="0" fillId="0" borderId="0" xfId="0" applyNumberFormat="1" applyFill="1" applyBorder="1" applyAlignment="1">
      <alignment horizontal="center"/>
    </xf>
    <xf numFmtId="0" fontId="4" fillId="9" borderId="5" xfId="0" applyNumberFormat="1" applyFont="1" applyFill="1" applyBorder="1"/>
    <xf numFmtId="2" fontId="0" fillId="0" borderId="28" xfId="0" applyNumberFormat="1" applyFill="1" applyBorder="1" applyAlignment="1">
      <alignment horizontal="center"/>
    </xf>
    <xf numFmtId="2" fontId="0" fillId="0" borderId="16" xfId="0" applyNumberFormat="1" applyFill="1" applyBorder="1" applyAlignment="1">
      <alignment horizontal="center"/>
    </xf>
    <xf numFmtId="2" fontId="0" fillId="0" borderId="17" xfId="0" applyNumberFormat="1" applyFill="1" applyBorder="1" applyAlignment="1">
      <alignment horizontal="center"/>
    </xf>
    <xf numFmtId="0" fontId="0" fillId="5" borderId="7" xfId="0" applyFill="1" applyBorder="1" applyAlignment="1">
      <alignment horizontal="center" wrapText="1"/>
    </xf>
    <xf numFmtId="0" fontId="0" fillId="5" borderId="8" xfId="0" applyFill="1" applyBorder="1" applyAlignment="1">
      <alignment horizontal="center" wrapText="1"/>
    </xf>
    <xf numFmtId="0" fontId="0" fillId="5" borderId="9" xfId="0" applyFill="1" applyBorder="1" applyAlignment="1">
      <alignment horizontal="center" wrapText="1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5" borderId="7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/>
    </xf>
    <xf numFmtId="0" fontId="10" fillId="3" borderId="25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4" xfId="0" applyFont="1" applyBorder="1" applyAlignment="1">
      <alignment horizontal="center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0" fillId="6" borderId="19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0" fontId="0" fillId="6" borderId="24" xfId="0" applyFill="1" applyBorder="1" applyAlignment="1">
      <alignment horizontal="center"/>
    </xf>
    <xf numFmtId="2" fontId="0" fillId="0" borderId="35" xfId="0" applyNumberFormat="1" applyBorder="1" applyAlignment="1">
      <alignment horizontal="center" vertical="center"/>
    </xf>
    <xf numFmtId="2" fontId="0" fillId="0" borderId="36" xfId="0" applyNumberFormat="1" applyBorder="1" applyAlignment="1">
      <alignment horizontal="center" vertical="center"/>
    </xf>
    <xf numFmtId="2" fontId="0" fillId="0" borderId="37" xfId="0" applyNumberFormat="1" applyBorder="1" applyAlignment="1">
      <alignment horizontal="center" vertical="center"/>
    </xf>
    <xf numFmtId="2" fontId="0" fillId="0" borderId="38" xfId="0" applyNumberFormat="1" applyBorder="1" applyAlignment="1">
      <alignment horizontal="center" vertical="center"/>
    </xf>
    <xf numFmtId="2" fontId="0" fillId="0" borderId="39" xfId="0" applyNumberFormat="1" applyBorder="1" applyAlignment="1">
      <alignment horizontal="center" vertical="center"/>
    </xf>
    <xf numFmtId="2" fontId="0" fillId="0" borderId="40" xfId="0" applyNumberFormat="1" applyBorder="1" applyAlignment="1">
      <alignment horizontal="center" vertical="center"/>
    </xf>
  </cellXfs>
  <cellStyles count="16">
    <cellStyle name="Comma 2" xfId="7"/>
    <cellStyle name="Comma 3" xfId="8"/>
    <cellStyle name="Comma 4" xfId="11"/>
    <cellStyle name="Currency 2" xfId="4"/>
    <cellStyle name="Currency 2 2" xfId="12"/>
    <cellStyle name="Currency 3" xfId="2"/>
    <cellStyle name="Normal" xfId="0" builtinId="0"/>
    <cellStyle name="Normal 2" xfId="5"/>
    <cellStyle name="Normal 3" xfId="6"/>
    <cellStyle name="Normal 4" xfId="9"/>
    <cellStyle name="Normal 5" xfId="1"/>
    <cellStyle name="Normal 6" xfId="10"/>
    <cellStyle name="Normal 6 2" xfId="13"/>
    <cellStyle name="Normal 6 3" xfId="14"/>
    <cellStyle name="Normal 6 4" xfId="1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32"/>
  <sheetViews>
    <sheetView tabSelected="1" workbookViewId="0">
      <selection activeCell="I4" sqref="I4"/>
    </sheetView>
  </sheetViews>
  <sheetFormatPr defaultColWidth="8.85546875" defaultRowHeight="15" x14ac:dyDescent="0.25"/>
  <cols>
    <col min="1" max="1" width="12.7109375" bestFit="1" customWidth="1"/>
    <col min="2" max="2" width="58.28515625" bestFit="1" customWidth="1"/>
    <col min="3" max="3" width="11" bestFit="1" customWidth="1"/>
    <col min="4" max="4" width="11.42578125" bestFit="1" customWidth="1"/>
    <col min="5" max="5" width="7.42578125" bestFit="1" customWidth="1"/>
    <col min="6" max="6" width="16.7109375" style="35" bestFit="1" customWidth="1"/>
    <col min="7" max="7" width="12.42578125" style="35" bestFit="1" customWidth="1"/>
    <col min="8" max="8" width="10.42578125" bestFit="1" customWidth="1"/>
    <col min="9" max="9" width="12.42578125" bestFit="1" customWidth="1"/>
    <col min="10" max="10" width="11.7109375" bestFit="1" customWidth="1"/>
    <col min="11" max="11" width="11.42578125" bestFit="1" customWidth="1"/>
  </cols>
  <sheetData>
    <row r="1" spans="1:11" x14ac:dyDescent="0.2">
      <c r="A1" s="5"/>
      <c r="B1" s="5"/>
      <c r="C1" s="115" t="s">
        <v>17</v>
      </c>
      <c r="D1" s="115"/>
      <c r="E1" s="115"/>
      <c r="F1" s="41"/>
      <c r="G1" s="41"/>
    </row>
    <row r="2" spans="1:11" ht="15.95" thickBot="1" x14ac:dyDescent="0.25">
      <c r="A2" s="5"/>
      <c r="B2" s="5"/>
      <c r="C2" s="116" t="s">
        <v>43</v>
      </c>
      <c r="D2" s="116"/>
      <c r="E2" s="116"/>
      <c r="F2" s="42"/>
      <c r="G2" s="42"/>
    </row>
    <row r="3" spans="1:11" ht="15.95" thickBot="1" x14ac:dyDescent="0.25">
      <c r="A3" s="5"/>
      <c r="B3" s="5"/>
      <c r="C3" s="23" t="s">
        <v>21</v>
      </c>
      <c r="D3" s="7" t="s">
        <v>22</v>
      </c>
      <c r="E3" s="24" t="s">
        <v>24</v>
      </c>
      <c r="F3" s="57" t="s">
        <v>37</v>
      </c>
      <c r="G3" s="56" t="s">
        <v>45</v>
      </c>
    </row>
    <row r="4" spans="1:11" x14ac:dyDescent="0.25">
      <c r="A4" s="112"/>
      <c r="B4" s="34" t="s">
        <v>30</v>
      </c>
      <c r="C4" s="100">
        <v>80</v>
      </c>
      <c r="D4" s="101">
        <v>0</v>
      </c>
      <c r="E4" s="102">
        <v>41.5</v>
      </c>
      <c r="F4" s="59">
        <v>1796</v>
      </c>
      <c r="G4" s="85">
        <v>12235.24</v>
      </c>
      <c r="H4" s="87"/>
      <c r="I4" s="87"/>
    </row>
    <row r="5" spans="1:11" x14ac:dyDescent="0.25">
      <c r="A5" s="113"/>
      <c r="B5" s="34" t="s">
        <v>28</v>
      </c>
      <c r="C5" s="75">
        <v>3.5</v>
      </c>
      <c r="D5" s="76">
        <v>0</v>
      </c>
      <c r="E5" s="77">
        <v>2</v>
      </c>
      <c r="F5" s="59">
        <v>1752</v>
      </c>
      <c r="G5" s="85">
        <v>908.47</v>
      </c>
    </row>
    <row r="6" spans="1:11" s="5" customFormat="1" x14ac:dyDescent="0.25">
      <c r="A6" s="113"/>
      <c r="B6" s="36" t="s">
        <v>35</v>
      </c>
      <c r="C6" s="75">
        <v>260</v>
      </c>
      <c r="D6" s="76">
        <v>19.5</v>
      </c>
      <c r="E6" s="77">
        <v>47.5</v>
      </c>
      <c r="F6" s="59">
        <v>1756</v>
      </c>
      <c r="G6" s="85">
        <v>26144.240000000002</v>
      </c>
      <c r="I6"/>
    </row>
    <row r="7" spans="1:11" s="5" customFormat="1" x14ac:dyDescent="0.25">
      <c r="A7" s="113"/>
      <c r="B7" s="36" t="s">
        <v>33</v>
      </c>
      <c r="C7" s="75">
        <v>591</v>
      </c>
      <c r="D7" s="76">
        <v>39</v>
      </c>
      <c r="E7" s="77">
        <v>409</v>
      </c>
      <c r="F7" s="59">
        <v>1676</v>
      </c>
      <c r="G7" s="85">
        <v>167716.41</v>
      </c>
      <c r="I7"/>
    </row>
    <row r="8" spans="1:11" s="5" customFormat="1" x14ac:dyDescent="0.25">
      <c r="A8" s="113"/>
      <c r="B8" s="34" t="s">
        <v>26</v>
      </c>
      <c r="C8" s="78">
        <v>8.25</v>
      </c>
      <c r="D8" s="79">
        <v>0</v>
      </c>
      <c r="E8" s="80">
        <v>0</v>
      </c>
      <c r="F8" s="59">
        <v>1716</v>
      </c>
      <c r="G8" s="85">
        <v>1168.31</v>
      </c>
      <c r="I8"/>
    </row>
    <row r="9" spans="1:11" s="5" customFormat="1" x14ac:dyDescent="0.25">
      <c r="A9" s="113"/>
      <c r="B9" s="36" t="s">
        <v>27</v>
      </c>
      <c r="C9" s="78">
        <v>12.5</v>
      </c>
      <c r="D9" s="79">
        <v>0</v>
      </c>
      <c r="E9" s="80">
        <v>12.5</v>
      </c>
      <c r="F9" s="59">
        <v>1676</v>
      </c>
      <c r="G9" s="85">
        <v>4983.03</v>
      </c>
      <c r="I9"/>
    </row>
    <row r="10" spans="1:11" s="5" customFormat="1" x14ac:dyDescent="0.25">
      <c r="A10" s="113"/>
      <c r="B10" s="37" t="s">
        <v>29</v>
      </c>
      <c r="C10" s="78">
        <v>27.5</v>
      </c>
      <c r="D10" s="79">
        <v>0</v>
      </c>
      <c r="E10" s="80">
        <v>17</v>
      </c>
      <c r="F10" s="59">
        <v>1716</v>
      </c>
      <c r="G10" s="85">
        <v>5526.9</v>
      </c>
      <c r="I10"/>
    </row>
    <row r="11" spans="1:11" s="5" customFormat="1" x14ac:dyDescent="0.25">
      <c r="A11" s="113"/>
      <c r="B11" s="37" t="s">
        <v>34</v>
      </c>
      <c r="C11" s="78">
        <v>1344</v>
      </c>
      <c r="D11" s="79">
        <v>18</v>
      </c>
      <c r="E11" s="80">
        <v>430.5</v>
      </c>
      <c r="F11" s="59">
        <v>1756</v>
      </c>
      <c r="G11" s="85">
        <v>247704.92</v>
      </c>
      <c r="I11"/>
    </row>
    <row r="12" spans="1:11" s="35" customFormat="1" x14ac:dyDescent="0.25">
      <c r="A12" s="113"/>
      <c r="B12" s="37" t="s">
        <v>32</v>
      </c>
      <c r="C12" s="78">
        <v>15.5</v>
      </c>
      <c r="D12" s="79">
        <v>0</v>
      </c>
      <c r="E12" s="80">
        <v>6</v>
      </c>
      <c r="F12" s="59">
        <v>1716</v>
      </c>
      <c r="G12" s="85">
        <v>1892.02</v>
      </c>
      <c r="I12"/>
    </row>
    <row r="13" spans="1:11" ht="15.75" thickBot="1" x14ac:dyDescent="0.3">
      <c r="A13" s="114"/>
      <c r="B13" s="58" t="s">
        <v>31</v>
      </c>
      <c r="C13" s="81">
        <v>13.25</v>
      </c>
      <c r="D13" s="82">
        <v>0</v>
      </c>
      <c r="E13" s="83">
        <v>0</v>
      </c>
      <c r="F13" s="59">
        <v>1756</v>
      </c>
      <c r="G13" s="85">
        <v>1481.75</v>
      </c>
    </row>
    <row r="14" spans="1:11" s="35" customFormat="1" ht="15.95" x14ac:dyDescent="0.2">
      <c r="A14" s="84"/>
      <c r="B14" s="31"/>
      <c r="C14" s="32">
        <f>SUM(C4:C13)</f>
        <v>2355.5</v>
      </c>
      <c r="D14" s="32">
        <f>SUM(D4:D13)</f>
        <v>76.5</v>
      </c>
      <c r="E14" s="32">
        <f>SUM(E4:E13)</f>
        <v>966</v>
      </c>
      <c r="F14" s="32"/>
      <c r="G14" s="86">
        <f>SUM(G4:G13)</f>
        <v>469761.29000000004</v>
      </c>
      <c r="I14"/>
    </row>
    <row r="15" spans="1:11" ht="15.95" thickBot="1" x14ac:dyDescent="0.25">
      <c r="A15" s="5"/>
      <c r="B15" s="5"/>
      <c r="C15" s="5"/>
      <c r="D15" s="5"/>
      <c r="E15" s="5"/>
    </row>
    <row r="16" spans="1:11" ht="15.95" thickBot="1" x14ac:dyDescent="0.25">
      <c r="A16" s="5"/>
      <c r="B16" s="5"/>
      <c r="C16" s="23" t="s">
        <v>21</v>
      </c>
      <c r="D16" s="7" t="s">
        <v>22</v>
      </c>
      <c r="E16" s="24" t="s">
        <v>24</v>
      </c>
      <c r="F16" s="23" t="s">
        <v>21</v>
      </c>
      <c r="G16" s="7" t="s">
        <v>22</v>
      </c>
      <c r="H16" s="24" t="s">
        <v>24</v>
      </c>
      <c r="I16" s="23" t="s">
        <v>21</v>
      </c>
      <c r="J16" s="7" t="s">
        <v>22</v>
      </c>
      <c r="K16" s="24" t="s">
        <v>24</v>
      </c>
    </row>
    <row r="17" spans="1:11" ht="29.25" customHeight="1" thickBot="1" x14ac:dyDescent="0.25">
      <c r="A17" s="9"/>
      <c r="B17" s="12"/>
      <c r="C17" s="103" t="s">
        <v>25</v>
      </c>
      <c r="D17" s="104"/>
      <c r="E17" s="105"/>
      <c r="F17" s="103" t="s">
        <v>44</v>
      </c>
      <c r="G17" s="104"/>
      <c r="H17" s="105"/>
      <c r="I17" s="108" t="s">
        <v>46</v>
      </c>
      <c r="J17" s="109"/>
      <c r="K17" s="110"/>
    </row>
    <row r="18" spans="1:11" ht="15.95" thickBot="1" x14ac:dyDescent="0.25">
      <c r="A18" s="8" t="s">
        <v>12</v>
      </c>
      <c r="B18" s="13" t="s">
        <v>13</v>
      </c>
      <c r="C18" s="106"/>
      <c r="D18" s="107"/>
      <c r="E18" s="111"/>
      <c r="F18" s="106"/>
      <c r="G18" s="107"/>
      <c r="H18" s="107"/>
      <c r="I18" s="106"/>
      <c r="J18" s="107"/>
      <c r="K18" s="111"/>
    </row>
    <row r="19" spans="1:11" x14ac:dyDescent="0.2">
      <c r="A19" s="71" t="s">
        <v>0</v>
      </c>
      <c r="B19" s="72" t="s">
        <v>1</v>
      </c>
      <c r="C19" s="67">
        <f>Jerry!C11+Jenny!C11+Ryan!C11+Accountant!C11+'Asst Finance Director'!C11+'Finance Director'!C11+'Legal Counsel'!C11+'Sr Accountant'!C11+'Supply Clerk'!C11+Webmaster!C11</f>
        <v>1229.25</v>
      </c>
      <c r="D19" s="38">
        <f>Jerry!D11+Jenny!D11+Ryan!D11+Accountant!D11+'Asst Finance Director'!D11+'Finance Director'!D11+'Legal Counsel'!D11+'Sr Accountant'!D11+'Supply Clerk'!D11+Webmaster!D11</f>
        <v>36.75</v>
      </c>
      <c r="E19" s="68">
        <f>Jerry!E11+Jenny!E11+Ryan!E11+Accountant!E11+'Asst Finance Director'!E11+'Finance Director'!E11+'Legal Counsel'!E11+'Sr Accountant'!E11+'Supply Clerk'!E11+Webmaster!E11</f>
        <v>468</v>
      </c>
      <c r="F19" s="67">
        <f>Jerry!F11+Jenny!F11+Ryan!F11+Accountant!F11+'Asst Finance Director'!F11+'Finance Director'!F11+'Legal Counsel'!F11+'Sr Accountant'!F11+'Supply Clerk'!F11+Webmaster!F11</f>
        <v>0.71365376669692993</v>
      </c>
      <c r="G19" s="67">
        <f>Jerry!G11+Jenny!G11+Ryan!G11+Accountant!G11+'Asst Finance Director'!G11+'Finance Director'!G11+'Legal Counsel'!G11+'Sr Accountant'!G11+'Supply Clerk'!G11+Webmaster!G11</f>
        <v>2.1580629114770499E-2</v>
      </c>
      <c r="H19" s="38">
        <f>Jerry!H11+Jenny!H11+Ryan!H11+Accountant!H11+'Asst Finance Director'!H11+'Finance Director'!H11+'Legal Counsel'!H11+'Sr Accountant'!H11+'Supply Clerk'!H11+Webmaster!H11</f>
        <v>0.27350753774308068</v>
      </c>
      <c r="I19" s="93">
        <f>Jerry!I11+Jenny!I11+Ryan!I11+Accountant!I11+'Asst Finance Director'!I11+'Finance Director'!I11+'Legal Counsel'!I11+'Sr Accountant'!I11+'Supply Clerk'!I11+Webmaster!I11</f>
        <v>174180.28425275919</v>
      </c>
      <c r="J19" s="93">
        <f>Jerry!J11+Jenny!J11+Ryan!J11+Accountant!J11+'Asst Finance Director'!J11+'Finance Director'!J11+'Legal Counsel'!J11+'Sr Accountant'!J11+'Supply Clerk'!J11+Webmaster!J11</f>
        <v>5242.9162785382596</v>
      </c>
      <c r="K19" s="93">
        <f>Jerry!K11+Jenny!K11+Ryan!K11+Accountant!K11+'Asst Finance Director'!K11+'Finance Director'!K11+'Legal Counsel'!K11+'Sr Accountant'!K11+'Supply Clerk'!K11+Webmaster!K11</f>
        <v>69502.743345537354</v>
      </c>
    </row>
    <row r="20" spans="1:11" x14ac:dyDescent="0.2">
      <c r="A20" s="71"/>
      <c r="B20" s="72" t="s">
        <v>2</v>
      </c>
      <c r="C20" s="39">
        <f>Jerry!C12+Jenny!C12+Ryan!C12+Accountant!C12+'Asst Finance Director'!C12+'Finance Director'!C12+'Legal Counsel'!C12+'Sr Accountant'!C12+'Supply Clerk'!C12+Webmaster!C12</f>
        <v>911</v>
      </c>
      <c r="D20" s="39">
        <f>Jerry!D12+Jenny!D12+Ryan!D12+Accountant!D12+'Asst Finance Director'!D12+'Finance Director'!D12+'Legal Counsel'!D12+'Sr Accountant'!D12+'Supply Clerk'!D12+Webmaster!D12</f>
        <v>6.75</v>
      </c>
      <c r="E20" s="68">
        <f>Jerry!E12+Jenny!E12+Ryan!E12+Accountant!E12+'Asst Finance Director'!E12+'Finance Director'!E12+'Legal Counsel'!E12+'Sr Accountant'!E12+'Supply Clerk'!E12+Webmaster!E12</f>
        <v>423.5</v>
      </c>
      <c r="F20" s="67">
        <f>Jerry!F12+Jenny!F12+Ryan!F12+Accountant!F12+'Asst Finance Director'!F12+'Finance Director'!F12+'Legal Counsel'!F12+'Sr Accountant'!F12+'Supply Clerk'!F12+Webmaster!F12</f>
        <v>0.51993758039586402</v>
      </c>
      <c r="G20" s="67">
        <f>Jerry!G12+Jenny!G12+Ryan!G12+Accountant!G12+'Asst Finance Director'!G12+'Finance Director'!G12+'Legal Counsel'!G12+'Sr Accountant'!G12+'Supply Clerk'!G12+Webmaster!G12</f>
        <v>3.8439635535307518E-3</v>
      </c>
      <c r="H20" s="67">
        <f>Jerry!H12+Jenny!H12+Ryan!H12+Accountant!H12+'Asst Finance Director'!H12+'Finance Director'!H12+'Legal Counsel'!H12+'Sr Accountant'!H12+'Supply Clerk'!H12+Webmaster!H12</f>
        <v>0.2448214104274275</v>
      </c>
      <c r="I20" s="93">
        <f>Jerry!I12+Jenny!I12+Ryan!I12+Accountant!I12+'Asst Finance Director'!I12+'Finance Director'!I12+'Legal Counsel'!I12+'Sr Accountant'!I12+'Supply Clerk'!I12+Webmaster!I12</f>
        <v>115778.03011143269</v>
      </c>
      <c r="J20" s="93">
        <f>Jerry!J12+Jenny!J12+Ryan!J12+Accountant!J12+'Asst Finance Director'!J12+'Finance Director'!J12+'Legal Counsel'!J12+'Sr Accountant'!J12+'Supply Clerk'!J12+Webmaster!J12</f>
        <v>539.67467889908266</v>
      </c>
      <c r="K20" s="93">
        <f>Jerry!K12+Jenny!K12+Ryan!K12+Accountant!K12+'Asst Finance Director'!K12+'Finance Director'!K12+'Legal Counsel'!K12+'Sr Accountant'!K12+'Supply Clerk'!K12+Webmaster!K12</f>
        <v>58640.961085829178</v>
      </c>
    </row>
    <row r="21" spans="1:11" x14ac:dyDescent="0.2">
      <c r="A21" s="71"/>
      <c r="B21" s="72" t="s">
        <v>3</v>
      </c>
      <c r="C21" s="39">
        <f>Jerry!C13+Jenny!C13+Ryan!C13+Accountant!C13+'Asst Finance Director'!C13+'Finance Director'!C13+'Legal Counsel'!C13+'Sr Accountant'!C13+'Supply Clerk'!C13+Webmaster!C13</f>
        <v>0</v>
      </c>
      <c r="D21" s="39">
        <f>Jerry!D13+Jenny!D13+Ryan!D13+Accountant!D13+'Asst Finance Director'!D13+'Finance Director'!D13+'Legal Counsel'!D13+'Sr Accountant'!D13+'Supply Clerk'!D13+Webmaster!D13</f>
        <v>0</v>
      </c>
      <c r="E21" s="69">
        <f>Jerry!E13+Jenny!E13+Ryan!E13+Accountant!E13+'Asst Finance Director'!E13+'Finance Director'!E13+'Legal Counsel'!E13+'Sr Accountant'!E13+'Supply Clerk'!E13+Webmaster!E13</f>
        <v>0</v>
      </c>
      <c r="F21" s="39">
        <f>Jerry!F13+Jenny!F13+Ryan!F13+Accountant!F13+'Asst Finance Director'!F13+'Finance Director'!F13+'Legal Counsel'!F13+'Sr Accountant'!F13+'Supply Clerk'!F13+Webmaster!F13</f>
        <v>0</v>
      </c>
      <c r="G21" s="39">
        <f>Jerry!G13+Jenny!G13+Ryan!G13+Accountant!G13+'Asst Finance Director'!G13+'Finance Director'!G13+'Legal Counsel'!G13+'Sr Accountant'!G13+'Supply Clerk'!G13+Webmaster!G13</f>
        <v>0</v>
      </c>
      <c r="H21" s="39">
        <f>Jerry!H13+Jenny!H13+Ryan!H13+Accountant!H13+'Asst Finance Director'!H13+'Finance Director'!H13+'Legal Counsel'!H13+'Sr Accountant'!H13+'Supply Clerk'!H13+Webmaster!H13</f>
        <v>0</v>
      </c>
      <c r="I21" s="94">
        <f>Jerry!I13+Jenny!I13+Ryan!I13+Accountant!I13+'Asst Finance Director'!I13+'Finance Director'!I13+'Legal Counsel'!I13+'Sr Accountant'!I13+'Supply Clerk'!I13+Webmaster!I13</f>
        <v>0</v>
      </c>
      <c r="J21" s="94">
        <f>Jerry!J13+Jenny!J13+Ryan!J13+Accountant!J13+'Asst Finance Director'!J13+'Finance Director'!J13+'Legal Counsel'!J13+'Sr Accountant'!J13+'Supply Clerk'!J13+Webmaster!J13</f>
        <v>0</v>
      </c>
      <c r="K21" s="94">
        <f>Jerry!K13+Jenny!K13+Ryan!K13+Accountant!K13+'Asst Finance Director'!K13+'Finance Director'!K13+'Legal Counsel'!K13+'Sr Accountant'!K13+'Supply Clerk'!K13+Webmaster!K13</f>
        <v>0</v>
      </c>
    </row>
    <row r="22" spans="1:11" x14ac:dyDescent="0.2">
      <c r="A22" s="71"/>
      <c r="B22" s="72" t="s">
        <v>4</v>
      </c>
      <c r="C22" s="39">
        <f>Jerry!C14+Jenny!C14+Ryan!C14+Accountant!C14+'Asst Finance Director'!C14+'Finance Director'!C14+'Legal Counsel'!C14+'Sr Accountant'!C14+'Supply Clerk'!C14+Webmaster!C14</f>
        <v>0</v>
      </c>
      <c r="D22" s="39">
        <f>Jerry!D14+Jenny!D14+Ryan!D14+Accountant!D14+'Asst Finance Director'!D14+'Finance Director'!D14+'Legal Counsel'!D14+'Sr Accountant'!D14+'Supply Clerk'!D14+Webmaster!D14</f>
        <v>0</v>
      </c>
      <c r="E22" s="69">
        <f>Jerry!E14+Jenny!E14+Ryan!E14+Accountant!E14+'Asst Finance Director'!E14+'Finance Director'!E14+'Legal Counsel'!E14+'Sr Accountant'!E14+'Supply Clerk'!E14+Webmaster!E14</f>
        <v>0</v>
      </c>
      <c r="F22" s="39">
        <f>Jerry!F14+Jenny!F14+Ryan!F14+Accountant!F14+'Asst Finance Director'!F14+'Finance Director'!F14+'Legal Counsel'!F14+'Sr Accountant'!F14+'Supply Clerk'!F14+Webmaster!F14</f>
        <v>0</v>
      </c>
      <c r="G22" s="39">
        <f>Jerry!G14+Jenny!G14+Ryan!G14+Accountant!G14+'Asst Finance Director'!G14+'Finance Director'!G14+'Legal Counsel'!G14+'Sr Accountant'!G14+'Supply Clerk'!G14+Webmaster!G14</f>
        <v>0</v>
      </c>
      <c r="H22" s="39">
        <f>Jerry!H14+Jenny!H14+Ryan!H14+Accountant!H14+'Asst Finance Director'!H14+'Finance Director'!H14+'Legal Counsel'!H14+'Sr Accountant'!H14+'Supply Clerk'!H14+Webmaster!H14</f>
        <v>0</v>
      </c>
      <c r="I22" s="94">
        <f>Jerry!I14+Jenny!I14+Ryan!I14+Accountant!I14+'Asst Finance Director'!I14+'Finance Director'!I14+'Legal Counsel'!I14+'Sr Accountant'!I14+'Supply Clerk'!I14+Webmaster!I14</f>
        <v>0</v>
      </c>
      <c r="J22" s="94">
        <f>Jerry!J14+Jenny!J14+Ryan!J14+Accountant!J14+'Asst Finance Director'!J14+'Finance Director'!J14+'Legal Counsel'!J14+'Sr Accountant'!J14+'Supply Clerk'!J14+Webmaster!J14</f>
        <v>0</v>
      </c>
      <c r="K22" s="94">
        <f>Jerry!K14+Jenny!K14+Ryan!K14+Accountant!K14+'Asst Finance Director'!K14+'Finance Director'!K14+'Legal Counsel'!K14+'Sr Accountant'!K14+'Supply Clerk'!K14+Webmaster!K14</f>
        <v>0</v>
      </c>
    </row>
    <row r="23" spans="1:11" x14ac:dyDescent="0.2">
      <c r="A23" s="71"/>
      <c r="B23" s="72" t="s">
        <v>5</v>
      </c>
      <c r="C23" s="39">
        <f>Jerry!C15+Jenny!C15+Ryan!C15+Accountant!C15+'Asst Finance Director'!C15+'Finance Director'!C15+'Legal Counsel'!C15+'Sr Accountant'!C15+'Supply Clerk'!C15+Webmaster!C15</f>
        <v>0</v>
      </c>
      <c r="D23" s="39">
        <f>Jerry!D15+Jenny!D15+Ryan!D15+Accountant!D15+'Asst Finance Director'!D15+'Finance Director'!D15+'Legal Counsel'!D15+'Sr Accountant'!D15+'Supply Clerk'!D15+Webmaster!D15</f>
        <v>0</v>
      </c>
      <c r="E23" s="69">
        <f>Jerry!E15+Jenny!E15+Ryan!E15+Accountant!E15+'Asst Finance Director'!E15+'Finance Director'!E15+'Legal Counsel'!E15+'Sr Accountant'!E15+'Supply Clerk'!E15+Webmaster!E15</f>
        <v>0</v>
      </c>
      <c r="F23" s="39">
        <f>Jerry!F15+Jenny!F15+Ryan!F15+Accountant!F15+'Asst Finance Director'!F15+'Finance Director'!F15+'Legal Counsel'!F15+'Sr Accountant'!F15+'Supply Clerk'!F15+Webmaster!F15</f>
        <v>0</v>
      </c>
      <c r="G23" s="39">
        <f>Jerry!G15+Jenny!G15+Ryan!G15+Accountant!G15+'Asst Finance Director'!G15+'Finance Director'!G15+'Legal Counsel'!G15+'Sr Accountant'!G15+'Supply Clerk'!G15+Webmaster!G15</f>
        <v>0</v>
      </c>
      <c r="H23" s="39">
        <f>Jerry!H15+Jenny!H15+Ryan!H15+Accountant!H15+'Asst Finance Director'!H15+'Finance Director'!H15+'Legal Counsel'!H15+'Sr Accountant'!H15+'Supply Clerk'!H15+Webmaster!H15</f>
        <v>0</v>
      </c>
      <c r="I23" s="94">
        <f>Jerry!I15+Jenny!I15+Ryan!I15+Accountant!I15+'Asst Finance Director'!I15+'Finance Director'!I15+'Legal Counsel'!I15+'Sr Accountant'!I15+'Supply Clerk'!I15+Webmaster!I15</f>
        <v>0</v>
      </c>
      <c r="J23" s="94">
        <f>Jerry!J15+Jenny!J15+Ryan!J15+Accountant!J15+'Asst Finance Director'!J15+'Finance Director'!J15+'Legal Counsel'!J15+'Sr Accountant'!J15+'Supply Clerk'!J15+Webmaster!J15</f>
        <v>0</v>
      </c>
      <c r="K23" s="94">
        <f>Jerry!K15+Jenny!K15+Ryan!K15+Accountant!K15+'Asst Finance Director'!K15+'Finance Director'!K15+'Legal Counsel'!K15+'Sr Accountant'!K15+'Supply Clerk'!K15+Webmaster!K15</f>
        <v>0</v>
      </c>
    </row>
    <row r="24" spans="1:11" x14ac:dyDescent="0.2">
      <c r="A24" s="71"/>
      <c r="B24" s="72" t="s">
        <v>6</v>
      </c>
      <c r="C24" s="39">
        <f>Jerry!C16+Jenny!C16+Ryan!C16+Accountant!C16+'Asst Finance Director'!C16+'Finance Director'!C16+'Legal Counsel'!C16+'Sr Accountant'!C16+'Supply Clerk'!C16+Webmaster!C16</f>
        <v>101</v>
      </c>
      <c r="D24" s="39">
        <f>Jerry!D16+Jenny!D16+Ryan!D16+Accountant!D16+'Asst Finance Director'!D16+'Finance Director'!D16+'Legal Counsel'!D16+'Sr Accountant'!D16+'Supply Clerk'!D16+Webmaster!D16</f>
        <v>0</v>
      </c>
      <c r="E24" s="69">
        <f>Jerry!E16+Jenny!E16+Ryan!E16+Accountant!E16+'Asst Finance Director'!E16+'Finance Director'!E16+'Legal Counsel'!E16+'Sr Accountant'!E16+'Supply Clerk'!E16+Webmaster!E16</f>
        <v>47.5</v>
      </c>
      <c r="F24" s="39">
        <f>Jerry!F16+Jenny!F16+Ryan!F16+Accountant!F16+'Asst Finance Director'!F16+'Finance Director'!F16+'Legal Counsel'!F16+'Sr Accountant'!F16+'Supply Clerk'!F16+Webmaster!F16</f>
        <v>5.7517084282460135E-2</v>
      </c>
      <c r="G24" s="39">
        <f>Jerry!G16+Jenny!G16+Ryan!G16+Accountant!G16+'Asst Finance Director'!G16+'Finance Director'!G16+'Legal Counsel'!G16+'Sr Accountant'!G16+'Supply Clerk'!G16+Webmaster!G16</f>
        <v>0</v>
      </c>
      <c r="H24" s="39">
        <f>Jerry!H16+Jenny!H16+Ryan!H16+Accountant!H16+'Asst Finance Director'!H16+'Finance Director'!H16+'Legal Counsel'!H16+'Sr Accountant'!H16+'Supply Clerk'!H16+Webmaster!H16</f>
        <v>2.7050113895216402E-2</v>
      </c>
      <c r="I24" s="94">
        <f>Jerry!I16+Jenny!I16+Ryan!I16+Accountant!I16+'Asst Finance Director'!I16+'Finance Director'!I16+'Legal Counsel'!I16+'Sr Accountant'!I16+'Supply Clerk'!I16+Webmaster!I16</f>
        <v>13957.153093444909</v>
      </c>
      <c r="J24" s="94">
        <f>Jerry!J16+Jenny!J16+Ryan!J16+Accountant!J16+'Asst Finance Director'!J16+'Finance Director'!J16+'Legal Counsel'!J16+'Sr Accountant'!J16+'Supply Clerk'!J16+Webmaster!J16</f>
        <v>0</v>
      </c>
      <c r="K24" s="94">
        <f>Jerry!K16+Jenny!K16+Ryan!K16+Accountant!K16+'Asst Finance Director'!K16+'Finance Director'!K16+'Legal Counsel'!K16+'Sr Accountant'!K16+'Supply Clerk'!K16+Webmaster!K16</f>
        <v>6564.0076429567644</v>
      </c>
    </row>
    <row r="25" spans="1:11" x14ac:dyDescent="0.2">
      <c r="A25" s="71"/>
      <c r="B25" s="72" t="s">
        <v>7</v>
      </c>
      <c r="C25" s="39">
        <f>Jerry!C17+Jenny!C17+Ryan!C17+Accountant!C17+'Asst Finance Director'!C17+'Finance Director'!C17+'Legal Counsel'!C17+'Sr Accountant'!C17+'Supply Clerk'!C17+Webmaster!C17</f>
        <v>0</v>
      </c>
      <c r="D25" s="39">
        <f>Jerry!D17+Jenny!D17+Ryan!D17+Accountant!D17+'Asst Finance Director'!D17+'Finance Director'!D17+'Legal Counsel'!D17+'Sr Accountant'!D17+'Supply Clerk'!D17+Webmaster!D17</f>
        <v>0</v>
      </c>
      <c r="E25" s="69">
        <f>Jerry!E17+Jenny!E17+Ryan!E17+Accountant!E17+'Asst Finance Director'!E17+'Finance Director'!E17+'Legal Counsel'!E17+'Sr Accountant'!E17+'Supply Clerk'!E17+Webmaster!E17</f>
        <v>0</v>
      </c>
      <c r="F25" s="39">
        <f>Jerry!F17+Jenny!F17+Ryan!F17+Accountant!F17+'Asst Finance Director'!F17+'Finance Director'!F17+'Legal Counsel'!F17+'Sr Accountant'!F17+'Supply Clerk'!F17+Webmaster!F17</f>
        <v>0</v>
      </c>
      <c r="G25" s="39">
        <f>Jerry!G17+Jenny!G17+Ryan!G17+Accountant!G17+'Asst Finance Director'!G17+'Finance Director'!G17+'Legal Counsel'!G17+'Sr Accountant'!G17+'Supply Clerk'!G17+Webmaster!G17</f>
        <v>0</v>
      </c>
      <c r="H25" s="39">
        <f>Jerry!H17+Jenny!H17+Ryan!H17+Accountant!H17+'Asst Finance Director'!H17+'Finance Director'!H17+'Legal Counsel'!H17+'Sr Accountant'!H17+'Supply Clerk'!H17+Webmaster!H17</f>
        <v>0</v>
      </c>
      <c r="I25" s="94">
        <f>Jerry!I17+Jenny!I17+Ryan!I17+Accountant!I17+'Asst Finance Director'!I17+'Finance Director'!I17+'Legal Counsel'!I17+'Sr Accountant'!I17+'Supply Clerk'!I17+Webmaster!I17</f>
        <v>0</v>
      </c>
      <c r="J25" s="94">
        <f>Jerry!J17+Jenny!J17+Ryan!J17+Accountant!J17+'Asst Finance Director'!J17+'Finance Director'!J17+'Legal Counsel'!J17+'Sr Accountant'!J17+'Supply Clerk'!J17+Webmaster!J17</f>
        <v>0</v>
      </c>
      <c r="K25" s="94">
        <f>Jerry!K17+Jenny!K17+Ryan!K17+Accountant!K17+'Asst Finance Director'!K17+'Finance Director'!K17+'Legal Counsel'!K17+'Sr Accountant'!K17+'Supply Clerk'!K17+Webmaster!K17</f>
        <v>0</v>
      </c>
    </row>
    <row r="26" spans="1:11" x14ac:dyDescent="0.2">
      <c r="A26" s="71"/>
      <c r="B26" s="72" t="s">
        <v>8</v>
      </c>
      <c r="C26" s="39">
        <f>Jerry!C18+Jenny!C18+Ryan!C18+Accountant!C18+'Asst Finance Director'!C18+'Finance Director'!C18+'Legal Counsel'!C18+'Sr Accountant'!C18+'Supply Clerk'!C18+Webmaster!C18</f>
        <v>101</v>
      </c>
      <c r="D26" s="39">
        <f>Jerry!D18+Jenny!D18+Ryan!D18+Accountant!D18+'Asst Finance Director'!D18+'Finance Director'!D18+'Legal Counsel'!D18+'Sr Accountant'!D18+'Supply Clerk'!D18+Webmaster!D18</f>
        <v>33</v>
      </c>
      <c r="E26" s="69">
        <f>Jerry!E18+Jenny!E18+Ryan!E18+Accountant!E18+'Asst Finance Director'!E18+'Finance Director'!E18+'Legal Counsel'!E18+'Sr Accountant'!E18+'Supply Clerk'!E18+Webmaster!E18</f>
        <v>27</v>
      </c>
      <c r="F26" s="39">
        <f>Jerry!F18+Jenny!F18+Ryan!F18+Accountant!F18+'Asst Finance Director'!F18+'Finance Director'!F18+'Legal Counsel'!F18+'Sr Accountant'!F18+'Supply Clerk'!F18+Webmaster!F18</f>
        <v>5.8821850484666281E-2</v>
      </c>
      <c r="G26" s="39">
        <f>Jerry!G18+Jenny!G18+Ryan!G18+Accountant!G18+'Asst Finance Director'!G18+'Finance Director'!G18+'Legal Counsel'!G18+'Sr Accountant'!G18+'Supply Clerk'!G18+Webmaster!G18</f>
        <v>1.920045014433976E-2</v>
      </c>
      <c r="H26" s="39">
        <f>Jerry!H18+Jenny!H18+Ryan!H18+Accountant!H18+'Asst Finance Director'!H18+'Finance Director'!H18+'Legal Counsel'!H18+'Sr Accountant'!H18+'Supply Clerk'!H18+Webmaster!H18</f>
        <v>1.5973872056800821E-2</v>
      </c>
      <c r="I26" s="94">
        <f>Jerry!I18+Jenny!I18+Ryan!I18+Accountant!I18+'Asst Finance Director'!I18+'Finance Director'!I18+'Legal Counsel'!I18+'Sr Accountant'!I18+'Supply Clerk'!I18+Webmaster!I18</f>
        <v>15072.258217409455</v>
      </c>
      <c r="J26" s="94">
        <f>Jerry!J18+Jenny!J18+Ryan!J18+Accountant!J18+'Asst Finance Director'!J18+'Finance Director'!J18+'Legal Counsel'!J18+'Sr Accountant'!J18+'Supply Clerk'!J18+Webmaster!J18</f>
        <v>4559.3013108182076</v>
      </c>
      <c r="K26" s="94">
        <f>Jerry!K18+Jenny!K18+Ryan!K18+Accountant!K18+'Asst Finance Director'!K18+'Finance Director'!K18+'Legal Counsel'!K18+'Sr Accountant'!K18+'Supply Clerk'!K18+Webmaster!K18</f>
        <v>4242.2099823749631</v>
      </c>
    </row>
    <row r="27" spans="1:11" x14ac:dyDescent="0.2">
      <c r="A27" s="71"/>
      <c r="B27" s="72" t="s">
        <v>9</v>
      </c>
      <c r="C27" s="39">
        <f>Jerry!C19+Jenny!C19+Ryan!C19+Accountant!C19+'Asst Finance Director'!C19+'Finance Director'!C19+'Legal Counsel'!C19+'Sr Accountant'!C19+'Supply Clerk'!C19+Webmaster!C19</f>
        <v>0</v>
      </c>
      <c r="D27" s="39">
        <f>Jerry!D19+Jenny!D19+Ryan!D19+Accountant!D19+'Asst Finance Director'!D19+'Finance Director'!D19+'Legal Counsel'!D19+'Sr Accountant'!D19+'Supply Clerk'!D19+Webmaster!D19</f>
        <v>0</v>
      </c>
      <c r="E27" s="69">
        <f>Jerry!E19+Jenny!E19+Ryan!E19+Accountant!E19+'Asst Finance Director'!E19+'Finance Director'!E19+'Legal Counsel'!E19+'Sr Accountant'!E19+'Supply Clerk'!E19+Webmaster!E19</f>
        <v>0</v>
      </c>
      <c r="F27" s="39">
        <f>Jerry!F19+Jenny!F19+Ryan!F19+Accountant!F19+'Asst Finance Director'!F19+'Finance Director'!F19+'Legal Counsel'!F19+'Sr Accountant'!F19+'Supply Clerk'!F19+Webmaster!F19</f>
        <v>0</v>
      </c>
      <c r="G27" s="39">
        <f>Jerry!G19+Jenny!G19+Ryan!G19+Accountant!G19+'Asst Finance Director'!G19+'Finance Director'!G19+'Legal Counsel'!G19+'Sr Accountant'!G19+'Supply Clerk'!G19+Webmaster!G19</f>
        <v>0</v>
      </c>
      <c r="H27" s="39">
        <f>Jerry!H19+Jenny!H19+Ryan!H19+Accountant!H19+'Asst Finance Director'!H19+'Finance Director'!H19+'Legal Counsel'!H19+'Sr Accountant'!H19+'Supply Clerk'!H19+Webmaster!H19</f>
        <v>0</v>
      </c>
      <c r="I27" s="94">
        <f>Jerry!I19+Jenny!I19+Ryan!I19+Accountant!I19+'Asst Finance Director'!I19+'Finance Director'!I19+'Legal Counsel'!I19+'Sr Accountant'!I19+'Supply Clerk'!I19+Webmaster!I19</f>
        <v>0</v>
      </c>
      <c r="J27" s="94">
        <f>Jerry!J19+Jenny!J19+Ryan!J19+Accountant!J19+'Asst Finance Director'!J19+'Finance Director'!J19+'Legal Counsel'!J19+'Sr Accountant'!J19+'Supply Clerk'!J19+Webmaster!J19</f>
        <v>0</v>
      </c>
      <c r="K27" s="94">
        <f>Jerry!K19+Jenny!K19+Ryan!K19+Accountant!K19+'Asst Finance Director'!K19+'Finance Director'!K19+'Legal Counsel'!K19+'Sr Accountant'!K19+'Supply Clerk'!K19+Webmaster!K19</f>
        <v>0</v>
      </c>
    </row>
    <row r="28" spans="1:11" x14ac:dyDescent="0.2">
      <c r="A28" s="71"/>
      <c r="B28" s="72" t="s">
        <v>10</v>
      </c>
      <c r="C28" s="39">
        <f>Jerry!C20+Jenny!C20+Ryan!C20+Accountant!C20+'Asst Finance Director'!C20+'Finance Director'!C20+'Legal Counsel'!C20+'Sr Accountant'!C20+'Supply Clerk'!C20+Webmaster!C20</f>
        <v>13.25</v>
      </c>
      <c r="D28" s="39">
        <f>Jerry!D20+Jenny!D20+Ryan!D20+Accountant!D20+'Asst Finance Director'!D20+'Finance Director'!D20+'Legal Counsel'!D20+'Sr Accountant'!D20+'Supply Clerk'!D20+Webmaster!D20</f>
        <v>0</v>
      </c>
      <c r="E28" s="69">
        <f>Jerry!E20+Jenny!E20+Ryan!E20+Accountant!E20+'Asst Finance Director'!E20+'Finance Director'!E20+'Legal Counsel'!E20+'Sr Accountant'!E20+'Supply Clerk'!E20+Webmaster!E20</f>
        <v>0</v>
      </c>
      <c r="F28" s="39">
        <f>Jerry!F20+Jenny!F20+Ryan!F20+Accountant!F20+'Asst Finance Director'!F20+'Finance Director'!F20+'Legal Counsel'!F20+'Sr Accountant'!F20+'Supply Clerk'!F20+Webmaster!F20</f>
        <v>7.5455580865603647E-3</v>
      </c>
      <c r="G28" s="39">
        <f>Jerry!G20+Jenny!G20+Ryan!G20+Accountant!G20+'Asst Finance Director'!G20+'Finance Director'!G20+'Legal Counsel'!G20+'Sr Accountant'!G20+'Supply Clerk'!G20+Webmaster!G20</f>
        <v>0</v>
      </c>
      <c r="H28" s="39">
        <f>Jerry!H20+Jenny!H20+Ryan!H20+Accountant!H20+'Asst Finance Director'!H20+'Finance Director'!H20+'Legal Counsel'!H20+'Sr Accountant'!H20+'Supply Clerk'!H20+Webmaster!H20</f>
        <v>0</v>
      </c>
      <c r="I28" s="94">
        <f>Jerry!I20+Jenny!I20+Ryan!I20+Accountant!I20+'Asst Finance Director'!I20+'Finance Director'!I20+'Legal Counsel'!I20+'Sr Accountant'!I20+'Supply Clerk'!I20+Webmaster!I20</f>
        <v>1481.75</v>
      </c>
      <c r="J28" s="94">
        <f>Jerry!J20+Jenny!J20+Ryan!J20+Accountant!J20+'Asst Finance Director'!J20+'Finance Director'!J20+'Legal Counsel'!J20+'Sr Accountant'!J20+'Supply Clerk'!J20+Webmaster!J20</f>
        <v>0</v>
      </c>
      <c r="K28" s="94">
        <f>Jerry!K20+Jenny!K20+Ryan!K20+Accountant!K20+'Asst Finance Director'!K20+'Finance Director'!K20+'Legal Counsel'!K20+'Sr Accountant'!K20+'Supply Clerk'!K20+Webmaster!K20</f>
        <v>0</v>
      </c>
    </row>
    <row r="29" spans="1:11" ht="15.95" thickBot="1" x14ac:dyDescent="0.25">
      <c r="A29" s="73"/>
      <c r="B29" s="74" t="s">
        <v>11</v>
      </c>
      <c r="C29" s="40">
        <f>Jerry!C21+Jenny!C21+Ryan!C21+Accountant!C21+'Asst Finance Director'!C21+'Finance Director'!C21+'Legal Counsel'!C21+'Sr Accountant'!C21+'Supply Clerk'!C21+Webmaster!C21</f>
        <v>0</v>
      </c>
      <c r="D29" s="40">
        <f>Jerry!D21+Jenny!D21+Ryan!D21+Accountant!D21+'Asst Finance Director'!D21+'Finance Director'!D21+'Legal Counsel'!D21+'Sr Accountant'!D21+'Supply Clerk'!D21+Webmaster!D21</f>
        <v>0</v>
      </c>
      <c r="E29" s="70">
        <f>Jerry!E21+Jenny!E21+Ryan!E21+Accountant!E21+'Asst Finance Director'!E21+'Finance Director'!E21+'Legal Counsel'!E21+'Sr Accountant'!E21+'Supply Clerk'!E21+Webmaster!E21</f>
        <v>0</v>
      </c>
      <c r="F29" s="40">
        <f>Jerry!F21+Jenny!F21+Ryan!F21+Accountant!F21+'Asst Finance Director'!F21+'Finance Director'!F21+'Legal Counsel'!F21+'Sr Accountant'!F21+'Supply Clerk'!F21+Webmaster!F21</f>
        <v>0</v>
      </c>
      <c r="G29" s="40">
        <f>Jerry!G21+Jenny!G21+Ryan!G21+Accountant!G21+'Asst Finance Director'!G21+'Finance Director'!G21+'Legal Counsel'!G21+'Sr Accountant'!G21+'Supply Clerk'!G21+Webmaster!G21</f>
        <v>0</v>
      </c>
      <c r="H29" s="40">
        <f>Jerry!H21+Jenny!H21+Ryan!H21+Accountant!H21+'Asst Finance Director'!H21+'Finance Director'!H21+'Legal Counsel'!H21+'Sr Accountant'!H21+'Supply Clerk'!H21+Webmaster!H21</f>
        <v>0</v>
      </c>
      <c r="I29" s="95">
        <f>Jerry!I21+Jenny!I21+Ryan!I21+Accountant!I21+'Asst Finance Director'!I21+'Finance Director'!I21+'Legal Counsel'!I21+'Sr Accountant'!I21+'Supply Clerk'!I21+Webmaster!I21</f>
        <v>0</v>
      </c>
      <c r="J29" s="95">
        <f>Jerry!J21+Jenny!J21+Ryan!J21+Accountant!J21+'Asst Finance Director'!J21+'Finance Director'!J21+'Legal Counsel'!J21+'Sr Accountant'!J21+'Supply Clerk'!J21+Webmaster!J21</f>
        <v>0</v>
      </c>
      <c r="K29" s="95">
        <f>Jerry!K21+Jenny!K21+Ryan!K21+Accountant!K21+'Asst Finance Director'!K21+'Finance Director'!K21+'Legal Counsel'!K21+'Sr Accountant'!K21+'Supply Clerk'!K21+Webmaster!K21</f>
        <v>0</v>
      </c>
    </row>
    <row r="30" spans="1:11" x14ac:dyDescent="0.2">
      <c r="A30" s="5"/>
      <c r="B30" s="16" t="s">
        <v>23</v>
      </c>
      <c r="C30" s="33">
        <f>SUM(C4:C13)-SUM(C19:C29)</f>
        <v>0</v>
      </c>
      <c r="D30" s="33">
        <f>SUM(D4:D13)-SUM(D19:D29)</f>
        <v>0</v>
      </c>
      <c r="E30" s="33">
        <f>SUM(E4:E13)-SUM(E19:E29)</f>
        <v>0</v>
      </c>
      <c r="F30" s="66"/>
      <c r="G30" s="33"/>
    </row>
    <row r="32" spans="1:11" x14ac:dyDescent="0.2">
      <c r="J32" s="87"/>
    </row>
  </sheetData>
  <sortState ref="B4:B14">
    <sortCondition ref="B14"/>
  </sortState>
  <mergeCells count="9">
    <mergeCell ref="C1:E1"/>
    <mergeCell ref="C2:E2"/>
    <mergeCell ref="F17:H17"/>
    <mergeCell ref="F18:H18"/>
    <mergeCell ref="I17:K17"/>
    <mergeCell ref="I18:K18"/>
    <mergeCell ref="A4:A13"/>
    <mergeCell ref="C17:E17"/>
    <mergeCell ref="C18:E18"/>
  </mergeCells>
  <pageMargins left="0.7" right="0.7" top="0.75" bottom="0.75" header="0.3" footer="0.3"/>
  <pageSetup scale="7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/>
  </sheetPr>
  <dimension ref="A1:K23"/>
  <sheetViews>
    <sheetView workbookViewId="0">
      <selection activeCell="I11" sqref="I11"/>
    </sheetView>
  </sheetViews>
  <sheetFormatPr defaultColWidth="8.85546875" defaultRowHeight="15" x14ac:dyDescent="0.25"/>
  <cols>
    <col min="1" max="1" width="12.7109375" style="35" bestFit="1" customWidth="1"/>
    <col min="2" max="2" width="50.140625" style="35" bestFit="1" customWidth="1"/>
    <col min="3" max="3" width="11" style="35" bestFit="1" customWidth="1"/>
    <col min="4" max="4" width="11.42578125" style="35" bestFit="1" customWidth="1"/>
    <col min="5" max="5" width="6.42578125" style="35" bestFit="1" customWidth="1"/>
    <col min="6" max="6" width="11.140625" style="35" bestFit="1" customWidth="1"/>
    <col min="7" max="7" width="11.7109375" style="35" bestFit="1" customWidth="1"/>
    <col min="8" max="8" width="4.42578125" style="35" bestFit="1" customWidth="1"/>
    <col min="9" max="16384" width="8.85546875" style="35"/>
  </cols>
  <sheetData>
    <row r="1" spans="1:11" x14ac:dyDescent="0.2">
      <c r="C1" s="115" t="s">
        <v>17</v>
      </c>
      <c r="D1" s="115"/>
      <c r="E1" s="115"/>
    </row>
    <row r="2" spans="1:11" ht="15.95" thickBot="1" x14ac:dyDescent="0.25">
      <c r="C2" s="116" t="s">
        <v>42</v>
      </c>
      <c r="D2" s="116"/>
      <c r="E2" s="116"/>
    </row>
    <row r="3" spans="1:11" ht="15.95" thickBot="1" x14ac:dyDescent="0.25">
      <c r="C3" s="23" t="s">
        <v>21</v>
      </c>
      <c r="D3" s="7" t="s">
        <v>22</v>
      </c>
      <c r="E3" s="24" t="s">
        <v>24</v>
      </c>
    </row>
    <row r="4" spans="1:11" x14ac:dyDescent="0.25">
      <c r="A4" s="112"/>
      <c r="B4" s="10" t="s">
        <v>18</v>
      </c>
      <c r="C4" s="126">
        <v>15.5</v>
      </c>
      <c r="D4" s="126">
        <v>0</v>
      </c>
      <c r="E4" s="129">
        <v>6</v>
      </c>
    </row>
    <row r="5" spans="1:11" x14ac:dyDescent="0.25">
      <c r="A5" s="113"/>
      <c r="B5" s="6" t="s">
        <v>19</v>
      </c>
      <c r="C5" s="127"/>
      <c r="D5" s="127"/>
      <c r="E5" s="130"/>
    </row>
    <row r="6" spans="1:11" ht="15.75" thickBot="1" x14ac:dyDescent="0.3">
      <c r="A6" s="114"/>
      <c r="B6" s="11" t="s">
        <v>20</v>
      </c>
      <c r="C6" s="128"/>
      <c r="D6" s="128"/>
      <c r="E6" s="131"/>
    </row>
    <row r="7" spans="1:11" ht="15.95" thickBot="1" x14ac:dyDescent="0.25"/>
    <row r="8" spans="1:11" ht="15.95" thickBot="1" x14ac:dyDescent="0.25">
      <c r="C8" s="23" t="s">
        <v>21</v>
      </c>
      <c r="D8" s="7" t="s">
        <v>22</v>
      </c>
      <c r="E8" s="24" t="s">
        <v>24</v>
      </c>
      <c r="F8" s="23" t="s">
        <v>21</v>
      </c>
      <c r="G8" s="7" t="s">
        <v>22</v>
      </c>
      <c r="H8" s="24" t="s">
        <v>24</v>
      </c>
      <c r="I8" s="23" t="s">
        <v>21</v>
      </c>
      <c r="J8" s="7" t="s">
        <v>22</v>
      </c>
      <c r="K8" s="24" t="s">
        <v>24</v>
      </c>
    </row>
    <row r="9" spans="1:11" ht="29.25" customHeight="1" thickBot="1" x14ac:dyDescent="0.25">
      <c r="A9" s="9"/>
      <c r="B9" s="12"/>
      <c r="C9" s="103" t="s">
        <v>25</v>
      </c>
      <c r="D9" s="104"/>
      <c r="E9" s="105"/>
      <c r="F9" s="117" t="s">
        <v>36</v>
      </c>
      <c r="G9" s="118"/>
      <c r="H9" s="119"/>
      <c r="I9" s="117" t="s">
        <v>46</v>
      </c>
      <c r="J9" s="118"/>
      <c r="K9" s="119"/>
    </row>
    <row r="10" spans="1:11" x14ac:dyDescent="0.2">
      <c r="A10" s="8" t="s">
        <v>12</v>
      </c>
      <c r="B10" s="13" t="s">
        <v>13</v>
      </c>
      <c r="C10" s="120"/>
      <c r="D10" s="121"/>
      <c r="E10" s="122"/>
      <c r="F10" s="120"/>
      <c r="G10" s="121"/>
      <c r="H10" s="122"/>
      <c r="I10" s="120"/>
      <c r="J10" s="121"/>
      <c r="K10" s="122"/>
    </row>
    <row r="11" spans="1:11" x14ac:dyDescent="0.2">
      <c r="A11" s="4" t="s">
        <v>0</v>
      </c>
      <c r="B11" s="14" t="s">
        <v>1</v>
      </c>
      <c r="C11" s="43"/>
      <c r="D11" s="44"/>
      <c r="E11" s="45"/>
      <c r="F11" s="61">
        <f t="shared" ref="F11:F21" si="0">C11/$C$23</f>
        <v>0</v>
      </c>
      <c r="G11" s="62">
        <f t="shared" ref="G11:G21" si="1">D11/$C$23</f>
        <v>0</v>
      </c>
      <c r="H11" s="63">
        <f t="shared" ref="H11:H21" si="2">E11/$C$23</f>
        <v>0</v>
      </c>
      <c r="I11" s="61">
        <f>C11/SUM('All Staff-2016'!$C$12:$E$12)*'All Staff-2016'!$G$12</f>
        <v>0</v>
      </c>
      <c r="J11" s="62">
        <f>D11/SUM('All Staff-2016'!$C$12:$E$12)*'All Staff-2016'!$G$12</f>
        <v>0</v>
      </c>
      <c r="K11" s="63">
        <f>E11/SUM('All Staff-2016'!$C$12:$E$12)*'All Staff-2016'!$G$12</f>
        <v>0</v>
      </c>
    </row>
    <row r="12" spans="1:11" x14ac:dyDescent="0.2">
      <c r="A12" s="4"/>
      <c r="B12" s="14" t="s">
        <v>2</v>
      </c>
      <c r="C12" s="43">
        <v>15.5</v>
      </c>
      <c r="D12" s="44"/>
      <c r="E12" s="45">
        <v>6</v>
      </c>
      <c r="F12" s="61">
        <f t="shared" si="0"/>
        <v>9.0326340326340321E-3</v>
      </c>
      <c r="G12" s="62">
        <f t="shared" si="1"/>
        <v>0</v>
      </c>
      <c r="H12" s="63">
        <f t="shared" si="2"/>
        <v>3.4965034965034965E-3</v>
      </c>
      <c r="I12" s="61">
        <f>C12/SUM('All Staff-2016'!$C$12:$E$12)*'All Staff-2016'!$G$12</f>
        <v>1364.0144186046512</v>
      </c>
      <c r="J12" s="62">
        <f>D12/SUM('All Staff-2016'!$C$12:$E$12)*'All Staff-2016'!$G$12</f>
        <v>0</v>
      </c>
      <c r="K12" s="63">
        <f>E12/SUM('All Staff-2016'!$C$12:$E$12)*'All Staff-2016'!$G$12</f>
        <v>528.00558139534883</v>
      </c>
    </row>
    <row r="13" spans="1:11" x14ac:dyDescent="0.2">
      <c r="A13" s="4"/>
      <c r="B13" s="14" t="s">
        <v>3</v>
      </c>
      <c r="C13" s="43"/>
      <c r="D13" s="44"/>
      <c r="E13" s="45"/>
      <c r="F13" s="61">
        <f t="shared" si="0"/>
        <v>0</v>
      </c>
      <c r="G13" s="62">
        <f t="shared" si="1"/>
        <v>0</v>
      </c>
      <c r="H13" s="63">
        <f t="shared" si="2"/>
        <v>0</v>
      </c>
      <c r="I13" s="61">
        <f>C13/SUM('All Staff-2016'!$C$12:$E$12)*'All Staff-2016'!$G$12</f>
        <v>0</v>
      </c>
      <c r="J13" s="62">
        <f>D13/SUM('All Staff-2016'!$C$12:$E$12)*'All Staff-2016'!$G$12</f>
        <v>0</v>
      </c>
      <c r="K13" s="63">
        <f>E13/SUM('All Staff-2016'!$C$12:$E$12)*'All Staff-2016'!$G$12</f>
        <v>0</v>
      </c>
    </row>
    <row r="14" spans="1:11" x14ac:dyDescent="0.2">
      <c r="A14" s="4"/>
      <c r="B14" s="14" t="s">
        <v>4</v>
      </c>
      <c r="C14" s="43"/>
      <c r="D14" s="44"/>
      <c r="E14" s="45"/>
      <c r="F14" s="61">
        <f t="shared" si="0"/>
        <v>0</v>
      </c>
      <c r="G14" s="62">
        <f t="shared" si="1"/>
        <v>0</v>
      </c>
      <c r="H14" s="63">
        <f t="shared" si="2"/>
        <v>0</v>
      </c>
      <c r="I14" s="61">
        <f>C14/SUM('All Staff-2016'!$C$12:$E$12)*'All Staff-2016'!$G$12</f>
        <v>0</v>
      </c>
      <c r="J14" s="62">
        <f>D14/SUM('All Staff-2016'!$C$12:$E$12)*'All Staff-2016'!$G$12</f>
        <v>0</v>
      </c>
      <c r="K14" s="63">
        <f>E14/SUM('All Staff-2016'!$C$12:$E$12)*'All Staff-2016'!$G$12</f>
        <v>0</v>
      </c>
    </row>
    <row r="15" spans="1:11" x14ac:dyDescent="0.2">
      <c r="A15" s="4"/>
      <c r="B15" s="14" t="s">
        <v>5</v>
      </c>
      <c r="C15" s="43"/>
      <c r="D15" s="44"/>
      <c r="E15" s="45"/>
      <c r="F15" s="61">
        <f t="shared" si="0"/>
        <v>0</v>
      </c>
      <c r="G15" s="62">
        <f t="shared" si="1"/>
        <v>0</v>
      </c>
      <c r="H15" s="63">
        <f t="shared" si="2"/>
        <v>0</v>
      </c>
      <c r="I15" s="61">
        <f>C15/SUM('All Staff-2016'!$C$12:$E$12)*'All Staff-2016'!$G$12</f>
        <v>0</v>
      </c>
      <c r="J15" s="62">
        <f>D15/SUM('All Staff-2016'!$C$12:$E$12)*'All Staff-2016'!$G$12</f>
        <v>0</v>
      </c>
      <c r="K15" s="63">
        <f>E15/SUM('All Staff-2016'!$C$12:$E$12)*'All Staff-2016'!$G$12</f>
        <v>0</v>
      </c>
    </row>
    <row r="16" spans="1:11" x14ac:dyDescent="0.2">
      <c r="A16" s="4"/>
      <c r="B16" s="14" t="s">
        <v>6</v>
      </c>
      <c r="C16" s="43"/>
      <c r="D16" s="44"/>
      <c r="E16" s="45"/>
      <c r="F16" s="61">
        <f t="shared" si="0"/>
        <v>0</v>
      </c>
      <c r="G16" s="62">
        <f t="shared" si="1"/>
        <v>0</v>
      </c>
      <c r="H16" s="63">
        <f t="shared" si="2"/>
        <v>0</v>
      </c>
      <c r="I16" s="61">
        <f>C16/SUM('All Staff-2016'!$C$12:$E$12)*'All Staff-2016'!$G$12</f>
        <v>0</v>
      </c>
      <c r="J16" s="62">
        <f>D16/SUM('All Staff-2016'!$C$12:$E$12)*'All Staff-2016'!$G$12</f>
        <v>0</v>
      </c>
      <c r="K16" s="63">
        <f>E16/SUM('All Staff-2016'!$C$12:$E$12)*'All Staff-2016'!$G$12</f>
        <v>0</v>
      </c>
    </row>
    <row r="17" spans="1:11" x14ac:dyDescent="0.2">
      <c r="A17" s="4"/>
      <c r="B17" s="14" t="s">
        <v>7</v>
      </c>
      <c r="C17" s="43"/>
      <c r="D17" s="44"/>
      <c r="E17" s="45"/>
      <c r="F17" s="61">
        <f t="shared" si="0"/>
        <v>0</v>
      </c>
      <c r="G17" s="62">
        <f t="shared" si="1"/>
        <v>0</v>
      </c>
      <c r="H17" s="63">
        <f t="shared" si="2"/>
        <v>0</v>
      </c>
      <c r="I17" s="61">
        <f>C17/SUM('All Staff-2016'!$C$12:$E$12)*'All Staff-2016'!$G$12</f>
        <v>0</v>
      </c>
      <c r="J17" s="62">
        <f>D17/SUM('All Staff-2016'!$C$12:$E$12)*'All Staff-2016'!$G$12</f>
        <v>0</v>
      </c>
      <c r="K17" s="63">
        <f>E17/SUM('All Staff-2016'!$C$12:$E$12)*'All Staff-2016'!$G$12</f>
        <v>0</v>
      </c>
    </row>
    <row r="18" spans="1:11" x14ac:dyDescent="0.2">
      <c r="A18" s="4"/>
      <c r="B18" s="14" t="s">
        <v>8</v>
      </c>
      <c r="C18" s="43"/>
      <c r="D18" s="44"/>
      <c r="E18" s="45"/>
      <c r="F18" s="61">
        <f t="shared" si="0"/>
        <v>0</v>
      </c>
      <c r="G18" s="62">
        <f t="shared" si="1"/>
        <v>0</v>
      </c>
      <c r="H18" s="63">
        <f t="shared" si="2"/>
        <v>0</v>
      </c>
      <c r="I18" s="61">
        <f>C18/SUM('All Staff-2016'!$C$12:$E$12)*'All Staff-2016'!$G$12</f>
        <v>0</v>
      </c>
      <c r="J18" s="62">
        <f>D18/SUM('All Staff-2016'!$C$12:$E$12)*'All Staff-2016'!$G$12</f>
        <v>0</v>
      </c>
      <c r="K18" s="63">
        <f>E18/SUM('All Staff-2016'!$C$12:$E$12)*'All Staff-2016'!$G$12</f>
        <v>0</v>
      </c>
    </row>
    <row r="19" spans="1:11" x14ac:dyDescent="0.2">
      <c r="A19" s="4"/>
      <c r="B19" s="14" t="s">
        <v>9</v>
      </c>
      <c r="C19" s="46"/>
      <c r="D19" s="47"/>
      <c r="E19" s="48"/>
      <c r="F19" s="61">
        <f t="shared" si="0"/>
        <v>0</v>
      </c>
      <c r="G19" s="62">
        <f t="shared" si="1"/>
        <v>0</v>
      </c>
      <c r="H19" s="63">
        <f t="shared" si="2"/>
        <v>0</v>
      </c>
      <c r="I19" s="61">
        <f>C19/SUM('All Staff-2016'!$C$12:$E$12)*'All Staff-2016'!$G$12</f>
        <v>0</v>
      </c>
      <c r="J19" s="62">
        <f>D19/SUM('All Staff-2016'!$C$12:$E$12)*'All Staff-2016'!$G$12</f>
        <v>0</v>
      </c>
      <c r="K19" s="63">
        <f>E19/SUM('All Staff-2016'!$C$12:$E$12)*'All Staff-2016'!$G$12</f>
        <v>0</v>
      </c>
    </row>
    <row r="20" spans="1:11" x14ac:dyDescent="0.2">
      <c r="A20" s="4"/>
      <c r="B20" s="14" t="s">
        <v>10</v>
      </c>
      <c r="C20" s="46"/>
      <c r="D20" s="47"/>
      <c r="E20" s="48"/>
      <c r="F20" s="61">
        <f t="shared" si="0"/>
        <v>0</v>
      </c>
      <c r="G20" s="62">
        <f t="shared" si="1"/>
        <v>0</v>
      </c>
      <c r="H20" s="63">
        <f t="shared" si="2"/>
        <v>0</v>
      </c>
      <c r="I20" s="61">
        <f>C20/SUM('All Staff-2016'!$C$12:$E$12)*'All Staff-2016'!$G$12</f>
        <v>0</v>
      </c>
      <c r="J20" s="62">
        <f>D20/SUM('All Staff-2016'!$C$12:$E$12)*'All Staff-2016'!$G$12</f>
        <v>0</v>
      </c>
      <c r="K20" s="63">
        <f>E20/SUM('All Staff-2016'!$C$12:$E$12)*'All Staff-2016'!$G$12</f>
        <v>0</v>
      </c>
    </row>
    <row r="21" spans="1:11" ht="15.95" thickBot="1" x14ac:dyDescent="0.25">
      <c r="A21" s="3"/>
      <c r="B21" s="15" t="s">
        <v>11</v>
      </c>
      <c r="C21" s="49"/>
      <c r="D21" s="50"/>
      <c r="E21" s="51"/>
      <c r="F21" s="64">
        <f t="shared" si="0"/>
        <v>0</v>
      </c>
      <c r="G21" s="65">
        <f t="shared" si="1"/>
        <v>0</v>
      </c>
      <c r="H21" s="63">
        <f t="shared" si="2"/>
        <v>0</v>
      </c>
      <c r="I21" s="64">
        <f>C21/SUM('All Staff-2016'!$C$12:$E$12)*'All Staff-2016'!$G$12</f>
        <v>0</v>
      </c>
      <c r="J21" s="65">
        <f>D21/SUM('All Staff-2016'!$C$12:$E$12)*'All Staff-2016'!$G$12</f>
        <v>0</v>
      </c>
      <c r="K21" s="63">
        <f>E21/SUM('All Staff-2016'!$C$12:$E$12)*'All Staff-2016'!$G$12</f>
        <v>0</v>
      </c>
    </row>
    <row r="22" spans="1:11" x14ac:dyDescent="0.2">
      <c r="B22" s="16" t="s">
        <v>23</v>
      </c>
      <c r="C22" s="55">
        <f>SUM(C4:C6)-SUM(C11:C21)</f>
        <v>0</v>
      </c>
      <c r="D22" s="55">
        <f>SUM(D4:D6)-SUM(D11:D21)</f>
        <v>0</v>
      </c>
      <c r="E22" s="55">
        <f>SUM(E4:E6)-SUM(E11:E21)</f>
        <v>0</v>
      </c>
    </row>
    <row r="23" spans="1:11" x14ac:dyDescent="0.2">
      <c r="B23" s="16" t="s">
        <v>38</v>
      </c>
      <c r="C23" s="60">
        <v>1716</v>
      </c>
    </row>
  </sheetData>
  <mergeCells count="12">
    <mergeCell ref="C1:E1"/>
    <mergeCell ref="C2:E2"/>
    <mergeCell ref="A4:A6"/>
    <mergeCell ref="C9:E9"/>
    <mergeCell ref="F9:H9"/>
    <mergeCell ref="I9:K9"/>
    <mergeCell ref="I10:K10"/>
    <mergeCell ref="C10:E10"/>
    <mergeCell ref="F10:H10"/>
    <mergeCell ref="C4:C6"/>
    <mergeCell ref="D4:D6"/>
    <mergeCell ref="E4:E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/>
  </sheetPr>
  <dimension ref="A1:K23"/>
  <sheetViews>
    <sheetView workbookViewId="0">
      <selection activeCell="M9" sqref="M9"/>
    </sheetView>
  </sheetViews>
  <sheetFormatPr defaultColWidth="8.85546875" defaultRowHeight="15" x14ac:dyDescent="0.25"/>
  <cols>
    <col min="1" max="1" width="12.7109375" style="35" bestFit="1" customWidth="1"/>
    <col min="2" max="2" width="50.140625" style="35" bestFit="1" customWidth="1"/>
    <col min="3" max="3" width="11" style="35" bestFit="1" customWidth="1"/>
    <col min="4" max="4" width="11.42578125" style="35" bestFit="1" customWidth="1"/>
    <col min="5" max="5" width="4.42578125" style="35" bestFit="1" customWidth="1"/>
    <col min="6" max="6" width="11" style="35" bestFit="1" customWidth="1"/>
    <col min="7" max="7" width="11.42578125" style="35" bestFit="1" customWidth="1"/>
    <col min="8" max="8" width="4.42578125" style="35" bestFit="1" customWidth="1"/>
    <col min="9" max="9" width="11" style="35" bestFit="1" customWidth="1"/>
    <col min="10" max="10" width="11.42578125" style="35" bestFit="1" customWidth="1"/>
    <col min="11" max="11" width="4.42578125" style="35" bestFit="1" customWidth="1"/>
    <col min="12" max="16384" width="8.85546875" style="35"/>
  </cols>
  <sheetData>
    <row r="1" spans="1:11" x14ac:dyDescent="0.2">
      <c r="C1" s="115" t="s">
        <v>17</v>
      </c>
      <c r="D1" s="115"/>
      <c r="E1" s="115"/>
    </row>
    <row r="2" spans="1:11" ht="15.95" thickBot="1" x14ac:dyDescent="0.25">
      <c r="C2" s="116" t="s">
        <v>31</v>
      </c>
      <c r="D2" s="116"/>
      <c r="E2" s="116"/>
    </row>
    <row r="3" spans="1:11" ht="15.95" thickBot="1" x14ac:dyDescent="0.25">
      <c r="C3" s="23" t="s">
        <v>21</v>
      </c>
      <c r="D3" s="7" t="s">
        <v>22</v>
      </c>
      <c r="E3" s="24" t="s">
        <v>24</v>
      </c>
    </row>
    <row r="4" spans="1:11" x14ac:dyDescent="0.25">
      <c r="A4" s="112"/>
      <c r="B4" s="10" t="s">
        <v>18</v>
      </c>
      <c r="C4" s="126">
        <v>13.25</v>
      </c>
      <c r="D4" s="126">
        <v>0</v>
      </c>
      <c r="E4" s="129">
        <v>0</v>
      </c>
    </row>
    <row r="5" spans="1:11" x14ac:dyDescent="0.25">
      <c r="A5" s="113"/>
      <c r="B5" s="6" t="s">
        <v>19</v>
      </c>
      <c r="C5" s="127"/>
      <c r="D5" s="127"/>
      <c r="E5" s="130"/>
    </row>
    <row r="6" spans="1:11" ht="15.75" thickBot="1" x14ac:dyDescent="0.3">
      <c r="A6" s="114"/>
      <c r="B6" s="11" t="s">
        <v>20</v>
      </c>
      <c r="C6" s="128"/>
      <c r="D6" s="128"/>
      <c r="E6" s="131"/>
    </row>
    <row r="7" spans="1:11" ht="15.95" thickBot="1" x14ac:dyDescent="0.25"/>
    <row r="8" spans="1:11" ht="15.95" thickBot="1" x14ac:dyDescent="0.25">
      <c r="C8" s="23" t="s">
        <v>21</v>
      </c>
      <c r="D8" s="7" t="s">
        <v>22</v>
      </c>
      <c r="E8" s="24" t="s">
        <v>24</v>
      </c>
      <c r="F8" s="23" t="s">
        <v>21</v>
      </c>
      <c r="G8" s="7" t="s">
        <v>22</v>
      </c>
      <c r="H8" s="24" t="s">
        <v>24</v>
      </c>
      <c r="I8" s="23" t="s">
        <v>21</v>
      </c>
      <c r="J8" s="7" t="s">
        <v>22</v>
      </c>
      <c r="K8" s="24" t="s">
        <v>24</v>
      </c>
    </row>
    <row r="9" spans="1:11" ht="29.25" customHeight="1" thickBot="1" x14ac:dyDescent="0.25">
      <c r="A9" s="9"/>
      <c r="B9" s="12"/>
      <c r="C9" s="103" t="s">
        <v>25</v>
      </c>
      <c r="D9" s="104"/>
      <c r="E9" s="105"/>
      <c r="F9" s="117" t="s">
        <v>36</v>
      </c>
      <c r="G9" s="118"/>
      <c r="H9" s="119"/>
      <c r="I9" s="117" t="s">
        <v>46</v>
      </c>
      <c r="J9" s="118"/>
      <c r="K9" s="119"/>
    </row>
    <row r="10" spans="1:11" x14ac:dyDescent="0.2">
      <c r="A10" s="8" t="s">
        <v>12</v>
      </c>
      <c r="B10" s="13" t="s">
        <v>13</v>
      </c>
      <c r="C10" s="120"/>
      <c r="D10" s="121"/>
      <c r="E10" s="122"/>
      <c r="F10" s="120"/>
      <c r="G10" s="121"/>
      <c r="H10" s="122"/>
      <c r="I10" s="120"/>
      <c r="J10" s="121"/>
      <c r="K10" s="122"/>
    </row>
    <row r="11" spans="1:11" x14ac:dyDescent="0.2">
      <c r="A11" s="4" t="s">
        <v>0</v>
      </c>
      <c r="B11" s="14" t="s">
        <v>1</v>
      </c>
      <c r="C11" s="43"/>
      <c r="D11" s="44"/>
      <c r="E11" s="45"/>
      <c r="F11" s="61">
        <f t="shared" ref="F11:F21" si="0">C11/$C$23</f>
        <v>0</v>
      </c>
      <c r="G11" s="62">
        <f t="shared" ref="G11:G21" si="1">D11/$C$23</f>
        <v>0</v>
      </c>
      <c r="H11" s="63">
        <f t="shared" ref="H11:H21" si="2">E11/$C$23</f>
        <v>0</v>
      </c>
      <c r="I11" s="61">
        <f>C11/SUM('All Staff-2016'!$C$13:$E$13)*'All Staff-2016'!$G$13</f>
        <v>0</v>
      </c>
      <c r="J11" s="62">
        <f>D11/SUM('All Staff-2016'!$C$13:$E$13)*'All Staff-2016'!$G$13</f>
        <v>0</v>
      </c>
      <c r="K11" s="63">
        <f>E11/SUM('All Staff-2016'!$C$13:$E$13)*'All Staff-2016'!$G$13</f>
        <v>0</v>
      </c>
    </row>
    <row r="12" spans="1:11" x14ac:dyDescent="0.2">
      <c r="A12" s="4"/>
      <c r="B12" s="14" t="s">
        <v>2</v>
      </c>
      <c r="C12" s="43"/>
      <c r="D12" s="44"/>
      <c r="E12" s="45"/>
      <c r="F12" s="61">
        <f t="shared" si="0"/>
        <v>0</v>
      </c>
      <c r="G12" s="62">
        <f t="shared" si="1"/>
        <v>0</v>
      </c>
      <c r="H12" s="63">
        <f t="shared" si="2"/>
        <v>0</v>
      </c>
      <c r="I12" s="61">
        <f>C12/SUM('All Staff-2016'!$C$13:$E$13)*'All Staff-2016'!$G$13</f>
        <v>0</v>
      </c>
      <c r="J12" s="62">
        <f>D12/SUM('All Staff-2016'!$C$13:$E$13)*'All Staff-2016'!$G$13</f>
        <v>0</v>
      </c>
      <c r="K12" s="63">
        <f>E12/SUM('All Staff-2016'!$C$13:$E$13)*'All Staff-2016'!$G$13</f>
        <v>0</v>
      </c>
    </row>
    <row r="13" spans="1:11" x14ac:dyDescent="0.2">
      <c r="A13" s="4"/>
      <c r="B13" s="14" t="s">
        <v>3</v>
      </c>
      <c r="C13" s="43"/>
      <c r="D13" s="44"/>
      <c r="E13" s="45"/>
      <c r="F13" s="61">
        <f t="shared" si="0"/>
        <v>0</v>
      </c>
      <c r="G13" s="62">
        <f t="shared" si="1"/>
        <v>0</v>
      </c>
      <c r="H13" s="63">
        <f t="shared" si="2"/>
        <v>0</v>
      </c>
      <c r="I13" s="61">
        <f>C13/SUM('All Staff-2016'!$C$13:$E$13)*'All Staff-2016'!$G$13</f>
        <v>0</v>
      </c>
      <c r="J13" s="62">
        <f>D13/SUM('All Staff-2016'!$C$13:$E$13)*'All Staff-2016'!$G$13</f>
        <v>0</v>
      </c>
      <c r="K13" s="63">
        <f>E13/SUM('All Staff-2016'!$C$13:$E$13)*'All Staff-2016'!$G$13</f>
        <v>0</v>
      </c>
    </row>
    <row r="14" spans="1:11" x14ac:dyDescent="0.2">
      <c r="A14" s="4"/>
      <c r="B14" s="14" t="s">
        <v>4</v>
      </c>
      <c r="C14" s="43"/>
      <c r="D14" s="44"/>
      <c r="E14" s="45"/>
      <c r="F14" s="61">
        <f t="shared" si="0"/>
        <v>0</v>
      </c>
      <c r="G14" s="62">
        <f t="shared" si="1"/>
        <v>0</v>
      </c>
      <c r="H14" s="63">
        <f t="shared" si="2"/>
        <v>0</v>
      </c>
      <c r="I14" s="61">
        <f>C14/SUM('All Staff-2016'!$C$13:$E$13)*'All Staff-2016'!$G$13</f>
        <v>0</v>
      </c>
      <c r="J14" s="62">
        <f>D14/SUM('All Staff-2016'!$C$13:$E$13)*'All Staff-2016'!$G$13</f>
        <v>0</v>
      </c>
      <c r="K14" s="63">
        <f>E14/SUM('All Staff-2016'!$C$13:$E$13)*'All Staff-2016'!$G$13</f>
        <v>0</v>
      </c>
    </row>
    <row r="15" spans="1:11" x14ac:dyDescent="0.2">
      <c r="A15" s="4"/>
      <c r="B15" s="14" t="s">
        <v>5</v>
      </c>
      <c r="C15" s="43"/>
      <c r="D15" s="44"/>
      <c r="E15" s="45"/>
      <c r="F15" s="61">
        <f t="shared" si="0"/>
        <v>0</v>
      </c>
      <c r="G15" s="62">
        <f t="shared" si="1"/>
        <v>0</v>
      </c>
      <c r="H15" s="63">
        <f t="shared" si="2"/>
        <v>0</v>
      </c>
      <c r="I15" s="61">
        <f>C15/SUM('All Staff-2016'!$C$13:$E$13)*'All Staff-2016'!$G$13</f>
        <v>0</v>
      </c>
      <c r="J15" s="62">
        <f>D15/SUM('All Staff-2016'!$C$13:$E$13)*'All Staff-2016'!$G$13</f>
        <v>0</v>
      </c>
      <c r="K15" s="63">
        <f>E15/SUM('All Staff-2016'!$C$13:$E$13)*'All Staff-2016'!$G$13</f>
        <v>0</v>
      </c>
    </row>
    <row r="16" spans="1:11" x14ac:dyDescent="0.2">
      <c r="A16" s="4"/>
      <c r="B16" s="14" t="s">
        <v>6</v>
      </c>
      <c r="C16" s="43"/>
      <c r="D16" s="44"/>
      <c r="E16" s="45"/>
      <c r="F16" s="61">
        <f t="shared" si="0"/>
        <v>0</v>
      </c>
      <c r="G16" s="62">
        <f t="shared" si="1"/>
        <v>0</v>
      </c>
      <c r="H16" s="63">
        <f t="shared" si="2"/>
        <v>0</v>
      </c>
      <c r="I16" s="61">
        <f>C16/SUM('All Staff-2016'!$C$13:$E$13)*'All Staff-2016'!$G$13</f>
        <v>0</v>
      </c>
      <c r="J16" s="62">
        <f>D16/SUM('All Staff-2016'!$C$13:$E$13)*'All Staff-2016'!$G$13</f>
        <v>0</v>
      </c>
      <c r="K16" s="63">
        <f>E16/SUM('All Staff-2016'!$C$13:$E$13)*'All Staff-2016'!$G$13</f>
        <v>0</v>
      </c>
    </row>
    <row r="17" spans="1:11" x14ac:dyDescent="0.2">
      <c r="A17" s="4"/>
      <c r="B17" s="14" t="s">
        <v>7</v>
      </c>
      <c r="C17" s="43"/>
      <c r="D17" s="44"/>
      <c r="E17" s="45"/>
      <c r="F17" s="61">
        <f t="shared" si="0"/>
        <v>0</v>
      </c>
      <c r="G17" s="62">
        <f t="shared" si="1"/>
        <v>0</v>
      </c>
      <c r="H17" s="63">
        <f t="shared" si="2"/>
        <v>0</v>
      </c>
      <c r="I17" s="61">
        <f>C17/SUM('All Staff-2016'!$C$13:$E$13)*'All Staff-2016'!$G$13</f>
        <v>0</v>
      </c>
      <c r="J17" s="62">
        <f>D17/SUM('All Staff-2016'!$C$13:$E$13)*'All Staff-2016'!$G$13</f>
        <v>0</v>
      </c>
      <c r="K17" s="63">
        <f>E17/SUM('All Staff-2016'!$C$13:$E$13)*'All Staff-2016'!$G$13</f>
        <v>0</v>
      </c>
    </row>
    <row r="18" spans="1:11" x14ac:dyDescent="0.2">
      <c r="A18" s="4"/>
      <c r="B18" s="14" t="s">
        <v>8</v>
      </c>
      <c r="C18" s="43"/>
      <c r="D18" s="44"/>
      <c r="E18" s="45"/>
      <c r="F18" s="61">
        <f t="shared" si="0"/>
        <v>0</v>
      </c>
      <c r="G18" s="62">
        <f t="shared" si="1"/>
        <v>0</v>
      </c>
      <c r="H18" s="63">
        <f t="shared" si="2"/>
        <v>0</v>
      </c>
      <c r="I18" s="61">
        <f>C18/SUM('All Staff-2016'!$C$13:$E$13)*'All Staff-2016'!$G$13</f>
        <v>0</v>
      </c>
      <c r="J18" s="62">
        <f>D18/SUM('All Staff-2016'!$C$13:$E$13)*'All Staff-2016'!$G$13</f>
        <v>0</v>
      </c>
      <c r="K18" s="63">
        <f>E18/SUM('All Staff-2016'!$C$13:$E$13)*'All Staff-2016'!$G$13</f>
        <v>0</v>
      </c>
    </row>
    <row r="19" spans="1:11" x14ac:dyDescent="0.2">
      <c r="A19" s="4"/>
      <c r="B19" s="14" t="s">
        <v>9</v>
      </c>
      <c r="C19" s="46"/>
      <c r="D19" s="47"/>
      <c r="E19" s="48"/>
      <c r="F19" s="61">
        <f t="shared" si="0"/>
        <v>0</v>
      </c>
      <c r="G19" s="62">
        <f t="shared" si="1"/>
        <v>0</v>
      </c>
      <c r="H19" s="63">
        <f t="shared" si="2"/>
        <v>0</v>
      </c>
      <c r="I19" s="61">
        <f>C19/SUM('All Staff-2016'!$C$13:$E$13)*'All Staff-2016'!$G$13</f>
        <v>0</v>
      </c>
      <c r="J19" s="62">
        <f>D19/SUM('All Staff-2016'!$C$13:$E$13)*'All Staff-2016'!$G$13</f>
        <v>0</v>
      </c>
      <c r="K19" s="63">
        <f>E19/SUM('All Staff-2016'!$C$13:$E$13)*'All Staff-2016'!$G$13</f>
        <v>0</v>
      </c>
    </row>
    <row r="20" spans="1:11" x14ac:dyDescent="0.2">
      <c r="A20" s="4"/>
      <c r="B20" s="14" t="s">
        <v>10</v>
      </c>
      <c r="C20" s="46">
        <v>13.25</v>
      </c>
      <c r="D20" s="47"/>
      <c r="E20" s="48"/>
      <c r="F20" s="61">
        <f t="shared" si="0"/>
        <v>7.5455580865603647E-3</v>
      </c>
      <c r="G20" s="62">
        <f t="shared" si="1"/>
        <v>0</v>
      </c>
      <c r="H20" s="63">
        <f t="shared" si="2"/>
        <v>0</v>
      </c>
      <c r="I20" s="61">
        <f>C20/SUM('All Staff-2016'!$C$13:$E$13)*'All Staff-2016'!$G$13</f>
        <v>1481.75</v>
      </c>
      <c r="J20" s="62">
        <f>D20/SUM('All Staff-2016'!$C$13:$E$13)*'All Staff-2016'!$G$13</f>
        <v>0</v>
      </c>
      <c r="K20" s="63">
        <f>E20/SUM('All Staff-2016'!$C$13:$E$13)*'All Staff-2016'!$G$13</f>
        <v>0</v>
      </c>
    </row>
    <row r="21" spans="1:11" ht="15.95" thickBot="1" x14ac:dyDescent="0.25">
      <c r="A21" s="3"/>
      <c r="B21" s="15" t="s">
        <v>11</v>
      </c>
      <c r="C21" s="49"/>
      <c r="D21" s="50"/>
      <c r="E21" s="51"/>
      <c r="F21" s="64">
        <f t="shared" si="0"/>
        <v>0</v>
      </c>
      <c r="G21" s="65">
        <f t="shared" si="1"/>
        <v>0</v>
      </c>
      <c r="H21" s="63">
        <f t="shared" si="2"/>
        <v>0</v>
      </c>
      <c r="I21" s="64">
        <f>C21/SUM('All Staff-2016'!$C$13:$E$13)*'All Staff-2016'!$G$13</f>
        <v>0</v>
      </c>
      <c r="J21" s="62">
        <f>D21/SUM('All Staff-2016'!$C$13:$E$13)*'All Staff-2016'!$G$13</f>
        <v>0</v>
      </c>
      <c r="K21" s="63">
        <f>E21/SUM('All Staff-2016'!$C$13:$E$13)*'All Staff-2016'!$G$13</f>
        <v>0</v>
      </c>
    </row>
    <row r="22" spans="1:11" x14ac:dyDescent="0.2">
      <c r="B22" s="16" t="s">
        <v>23</v>
      </c>
      <c r="C22" s="55">
        <f>SUM(C4:C6)-SUM(C11:C21)</f>
        <v>0</v>
      </c>
      <c r="D22" s="55">
        <f>SUM(D4:D6)-SUM(D11:D21)</f>
        <v>0</v>
      </c>
      <c r="E22" s="55">
        <f>SUM(E4:E6)-SUM(E11:E21)</f>
        <v>0</v>
      </c>
    </row>
    <row r="23" spans="1:11" x14ac:dyDescent="0.2">
      <c r="B23" s="16" t="s">
        <v>38</v>
      </c>
      <c r="C23" s="60">
        <v>1756</v>
      </c>
    </row>
  </sheetData>
  <mergeCells count="12">
    <mergeCell ref="C1:E1"/>
    <mergeCell ref="C2:E2"/>
    <mergeCell ref="I9:K9"/>
    <mergeCell ref="I10:K10"/>
    <mergeCell ref="A4:A6"/>
    <mergeCell ref="C4:C6"/>
    <mergeCell ref="D4:D6"/>
    <mergeCell ref="E4:E6"/>
    <mergeCell ref="C9:E9"/>
    <mergeCell ref="F9:H9"/>
    <mergeCell ref="C10:E10"/>
    <mergeCell ref="F10:H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/>
  </sheetPr>
  <dimension ref="A1:K23"/>
  <sheetViews>
    <sheetView workbookViewId="0">
      <selection activeCell="E6" sqref="C4:E6"/>
    </sheetView>
  </sheetViews>
  <sheetFormatPr defaultColWidth="8.85546875" defaultRowHeight="15" x14ac:dyDescent="0.25"/>
  <cols>
    <col min="1" max="1" width="12.7109375" bestFit="1" customWidth="1"/>
    <col min="2" max="2" width="50.140625" bestFit="1" customWidth="1"/>
    <col min="3" max="3" width="11" bestFit="1" customWidth="1"/>
    <col min="4" max="4" width="11.42578125" bestFit="1" customWidth="1"/>
    <col min="5" max="5" width="6.42578125" bestFit="1" customWidth="1"/>
    <col min="6" max="6" width="11.140625" bestFit="1" customWidth="1"/>
    <col min="7" max="7" width="11.7109375" bestFit="1" customWidth="1"/>
    <col min="8" max="8" width="4.42578125" bestFit="1" customWidth="1"/>
    <col min="9" max="9" width="11.42578125" bestFit="1" customWidth="1"/>
    <col min="10" max="10" width="11.7109375" bestFit="1" customWidth="1"/>
    <col min="11" max="11" width="11.42578125" bestFit="1" customWidth="1"/>
  </cols>
  <sheetData>
    <row r="1" spans="1:11" s="5" customFormat="1" x14ac:dyDescent="0.2">
      <c r="C1" s="115" t="s">
        <v>17</v>
      </c>
      <c r="D1" s="115"/>
      <c r="E1" s="115"/>
    </row>
    <row r="2" spans="1:11" s="5" customFormat="1" ht="15.95" thickBot="1" x14ac:dyDescent="0.25">
      <c r="C2" s="116" t="s">
        <v>14</v>
      </c>
      <c r="D2" s="116"/>
      <c r="E2" s="116"/>
    </row>
    <row r="3" spans="1:11" s="5" customFormat="1" ht="15.95" thickBot="1" x14ac:dyDescent="0.25">
      <c r="C3" s="23" t="s">
        <v>21</v>
      </c>
      <c r="D3" s="7" t="s">
        <v>22</v>
      </c>
      <c r="E3" s="24" t="s">
        <v>24</v>
      </c>
    </row>
    <row r="4" spans="1:11" s="5" customFormat="1" x14ac:dyDescent="0.25">
      <c r="A4" s="112"/>
      <c r="B4" s="10" t="s">
        <v>18</v>
      </c>
      <c r="C4" s="25">
        <v>485</v>
      </c>
      <c r="D4" s="25">
        <v>24</v>
      </c>
      <c r="E4" s="26">
        <v>246</v>
      </c>
    </row>
    <row r="5" spans="1:11" s="5" customFormat="1" x14ac:dyDescent="0.25">
      <c r="A5" s="113"/>
      <c r="B5" s="6" t="s">
        <v>19</v>
      </c>
      <c r="C5" s="27">
        <v>43</v>
      </c>
      <c r="D5" s="27">
        <v>15</v>
      </c>
      <c r="E5" s="28">
        <v>17</v>
      </c>
    </row>
    <row r="6" spans="1:11" s="5" customFormat="1" ht="15.75" thickBot="1" x14ac:dyDescent="0.3">
      <c r="A6" s="114"/>
      <c r="B6" s="11" t="s">
        <v>20</v>
      </c>
      <c r="C6" s="29">
        <v>63</v>
      </c>
      <c r="D6" s="29">
        <v>0</v>
      </c>
      <c r="E6" s="30">
        <v>146</v>
      </c>
    </row>
    <row r="7" spans="1:11" ht="15.95" thickBot="1" x14ac:dyDescent="0.25"/>
    <row r="8" spans="1:11" s="5" customFormat="1" ht="15.95" thickBot="1" x14ac:dyDescent="0.25">
      <c r="C8" s="23" t="s">
        <v>21</v>
      </c>
      <c r="D8" s="7" t="s">
        <v>22</v>
      </c>
      <c r="E8" s="24" t="s">
        <v>24</v>
      </c>
      <c r="F8" s="23" t="s">
        <v>21</v>
      </c>
      <c r="G8" s="7" t="s">
        <v>22</v>
      </c>
      <c r="H8" s="24" t="s">
        <v>24</v>
      </c>
      <c r="I8" s="23" t="s">
        <v>21</v>
      </c>
      <c r="J8" s="7" t="s">
        <v>22</v>
      </c>
      <c r="K8" s="24" t="s">
        <v>24</v>
      </c>
    </row>
    <row r="9" spans="1:11" s="5" customFormat="1" ht="29.25" customHeight="1" thickBot="1" x14ac:dyDescent="0.25">
      <c r="A9" s="9"/>
      <c r="B9" s="12"/>
      <c r="C9" s="103" t="s">
        <v>25</v>
      </c>
      <c r="D9" s="104"/>
      <c r="E9" s="105"/>
      <c r="F9" s="117" t="s">
        <v>36</v>
      </c>
      <c r="G9" s="118"/>
      <c r="H9" s="119"/>
      <c r="I9" s="117" t="s">
        <v>46</v>
      </c>
      <c r="J9" s="118"/>
      <c r="K9" s="119"/>
    </row>
    <row r="10" spans="1:11" s="1" customFormat="1" x14ac:dyDescent="0.2">
      <c r="A10" s="8" t="s">
        <v>12</v>
      </c>
      <c r="B10" s="13" t="s">
        <v>13</v>
      </c>
      <c r="C10" s="120"/>
      <c r="D10" s="121"/>
      <c r="E10" s="122"/>
      <c r="F10" s="120"/>
      <c r="G10" s="121"/>
      <c r="H10" s="122"/>
      <c r="I10" s="120"/>
      <c r="J10" s="121"/>
      <c r="K10" s="122"/>
    </row>
    <row r="11" spans="1:11" x14ac:dyDescent="0.2">
      <c r="A11" s="4" t="s">
        <v>0</v>
      </c>
      <c r="B11" s="14" t="s">
        <v>1</v>
      </c>
      <c r="C11" s="43">
        <f>485+10</f>
        <v>495</v>
      </c>
      <c r="D11" s="44">
        <v>24</v>
      </c>
      <c r="E11" s="45">
        <f>246+5</f>
        <v>251</v>
      </c>
      <c r="F11" s="61">
        <f>C11/$C$23</f>
        <v>0.29534606205250596</v>
      </c>
      <c r="G11" s="62">
        <f t="shared" ref="G11:G21" si="0">D11/$C$23</f>
        <v>1.4319809069212411E-2</v>
      </c>
      <c r="H11" s="63">
        <f t="shared" ref="H11:H21" si="1">E11/$C$23</f>
        <v>0.14976133651551313</v>
      </c>
      <c r="I11" s="88">
        <f>C11/SUM('All Staff-2016'!$C$7:$E$7)*'All Staff-2016'!$G$7</f>
        <v>79903.390712223292</v>
      </c>
      <c r="J11" s="89">
        <f>D11/SUM('All Staff-2016'!$C$7:$E$7)*'All Staff-2016'!$G$7</f>
        <v>3874.1037921077959</v>
      </c>
      <c r="K11" s="90">
        <f>E11/SUM('All Staff-2016'!$C$7:$E$7)*'All Staff-2016'!$G$7</f>
        <v>40516.668825794033</v>
      </c>
    </row>
    <row r="12" spans="1:11" x14ac:dyDescent="0.2">
      <c r="A12" s="4"/>
      <c r="B12" s="14" t="s">
        <v>2</v>
      </c>
      <c r="C12" s="43">
        <f>48</f>
        <v>48</v>
      </c>
      <c r="D12" s="44"/>
      <c r="E12" s="45">
        <f>136</f>
        <v>136</v>
      </c>
      <c r="F12" s="61">
        <f t="shared" ref="F11:F21" si="2">C12/$C$23</f>
        <v>2.8639618138424822E-2</v>
      </c>
      <c r="G12" s="62">
        <f t="shared" si="0"/>
        <v>0</v>
      </c>
      <c r="H12" s="63">
        <f t="shared" si="1"/>
        <v>8.1145584725536998E-2</v>
      </c>
      <c r="I12" s="88">
        <f>C12/SUM('All Staff-2016'!$C$7:$E$7)*'All Staff-2016'!$G$7</f>
        <v>7748.2075842155919</v>
      </c>
      <c r="J12" s="89"/>
      <c r="K12" s="90">
        <f>E12/SUM('All Staff-2016'!$C$7:$E$7)*'All Staff-2016'!$G$7</f>
        <v>21953.254821944178</v>
      </c>
    </row>
    <row r="13" spans="1:11" x14ac:dyDescent="0.2">
      <c r="A13" s="4"/>
      <c r="B13" s="14" t="s">
        <v>3</v>
      </c>
      <c r="C13" s="43"/>
      <c r="D13" s="44"/>
      <c r="E13" s="45"/>
      <c r="F13" s="61">
        <f t="shared" si="2"/>
        <v>0</v>
      </c>
      <c r="G13" s="62">
        <f t="shared" si="0"/>
        <v>0</v>
      </c>
      <c r="H13" s="63">
        <f t="shared" si="1"/>
        <v>0</v>
      </c>
      <c r="I13" s="88"/>
      <c r="J13" s="89"/>
      <c r="K13" s="90"/>
    </row>
    <row r="14" spans="1:11" x14ac:dyDescent="0.2">
      <c r="A14" s="4"/>
      <c r="B14" s="14" t="s">
        <v>4</v>
      </c>
      <c r="C14" s="43"/>
      <c r="D14" s="44"/>
      <c r="E14" s="45"/>
      <c r="F14" s="61">
        <f t="shared" si="2"/>
        <v>0</v>
      </c>
      <c r="G14" s="62">
        <f t="shared" si="0"/>
        <v>0</v>
      </c>
      <c r="H14" s="63">
        <f t="shared" si="1"/>
        <v>0</v>
      </c>
      <c r="I14" s="88"/>
      <c r="J14" s="89"/>
      <c r="K14" s="90"/>
    </row>
    <row r="15" spans="1:11" x14ac:dyDescent="0.2">
      <c r="A15" s="4"/>
      <c r="B15" s="14" t="s">
        <v>5</v>
      </c>
      <c r="C15" s="43"/>
      <c r="D15" s="44"/>
      <c r="E15" s="45"/>
      <c r="F15" s="61">
        <f t="shared" si="2"/>
        <v>0</v>
      </c>
      <c r="G15" s="62">
        <f t="shared" si="0"/>
        <v>0</v>
      </c>
      <c r="H15" s="63">
        <f t="shared" si="1"/>
        <v>0</v>
      </c>
      <c r="I15" s="88"/>
      <c r="J15" s="89"/>
      <c r="K15" s="90"/>
    </row>
    <row r="16" spans="1:11" x14ac:dyDescent="0.2">
      <c r="A16" s="4"/>
      <c r="B16" s="14" t="s">
        <v>6</v>
      </c>
      <c r="C16" s="43"/>
      <c r="D16" s="44"/>
      <c r="E16" s="45"/>
      <c r="F16" s="61">
        <f t="shared" si="2"/>
        <v>0</v>
      </c>
      <c r="G16" s="62">
        <f t="shared" si="0"/>
        <v>0</v>
      </c>
      <c r="H16" s="63">
        <f t="shared" si="1"/>
        <v>0</v>
      </c>
      <c r="I16" s="88"/>
      <c r="J16" s="89"/>
      <c r="K16" s="90"/>
    </row>
    <row r="17" spans="1:11" x14ac:dyDescent="0.2">
      <c r="A17" s="4"/>
      <c r="B17" s="14" t="s">
        <v>7</v>
      </c>
      <c r="C17" s="43"/>
      <c r="D17" s="44"/>
      <c r="E17" s="45"/>
      <c r="F17" s="61">
        <f t="shared" si="2"/>
        <v>0</v>
      </c>
      <c r="G17" s="62">
        <f t="shared" si="0"/>
        <v>0</v>
      </c>
      <c r="H17" s="63">
        <f t="shared" si="1"/>
        <v>0</v>
      </c>
      <c r="I17" s="88"/>
      <c r="J17" s="89"/>
      <c r="K17" s="90"/>
    </row>
    <row r="18" spans="1:11" x14ac:dyDescent="0.2">
      <c r="A18" s="4"/>
      <c r="B18" s="14" t="s">
        <v>8</v>
      </c>
      <c r="C18" s="43">
        <f>43+5</f>
        <v>48</v>
      </c>
      <c r="D18" s="44">
        <v>15</v>
      </c>
      <c r="E18" s="45">
        <f>17+5</f>
        <v>22</v>
      </c>
      <c r="F18" s="61">
        <f>C18/$C$23</f>
        <v>2.8639618138424822E-2</v>
      </c>
      <c r="G18" s="62">
        <f t="shared" si="0"/>
        <v>8.9498806682577568E-3</v>
      </c>
      <c r="H18" s="63">
        <f t="shared" si="1"/>
        <v>1.3126491646778043E-2</v>
      </c>
      <c r="I18" s="88">
        <f>C18/SUM('All Staff-2016'!$C$7:$E$7)*'All Staff-2016'!$G$7</f>
        <v>7748.2075842155919</v>
      </c>
      <c r="J18" s="89">
        <f>D18/SUM('All Staff-2016'!$C$7:$E$7)*'All Staff-2016'!$G$7</f>
        <v>2421.3148700673723</v>
      </c>
      <c r="K18" s="90">
        <f>E18/SUM('All Staff-2016'!$C$7:$E$7)*'All Staff-2016'!$G$7</f>
        <v>3551.261809432146</v>
      </c>
    </row>
    <row r="19" spans="1:11" x14ac:dyDescent="0.2">
      <c r="A19" s="4"/>
      <c r="B19" s="14" t="s">
        <v>9</v>
      </c>
      <c r="C19" s="46"/>
      <c r="D19" s="47"/>
      <c r="E19" s="48"/>
      <c r="F19" s="61">
        <f t="shared" si="2"/>
        <v>0</v>
      </c>
      <c r="G19" s="62">
        <f t="shared" si="0"/>
        <v>0</v>
      </c>
      <c r="H19" s="63">
        <f t="shared" si="1"/>
        <v>0</v>
      </c>
      <c r="I19" s="88"/>
      <c r="J19" s="89"/>
      <c r="K19" s="90"/>
    </row>
    <row r="20" spans="1:11" x14ac:dyDescent="0.2">
      <c r="A20" s="4"/>
      <c r="B20" s="14" t="s">
        <v>10</v>
      </c>
      <c r="C20" s="46"/>
      <c r="D20" s="47"/>
      <c r="E20" s="48"/>
      <c r="F20" s="61">
        <f t="shared" si="2"/>
        <v>0</v>
      </c>
      <c r="G20" s="62">
        <f t="shared" si="0"/>
        <v>0</v>
      </c>
      <c r="H20" s="63">
        <f t="shared" si="1"/>
        <v>0</v>
      </c>
      <c r="I20" s="88"/>
      <c r="J20" s="89"/>
      <c r="K20" s="90"/>
    </row>
    <row r="21" spans="1:11" ht="15.95" thickBot="1" x14ac:dyDescent="0.25">
      <c r="A21" s="3"/>
      <c r="B21" s="15" t="s">
        <v>11</v>
      </c>
      <c r="C21" s="49"/>
      <c r="D21" s="50"/>
      <c r="E21" s="51"/>
      <c r="F21" s="64">
        <f t="shared" si="2"/>
        <v>0</v>
      </c>
      <c r="G21" s="65">
        <f t="shared" si="0"/>
        <v>0</v>
      </c>
      <c r="H21" s="63">
        <f t="shared" si="1"/>
        <v>0</v>
      </c>
      <c r="I21" s="91"/>
      <c r="J21" s="92"/>
      <c r="K21" s="90"/>
    </row>
    <row r="22" spans="1:11" x14ac:dyDescent="0.2">
      <c r="B22" s="16" t="s">
        <v>23</v>
      </c>
      <c r="C22" s="2">
        <f>SUM(C4:C6)-SUM(C11:C21)</f>
        <v>0</v>
      </c>
      <c r="D22" s="2">
        <f>SUM(D4:D6)-SUM(D11:D21)</f>
        <v>0</v>
      </c>
      <c r="E22" s="2">
        <f>SUM(E4:E6)-SUM(E11:E21)</f>
        <v>0</v>
      </c>
    </row>
    <row r="23" spans="1:11" x14ac:dyDescent="0.2">
      <c r="B23" s="16" t="s">
        <v>38</v>
      </c>
      <c r="C23" s="60">
        <v>1676</v>
      </c>
    </row>
  </sheetData>
  <mergeCells count="9">
    <mergeCell ref="A4:A6"/>
    <mergeCell ref="C9:E9"/>
    <mergeCell ref="C10:E10"/>
    <mergeCell ref="C2:E2"/>
    <mergeCell ref="I9:K9"/>
    <mergeCell ref="I10:K10"/>
    <mergeCell ref="F9:H9"/>
    <mergeCell ref="F10:H10"/>
    <mergeCell ref="C1:E1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5"/>
  </sheetPr>
  <dimension ref="A1:K23"/>
  <sheetViews>
    <sheetView workbookViewId="0">
      <selection activeCell="M9" sqref="M9"/>
    </sheetView>
  </sheetViews>
  <sheetFormatPr defaultColWidth="8.85546875" defaultRowHeight="15" x14ac:dyDescent="0.25"/>
  <cols>
    <col min="1" max="1" width="12.7109375" bestFit="1" customWidth="1"/>
    <col min="2" max="2" width="50.140625" customWidth="1"/>
    <col min="3" max="3" width="11" bestFit="1" customWidth="1"/>
    <col min="4" max="4" width="11.42578125" bestFit="1" customWidth="1"/>
    <col min="5" max="5" width="6.42578125" bestFit="1" customWidth="1"/>
    <col min="6" max="6" width="11" bestFit="1" customWidth="1"/>
    <col min="7" max="7" width="11.42578125" bestFit="1" customWidth="1"/>
    <col min="8" max="8" width="4.42578125" bestFit="1" customWidth="1"/>
    <col min="9" max="9" width="11" bestFit="1" customWidth="1"/>
    <col min="10" max="10" width="11.42578125" bestFit="1" customWidth="1"/>
    <col min="11" max="11" width="4.42578125" bestFit="1" customWidth="1"/>
  </cols>
  <sheetData>
    <row r="1" spans="1:11" x14ac:dyDescent="0.2">
      <c r="A1" s="5"/>
      <c r="B1" s="5"/>
      <c r="C1" s="115" t="s">
        <v>17</v>
      </c>
      <c r="D1" s="115"/>
      <c r="E1" s="115"/>
    </row>
    <row r="2" spans="1:11" ht="15.95" thickBot="1" x14ac:dyDescent="0.25">
      <c r="A2" s="5"/>
      <c r="B2" s="5"/>
      <c r="C2" s="116" t="s">
        <v>15</v>
      </c>
      <c r="D2" s="116"/>
      <c r="E2" s="116"/>
    </row>
    <row r="3" spans="1:11" s="5" customFormat="1" ht="15.95" thickBot="1" x14ac:dyDescent="0.25">
      <c r="C3" s="23" t="s">
        <v>21</v>
      </c>
      <c r="D3" s="7" t="s">
        <v>22</v>
      </c>
      <c r="E3" s="24" t="s">
        <v>24</v>
      </c>
    </row>
    <row r="4" spans="1:11" x14ac:dyDescent="0.25">
      <c r="A4" s="112"/>
      <c r="B4" s="10" t="s">
        <v>18</v>
      </c>
      <c r="C4" s="25">
        <v>911</v>
      </c>
      <c r="D4" s="25">
        <v>6</v>
      </c>
      <c r="E4" s="26">
        <v>226</v>
      </c>
      <c r="G4" s="98">
        <v>1266</v>
      </c>
    </row>
    <row r="5" spans="1:11" x14ac:dyDescent="0.25">
      <c r="A5" s="113"/>
      <c r="B5" s="6" t="s">
        <v>19</v>
      </c>
      <c r="C5" s="27">
        <v>53</v>
      </c>
      <c r="D5" s="27">
        <v>12</v>
      </c>
      <c r="E5" s="28">
        <v>5</v>
      </c>
    </row>
    <row r="6" spans="1:11" ht="15.75" thickBot="1" x14ac:dyDescent="0.3">
      <c r="A6" s="114"/>
      <c r="B6" s="11" t="s">
        <v>20</v>
      </c>
      <c r="C6" s="29">
        <v>380</v>
      </c>
      <c r="D6" s="29">
        <v>0</v>
      </c>
      <c r="E6" s="30">
        <v>199.5</v>
      </c>
      <c r="F6" s="97"/>
    </row>
    <row r="7" spans="1:11" ht="15.95" thickBot="1" x14ac:dyDescent="0.25">
      <c r="A7" s="5"/>
      <c r="B7" s="5"/>
      <c r="C7" s="5"/>
      <c r="D7" s="5"/>
      <c r="E7" s="5"/>
    </row>
    <row r="8" spans="1:11" ht="15.95" thickBot="1" x14ac:dyDescent="0.25">
      <c r="A8" s="5"/>
      <c r="B8" s="5"/>
      <c r="C8" s="23" t="s">
        <v>21</v>
      </c>
      <c r="D8" s="7" t="s">
        <v>22</v>
      </c>
      <c r="E8" s="24" t="s">
        <v>24</v>
      </c>
      <c r="F8" s="23" t="s">
        <v>21</v>
      </c>
      <c r="G8" s="7" t="s">
        <v>22</v>
      </c>
      <c r="H8" s="24" t="s">
        <v>24</v>
      </c>
      <c r="I8" s="23" t="s">
        <v>21</v>
      </c>
      <c r="J8" s="7" t="s">
        <v>22</v>
      </c>
      <c r="K8" s="24" t="s">
        <v>24</v>
      </c>
    </row>
    <row r="9" spans="1:11" ht="29.25" customHeight="1" thickBot="1" x14ac:dyDescent="0.25">
      <c r="A9" s="9"/>
      <c r="B9" s="12"/>
      <c r="C9" s="103" t="s">
        <v>25</v>
      </c>
      <c r="D9" s="104"/>
      <c r="E9" s="105"/>
      <c r="F9" s="117" t="s">
        <v>36</v>
      </c>
      <c r="G9" s="118"/>
      <c r="H9" s="119"/>
      <c r="I9" s="117" t="s">
        <v>46</v>
      </c>
      <c r="J9" s="118"/>
      <c r="K9" s="119"/>
    </row>
    <row r="10" spans="1:11" x14ac:dyDescent="0.2">
      <c r="A10" s="8" t="s">
        <v>12</v>
      </c>
      <c r="B10" s="13" t="s">
        <v>13</v>
      </c>
      <c r="C10" s="123"/>
      <c r="D10" s="124"/>
      <c r="E10" s="125"/>
      <c r="F10" s="120"/>
      <c r="G10" s="121"/>
      <c r="H10" s="122"/>
      <c r="I10" s="120"/>
      <c r="J10" s="121"/>
      <c r="K10" s="122"/>
    </row>
    <row r="11" spans="1:11" x14ac:dyDescent="0.2">
      <c r="A11" s="4" t="s">
        <v>0</v>
      </c>
      <c r="B11" s="14" t="s">
        <v>1</v>
      </c>
      <c r="C11" s="96">
        <f>583+15</f>
        <v>598</v>
      </c>
      <c r="D11" s="19">
        <v>6</v>
      </c>
      <c r="E11" s="21">
        <f>202-15</f>
        <v>187</v>
      </c>
      <c r="F11" s="61">
        <f t="shared" ref="F11:F21" si="0">C11/$C$23</f>
        <v>0.34054669703872437</v>
      </c>
      <c r="G11" s="62">
        <f t="shared" ref="G11:G21" si="1">D11/$C$23</f>
        <v>3.4168564920273349E-3</v>
      </c>
      <c r="H11" s="63">
        <f t="shared" ref="H11:H21" si="2">E11/$C$23</f>
        <v>0.10649202733485194</v>
      </c>
      <c r="I11" s="61">
        <f>C11/SUM('All Staff-2016'!$C$11:$E$11)*'All Staff-2016'!$G$11</f>
        <v>82637.401483960959</v>
      </c>
      <c r="J11" s="62">
        <f>D11/SUM('All Staff-2016'!$C$11:$E$11)*'All Staff-2016'!$G$11</f>
        <v>829.13780753138076</v>
      </c>
      <c r="K11" s="63">
        <f>E11/SUM('All Staff-2016'!$C$11:$E$11)*'All Staff-2016'!$G$11</f>
        <v>25841.461668061369</v>
      </c>
    </row>
    <row r="12" spans="1:11" x14ac:dyDescent="0.2">
      <c r="A12" s="4"/>
      <c r="B12" s="14" t="s">
        <v>2</v>
      </c>
      <c r="C12" s="99">
        <f>582+10</f>
        <v>592</v>
      </c>
      <c r="D12" s="19"/>
      <c r="E12" s="21">
        <f>201-10</f>
        <v>191</v>
      </c>
      <c r="F12" s="61">
        <f t="shared" si="0"/>
        <v>0.33712984054669703</v>
      </c>
      <c r="G12" s="62">
        <f t="shared" si="1"/>
        <v>0</v>
      </c>
      <c r="H12" s="63">
        <f t="shared" si="2"/>
        <v>0.10876993166287016</v>
      </c>
      <c r="I12" s="61">
        <f>C12/SUM('All Staff-2016'!$C$11:$E$11)*'All Staff-2016'!$G$11</f>
        <v>81808.263676429575</v>
      </c>
      <c r="J12" s="62">
        <f>D12/SUM('All Staff-2016'!$C$11:$E$11)*'All Staff-2016'!$G$11</f>
        <v>0</v>
      </c>
      <c r="K12" s="63">
        <f>E12/SUM('All Staff-2016'!$C$11:$E$11)*'All Staff-2016'!$G$11</f>
        <v>26394.220206415623</v>
      </c>
    </row>
    <row r="13" spans="1:11" x14ac:dyDescent="0.2">
      <c r="A13" s="4"/>
      <c r="B13" s="14" t="s">
        <v>3</v>
      </c>
      <c r="C13" s="17"/>
      <c r="D13" s="19"/>
      <c r="E13" s="21"/>
      <c r="F13" s="61">
        <f t="shared" si="0"/>
        <v>0</v>
      </c>
      <c r="G13" s="62">
        <f t="shared" si="1"/>
        <v>0</v>
      </c>
      <c r="H13" s="63">
        <f t="shared" si="2"/>
        <v>0</v>
      </c>
      <c r="I13" s="61">
        <f>C13/SUM('All Staff-2016'!$C$11:$E$11)*'All Staff-2016'!$G$11</f>
        <v>0</v>
      </c>
      <c r="J13" s="62">
        <f>D13/SUM('All Staff-2016'!$C$11:$E$11)*'All Staff-2016'!$G$11</f>
        <v>0</v>
      </c>
      <c r="K13" s="63">
        <f>E13/SUM('All Staff-2016'!$C$11:$E$11)*'All Staff-2016'!$G$11</f>
        <v>0</v>
      </c>
    </row>
    <row r="14" spans="1:11" x14ac:dyDescent="0.2">
      <c r="A14" s="4"/>
      <c r="B14" s="14" t="s">
        <v>4</v>
      </c>
      <c r="C14" s="17"/>
      <c r="D14" s="19"/>
      <c r="E14" s="21"/>
      <c r="F14" s="61">
        <f t="shared" si="0"/>
        <v>0</v>
      </c>
      <c r="G14" s="62">
        <f t="shared" si="1"/>
        <v>0</v>
      </c>
      <c r="H14" s="63">
        <f t="shared" si="2"/>
        <v>0</v>
      </c>
      <c r="I14" s="61">
        <f>C14/SUM('All Staff-2016'!$C$11:$E$11)*'All Staff-2016'!$G$11</f>
        <v>0</v>
      </c>
      <c r="J14" s="62">
        <f>D14/SUM('All Staff-2016'!$C$11:$E$11)*'All Staff-2016'!$G$11</f>
        <v>0</v>
      </c>
      <c r="K14" s="63">
        <f>E14/SUM('All Staff-2016'!$C$11:$E$11)*'All Staff-2016'!$G$11</f>
        <v>0</v>
      </c>
    </row>
    <row r="15" spans="1:11" x14ac:dyDescent="0.2">
      <c r="A15" s="4"/>
      <c r="B15" s="14" t="s">
        <v>5</v>
      </c>
      <c r="C15" s="17"/>
      <c r="D15" s="19"/>
      <c r="E15" s="21"/>
      <c r="F15" s="61">
        <f t="shared" si="0"/>
        <v>0</v>
      </c>
      <c r="G15" s="62">
        <f t="shared" si="1"/>
        <v>0</v>
      </c>
      <c r="H15" s="63">
        <f t="shared" si="2"/>
        <v>0</v>
      </c>
      <c r="I15" s="61">
        <f>C15/SUM('All Staff-2016'!$C$11:$E$11)*'All Staff-2016'!$G$11</f>
        <v>0</v>
      </c>
      <c r="J15" s="62">
        <f>D15/SUM('All Staff-2016'!$C$11:$E$11)*'All Staff-2016'!$G$11</f>
        <v>0</v>
      </c>
      <c r="K15" s="63">
        <f>E15/SUM('All Staff-2016'!$C$11:$E$11)*'All Staff-2016'!$G$11</f>
        <v>0</v>
      </c>
    </row>
    <row r="16" spans="1:11" x14ac:dyDescent="0.2">
      <c r="A16" s="4"/>
      <c r="B16" s="14" t="s">
        <v>6</v>
      </c>
      <c r="C16" s="17">
        <v>101</v>
      </c>
      <c r="D16" s="19"/>
      <c r="E16" s="21">
        <v>47.5</v>
      </c>
      <c r="F16" s="61">
        <f t="shared" si="0"/>
        <v>5.7517084282460135E-2</v>
      </c>
      <c r="G16" s="62">
        <f t="shared" si="1"/>
        <v>0</v>
      </c>
      <c r="H16" s="63">
        <f t="shared" si="2"/>
        <v>2.7050113895216402E-2</v>
      </c>
      <c r="I16" s="61">
        <f>C16/SUM('All Staff-2016'!$C$11:$E$11)*'All Staff-2016'!$G$11</f>
        <v>13957.153093444909</v>
      </c>
      <c r="J16" s="62">
        <f>D16/SUM('All Staff-2016'!$C$11:$E$11)*'All Staff-2016'!$G$11</f>
        <v>0</v>
      </c>
      <c r="K16" s="63">
        <f>E16/SUM('All Staff-2016'!$C$11:$E$11)*'All Staff-2016'!$G$11</f>
        <v>6564.0076429567644</v>
      </c>
    </row>
    <row r="17" spans="1:11" x14ac:dyDescent="0.2">
      <c r="A17" s="4"/>
      <c r="B17" s="14" t="s">
        <v>7</v>
      </c>
      <c r="C17" s="17"/>
      <c r="D17" s="19"/>
      <c r="E17" s="21"/>
      <c r="F17" s="61">
        <f t="shared" si="0"/>
        <v>0</v>
      </c>
      <c r="G17" s="62">
        <f t="shared" si="1"/>
        <v>0</v>
      </c>
      <c r="H17" s="63">
        <f t="shared" si="2"/>
        <v>0</v>
      </c>
      <c r="I17" s="61">
        <f>C17/SUM('All Staff-2016'!$C$11:$E$11)*'All Staff-2016'!$G$11</f>
        <v>0</v>
      </c>
      <c r="J17" s="62">
        <f>D17/SUM('All Staff-2016'!$C$11:$E$11)*'All Staff-2016'!$G$11</f>
        <v>0</v>
      </c>
      <c r="K17" s="63">
        <f>E17/SUM('All Staff-2016'!$C$11:$E$11)*'All Staff-2016'!$G$11</f>
        <v>0</v>
      </c>
    </row>
    <row r="18" spans="1:11" x14ac:dyDescent="0.2">
      <c r="A18" s="4"/>
      <c r="B18" s="14" t="s">
        <v>8</v>
      </c>
      <c r="C18" s="17">
        <v>53</v>
      </c>
      <c r="D18" s="19">
        <v>12</v>
      </c>
      <c r="E18" s="21">
        <v>5</v>
      </c>
      <c r="F18" s="61">
        <f t="shared" si="0"/>
        <v>3.0182232346241459E-2</v>
      </c>
      <c r="G18" s="62">
        <f t="shared" si="1"/>
        <v>6.8337129840546698E-3</v>
      </c>
      <c r="H18" s="63">
        <f t="shared" si="2"/>
        <v>2.8473804100227792E-3</v>
      </c>
      <c r="I18" s="61">
        <f>C18/SUM('All Staff-2016'!$C$11:$E$11)*'All Staff-2016'!$G$11</f>
        <v>7324.0506331938632</v>
      </c>
      <c r="J18" s="62">
        <f>D18/SUM('All Staff-2016'!$C$11:$E$11)*'All Staff-2016'!$G$11</f>
        <v>1658.2756150627615</v>
      </c>
      <c r="K18" s="63">
        <f>E18/SUM('All Staff-2016'!$C$11:$E$11)*'All Staff-2016'!$G$11</f>
        <v>690.94817294281734</v>
      </c>
    </row>
    <row r="19" spans="1:11" x14ac:dyDescent="0.2">
      <c r="A19" s="4"/>
      <c r="B19" s="14" t="s">
        <v>9</v>
      </c>
      <c r="C19" s="17"/>
      <c r="D19" s="19"/>
      <c r="E19" s="21"/>
      <c r="F19" s="61">
        <f t="shared" si="0"/>
        <v>0</v>
      </c>
      <c r="G19" s="62">
        <f t="shared" si="1"/>
        <v>0</v>
      </c>
      <c r="H19" s="63">
        <f t="shared" si="2"/>
        <v>0</v>
      </c>
      <c r="I19" s="61">
        <f>C19/SUM('All Staff-2016'!$C$11:$E$11)*'All Staff-2016'!$G$11</f>
        <v>0</v>
      </c>
      <c r="J19" s="62">
        <f>D19/SUM('All Staff-2016'!$C$11:$E$11)*'All Staff-2016'!$G$11</f>
        <v>0</v>
      </c>
      <c r="K19" s="63">
        <f>E19/SUM('All Staff-2016'!$C$11:$E$11)*'All Staff-2016'!$G$11</f>
        <v>0</v>
      </c>
    </row>
    <row r="20" spans="1:11" x14ac:dyDescent="0.2">
      <c r="A20" s="4"/>
      <c r="B20" s="14" t="s">
        <v>10</v>
      </c>
      <c r="C20" s="17"/>
      <c r="D20" s="19"/>
      <c r="E20" s="21"/>
      <c r="F20" s="61">
        <f t="shared" si="0"/>
        <v>0</v>
      </c>
      <c r="G20" s="62">
        <f t="shared" si="1"/>
        <v>0</v>
      </c>
      <c r="H20" s="63">
        <f t="shared" si="2"/>
        <v>0</v>
      </c>
      <c r="I20" s="61">
        <f>C20/SUM('All Staff-2016'!$C$11:$E$11)*'All Staff-2016'!$G$11</f>
        <v>0</v>
      </c>
      <c r="J20" s="62">
        <f>D20/SUM('All Staff-2016'!$C$11:$E$11)*'All Staff-2016'!$G$11</f>
        <v>0</v>
      </c>
      <c r="K20" s="63">
        <f>E20/SUM('All Staff-2016'!$C$11:$E$11)*'All Staff-2016'!$G$11</f>
        <v>0</v>
      </c>
    </row>
    <row r="21" spans="1:11" ht="15.95" thickBot="1" x14ac:dyDescent="0.25">
      <c r="A21" s="3"/>
      <c r="B21" s="15" t="s">
        <v>11</v>
      </c>
      <c r="C21" s="18"/>
      <c r="D21" s="20"/>
      <c r="E21" s="22"/>
      <c r="F21" s="64">
        <f t="shared" si="0"/>
        <v>0</v>
      </c>
      <c r="G21" s="65">
        <f t="shared" si="1"/>
        <v>0</v>
      </c>
      <c r="H21" s="63">
        <f t="shared" si="2"/>
        <v>0</v>
      </c>
      <c r="I21" s="64">
        <f>C21/SUM('All Staff-2016'!$C$11:$E$11)*'All Staff-2016'!$G$11</f>
        <v>0</v>
      </c>
      <c r="J21" s="65">
        <f>D21/SUM('All Staff-2016'!$C$11:$E$11)*'All Staff-2016'!$G$11</f>
        <v>0</v>
      </c>
      <c r="K21" s="63">
        <f>E21/SUM('All Staff-2016'!$C$11:$E$11)*'All Staff-2016'!$G$11</f>
        <v>0</v>
      </c>
    </row>
    <row r="22" spans="1:11" x14ac:dyDescent="0.2">
      <c r="A22" s="5"/>
      <c r="B22" s="16" t="s">
        <v>23</v>
      </c>
      <c r="C22" s="2">
        <f>SUM(C4:C6)-SUM(C11:C21)</f>
        <v>0</v>
      </c>
      <c r="D22" s="2">
        <f>SUM(D4:D6)-SUM(D11:D21)</f>
        <v>0</v>
      </c>
      <c r="E22" s="2">
        <f>SUM(E4:E6)-SUM(E11:E21)</f>
        <v>0</v>
      </c>
    </row>
    <row r="23" spans="1:11" x14ac:dyDescent="0.2">
      <c r="B23" s="16" t="s">
        <v>38</v>
      </c>
      <c r="C23" s="60">
        <v>1756</v>
      </c>
    </row>
  </sheetData>
  <mergeCells count="9">
    <mergeCell ref="A4:A6"/>
    <mergeCell ref="C9:E9"/>
    <mergeCell ref="C10:E10"/>
    <mergeCell ref="I9:K9"/>
    <mergeCell ref="I10:K10"/>
    <mergeCell ref="F9:H9"/>
    <mergeCell ref="F10:H10"/>
    <mergeCell ref="C1:E1"/>
    <mergeCell ref="C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/>
  </sheetPr>
  <dimension ref="A1:K23"/>
  <sheetViews>
    <sheetView workbookViewId="0">
      <selection activeCell="D28" sqref="D28"/>
    </sheetView>
  </sheetViews>
  <sheetFormatPr defaultColWidth="8.85546875" defaultRowHeight="15" x14ac:dyDescent="0.25"/>
  <cols>
    <col min="1" max="1" width="12.7109375" bestFit="1" customWidth="1"/>
    <col min="2" max="2" width="50.140625" bestFit="1" customWidth="1"/>
    <col min="3" max="3" width="11" bestFit="1" customWidth="1"/>
    <col min="4" max="4" width="11.42578125" bestFit="1" customWidth="1"/>
    <col min="5" max="5" width="6" bestFit="1" customWidth="1"/>
    <col min="6" max="6" width="11" bestFit="1" customWidth="1"/>
    <col min="7" max="7" width="11.42578125" bestFit="1" customWidth="1"/>
    <col min="8" max="8" width="4.42578125" bestFit="1" customWidth="1"/>
    <col min="9" max="9" width="9.140625" bestFit="1" customWidth="1"/>
  </cols>
  <sheetData>
    <row r="1" spans="1:11" x14ac:dyDescent="0.2">
      <c r="A1" s="5"/>
      <c r="B1" s="5"/>
      <c r="C1" s="115" t="s">
        <v>17</v>
      </c>
      <c r="D1" s="115"/>
      <c r="E1" s="115"/>
    </row>
    <row r="2" spans="1:11" ht="15.95" thickBot="1" x14ac:dyDescent="0.25">
      <c r="A2" s="5"/>
      <c r="B2" s="5"/>
      <c r="C2" s="116" t="s">
        <v>16</v>
      </c>
      <c r="D2" s="116"/>
      <c r="E2" s="116"/>
    </row>
    <row r="3" spans="1:11" s="5" customFormat="1" ht="15.95" thickBot="1" x14ac:dyDescent="0.25">
      <c r="C3" s="23" t="s">
        <v>21</v>
      </c>
      <c r="D3" s="7" t="s">
        <v>22</v>
      </c>
      <c r="E3" s="24" t="s">
        <v>24</v>
      </c>
    </row>
    <row r="4" spans="1:11" x14ac:dyDescent="0.25">
      <c r="A4" s="112"/>
      <c r="B4" s="10" t="s">
        <v>18</v>
      </c>
      <c r="C4" s="25">
        <v>260</v>
      </c>
      <c r="D4" s="25">
        <v>13.5</v>
      </c>
      <c r="E4" s="26">
        <v>47.5</v>
      </c>
    </row>
    <row r="5" spans="1:11" x14ac:dyDescent="0.25">
      <c r="A5" s="113"/>
      <c r="B5" s="6" t="s">
        <v>19</v>
      </c>
      <c r="C5" s="27">
        <v>0</v>
      </c>
      <c r="D5" s="27">
        <v>6</v>
      </c>
      <c r="E5" s="28">
        <v>0</v>
      </c>
    </row>
    <row r="6" spans="1:11" ht="15.75" thickBot="1" x14ac:dyDescent="0.3">
      <c r="A6" s="114"/>
      <c r="B6" s="11" t="s">
        <v>20</v>
      </c>
      <c r="C6" s="29">
        <v>0</v>
      </c>
      <c r="D6" s="29">
        <v>0</v>
      </c>
      <c r="E6" s="30">
        <v>0</v>
      </c>
    </row>
    <row r="7" spans="1:11" ht="15.95" thickBot="1" x14ac:dyDescent="0.25">
      <c r="A7" s="5"/>
      <c r="B7" s="5"/>
      <c r="C7" s="5"/>
      <c r="D7" s="5"/>
      <c r="E7" s="5"/>
    </row>
    <row r="8" spans="1:11" ht="15.95" thickBot="1" x14ac:dyDescent="0.25">
      <c r="A8" s="5"/>
      <c r="B8" s="5"/>
      <c r="C8" s="23" t="s">
        <v>21</v>
      </c>
      <c r="D8" s="7" t="s">
        <v>22</v>
      </c>
      <c r="E8" s="24" t="s">
        <v>24</v>
      </c>
      <c r="F8" s="23" t="s">
        <v>21</v>
      </c>
      <c r="G8" s="7" t="s">
        <v>22</v>
      </c>
      <c r="H8" s="24" t="s">
        <v>24</v>
      </c>
      <c r="I8" s="23" t="s">
        <v>21</v>
      </c>
      <c r="J8" s="7" t="s">
        <v>22</v>
      </c>
      <c r="K8" s="24" t="s">
        <v>24</v>
      </c>
    </row>
    <row r="9" spans="1:11" ht="29.25" customHeight="1" thickBot="1" x14ac:dyDescent="0.25">
      <c r="A9" s="9"/>
      <c r="B9" s="12"/>
      <c r="C9" s="103" t="s">
        <v>25</v>
      </c>
      <c r="D9" s="104"/>
      <c r="E9" s="105"/>
      <c r="F9" s="117" t="s">
        <v>36</v>
      </c>
      <c r="G9" s="118"/>
      <c r="H9" s="119"/>
      <c r="I9" s="117" t="s">
        <v>46</v>
      </c>
      <c r="J9" s="118"/>
      <c r="K9" s="119"/>
    </row>
    <row r="10" spans="1:11" x14ac:dyDescent="0.2">
      <c r="A10" s="8" t="s">
        <v>12</v>
      </c>
      <c r="B10" s="13" t="s">
        <v>13</v>
      </c>
      <c r="C10" s="120"/>
      <c r="D10" s="121"/>
      <c r="E10" s="122"/>
      <c r="F10" s="120"/>
      <c r="G10" s="121"/>
      <c r="H10" s="122"/>
      <c r="I10" s="120"/>
      <c r="J10" s="121"/>
      <c r="K10" s="122"/>
    </row>
    <row r="11" spans="1:11" x14ac:dyDescent="0.2">
      <c r="A11" s="4" t="s">
        <v>0</v>
      </c>
      <c r="B11" s="14" t="s">
        <v>1</v>
      </c>
      <c r="C11" s="43">
        <f>130</f>
        <v>130</v>
      </c>
      <c r="D11" s="44">
        <v>6.75</v>
      </c>
      <c r="E11" s="45">
        <f>23.75</f>
        <v>23.75</v>
      </c>
      <c r="F11" s="61">
        <f t="shared" ref="F11:F21" si="0">C11/$C$23</f>
        <v>7.4031890660592251E-2</v>
      </c>
      <c r="G11" s="62">
        <f t="shared" ref="G11:G21" si="1">D11/$C$23</f>
        <v>3.8439635535307518E-3</v>
      </c>
      <c r="H11" s="63">
        <f t="shared" ref="H11:H21" si="2">E11/$C$23</f>
        <v>1.3525056947608201E-2</v>
      </c>
      <c r="I11" s="61">
        <f>C11/SUM('All Staff-2016'!$C$6:$E$6)*'All Staff-2016'!$G$6</f>
        <v>10393.734556574924</v>
      </c>
      <c r="J11" s="62">
        <f>D11/SUM('All Staff-2016'!$C$6:$E$6)*'All Staff-2016'!$G$6</f>
        <v>539.67467889908266</v>
      </c>
      <c r="K11" s="63">
        <f>E11/SUM('All Staff-2016'!$C$6:$E$6)*'All Staff-2016'!$G$6</f>
        <v>1898.8553516819572</v>
      </c>
    </row>
    <row r="12" spans="1:11" x14ac:dyDescent="0.2">
      <c r="A12" s="4"/>
      <c r="B12" s="14" t="s">
        <v>2</v>
      </c>
      <c r="C12" s="43">
        <f>130</f>
        <v>130</v>
      </c>
      <c r="D12" s="44">
        <v>6.75</v>
      </c>
      <c r="E12" s="45">
        <f>23.75</f>
        <v>23.75</v>
      </c>
      <c r="F12" s="61">
        <f t="shared" si="0"/>
        <v>7.4031890660592251E-2</v>
      </c>
      <c r="G12" s="62">
        <f t="shared" si="1"/>
        <v>3.8439635535307518E-3</v>
      </c>
      <c r="H12" s="63">
        <f t="shared" si="2"/>
        <v>1.3525056947608201E-2</v>
      </c>
      <c r="I12" s="61">
        <f>C12/SUM('All Staff-2016'!$C$6:$E$6)*'All Staff-2016'!$G$6</f>
        <v>10393.734556574924</v>
      </c>
      <c r="J12" s="62">
        <f>D12/SUM('All Staff-2016'!$C$6:$E$6)*'All Staff-2016'!$G$6</f>
        <v>539.67467889908266</v>
      </c>
      <c r="K12" s="63">
        <f>E12/SUM('All Staff-2016'!$C$6:$E$6)*'All Staff-2016'!$G$6</f>
        <v>1898.8553516819572</v>
      </c>
    </row>
    <row r="13" spans="1:11" x14ac:dyDescent="0.2">
      <c r="A13" s="4"/>
      <c r="B13" s="14" t="s">
        <v>3</v>
      </c>
      <c r="C13" s="43"/>
      <c r="D13" s="44"/>
      <c r="E13" s="45"/>
      <c r="F13" s="61">
        <f t="shared" si="0"/>
        <v>0</v>
      </c>
      <c r="G13" s="62">
        <f t="shared" si="1"/>
        <v>0</v>
      </c>
      <c r="H13" s="63">
        <f t="shared" si="2"/>
        <v>0</v>
      </c>
      <c r="I13" s="61">
        <f>C13/SUM('All Staff-2016'!$C$6:$E$6)*'All Staff-2016'!$G$6</f>
        <v>0</v>
      </c>
      <c r="J13" s="62">
        <f>D13/SUM('All Staff-2016'!$C$6:$E$6)*'All Staff-2016'!$G$6</f>
        <v>0</v>
      </c>
      <c r="K13" s="63">
        <f>E13/SUM('All Staff-2016'!$C$6:$E$6)*'All Staff-2016'!$G$6</f>
        <v>0</v>
      </c>
    </row>
    <row r="14" spans="1:11" x14ac:dyDescent="0.2">
      <c r="A14" s="4"/>
      <c r="B14" s="14" t="s">
        <v>4</v>
      </c>
      <c r="C14" s="43"/>
      <c r="D14" s="44"/>
      <c r="E14" s="45"/>
      <c r="F14" s="61">
        <f t="shared" si="0"/>
        <v>0</v>
      </c>
      <c r="G14" s="62">
        <f t="shared" si="1"/>
        <v>0</v>
      </c>
      <c r="H14" s="63">
        <f t="shared" si="2"/>
        <v>0</v>
      </c>
      <c r="I14" s="61">
        <f>C14/SUM('All Staff-2016'!$C$6:$E$6)*'All Staff-2016'!$G$6</f>
        <v>0</v>
      </c>
      <c r="J14" s="62">
        <f>D14/SUM('All Staff-2016'!$C$6:$E$6)*'All Staff-2016'!$G$6</f>
        <v>0</v>
      </c>
      <c r="K14" s="63">
        <f>E14/SUM('All Staff-2016'!$C$6:$E$6)*'All Staff-2016'!$G$6</f>
        <v>0</v>
      </c>
    </row>
    <row r="15" spans="1:11" x14ac:dyDescent="0.2">
      <c r="A15" s="4"/>
      <c r="B15" s="14" t="s">
        <v>5</v>
      </c>
      <c r="C15" s="43"/>
      <c r="D15" s="44"/>
      <c r="E15" s="45"/>
      <c r="F15" s="61">
        <f t="shared" si="0"/>
        <v>0</v>
      </c>
      <c r="G15" s="62">
        <f t="shared" si="1"/>
        <v>0</v>
      </c>
      <c r="H15" s="63">
        <f t="shared" si="2"/>
        <v>0</v>
      </c>
      <c r="I15" s="61">
        <f>C15/SUM('All Staff-2016'!$C$6:$E$6)*'All Staff-2016'!$G$6</f>
        <v>0</v>
      </c>
      <c r="J15" s="62">
        <f>D15/SUM('All Staff-2016'!$C$6:$E$6)*'All Staff-2016'!$G$6</f>
        <v>0</v>
      </c>
      <c r="K15" s="63">
        <f>E15/SUM('All Staff-2016'!$C$6:$E$6)*'All Staff-2016'!$G$6</f>
        <v>0</v>
      </c>
    </row>
    <row r="16" spans="1:11" x14ac:dyDescent="0.2">
      <c r="A16" s="4"/>
      <c r="B16" s="14" t="s">
        <v>6</v>
      </c>
      <c r="C16" s="43"/>
      <c r="D16" s="44"/>
      <c r="E16" s="45"/>
      <c r="F16" s="61">
        <f t="shared" si="0"/>
        <v>0</v>
      </c>
      <c r="G16" s="62">
        <f t="shared" si="1"/>
        <v>0</v>
      </c>
      <c r="H16" s="63">
        <f t="shared" si="2"/>
        <v>0</v>
      </c>
      <c r="I16" s="61">
        <f>C16/SUM('All Staff-2016'!$C$6:$E$6)*'All Staff-2016'!$G$6</f>
        <v>0</v>
      </c>
      <c r="J16" s="62">
        <f>D16/SUM('All Staff-2016'!$C$6:$E$6)*'All Staff-2016'!$G$6</f>
        <v>0</v>
      </c>
      <c r="K16" s="63">
        <f>E16/SUM('All Staff-2016'!$C$6:$E$6)*'All Staff-2016'!$G$6</f>
        <v>0</v>
      </c>
    </row>
    <row r="17" spans="1:11" x14ac:dyDescent="0.2">
      <c r="A17" s="4"/>
      <c r="B17" s="14" t="s">
        <v>7</v>
      </c>
      <c r="C17" s="43"/>
      <c r="D17" s="44"/>
      <c r="E17" s="45"/>
      <c r="F17" s="61">
        <f t="shared" si="0"/>
        <v>0</v>
      </c>
      <c r="G17" s="62">
        <f t="shared" si="1"/>
        <v>0</v>
      </c>
      <c r="H17" s="63">
        <f t="shared" si="2"/>
        <v>0</v>
      </c>
      <c r="I17" s="61">
        <f>C17/SUM('All Staff-2016'!$C$6:$E$6)*'All Staff-2016'!$G$6</f>
        <v>0</v>
      </c>
      <c r="J17" s="62">
        <f>D17/SUM('All Staff-2016'!$C$6:$E$6)*'All Staff-2016'!$G$6</f>
        <v>0</v>
      </c>
      <c r="K17" s="63">
        <f>E17/SUM('All Staff-2016'!$C$6:$E$6)*'All Staff-2016'!$G$6</f>
        <v>0</v>
      </c>
    </row>
    <row r="18" spans="1:11" x14ac:dyDescent="0.2">
      <c r="A18" s="4"/>
      <c r="B18" s="14" t="s">
        <v>8</v>
      </c>
      <c r="C18" s="43"/>
      <c r="D18" s="44">
        <v>6</v>
      </c>
      <c r="E18" s="45"/>
      <c r="F18" s="61">
        <f t="shared" si="0"/>
        <v>0</v>
      </c>
      <c r="G18" s="62">
        <f t="shared" si="1"/>
        <v>3.4168564920273349E-3</v>
      </c>
      <c r="H18" s="63">
        <f t="shared" si="2"/>
        <v>0</v>
      </c>
      <c r="I18" s="61">
        <f>C18/SUM('All Staff-2016'!$C$6:$E$6)*'All Staff-2016'!$G$6</f>
        <v>0</v>
      </c>
      <c r="J18" s="62">
        <f>D18/SUM('All Staff-2016'!$C$6:$E$6)*'All Staff-2016'!$G$6</f>
        <v>479.71082568807344</v>
      </c>
      <c r="K18" s="63">
        <f>E18/SUM('All Staff-2016'!$C$6:$E$6)*'All Staff-2016'!$G$6</f>
        <v>0</v>
      </c>
    </row>
    <row r="19" spans="1:11" x14ac:dyDescent="0.2">
      <c r="A19" s="4"/>
      <c r="B19" s="14" t="s">
        <v>9</v>
      </c>
      <c r="C19" s="43"/>
      <c r="D19" s="44"/>
      <c r="E19" s="45"/>
      <c r="F19" s="61">
        <f t="shared" si="0"/>
        <v>0</v>
      </c>
      <c r="G19" s="62">
        <f t="shared" si="1"/>
        <v>0</v>
      </c>
      <c r="H19" s="63">
        <f t="shared" si="2"/>
        <v>0</v>
      </c>
      <c r="I19" s="61">
        <f>C19/SUM('All Staff-2016'!$C$6:$E$6)*'All Staff-2016'!$G$6</f>
        <v>0</v>
      </c>
      <c r="J19" s="62">
        <f>D19/SUM('All Staff-2016'!$C$6:$E$6)*'All Staff-2016'!$G$6</f>
        <v>0</v>
      </c>
      <c r="K19" s="63">
        <f>E19/SUM('All Staff-2016'!$C$6:$E$6)*'All Staff-2016'!$G$6</f>
        <v>0</v>
      </c>
    </row>
    <row r="20" spans="1:11" x14ac:dyDescent="0.2">
      <c r="A20" s="4"/>
      <c r="B20" s="14" t="s">
        <v>10</v>
      </c>
      <c r="C20" s="43"/>
      <c r="D20" s="44"/>
      <c r="E20" s="45"/>
      <c r="F20" s="61">
        <f t="shared" si="0"/>
        <v>0</v>
      </c>
      <c r="G20" s="62">
        <f t="shared" si="1"/>
        <v>0</v>
      </c>
      <c r="H20" s="63">
        <f t="shared" si="2"/>
        <v>0</v>
      </c>
      <c r="I20" s="61">
        <f>C20/SUM('All Staff-2016'!$C$6:$E$6)*'All Staff-2016'!$G$6</f>
        <v>0</v>
      </c>
      <c r="J20" s="62">
        <f>D20/SUM('All Staff-2016'!$C$6:$E$6)*'All Staff-2016'!$G$6</f>
        <v>0</v>
      </c>
      <c r="K20" s="63">
        <f>E20/SUM('All Staff-2016'!$C$6:$E$6)*'All Staff-2016'!$G$6</f>
        <v>0</v>
      </c>
    </row>
    <row r="21" spans="1:11" ht="15.95" thickBot="1" x14ac:dyDescent="0.25">
      <c r="A21" s="3"/>
      <c r="B21" s="15" t="s">
        <v>11</v>
      </c>
      <c r="C21" s="52"/>
      <c r="D21" s="53"/>
      <c r="E21" s="54"/>
      <c r="F21" s="64">
        <f t="shared" si="0"/>
        <v>0</v>
      </c>
      <c r="G21" s="65">
        <f t="shared" si="1"/>
        <v>0</v>
      </c>
      <c r="H21" s="63">
        <f t="shared" si="2"/>
        <v>0</v>
      </c>
      <c r="I21" s="61">
        <f>C21/SUM('All Staff-2016'!$C$6:$E$6)*'All Staff-2016'!$G$6</f>
        <v>0</v>
      </c>
      <c r="J21" s="65">
        <f>D21/SUM('All Staff-2016'!$C$6:$E$6)*'All Staff-2016'!$G$6</f>
        <v>0</v>
      </c>
      <c r="K21" s="63">
        <f>E21/SUM('All Staff-2016'!$C$6:$E$6)*'All Staff-2016'!$G$6</f>
        <v>0</v>
      </c>
    </row>
    <row r="22" spans="1:11" x14ac:dyDescent="0.2">
      <c r="A22" s="5"/>
      <c r="B22" s="16" t="s">
        <v>23</v>
      </c>
      <c r="C22" s="2">
        <f>SUM(C4:C6)-SUM(C11:C21)</f>
        <v>0</v>
      </c>
      <c r="D22" s="2">
        <f>SUM(D4:D6)-SUM(D11:D21)</f>
        <v>0</v>
      </c>
      <c r="E22" s="2">
        <f>SUM(E4:E6)-SUM(E11:E21)</f>
        <v>0</v>
      </c>
    </row>
    <row r="23" spans="1:11" x14ac:dyDescent="0.2">
      <c r="B23" s="16" t="s">
        <v>38</v>
      </c>
      <c r="C23" s="60">
        <v>1756</v>
      </c>
    </row>
  </sheetData>
  <mergeCells count="9">
    <mergeCell ref="A4:A6"/>
    <mergeCell ref="C9:E9"/>
    <mergeCell ref="C10:E10"/>
    <mergeCell ref="I9:K9"/>
    <mergeCell ref="I10:K10"/>
    <mergeCell ref="F9:H9"/>
    <mergeCell ref="F10:H10"/>
    <mergeCell ref="C1:E1"/>
    <mergeCell ref="C2:E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/>
  </sheetPr>
  <dimension ref="A1:K23"/>
  <sheetViews>
    <sheetView workbookViewId="0">
      <selection activeCell="K21" sqref="I8:K21"/>
    </sheetView>
  </sheetViews>
  <sheetFormatPr defaultColWidth="8.85546875" defaultRowHeight="15" x14ac:dyDescent="0.25"/>
  <cols>
    <col min="1" max="1" width="12.7109375" style="35" bestFit="1" customWidth="1"/>
    <col min="2" max="2" width="50.140625" style="35" bestFit="1" customWidth="1"/>
    <col min="3" max="3" width="11" style="35" bestFit="1" customWidth="1"/>
    <col min="4" max="4" width="11.42578125" style="35" bestFit="1" customWidth="1"/>
    <col min="5" max="5" width="6.42578125" style="35" bestFit="1" customWidth="1"/>
    <col min="6" max="6" width="11.140625" style="35" bestFit="1" customWidth="1"/>
    <col min="7" max="7" width="11.7109375" style="35" bestFit="1" customWidth="1"/>
    <col min="8" max="8" width="4.42578125" style="35" bestFit="1" customWidth="1"/>
    <col min="9" max="16384" width="8.85546875" style="35"/>
  </cols>
  <sheetData>
    <row r="1" spans="1:11" x14ac:dyDescent="0.2">
      <c r="C1" s="115" t="s">
        <v>17</v>
      </c>
      <c r="D1" s="115"/>
      <c r="E1" s="115"/>
    </row>
    <row r="2" spans="1:11" ht="15.95" thickBot="1" x14ac:dyDescent="0.25">
      <c r="C2" s="116" t="s">
        <v>39</v>
      </c>
      <c r="D2" s="116"/>
      <c r="E2" s="116"/>
    </row>
    <row r="3" spans="1:11" ht="15.95" thickBot="1" x14ac:dyDescent="0.25">
      <c r="C3" s="23" t="s">
        <v>21</v>
      </c>
      <c r="D3" s="7" t="s">
        <v>22</v>
      </c>
      <c r="E3" s="24" t="s">
        <v>24</v>
      </c>
    </row>
    <row r="4" spans="1:11" x14ac:dyDescent="0.25">
      <c r="A4" s="112"/>
      <c r="B4" s="10" t="s">
        <v>18</v>
      </c>
      <c r="C4" s="126">
        <v>80</v>
      </c>
      <c r="D4" s="126">
        <v>0</v>
      </c>
      <c r="E4" s="129">
        <v>41.5</v>
      </c>
    </row>
    <row r="5" spans="1:11" x14ac:dyDescent="0.25">
      <c r="A5" s="113"/>
      <c r="B5" s="6" t="s">
        <v>19</v>
      </c>
      <c r="C5" s="127"/>
      <c r="D5" s="127"/>
      <c r="E5" s="130"/>
    </row>
    <row r="6" spans="1:11" ht="15.75" thickBot="1" x14ac:dyDescent="0.3">
      <c r="A6" s="114"/>
      <c r="B6" s="11" t="s">
        <v>20</v>
      </c>
      <c r="C6" s="128"/>
      <c r="D6" s="128"/>
      <c r="E6" s="131"/>
    </row>
    <row r="7" spans="1:11" ht="15.95" thickBot="1" x14ac:dyDescent="0.25"/>
    <row r="8" spans="1:11" ht="15.95" thickBot="1" x14ac:dyDescent="0.25">
      <c r="C8" s="23" t="s">
        <v>21</v>
      </c>
      <c r="D8" s="7" t="s">
        <v>22</v>
      </c>
      <c r="E8" s="24" t="s">
        <v>24</v>
      </c>
      <c r="F8" s="23" t="s">
        <v>21</v>
      </c>
      <c r="G8" s="7" t="s">
        <v>22</v>
      </c>
      <c r="H8" s="24" t="s">
        <v>24</v>
      </c>
      <c r="I8" s="23" t="s">
        <v>21</v>
      </c>
      <c r="J8" s="7" t="s">
        <v>22</v>
      </c>
      <c r="K8" s="24" t="s">
        <v>24</v>
      </c>
    </row>
    <row r="9" spans="1:11" ht="29.25" customHeight="1" thickBot="1" x14ac:dyDescent="0.25">
      <c r="A9" s="9"/>
      <c r="B9" s="12"/>
      <c r="C9" s="103" t="s">
        <v>25</v>
      </c>
      <c r="D9" s="104"/>
      <c r="E9" s="105"/>
      <c r="F9" s="117" t="s">
        <v>36</v>
      </c>
      <c r="G9" s="118"/>
      <c r="H9" s="119"/>
      <c r="I9" s="117" t="s">
        <v>46</v>
      </c>
      <c r="J9" s="118"/>
      <c r="K9" s="119"/>
    </row>
    <row r="10" spans="1:11" x14ac:dyDescent="0.2">
      <c r="A10" s="8" t="s">
        <v>12</v>
      </c>
      <c r="B10" s="13" t="s">
        <v>13</v>
      </c>
      <c r="C10" s="120"/>
      <c r="D10" s="121"/>
      <c r="E10" s="122"/>
      <c r="F10" s="120"/>
      <c r="G10" s="121"/>
      <c r="H10" s="122"/>
      <c r="I10" s="120"/>
      <c r="J10" s="121"/>
      <c r="K10" s="122"/>
    </row>
    <row r="11" spans="1:11" x14ac:dyDescent="0.2">
      <c r="A11" s="4" t="s">
        <v>0</v>
      </c>
      <c r="B11" s="14" t="s">
        <v>1</v>
      </c>
      <c r="C11" s="43"/>
      <c r="D11" s="44"/>
      <c r="E11" s="45"/>
      <c r="F11" s="61">
        <f t="shared" ref="F11:F21" si="0">C11/$C$23</f>
        <v>0</v>
      </c>
      <c r="G11" s="62">
        <f t="shared" ref="G11:G21" si="1">D11/$C$23</f>
        <v>0</v>
      </c>
      <c r="H11" s="63">
        <f t="shared" ref="H11:H21" si="2">E11/$C$23</f>
        <v>0</v>
      </c>
      <c r="I11" s="61">
        <f>C11/SUM('All Staff-2016'!$C$4:$E$4)*'All Staff-2016'!$G$4</f>
        <v>0</v>
      </c>
      <c r="J11" s="62">
        <f>D11/SUM('All Staff-2016'!$C$4:$E$4)*'All Staff-2016'!$G$4</f>
        <v>0</v>
      </c>
      <c r="K11" s="63">
        <f>E11/SUM('All Staff-2016'!$C$4:$E$4)*'All Staff-2016'!$G$4</f>
        <v>0</v>
      </c>
    </row>
    <row r="12" spans="1:11" x14ac:dyDescent="0.2">
      <c r="A12" s="4"/>
      <c r="B12" s="14" t="s">
        <v>2</v>
      </c>
      <c r="C12" s="43">
        <v>80</v>
      </c>
      <c r="D12" s="44"/>
      <c r="E12" s="45">
        <v>41.5</v>
      </c>
      <c r="F12" s="61">
        <f t="shared" si="0"/>
        <v>4.4543429844097995E-2</v>
      </c>
      <c r="G12" s="62">
        <f t="shared" si="1"/>
        <v>0</v>
      </c>
      <c r="H12" s="63">
        <f t="shared" si="2"/>
        <v>2.3106904231625834E-2</v>
      </c>
      <c r="I12" s="61">
        <f>C12/SUM('All Staff-2016'!$C$4:$E$4)*'All Staff-2016'!$G$4</f>
        <v>8056.1251028806582</v>
      </c>
      <c r="J12" s="62">
        <f>D12/SUM('All Staff-2016'!$C$4:$E$4)*'All Staff-2016'!$G$4</f>
        <v>0</v>
      </c>
      <c r="K12" s="63">
        <f>E12/SUM('All Staff-2016'!$C$4:$E$4)*'All Staff-2016'!$G$4</f>
        <v>4179.1148971193415</v>
      </c>
    </row>
    <row r="13" spans="1:11" x14ac:dyDescent="0.2">
      <c r="A13" s="4"/>
      <c r="B13" s="14" t="s">
        <v>3</v>
      </c>
      <c r="C13" s="43"/>
      <c r="D13" s="44"/>
      <c r="E13" s="45"/>
      <c r="F13" s="61">
        <f t="shared" si="0"/>
        <v>0</v>
      </c>
      <c r="G13" s="62">
        <f t="shared" si="1"/>
        <v>0</v>
      </c>
      <c r="H13" s="63">
        <f t="shared" si="2"/>
        <v>0</v>
      </c>
      <c r="I13" s="61">
        <f>C13/SUM('All Staff-2016'!$C$4:$E$4)*'All Staff-2016'!$G$4</f>
        <v>0</v>
      </c>
      <c r="J13" s="62">
        <f>D13/SUM('All Staff-2016'!$C$4:$E$4)*'All Staff-2016'!$G$4</f>
        <v>0</v>
      </c>
      <c r="K13" s="63">
        <f>E13/SUM('All Staff-2016'!$C$4:$E$4)*'All Staff-2016'!$G$4</f>
        <v>0</v>
      </c>
    </row>
    <row r="14" spans="1:11" x14ac:dyDescent="0.2">
      <c r="A14" s="4"/>
      <c r="B14" s="14" t="s">
        <v>4</v>
      </c>
      <c r="C14" s="43"/>
      <c r="D14" s="44"/>
      <c r="E14" s="45"/>
      <c r="F14" s="61">
        <f t="shared" si="0"/>
        <v>0</v>
      </c>
      <c r="G14" s="62">
        <f t="shared" si="1"/>
        <v>0</v>
      </c>
      <c r="H14" s="63">
        <f t="shared" si="2"/>
        <v>0</v>
      </c>
      <c r="I14" s="61">
        <f>C14/SUM('All Staff-2016'!$C$4:$E$4)*'All Staff-2016'!$G$4</f>
        <v>0</v>
      </c>
      <c r="J14" s="62">
        <f>D14/SUM('All Staff-2016'!$C$4:$E$4)*'All Staff-2016'!$G$4</f>
        <v>0</v>
      </c>
      <c r="K14" s="63">
        <f>E14/SUM('All Staff-2016'!$C$4:$E$4)*'All Staff-2016'!$G$4</f>
        <v>0</v>
      </c>
    </row>
    <row r="15" spans="1:11" x14ac:dyDescent="0.2">
      <c r="A15" s="4"/>
      <c r="B15" s="14" t="s">
        <v>5</v>
      </c>
      <c r="C15" s="43"/>
      <c r="D15" s="44"/>
      <c r="E15" s="45"/>
      <c r="F15" s="61">
        <f t="shared" si="0"/>
        <v>0</v>
      </c>
      <c r="G15" s="62">
        <f t="shared" si="1"/>
        <v>0</v>
      </c>
      <c r="H15" s="63">
        <f t="shared" si="2"/>
        <v>0</v>
      </c>
      <c r="I15" s="61">
        <f>C15/SUM('All Staff-2016'!$C$4:$E$4)*'All Staff-2016'!$G$4</f>
        <v>0</v>
      </c>
      <c r="J15" s="62">
        <f>D15/SUM('All Staff-2016'!$C$4:$E$4)*'All Staff-2016'!$G$4</f>
        <v>0</v>
      </c>
      <c r="K15" s="63">
        <f>E15/SUM('All Staff-2016'!$C$4:$E$4)*'All Staff-2016'!$G$4</f>
        <v>0</v>
      </c>
    </row>
    <row r="16" spans="1:11" x14ac:dyDescent="0.2">
      <c r="A16" s="4"/>
      <c r="B16" s="14" t="s">
        <v>6</v>
      </c>
      <c r="C16" s="43"/>
      <c r="D16" s="44"/>
      <c r="E16" s="45"/>
      <c r="F16" s="61">
        <f t="shared" si="0"/>
        <v>0</v>
      </c>
      <c r="G16" s="62">
        <f t="shared" si="1"/>
        <v>0</v>
      </c>
      <c r="H16" s="63">
        <f t="shared" si="2"/>
        <v>0</v>
      </c>
      <c r="I16" s="61">
        <f>C16/SUM('All Staff-2016'!$C$4:$E$4)*'All Staff-2016'!$G$4</f>
        <v>0</v>
      </c>
      <c r="J16" s="62">
        <f>D16/SUM('All Staff-2016'!$C$4:$E$4)*'All Staff-2016'!$G$4</f>
        <v>0</v>
      </c>
      <c r="K16" s="63">
        <f>E16/SUM('All Staff-2016'!$C$4:$E$4)*'All Staff-2016'!$G$4</f>
        <v>0</v>
      </c>
    </row>
    <row r="17" spans="1:11" x14ac:dyDescent="0.2">
      <c r="A17" s="4"/>
      <c r="B17" s="14" t="s">
        <v>7</v>
      </c>
      <c r="C17" s="43"/>
      <c r="D17" s="44"/>
      <c r="E17" s="45"/>
      <c r="F17" s="61">
        <f t="shared" si="0"/>
        <v>0</v>
      </c>
      <c r="G17" s="62">
        <f t="shared" si="1"/>
        <v>0</v>
      </c>
      <c r="H17" s="63">
        <f t="shared" si="2"/>
        <v>0</v>
      </c>
      <c r="I17" s="61">
        <f>C17/SUM('All Staff-2016'!$C$4:$E$4)*'All Staff-2016'!$G$4</f>
        <v>0</v>
      </c>
      <c r="J17" s="62">
        <f>D17/SUM('All Staff-2016'!$C$4:$E$4)*'All Staff-2016'!$G$4</f>
        <v>0</v>
      </c>
      <c r="K17" s="63">
        <f>E17/SUM('All Staff-2016'!$C$4:$E$4)*'All Staff-2016'!$G$4</f>
        <v>0</v>
      </c>
    </row>
    <row r="18" spans="1:11" x14ac:dyDescent="0.2">
      <c r="A18" s="4"/>
      <c r="B18" s="14" t="s">
        <v>8</v>
      </c>
      <c r="C18" s="43"/>
      <c r="D18" s="44"/>
      <c r="E18" s="45"/>
      <c r="F18" s="61">
        <f t="shared" si="0"/>
        <v>0</v>
      </c>
      <c r="G18" s="62">
        <f t="shared" si="1"/>
        <v>0</v>
      </c>
      <c r="H18" s="63">
        <f t="shared" si="2"/>
        <v>0</v>
      </c>
      <c r="I18" s="61">
        <f>C18/SUM('All Staff-2016'!$C$4:$E$4)*'All Staff-2016'!$G$4</f>
        <v>0</v>
      </c>
      <c r="J18" s="62">
        <f>D18/SUM('All Staff-2016'!$C$4:$E$4)*'All Staff-2016'!$G$4</f>
        <v>0</v>
      </c>
      <c r="K18" s="63">
        <f>E18/SUM('All Staff-2016'!$C$4:$E$4)*'All Staff-2016'!$G$4</f>
        <v>0</v>
      </c>
    </row>
    <row r="19" spans="1:11" x14ac:dyDescent="0.2">
      <c r="A19" s="4"/>
      <c r="B19" s="14" t="s">
        <v>9</v>
      </c>
      <c r="C19" s="46"/>
      <c r="D19" s="47"/>
      <c r="E19" s="48"/>
      <c r="F19" s="61">
        <f t="shared" si="0"/>
        <v>0</v>
      </c>
      <c r="G19" s="62">
        <f t="shared" si="1"/>
        <v>0</v>
      </c>
      <c r="H19" s="63">
        <f t="shared" si="2"/>
        <v>0</v>
      </c>
      <c r="I19" s="61">
        <f>C19/SUM('All Staff-2016'!$C$4:$E$4)*'All Staff-2016'!$G$4</f>
        <v>0</v>
      </c>
      <c r="J19" s="62">
        <f>D19/SUM('All Staff-2016'!$C$4:$E$4)*'All Staff-2016'!$G$4</f>
        <v>0</v>
      </c>
      <c r="K19" s="63">
        <f>E19/SUM('All Staff-2016'!$C$4:$E$4)*'All Staff-2016'!$G$4</f>
        <v>0</v>
      </c>
    </row>
    <row r="20" spans="1:11" x14ac:dyDescent="0.2">
      <c r="A20" s="4"/>
      <c r="B20" s="14" t="s">
        <v>10</v>
      </c>
      <c r="C20" s="46"/>
      <c r="D20" s="47"/>
      <c r="E20" s="48"/>
      <c r="F20" s="61">
        <f t="shared" si="0"/>
        <v>0</v>
      </c>
      <c r="G20" s="62">
        <f t="shared" si="1"/>
        <v>0</v>
      </c>
      <c r="H20" s="63">
        <f t="shared" si="2"/>
        <v>0</v>
      </c>
      <c r="I20" s="61">
        <f>C20/SUM('All Staff-2016'!$C$4:$E$4)*'All Staff-2016'!$G$4</f>
        <v>0</v>
      </c>
      <c r="J20" s="62">
        <f>D20/SUM('All Staff-2016'!$C$4:$E$4)*'All Staff-2016'!$G$4</f>
        <v>0</v>
      </c>
      <c r="K20" s="63">
        <f>E20/SUM('All Staff-2016'!$C$4:$E$4)*'All Staff-2016'!$G$4</f>
        <v>0</v>
      </c>
    </row>
    <row r="21" spans="1:11" ht="15.95" thickBot="1" x14ac:dyDescent="0.25">
      <c r="A21" s="3"/>
      <c r="B21" s="15" t="s">
        <v>11</v>
      </c>
      <c r="C21" s="49"/>
      <c r="D21" s="50"/>
      <c r="E21" s="51"/>
      <c r="F21" s="64">
        <f t="shared" si="0"/>
        <v>0</v>
      </c>
      <c r="G21" s="65">
        <f t="shared" si="1"/>
        <v>0</v>
      </c>
      <c r="H21" s="63">
        <f t="shared" si="2"/>
        <v>0</v>
      </c>
      <c r="I21" s="61">
        <f>C21/SUM('All Staff-2016'!$C$4:$E$4)*'All Staff-2016'!$G$4</f>
        <v>0</v>
      </c>
      <c r="J21" s="65">
        <f>D21/SUM('All Staff-2016'!$C$4:$E$4)*'All Staff-2016'!$G$4</f>
        <v>0</v>
      </c>
      <c r="K21" s="63">
        <f>E21/SUM('All Staff-2016'!$C$4:$E$4)*'All Staff-2016'!$G$4</f>
        <v>0</v>
      </c>
    </row>
    <row r="22" spans="1:11" x14ac:dyDescent="0.2">
      <c r="B22" s="16" t="s">
        <v>23</v>
      </c>
      <c r="C22" s="55">
        <f>SUM(C4:C6)-SUM(C11:C21)</f>
        <v>0</v>
      </c>
      <c r="D22" s="55">
        <f>SUM(D4:D6)-SUM(D11:D21)</f>
        <v>0</v>
      </c>
      <c r="E22" s="55">
        <f>SUM(E4:E6)-SUM(E11:E21)</f>
        <v>0</v>
      </c>
    </row>
    <row r="23" spans="1:11" x14ac:dyDescent="0.2">
      <c r="B23" s="16" t="s">
        <v>38</v>
      </c>
      <c r="C23" s="60">
        <v>1796</v>
      </c>
    </row>
  </sheetData>
  <mergeCells count="12">
    <mergeCell ref="C1:E1"/>
    <mergeCell ref="C2:E2"/>
    <mergeCell ref="A4:A6"/>
    <mergeCell ref="C9:E9"/>
    <mergeCell ref="F9:H9"/>
    <mergeCell ref="I9:K9"/>
    <mergeCell ref="I10:K10"/>
    <mergeCell ref="C10:E10"/>
    <mergeCell ref="F10:H10"/>
    <mergeCell ref="C4:C6"/>
    <mergeCell ref="D4:D6"/>
    <mergeCell ref="E4:E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/>
  </sheetPr>
  <dimension ref="A1:K23"/>
  <sheetViews>
    <sheetView workbookViewId="0">
      <selection activeCell="K21" sqref="I8:K21"/>
    </sheetView>
  </sheetViews>
  <sheetFormatPr defaultColWidth="8.85546875" defaultRowHeight="15" x14ac:dyDescent="0.25"/>
  <cols>
    <col min="1" max="1" width="12.7109375" style="35" bestFit="1" customWidth="1"/>
    <col min="2" max="2" width="50.140625" style="35" bestFit="1" customWidth="1"/>
    <col min="3" max="3" width="11" style="35" bestFit="1" customWidth="1"/>
    <col min="4" max="4" width="11.42578125" style="35" bestFit="1" customWidth="1"/>
    <col min="5" max="5" width="6.42578125" style="35" bestFit="1" customWidth="1"/>
    <col min="6" max="6" width="11.140625" style="35" bestFit="1" customWidth="1"/>
    <col min="7" max="7" width="11.7109375" style="35" bestFit="1" customWidth="1"/>
    <col min="8" max="8" width="7.7109375" style="35" bestFit="1" customWidth="1"/>
    <col min="9" max="16384" width="8.85546875" style="35"/>
  </cols>
  <sheetData>
    <row r="1" spans="1:11" x14ac:dyDescent="0.2">
      <c r="C1" s="115" t="s">
        <v>17</v>
      </c>
      <c r="D1" s="115"/>
      <c r="E1" s="115"/>
    </row>
    <row r="2" spans="1:11" ht="15.95" thickBot="1" x14ac:dyDescent="0.25">
      <c r="C2" s="116" t="s">
        <v>40</v>
      </c>
      <c r="D2" s="116"/>
      <c r="E2" s="116"/>
    </row>
    <row r="3" spans="1:11" ht="15.95" thickBot="1" x14ac:dyDescent="0.25">
      <c r="C3" s="23" t="s">
        <v>21</v>
      </c>
      <c r="D3" s="7" t="s">
        <v>22</v>
      </c>
      <c r="E3" s="24" t="s">
        <v>24</v>
      </c>
    </row>
    <row r="4" spans="1:11" x14ac:dyDescent="0.25">
      <c r="A4" s="112"/>
      <c r="B4" s="10" t="s">
        <v>18</v>
      </c>
      <c r="C4" s="126">
        <v>3.5</v>
      </c>
      <c r="D4" s="126">
        <v>0</v>
      </c>
      <c r="E4" s="129">
        <v>2</v>
      </c>
    </row>
    <row r="5" spans="1:11" x14ac:dyDescent="0.25">
      <c r="A5" s="113"/>
      <c r="B5" s="6" t="s">
        <v>19</v>
      </c>
      <c r="C5" s="127"/>
      <c r="D5" s="127"/>
      <c r="E5" s="130"/>
    </row>
    <row r="6" spans="1:11" ht="15.75" thickBot="1" x14ac:dyDescent="0.3">
      <c r="A6" s="114"/>
      <c r="B6" s="11" t="s">
        <v>20</v>
      </c>
      <c r="C6" s="128"/>
      <c r="D6" s="128"/>
      <c r="E6" s="131"/>
    </row>
    <row r="7" spans="1:11" ht="15.95" thickBot="1" x14ac:dyDescent="0.25"/>
    <row r="8" spans="1:11" ht="15.95" thickBot="1" x14ac:dyDescent="0.25">
      <c r="C8" s="23" t="s">
        <v>21</v>
      </c>
      <c r="D8" s="7" t="s">
        <v>22</v>
      </c>
      <c r="E8" s="24" t="s">
        <v>24</v>
      </c>
      <c r="F8" s="23" t="s">
        <v>21</v>
      </c>
      <c r="G8" s="7" t="s">
        <v>22</v>
      </c>
      <c r="H8" s="24" t="s">
        <v>24</v>
      </c>
      <c r="I8" s="23" t="s">
        <v>21</v>
      </c>
      <c r="J8" s="7" t="s">
        <v>22</v>
      </c>
      <c r="K8" s="24" t="s">
        <v>24</v>
      </c>
    </row>
    <row r="9" spans="1:11" ht="29.25" customHeight="1" thickBot="1" x14ac:dyDescent="0.25">
      <c r="A9" s="9"/>
      <c r="B9" s="12"/>
      <c r="C9" s="103" t="s">
        <v>25</v>
      </c>
      <c r="D9" s="104"/>
      <c r="E9" s="105"/>
      <c r="F9" s="117" t="s">
        <v>36</v>
      </c>
      <c r="G9" s="118"/>
      <c r="H9" s="119"/>
      <c r="I9" s="117" t="s">
        <v>46</v>
      </c>
      <c r="J9" s="118"/>
      <c r="K9" s="119"/>
    </row>
    <row r="10" spans="1:11" x14ac:dyDescent="0.2">
      <c r="A10" s="8" t="s">
        <v>12</v>
      </c>
      <c r="B10" s="13" t="s">
        <v>13</v>
      </c>
      <c r="C10" s="120"/>
      <c r="D10" s="121"/>
      <c r="E10" s="122"/>
      <c r="F10" s="120"/>
      <c r="G10" s="121"/>
      <c r="H10" s="122"/>
      <c r="I10" s="120"/>
      <c r="J10" s="121"/>
      <c r="K10" s="122"/>
    </row>
    <row r="11" spans="1:11" x14ac:dyDescent="0.2">
      <c r="A11" s="4" t="s">
        <v>0</v>
      </c>
      <c r="B11" s="14" t="s">
        <v>1</v>
      </c>
      <c r="C11" s="43"/>
      <c r="D11" s="44"/>
      <c r="E11" s="45"/>
      <c r="F11" s="61">
        <f t="shared" ref="F11:F21" si="0">C11/$C$23</f>
        <v>0</v>
      </c>
      <c r="G11" s="62">
        <f t="shared" ref="G11:G21" si="1">D11/$C$23</f>
        <v>0</v>
      </c>
      <c r="H11" s="63">
        <f t="shared" ref="H11:H21" si="2">E11/$C$23</f>
        <v>0</v>
      </c>
      <c r="I11" s="61">
        <f>C11/SUM('All Staff-2016'!$C$5:$E$5)*'All Staff-2016'!$G$5</f>
        <v>0</v>
      </c>
      <c r="J11" s="62">
        <f>D11/SUM('All Staff-2016'!$C$5:$E$5)*'All Staff-2016'!$G$5</f>
        <v>0</v>
      </c>
      <c r="K11" s="63">
        <f>E11/SUM('All Staff-2016'!$C$5:$E$5)*'All Staff-2016'!$G$5</f>
        <v>0</v>
      </c>
    </row>
    <row r="12" spans="1:11" x14ac:dyDescent="0.2">
      <c r="A12" s="4"/>
      <c r="B12" s="14" t="s">
        <v>2</v>
      </c>
      <c r="C12" s="43">
        <v>3.5</v>
      </c>
      <c r="D12" s="44"/>
      <c r="E12" s="45">
        <v>2</v>
      </c>
      <c r="F12" s="61">
        <f t="shared" si="0"/>
        <v>1.9977168949771688E-3</v>
      </c>
      <c r="G12" s="62">
        <f t="shared" si="1"/>
        <v>0</v>
      </c>
      <c r="H12" s="63">
        <f t="shared" si="2"/>
        <v>1.1415525114155251E-3</v>
      </c>
      <c r="I12" s="61">
        <f>C12/SUM('All Staff-2016'!$C$5:$E$5)*'All Staff-2016'!$G$5</f>
        <v>578.11727272727273</v>
      </c>
      <c r="J12" s="62">
        <f>D12/SUM('All Staff-2016'!$C$5:$E$5)*'All Staff-2016'!$G$5</f>
        <v>0</v>
      </c>
      <c r="K12" s="63">
        <f>E12/SUM('All Staff-2016'!$C$5:$E$5)*'All Staff-2016'!$G$5</f>
        <v>330.35272727272729</v>
      </c>
    </row>
    <row r="13" spans="1:11" x14ac:dyDescent="0.2">
      <c r="A13" s="4"/>
      <c r="B13" s="14" t="s">
        <v>3</v>
      </c>
      <c r="C13" s="43"/>
      <c r="D13" s="44"/>
      <c r="E13" s="45"/>
      <c r="F13" s="61">
        <f t="shared" si="0"/>
        <v>0</v>
      </c>
      <c r="G13" s="62">
        <f t="shared" si="1"/>
        <v>0</v>
      </c>
      <c r="H13" s="63">
        <f t="shared" si="2"/>
        <v>0</v>
      </c>
      <c r="I13" s="61">
        <f>C13/SUM('All Staff-2016'!$C$5:$E$5)*'All Staff-2016'!$G$5</f>
        <v>0</v>
      </c>
      <c r="J13" s="62">
        <f>D13/SUM('All Staff-2016'!$C$5:$E$5)*'All Staff-2016'!$G$5</f>
        <v>0</v>
      </c>
      <c r="K13" s="63">
        <f>E13/SUM('All Staff-2016'!$C$5:$E$5)*'All Staff-2016'!$G$5</f>
        <v>0</v>
      </c>
    </row>
    <row r="14" spans="1:11" x14ac:dyDescent="0.2">
      <c r="A14" s="4"/>
      <c r="B14" s="14" t="s">
        <v>4</v>
      </c>
      <c r="C14" s="43"/>
      <c r="D14" s="44"/>
      <c r="E14" s="45"/>
      <c r="F14" s="61">
        <f t="shared" si="0"/>
        <v>0</v>
      </c>
      <c r="G14" s="62">
        <f t="shared" si="1"/>
        <v>0</v>
      </c>
      <c r="H14" s="63">
        <f t="shared" si="2"/>
        <v>0</v>
      </c>
      <c r="I14" s="61">
        <f>C14/SUM('All Staff-2016'!$C$5:$E$5)*'All Staff-2016'!$G$5</f>
        <v>0</v>
      </c>
      <c r="J14" s="62">
        <f>D14/SUM('All Staff-2016'!$C$5:$E$5)*'All Staff-2016'!$G$5</f>
        <v>0</v>
      </c>
      <c r="K14" s="63">
        <f>E14/SUM('All Staff-2016'!$C$5:$E$5)*'All Staff-2016'!$G$5</f>
        <v>0</v>
      </c>
    </row>
    <row r="15" spans="1:11" x14ac:dyDescent="0.2">
      <c r="A15" s="4"/>
      <c r="B15" s="14" t="s">
        <v>5</v>
      </c>
      <c r="C15" s="43"/>
      <c r="D15" s="44"/>
      <c r="E15" s="45"/>
      <c r="F15" s="61">
        <f t="shared" si="0"/>
        <v>0</v>
      </c>
      <c r="G15" s="62">
        <f t="shared" si="1"/>
        <v>0</v>
      </c>
      <c r="H15" s="63">
        <f t="shared" si="2"/>
        <v>0</v>
      </c>
      <c r="I15" s="61">
        <f>C15/SUM('All Staff-2016'!$C$5:$E$5)*'All Staff-2016'!$G$5</f>
        <v>0</v>
      </c>
      <c r="J15" s="62">
        <f>D15/SUM('All Staff-2016'!$C$5:$E$5)*'All Staff-2016'!$G$5</f>
        <v>0</v>
      </c>
      <c r="K15" s="63">
        <f>E15/SUM('All Staff-2016'!$C$5:$E$5)*'All Staff-2016'!$G$5</f>
        <v>0</v>
      </c>
    </row>
    <row r="16" spans="1:11" x14ac:dyDescent="0.2">
      <c r="A16" s="4"/>
      <c r="B16" s="14" t="s">
        <v>6</v>
      </c>
      <c r="C16" s="43"/>
      <c r="D16" s="44"/>
      <c r="E16" s="45"/>
      <c r="F16" s="61">
        <f t="shared" si="0"/>
        <v>0</v>
      </c>
      <c r="G16" s="62">
        <f t="shared" si="1"/>
        <v>0</v>
      </c>
      <c r="H16" s="63">
        <f t="shared" si="2"/>
        <v>0</v>
      </c>
      <c r="I16" s="61">
        <f>C16/SUM('All Staff-2016'!$C$5:$E$5)*'All Staff-2016'!$G$5</f>
        <v>0</v>
      </c>
      <c r="J16" s="62">
        <f>D16/SUM('All Staff-2016'!$C$5:$E$5)*'All Staff-2016'!$G$5</f>
        <v>0</v>
      </c>
      <c r="K16" s="63">
        <f>E16/SUM('All Staff-2016'!$C$5:$E$5)*'All Staff-2016'!$G$5</f>
        <v>0</v>
      </c>
    </row>
    <row r="17" spans="1:11" x14ac:dyDescent="0.2">
      <c r="A17" s="4"/>
      <c r="B17" s="14" t="s">
        <v>7</v>
      </c>
      <c r="C17" s="43"/>
      <c r="D17" s="44"/>
      <c r="E17" s="45"/>
      <c r="F17" s="61">
        <f t="shared" si="0"/>
        <v>0</v>
      </c>
      <c r="G17" s="62">
        <f t="shared" si="1"/>
        <v>0</v>
      </c>
      <c r="H17" s="63">
        <f t="shared" si="2"/>
        <v>0</v>
      </c>
      <c r="I17" s="61">
        <f>C17/SUM('All Staff-2016'!$C$5:$E$5)*'All Staff-2016'!$G$5</f>
        <v>0</v>
      </c>
      <c r="J17" s="62">
        <f>D17/SUM('All Staff-2016'!$C$5:$E$5)*'All Staff-2016'!$G$5</f>
        <v>0</v>
      </c>
      <c r="K17" s="63">
        <f>E17/SUM('All Staff-2016'!$C$5:$E$5)*'All Staff-2016'!$G$5</f>
        <v>0</v>
      </c>
    </row>
    <row r="18" spans="1:11" x14ac:dyDescent="0.2">
      <c r="A18" s="4"/>
      <c r="B18" s="14" t="s">
        <v>8</v>
      </c>
      <c r="C18" s="43"/>
      <c r="D18" s="44"/>
      <c r="E18" s="45"/>
      <c r="F18" s="61">
        <f t="shared" si="0"/>
        <v>0</v>
      </c>
      <c r="G18" s="62">
        <f t="shared" si="1"/>
        <v>0</v>
      </c>
      <c r="H18" s="63">
        <f t="shared" si="2"/>
        <v>0</v>
      </c>
      <c r="I18" s="61">
        <f>C18/SUM('All Staff-2016'!$C$5:$E$5)*'All Staff-2016'!$G$5</f>
        <v>0</v>
      </c>
      <c r="J18" s="62">
        <f>D18/SUM('All Staff-2016'!$C$5:$E$5)*'All Staff-2016'!$G$5</f>
        <v>0</v>
      </c>
      <c r="K18" s="63">
        <f>E18/SUM('All Staff-2016'!$C$5:$E$5)*'All Staff-2016'!$G$5</f>
        <v>0</v>
      </c>
    </row>
    <row r="19" spans="1:11" x14ac:dyDescent="0.2">
      <c r="A19" s="4"/>
      <c r="B19" s="14" t="s">
        <v>9</v>
      </c>
      <c r="C19" s="46"/>
      <c r="D19" s="47"/>
      <c r="E19" s="48"/>
      <c r="F19" s="61">
        <f t="shared" si="0"/>
        <v>0</v>
      </c>
      <c r="G19" s="62">
        <f t="shared" si="1"/>
        <v>0</v>
      </c>
      <c r="H19" s="63">
        <f t="shared" si="2"/>
        <v>0</v>
      </c>
      <c r="I19" s="61">
        <f>C19/SUM('All Staff-2016'!$C$5:$E$5)*'All Staff-2016'!$G$5</f>
        <v>0</v>
      </c>
      <c r="J19" s="62">
        <f>D19/SUM('All Staff-2016'!$C$5:$E$5)*'All Staff-2016'!$G$5</f>
        <v>0</v>
      </c>
      <c r="K19" s="63">
        <f>E19/SUM('All Staff-2016'!$C$5:$E$5)*'All Staff-2016'!$G$5</f>
        <v>0</v>
      </c>
    </row>
    <row r="20" spans="1:11" x14ac:dyDescent="0.2">
      <c r="A20" s="4"/>
      <c r="B20" s="14" t="s">
        <v>10</v>
      </c>
      <c r="C20" s="46"/>
      <c r="D20" s="47"/>
      <c r="E20" s="48"/>
      <c r="F20" s="61">
        <f t="shared" si="0"/>
        <v>0</v>
      </c>
      <c r="G20" s="62">
        <f t="shared" si="1"/>
        <v>0</v>
      </c>
      <c r="H20" s="63">
        <f t="shared" si="2"/>
        <v>0</v>
      </c>
      <c r="I20" s="61">
        <f>C20/SUM('All Staff-2016'!$C$5:$E$5)*'All Staff-2016'!$G$5</f>
        <v>0</v>
      </c>
      <c r="J20" s="62">
        <f>D20/SUM('All Staff-2016'!$C$5:$E$5)*'All Staff-2016'!$G$5</f>
        <v>0</v>
      </c>
      <c r="K20" s="63">
        <f>E20/SUM('All Staff-2016'!$C$5:$E$5)*'All Staff-2016'!$G$5</f>
        <v>0</v>
      </c>
    </row>
    <row r="21" spans="1:11" ht="15.95" thickBot="1" x14ac:dyDescent="0.25">
      <c r="A21" s="3"/>
      <c r="B21" s="15" t="s">
        <v>11</v>
      </c>
      <c r="C21" s="49"/>
      <c r="D21" s="50"/>
      <c r="E21" s="51"/>
      <c r="F21" s="64">
        <f t="shared" si="0"/>
        <v>0</v>
      </c>
      <c r="G21" s="65">
        <f t="shared" si="1"/>
        <v>0</v>
      </c>
      <c r="H21" s="63">
        <f t="shared" si="2"/>
        <v>0</v>
      </c>
      <c r="I21" s="61">
        <f>C21/SUM('All Staff-2016'!$C$5:$E$5)*'All Staff-2016'!$G$5</f>
        <v>0</v>
      </c>
      <c r="J21" s="65">
        <f>D21/SUM('All Staff-2016'!$C$5:$E$5)*'All Staff-2016'!$G$5</f>
        <v>0</v>
      </c>
      <c r="K21" s="63">
        <f>E21/SUM('All Staff-2016'!$C$5:$E$5)*'All Staff-2016'!$G$5</f>
        <v>0</v>
      </c>
    </row>
    <row r="22" spans="1:11" x14ac:dyDescent="0.2">
      <c r="B22" s="16" t="s">
        <v>23</v>
      </c>
      <c r="C22" s="55">
        <f>SUM(C4:C6)-SUM(C11:C21)</f>
        <v>0</v>
      </c>
      <c r="D22" s="55">
        <f>SUM(D4:D6)-SUM(D11:D21)</f>
        <v>0</v>
      </c>
      <c r="E22" s="55">
        <f>SUM(E4:E6)-SUM(E11:E21)</f>
        <v>0</v>
      </c>
    </row>
    <row r="23" spans="1:11" x14ac:dyDescent="0.2">
      <c r="B23" s="16" t="s">
        <v>38</v>
      </c>
      <c r="C23" s="60">
        <v>1752</v>
      </c>
    </row>
  </sheetData>
  <mergeCells count="12">
    <mergeCell ref="C1:E1"/>
    <mergeCell ref="C2:E2"/>
    <mergeCell ref="A4:A6"/>
    <mergeCell ref="C9:E9"/>
    <mergeCell ref="F9:H9"/>
    <mergeCell ref="I9:K9"/>
    <mergeCell ref="I10:K10"/>
    <mergeCell ref="C10:E10"/>
    <mergeCell ref="F10:H10"/>
    <mergeCell ref="C4:C6"/>
    <mergeCell ref="D4:D6"/>
    <mergeCell ref="E4:E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/>
  </sheetPr>
  <dimension ref="A1:K23"/>
  <sheetViews>
    <sheetView workbookViewId="0">
      <selection activeCell="I12" sqref="I12"/>
    </sheetView>
  </sheetViews>
  <sheetFormatPr defaultColWidth="8.85546875" defaultRowHeight="15" x14ac:dyDescent="0.25"/>
  <cols>
    <col min="1" max="1" width="12.7109375" style="35" bestFit="1" customWidth="1"/>
    <col min="2" max="2" width="50.140625" style="35" bestFit="1" customWidth="1"/>
    <col min="3" max="3" width="11" style="35" bestFit="1" customWidth="1"/>
    <col min="4" max="4" width="11.42578125" style="35" bestFit="1" customWidth="1"/>
    <col min="5" max="5" width="6.42578125" style="35" bestFit="1" customWidth="1"/>
    <col min="6" max="6" width="11.140625" style="35" bestFit="1" customWidth="1"/>
    <col min="7" max="7" width="11.7109375" style="35" bestFit="1" customWidth="1"/>
    <col min="8" max="8" width="4.42578125" style="35" bestFit="1" customWidth="1"/>
    <col min="9" max="16384" width="8.85546875" style="35"/>
  </cols>
  <sheetData>
    <row r="1" spans="1:11" x14ac:dyDescent="0.2">
      <c r="C1" s="115" t="s">
        <v>17</v>
      </c>
      <c r="D1" s="115"/>
      <c r="E1" s="115"/>
    </row>
    <row r="2" spans="1:11" ht="15.95" thickBot="1" x14ac:dyDescent="0.25">
      <c r="C2" s="116" t="s">
        <v>26</v>
      </c>
      <c r="D2" s="116"/>
      <c r="E2" s="116"/>
    </row>
    <row r="3" spans="1:11" ht="15.95" thickBot="1" x14ac:dyDescent="0.25">
      <c r="C3" s="23" t="s">
        <v>21</v>
      </c>
      <c r="D3" s="7" t="s">
        <v>22</v>
      </c>
      <c r="E3" s="24" t="s">
        <v>24</v>
      </c>
    </row>
    <row r="4" spans="1:11" x14ac:dyDescent="0.25">
      <c r="A4" s="112"/>
      <c r="B4" s="10" t="s">
        <v>18</v>
      </c>
      <c r="C4" s="126">
        <v>8.25</v>
      </c>
      <c r="D4" s="126">
        <v>0</v>
      </c>
      <c r="E4" s="129">
        <v>0</v>
      </c>
    </row>
    <row r="5" spans="1:11" x14ac:dyDescent="0.25">
      <c r="A5" s="113"/>
      <c r="B5" s="6" t="s">
        <v>19</v>
      </c>
      <c r="C5" s="127"/>
      <c r="D5" s="127"/>
      <c r="E5" s="130"/>
    </row>
    <row r="6" spans="1:11" ht="15.75" thickBot="1" x14ac:dyDescent="0.3">
      <c r="A6" s="114"/>
      <c r="B6" s="11" t="s">
        <v>20</v>
      </c>
      <c r="C6" s="128"/>
      <c r="D6" s="128"/>
      <c r="E6" s="131"/>
    </row>
    <row r="7" spans="1:11" ht="15.95" thickBot="1" x14ac:dyDescent="0.25"/>
    <row r="8" spans="1:11" ht="15.95" thickBot="1" x14ac:dyDescent="0.25">
      <c r="C8" s="23" t="s">
        <v>21</v>
      </c>
      <c r="D8" s="7" t="s">
        <v>22</v>
      </c>
      <c r="E8" s="24" t="s">
        <v>24</v>
      </c>
      <c r="F8" s="23" t="s">
        <v>21</v>
      </c>
      <c r="G8" s="7" t="s">
        <v>22</v>
      </c>
      <c r="H8" s="24" t="s">
        <v>24</v>
      </c>
      <c r="I8" s="23" t="s">
        <v>21</v>
      </c>
      <c r="J8" s="7" t="s">
        <v>22</v>
      </c>
      <c r="K8" s="24" t="s">
        <v>24</v>
      </c>
    </row>
    <row r="9" spans="1:11" ht="29.25" customHeight="1" thickBot="1" x14ac:dyDescent="0.25">
      <c r="A9" s="9"/>
      <c r="B9" s="12"/>
      <c r="C9" s="103" t="s">
        <v>25</v>
      </c>
      <c r="D9" s="104"/>
      <c r="E9" s="105"/>
      <c r="F9" s="117" t="s">
        <v>36</v>
      </c>
      <c r="G9" s="118"/>
      <c r="H9" s="119"/>
      <c r="I9" s="117" t="s">
        <v>46</v>
      </c>
      <c r="J9" s="118"/>
      <c r="K9" s="119"/>
    </row>
    <row r="10" spans="1:11" x14ac:dyDescent="0.2">
      <c r="A10" s="8" t="s">
        <v>12</v>
      </c>
      <c r="B10" s="13" t="s">
        <v>13</v>
      </c>
      <c r="C10" s="120"/>
      <c r="D10" s="121"/>
      <c r="E10" s="122"/>
      <c r="F10" s="120"/>
      <c r="G10" s="121"/>
      <c r="H10" s="122"/>
      <c r="I10" s="120"/>
      <c r="J10" s="121"/>
      <c r="K10" s="122"/>
    </row>
    <row r="11" spans="1:11" x14ac:dyDescent="0.2">
      <c r="A11" s="4" t="s">
        <v>0</v>
      </c>
      <c r="B11" s="14" t="s">
        <v>1</v>
      </c>
      <c r="C11" s="43"/>
      <c r="D11" s="44"/>
      <c r="E11" s="45"/>
      <c r="F11" s="61">
        <f t="shared" ref="F11:F21" si="0">C11/$C$23</f>
        <v>0</v>
      </c>
      <c r="G11" s="62">
        <f t="shared" ref="G11:G21" si="1">D11/$C$23</f>
        <v>0</v>
      </c>
      <c r="H11" s="63">
        <f t="shared" ref="H11:H21" si="2">E11/$C$23</f>
        <v>0</v>
      </c>
      <c r="I11" s="61">
        <f>C11/SUM('All Staff-2016'!$C$8:$E$8)*'All Staff-2016'!$G$8</f>
        <v>0</v>
      </c>
      <c r="J11" s="62">
        <f>D11/SUM('All Staff-2016'!$C$8:$E$8)*'All Staff-2016'!$G$8</f>
        <v>0</v>
      </c>
      <c r="K11" s="63">
        <f>E11/SUM('All Staff-2016'!$C$8:$E$8)*'All Staff-2016'!$G$8</f>
        <v>0</v>
      </c>
    </row>
    <row r="12" spans="1:11" x14ac:dyDescent="0.2">
      <c r="A12" s="4"/>
      <c r="B12" s="14" t="s">
        <v>2</v>
      </c>
      <c r="C12" s="43">
        <v>8.25</v>
      </c>
      <c r="D12" s="44"/>
      <c r="E12" s="45"/>
      <c r="F12" s="61">
        <f t="shared" si="0"/>
        <v>4.807692307692308E-3</v>
      </c>
      <c r="G12" s="62">
        <f t="shared" si="1"/>
        <v>0</v>
      </c>
      <c r="H12" s="63">
        <f t="shared" si="2"/>
        <v>0</v>
      </c>
      <c r="I12" s="61">
        <f>C12/SUM('All Staff-2016'!$C$8:$E$8)*'All Staff-2016'!$G$8</f>
        <v>1168.31</v>
      </c>
      <c r="J12" s="62">
        <f>D12/SUM('All Staff-2016'!$C$8:$E$8)*'All Staff-2016'!$G$8</f>
        <v>0</v>
      </c>
      <c r="K12" s="63">
        <f>E12/SUM('All Staff-2016'!$C$8:$E$8)*'All Staff-2016'!$G$8</f>
        <v>0</v>
      </c>
    </row>
    <row r="13" spans="1:11" x14ac:dyDescent="0.2">
      <c r="A13" s="4"/>
      <c r="B13" s="14" t="s">
        <v>3</v>
      </c>
      <c r="C13" s="43"/>
      <c r="D13" s="44"/>
      <c r="E13" s="45"/>
      <c r="F13" s="61">
        <f t="shared" si="0"/>
        <v>0</v>
      </c>
      <c r="G13" s="62">
        <f t="shared" si="1"/>
        <v>0</v>
      </c>
      <c r="H13" s="63">
        <f t="shared" si="2"/>
        <v>0</v>
      </c>
      <c r="I13" s="61">
        <f>C13/SUM('All Staff-2016'!$C$8:$E$8)*'All Staff-2016'!$G$8</f>
        <v>0</v>
      </c>
      <c r="J13" s="62">
        <f>D13/SUM('All Staff-2016'!$C$8:$E$8)*'All Staff-2016'!$G$8</f>
        <v>0</v>
      </c>
      <c r="K13" s="63">
        <f>E13/SUM('All Staff-2016'!$C$8:$E$8)*'All Staff-2016'!$G$8</f>
        <v>0</v>
      </c>
    </row>
    <row r="14" spans="1:11" x14ac:dyDescent="0.2">
      <c r="A14" s="4"/>
      <c r="B14" s="14" t="s">
        <v>4</v>
      </c>
      <c r="C14" s="43"/>
      <c r="D14" s="44"/>
      <c r="E14" s="45"/>
      <c r="F14" s="61">
        <f t="shared" si="0"/>
        <v>0</v>
      </c>
      <c r="G14" s="62">
        <f t="shared" si="1"/>
        <v>0</v>
      </c>
      <c r="H14" s="63">
        <f t="shared" si="2"/>
        <v>0</v>
      </c>
      <c r="I14" s="61">
        <f>C14/SUM('All Staff-2016'!$C$8:$E$8)*'All Staff-2016'!$G$8</f>
        <v>0</v>
      </c>
      <c r="J14" s="62">
        <f>D14/SUM('All Staff-2016'!$C$8:$E$8)*'All Staff-2016'!$G$8</f>
        <v>0</v>
      </c>
      <c r="K14" s="63">
        <f>E14/SUM('All Staff-2016'!$C$8:$E$8)*'All Staff-2016'!$G$8</f>
        <v>0</v>
      </c>
    </row>
    <row r="15" spans="1:11" x14ac:dyDescent="0.2">
      <c r="A15" s="4"/>
      <c r="B15" s="14" t="s">
        <v>5</v>
      </c>
      <c r="C15" s="43"/>
      <c r="D15" s="44"/>
      <c r="E15" s="45"/>
      <c r="F15" s="61">
        <f t="shared" si="0"/>
        <v>0</v>
      </c>
      <c r="G15" s="62">
        <f t="shared" si="1"/>
        <v>0</v>
      </c>
      <c r="H15" s="63">
        <f t="shared" si="2"/>
        <v>0</v>
      </c>
      <c r="I15" s="61">
        <f>C15/SUM('All Staff-2016'!$C$8:$E$8)*'All Staff-2016'!$G$8</f>
        <v>0</v>
      </c>
      <c r="J15" s="62">
        <f>D15/SUM('All Staff-2016'!$C$8:$E$8)*'All Staff-2016'!$G$8</f>
        <v>0</v>
      </c>
      <c r="K15" s="63">
        <f>E15/SUM('All Staff-2016'!$C$8:$E$8)*'All Staff-2016'!$G$8</f>
        <v>0</v>
      </c>
    </row>
    <row r="16" spans="1:11" x14ac:dyDescent="0.2">
      <c r="A16" s="4"/>
      <c r="B16" s="14" t="s">
        <v>6</v>
      </c>
      <c r="C16" s="43"/>
      <c r="D16" s="44"/>
      <c r="E16" s="45"/>
      <c r="F16" s="61">
        <f t="shared" si="0"/>
        <v>0</v>
      </c>
      <c r="G16" s="62">
        <f t="shared" si="1"/>
        <v>0</v>
      </c>
      <c r="H16" s="63">
        <f t="shared" si="2"/>
        <v>0</v>
      </c>
      <c r="I16" s="61">
        <f>C16/SUM('All Staff-2016'!$C$8:$E$8)*'All Staff-2016'!$G$8</f>
        <v>0</v>
      </c>
      <c r="J16" s="62">
        <f>D16/SUM('All Staff-2016'!$C$8:$E$8)*'All Staff-2016'!$G$8</f>
        <v>0</v>
      </c>
      <c r="K16" s="63">
        <f>E16/SUM('All Staff-2016'!$C$8:$E$8)*'All Staff-2016'!$G$8</f>
        <v>0</v>
      </c>
    </row>
    <row r="17" spans="1:11" x14ac:dyDescent="0.2">
      <c r="A17" s="4"/>
      <c r="B17" s="14" t="s">
        <v>7</v>
      </c>
      <c r="C17" s="43"/>
      <c r="D17" s="44"/>
      <c r="E17" s="45"/>
      <c r="F17" s="61">
        <f t="shared" si="0"/>
        <v>0</v>
      </c>
      <c r="G17" s="62">
        <f t="shared" si="1"/>
        <v>0</v>
      </c>
      <c r="H17" s="63">
        <f t="shared" si="2"/>
        <v>0</v>
      </c>
      <c r="I17" s="61">
        <f>C17/SUM('All Staff-2016'!$C$8:$E$8)*'All Staff-2016'!$G$8</f>
        <v>0</v>
      </c>
      <c r="J17" s="62">
        <f>D17/SUM('All Staff-2016'!$C$8:$E$8)*'All Staff-2016'!$G$8</f>
        <v>0</v>
      </c>
      <c r="K17" s="63">
        <f>E17/SUM('All Staff-2016'!$C$8:$E$8)*'All Staff-2016'!$G$8</f>
        <v>0</v>
      </c>
    </row>
    <row r="18" spans="1:11" x14ac:dyDescent="0.2">
      <c r="A18" s="4"/>
      <c r="B18" s="14" t="s">
        <v>8</v>
      </c>
      <c r="C18" s="43"/>
      <c r="D18" s="44"/>
      <c r="E18" s="45"/>
      <c r="F18" s="61">
        <f t="shared" si="0"/>
        <v>0</v>
      </c>
      <c r="G18" s="62">
        <f t="shared" si="1"/>
        <v>0</v>
      </c>
      <c r="H18" s="63">
        <f t="shared" si="2"/>
        <v>0</v>
      </c>
      <c r="I18" s="61">
        <f>C18/SUM('All Staff-2016'!$C$8:$E$8)*'All Staff-2016'!$G$8</f>
        <v>0</v>
      </c>
      <c r="J18" s="62">
        <f>D18/SUM('All Staff-2016'!$C$8:$E$8)*'All Staff-2016'!$G$8</f>
        <v>0</v>
      </c>
      <c r="K18" s="63">
        <f>E18/SUM('All Staff-2016'!$C$8:$E$8)*'All Staff-2016'!$G$8</f>
        <v>0</v>
      </c>
    </row>
    <row r="19" spans="1:11" x14ac:dyDescent="0.2">
      <c r="A19" s="4"/>
      <c r="B19" s="14" t="s">
        <v>9</v>
      </c>
      <c r="C19" s="46"/>
      <c r="D19" s="47"/>
      <c r="E19" s="48"/>
      <c r="F19" s="61">
        <f t="shared" si="0"/>
        <v>0</v>
      </c>
      <c r="G19" s="62">
        <f t="shared" si="1"/>
        <v>0</v>
      </c>
      <c r="H19" s="63">
        <f t="shared" si="2"/>
        <v>0</v>
      </c>
      <c r="I19" s="61">
        <f>C19/SUM('All Staff-2016'!$C$8:$E$8)*'All Staff-2016'!$G$8</f>
        <v>0</v>
      </c>
      <c r="J19" s="62">
        <f>D19/SUM('All Staff-2016'!$C$8:$E$8)*'All Staff-2016'!$G$8</f>
        <v>0</v>
      </c>
      <c r="K19" s="63">
        <f>E19/SUM('All Staff-2016'!$C$8:$E$8)*'All Staff-2016'!$G$8</f>
        <v>0</v>
      </c>
    </row>
    <row r="20" spans="1:11" x14ac:dyDescent="0.2">
      <c r="A20" s="4"/>
      <c r="B20" s="14" t="s">
        <v>10</v>
      </c>
      <c r="C20" s="46"/>
      <c r="D20" s="47"/>
      <c r="E20" s="48"/>
      <c r="F20" s="61">
        <f t="shared" si="0"/>
        <v>0</v>
      </c>
      <c r="G20" s="62">
        <f t="shared" si="1"/>
        <v>0</v>
      </c>
      <c r="H20" s="63">
        <f t="shared" si="2"/>
        <v>0</v>
      </c>
      <c r="I20" s="61">
        <f>C20/SUM('All Staff-2016'!$C$8:$E$8)*'All Staff-2016'!$G$8</f>
        <v>0</v>
      </c>
      <c r="J20" s="62">
        <f>D20/SUM('All Staff-2016'!$C$8:$E$8)*'All Staff-2016'!$G$8</f>
        <v>0</v>
      </c>
      <c r="K20" s="63">
        <f>E20/SUM('All Staff-2016'!$C$8:$E$8)*'All Staff-2016'!$G$8</f>
        <v>0</v>
      </c>
    </row>
    <row r="21" spans="1:11" ht="15.95" thickBot="1" x14ac:dyDescent="0.25">
      <c r="A21" s="3"/>
      <c r="B21" s="15" t="s">
        <v>11</v>
      </c>
      <c r="C21" s="49"/>
      <c r="D21" s="50"/>
      <c r="E21" s="51"/>
      <c r="F21" s="64">
        <f t="shared" si="0"/>
        <v>0</v>
      </c>
      <c r="G21" s="65">
        <f t="shared" si="1"/>
        <v>0</v>
      </c>
      <c r="H21" s="63">
        <f t="shared" si="2"/>
        <v>0</v>
      </c>
      <c r="I21" s="61">
        <f>C21/SUM('All Staff-2016'!$C$8:$E$8)*'All Staff-2016'!$G$8</f>
        <v>0</v>
      </c>
      <c r="J21" s="65">
        <f>D21/SUM('All Staff-2016'!$C$8:$E$8)*'All Staff-2016'!$G$8</f>
        <v>0</v>
      </c>
      <c r="K21" s="63">
        <f>E21/SUM('All Staff-2016'!$C$8:$E$8)*'All Staff-2016'!$G$8</f>
        <v>0</v>
      </c>
    </row>
    <row r="22" spans="1:11" x14ac:dyDescent="0.2">
      <c r="B22" s="16" t="s">
        <v>23</v>
      </c>
      <c r="C22" s="55">
        <f>SUM(C4:C6)-SUM(C11:C21)</f>
        <v>0</v>
      </c>
      <c r="D22" s="55">
        <f>SUM(D4:D6)-SUM(D11:D21)</f>
        <v>0</v>
      </c>
      <c r="E22" s="55">
        <f>SUM(E4:E6)-SUM(E11:E21)</f>
        <v>0</v>
      </c>
    </row>
    <row r="23" spans="1:11" x14ac:dyDescent="0.2">
      <c r="B23" s="16" t="s">
        <v>38</v>
      </c>
      <c r="C23" s="60">
        <v>1716</v>
      </c>
    </row>
  </sheetData>
  <mergeCells count="12">
    <mergeCell ref="C1:E1"/>
    <mergeCell ref="C2:E2"/>
    <mergeCell ref="A4:A6"/>
    <mergeCell ref="C9:E9"/>
    <mergeCell ref="F9:H9"/>
    <mergeCell ref="I9:K9"/>
    <mergeCell ref="I10:K10"/>
    <mergeCell ref="C10:E10"/>
    <mergeCell ref="F10:H10"/>
    <mergeCell ref="C4:C6"/>
    <mergeCell ref="D4:D6"/>
    <mergeCell ref="E4:E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/>
  </sheetPr>
  <dimension ref="A1:K23"/>
  <sheetViews>
    <sheetView workbookViewId="0">
      <selection activeCell="I24" sqref="I24"/>
    </sheetView>
  </sheetViews>
  <sheetFormatPr defaultColWidth="8.85546875" defaultRowHeight="15" x14ac:dyDescent="0.25"/>
  <cols>
    <col min="1" max="1" width="12.7109375" style="35" bestFit="1" customWidth="1"/>
    <col min="2" max="2" width="50.140625" style="35" bestFit="1" customWidth="1"/>
    <col min="3" max="3" width="11" style="35" bestFit="1" customWidth="1"/>
    <col min="4" max="4" width="11.42578125" style="35" bestFit="1" customWidth="1"/>
    <col min="5" max="5" width="6.42578125" style="35" bestFit="1" customWidth="1"/>
    <col min="6" max="6" width="11.140625" style="35" bestFit="1" customWidth="1"/>
    <col min="7" max="7" width="11.7109375" style="35" bestFit="1" customWidth="1"/>
    <col min="8" max="8" width="4.42578125" style="35" bestFit="1" customWidth="1"/>
    <col min="9" max="9" width="11" style="35" bestFit="1" customWidth="1"/>
    <col min="10" max="10" width="8.85546875" style="35"/>
    <col min="11" max="11" width="8.140625" style="35" bestFit="1" customWidth="1"/>
    <col min="12" max="16384" width="8.85546875" style="35"/>
  </cols>
  <sheetData>
    <row r="1" spans="1:11" x14ac:dyDescent="0.2">
      <c r="C1" s="115" t="s">
        <v>17</v>
      </c>
      <c r="D1" s="115"/>
      <c r="E1" s="115"/>
    </row>
    <row r="2" spans="1:11" ht="15.95" thickBot="1" x14ac:dyDescent="0.25">
      <c r="C2" s="116" t="s">
        <v>27</v>
      </c>
      <c r="D2" s="116"/>
      <c r="E2" s="116"/>
    </row>
    <row r="3" spans="1:11" ht="15.95" thickBot="1" x14ac:dyDescent="0.25">
      <c r="C3" s="23" t="s">
        <v>21</v>
      </c>
      <c r="D3" s="7" t="s">
        <v>22</v>
      </c>
      <c r="E3" s="24" t="s">
        <v>24</v>
      </c>
    </row>
    <row r="4" spans="1:11" x14ac:dyDescent="0.25">
      <c r="A4" s="112"/>
      <c r="B4" s="10" t="s">
        <v>18</v>
      </c>
      <c r="C4" s="126">
        <f>8+4.5</f>
        <v>12.5</v>
      </c>
      <c r="D4" s="126">
        <v>0</v>
      </c>
      <c r="E4" s="129">
        <f>17-4.5</f>
        <v>12.5</v>
      </c>
    </row>
    <row r="5" spans="1:11" x14ac:dyDescent="0.25">
      <c r="A5" s="113"/>
      <c r="B5" s="6" t="s">
        <v>19</v>
      </c>
      <c r="C5" s="127"/>
      <c r="D5" s="127"/>
      <c r="E5" s="130"/>
    </row>
    <row r="6" spans="1:11" ht="15.75" thickBot="1" x14ac:dyDescent="0.3">
      <c r="A6" s="114"/>
      <c r="B6" s="11" t="s">
        <v>20</v>
      </c>
      <c r="C6" s="128"/>
      <c r="D6" s="128"/>
      <c r="E6" s="131"/>
    </row>
    <row r="7" spans="1:11" ht="15.95" thickBot="1" x14ac:dyDescent="0.25"/>
    <row r="8" spans="1:11" ht="15.95" thickBot="1" x14ac:dyDescent="0.25">
      <c r="C8" s="23" t="s">
        <v>21</v>
      </c>
      <c r="D8" s="7" t="s">
        <v>22</v>
      </c>
      <c r="E8" s="24" t="s">
        <v>24</v>
      </c>
      <c r="F8" s="23" t="s">
        <v>21</v>
      </c>
      <c r="G8" s="7" t="s">
        <v>22</v>
      </c>
      <c r="H8" s="24" t="s">
        <v>24</v>
      </c>
      <c r="I8" s="23" t="s">
        <v>21</v>
      </c>
      <c r="J8" s="7" t="s">
        <v>22</v>
      </c>
      <c r="K8" s="24" t="s">
        <v>24</v>
      </c>
    </row>
    <row r="9" spans="1:11" ht="29.25" customHeight="1" thickBot="1" x14ac:dyDescent="0.25">
      <c r="A9" s="9"/>
      <c r="B9" s="12"/>
      <c r="C9" s="103" t="s">
        <v>25</v>
      </c>
      <c r="D9" s="104"/>
      <c r="E9" s="105"/>
      <c r="F9" s="117" t="s">
        <v>36</v>
      </c>
      <c r="G9" s="118"/>
      <c r="H9" s="119"/>
      <c r="I9" s="117" t="s">
        <v>46</v>
      </c>
      <c r="J9" s="118"/>
      <c r="K9" s="119"/>
    </row>
    <row r="10" spans="1:11" x14ac:dyDescent="0.2">
      <c r="A10" s="8" t="s">
        <v>12</v>
      </c>
      <c r="B10" s="13" t="s">
        <v>13</v>
      </c>
      <c r="C10" s="120"/>
      <c r="D10" s="121"/>
      <c r="E10" s="122"/>
      <c r="F10" s="120"/>
      <c r="G10" s="121"/>
      <c r="H10" s="122"/>
      <c r="I10" s="120"/>
      <c r="J10" s="121"/>
      <c r="K10" s="122"/>
    </row>
    <row r="11" spans="1:11" x14ac:dyDescent="0.2">
      <c r="A11" s="4" t="s">
        <v>0</v>
      </c>
      <c r="B11" s="14" t="s">
        <v>1</v>
      </c>
      <c r="C11" s="43">
        <f>6.25</f>
        <v>6.25</v>
      </c>
      <c r="D11" s="44"/>
      <c r="E11" s="45">
        <f>6.25</f>
        <v>6.25</v>
      </c>
      <c r="F11" s="61">
        <f t="shared" ref="F11:F21" si="0">C11/$C$23</f>
        <v>3.7291169451073984E-3</v>
      </c>
      <c r="G11" s="62">
        <f t="shared" ref="G11:G21" si="1">D11/$C$23</f>
        <v>0</v>
      </c>
      <c r="H11" s="63">
        <f t="shared" ref="H11:H21" si="2">E11/$C$23</f>
        <v>3.7291169451073984E-3</v>
      </c>
      <c r="I11" s="61">
        <f>C11/SUM('All Staff-2016'!$C$9:$E$9)*'All Staff-2016'!$G$9</f>
        <v>1245.7574999999999</v>
      </c>
      <c r="J11" s="62">
        <f>D11/SUM('All Staff-2016'!$C$9:$E$9)*'All Staff-2016'!$G$9</f>
        <v>0</v>
      </c>
      <c r="K11" s="63">
        <f>E11/SUM('All Staff-2016'!$C$9:$E$9)*'All Staff-2016'!$G$9</f>
        <v>1245.7574999999999</v>
      </c>
    </row>
    <row r="12" spans="1:11" x14ac:dyDescent="0.2">
      <c r="A12" s="4"/>
      <c r="B12" s="14" t="s">
        <v>2</v>
      </c>
      <c r="C12" s="43">
        <f>6.25</f>
        <v>6.25</v>
      </c>
      <c r="D12" s="44"/>
      <c r="E12" s="45">
        <f>6.25</f>
        <v>6.25</v>
      </c>
      <c r="F12" s="61">
        <f t="shared" si="0"/>
        <v>3.7291169451073984E-3</v>
      </c>
      <c r="G12" s="62">
        <f t="shared" si="1"/>
        <v>0</v>
      </c>
      <c r="H12" s="63">
        <f t="shared" si="2"/>
        <v>3.7291169451073984E-3</v>
      </c>
      <c r="I12" s="61">
        <f>C12/SUM('All Staff-2016'!$C$9:$E$9)*'All Staff-2016'!$G$9</f>
        <v>1245.7574999999999</v>
      </c>
      <c r="J12" s="62">
        <f>D12/SUM('All Staff-2016'!$C$9:$E$9)*'All Staff-2016'!$G$9</f>
        <v>0</v>
      </c>
      <c r="K12" s="63">
        <f>E12/SUM('All Staff-2016'!$C$9:$E$9)*'All Staff-2016'!$G$9</f>
        <v>1245.7574999999999</v>
      </c>
    </row>
    <row r="13" spans="1:11" x14ac:dyDescent="0.2">
      <c r="A13" s="4"/>
      <c r="B13" s="14" t="s">
        <v>3</v>
      </c>
      <c r="C13" s="43"/>
      <c r="D13" s="44"/>
      <c r="E13" s="45"/>
      <c r="F13" s="61">
        <f t="shared" si="0"/>
        <v>0</v>
      </c>
      <c r="G13" s="62">
        <f t="shared" si="1"/>
        <v>0</v>
      </c>
      <c r="H13" s="63">
        <f t="shared" si="2"/>
        <v>0</v>
      </c>
      <c r="I13" s="61">
        <f>C13/SUM('All Staff-2016'!$C$9:$E$9)*'All Staff-2016'!$G$9</f>
        <v>0</v>
      </c>
      <c r="J13" s="62">
        <f>D13/SUM('All Staff-2016'!$C$9:$E$9)*'All Staff-2016'!$G$9</f>
        <v>0</v>
      </c>
      <c r="K13" s="63">
        <f>E13/SUM('All Staff-2016'!$C$9:$E$9)*'All Staff-2016'!$G$9</f>
        <v>0</v>
      </c>
    </row>
    <row r="14" spans="1:11" x14ac:dyDescent="0.2">
      <c r="A14" s="4"/>
      <c r="B14" s="14" t="s">
        <v>4</v>
      </c>
      <c r="C14" s="43"/>
      <c r="D14" s="44"/>
      <c r="E14" s="45"/>
      <c r="F14" s="61">
        <f t="shared" si="0"/>
        <v>0</v>
      </c>
      <c r="G14" s="62">
        <f t="shared" si="1"/>
        <v>0</v>
      </c>
      <c r="H14" s="63">
        <f t="shared" si="2"/>
        <v>0</v>
      </c>
      <c r="I14" s="61">
        <f>C14/SUM('All Staff-2016'!$C$9:$E$9)*'All Staff-2016'!$G$9</f>
        <v>0</v>
      </c>
      <c r="J14" s="62">
        <f>D14/SUM('All Staff-2016'!$C$9:$E$9)*'All Staff-2016'!$G$9</f>
        <v>0</v>
      </c>
      <c r="K14" s="63">
        <f>E14/SUM('All Staff-2016'!$C$9:$E$9)*'All Staff-2016'!$G$9</f>
        <v>0</v>
      </c>
    </row>
    <row r="15" spans="1:11" x14ac:dyDescent="0.2">
      <c r="A15" s="4"/>
      <c r="B15" s="14" t="s">
        <v>5</v>
      </c>
      <c r="C15" s="43"/>
      <c r="D15" s="44"/>
      <c r="E15" s="45"/>
      <c r="F15" s="61">
        <f t="shared" si="0"/>
        <v>0</v>
      </c>
      <c r="G15" s="62">
        <f t="shared" si="1"/>
        <v>0</v>
      </c>
      <c r="H15" s="63">
        <f t="shared" si="2"/>
        <v>0</v>
      </c>
      <c r="I15" s="61">
        <f>C15/SUM('All Staff-2016'!$C$9:$E$9)*'All Staff-2016'!$G$9</f>
        <v>0</v>
      </c>
      <c r="J15" s="62">
        <f>D15/SUM('All Staff-2016'!$C$9:$E$9)*'All Staff-2016'!$G$9</f>
        <v>0</v>
      </c>
      <c r="K15" s="63">
        <f>E15/SUM('All Staff-2016'!$C$9:$E$9)*'All Staff-2016'!$G$9</f>
        <v>0</v>
      </c>
    </row>
    <row r="16" spans="1:11" x14ac:dyDescent="0.2">
      <c r="A16" s="4"/>
      <c r="B16" s="14" t="s">
        <v>6</v>
      </c>
      <c r="C16" s="43"/>
      <c r="D16" s="44"/>
      <c r="E16" s="45"/>
      <c r="F16" s="61">
        <f t="shared" si="0"/>
        <v>0</v>
      </c>
      <c r="G16" s="62">
        <f t="shared" si="1"/>
        <v>0</v>
      </c>
      <c r="H16" s="63">
        <f t="shared" si="2"/>
        <v>0</v>
      </c>
      <c r="I16" s="61">
        <f>C16/SUM('All Staff-2016'!$C$9:$E$9)*'All Staff-2016'!$G$9</f>
        <v>0</v>
      </c>
      <c r="J16" s="62">
        <f>D16/SUM('All Staff-2016'!$C$9:$E$9)*'All Staff-2016'!$G$9</f>
        <v>0</v>
      </c>
      <c r="K16" s="63">
        <f>E16/SUM('All Staff-2016'!$C$9:$E$9)*'All Staff-2016'!$G$9</f>
        <v>0</v>
      </c>
    </row>
    <row r="17" spans="1:11" x14ac:dyDescent="0.2">
      <c r="A17" s="4"/>
      <c r="B17" s="14" t="s">
        <v>7</v>
      </c>
      <c r="C17" s="43"/>
      <c r="D17" s="44"/>
      <c r="E17" s="45"/>
      <c r="F17" s="61">
        <f t="shared" si="0"/>
        <v>0</v>
      </c>
      <c r="G17" s="62">
        <f t="shared" si="1"/>
        <v>0</v>
      </c>
      <c r="H17" s="63">
        <f t="shared" si="2"/>
        <v>0</v>
      </c>
      <c r="I17" s="61">
        <f>C17/SUM('All Staff-2016'!$C$9:$E$9)*'All Staff-2016'!$G$9</f>
        <v>0</v>
      </c>
      <c r="J17" s="62">
        <f>D17/SUM('All Staff-2016'!$C$9:$E$9)*'All Staff-2016'!$G$9</f>
        <v>0</v>
      </c>
      <c r="K17" s="63">
        <f>E17/SUM('All Staff-2016'!$C$9:$E$9)*'All Staff-2016'!$G$9</f>
        <v>0</v>
      </c>
    </row>
    <row r="18" spans="1:11" x14ac:dyDescent="0.2">
      <c r="A18" s="4"/>
      <c r="B18" s="14" t="s">
        <v>8</v>
      </c>
      <c r="C18" s="43"/>
      <c r="D18" s="44"/>
      <c r="E18" s="45"/>
      <c r="F18" s="61">
        <f t="shared" si="0"/>
        <v>0</v>
      </c>
      <c r="G18" s="62">
        <f t="shared" si="1"/>
        <v>0</v>
      </c>
      <c r="H18" s="63">
        <f t="shared" si="2"/>
        <v>0</v>
      </c>
      <c r="I18" s="61">
        <f>C18/SUM('All Staff-2016'!$C$9:$E$9)*'All Staff-2016'!$G$9</f>
        <v>0</v>
      </c>
      <c r="J18" s="62">
        <f>D18/SUM('All Staff-2016'!$C$9:$E$9)*'All Staff-2016'!$G$9</f>
        <v>0</v>
      </c>
      <c r="K18" s="63">
        <f>E18/SUM('All Staff-2016'!$C$9:$E$9)*'All Staff-2016'!$G$9</f>
        <v>0</v>
      </c>
    </row>
    <row r="19" spans="1:11" x14ac:dyDescent="0.2">
      <c r="A19" s="4"/>
      <c r="B19" s="14" t="s">
        <v>9</v>
      </c>
      <c r="C19" s="46"/>
      <c r="D19" s="47"/>
      <c r="E19" s="48"/>
      <c r="F19" s="61">
        <f t="shared" si="0"/>
        <v>0</v>
      </c>
      <c r="G19" s="62">
        <f t="shared" si="1"/>
        <v>0</v>
      </c>
      <c r="H19" s="63">
        <f t="shared" si="2"/>
        <v>0</v>
      </c>
      <c r="I19" s="61">
        <f>C19/SUM('All Staff-2016'!$C$9:$E$9)*'All Staff-2016'!$G$9</f>
        <v>0</v>
      </c>
      <c r="J19" s="62">
        <f>D19/SUM('All Staff-2016'!$C$9:$E$9)*'All Staff-2016'!$G$9</f>
        <v>0</v>
      </c>
      <c r="K19" s="63">
        <f>E19/SUM('All Staff-2016'!$C$9:$E$9)*'All Staff-2016'!$G$9</f>
        <v>0</v>
      </c>
    </row>
    <row r="20" spans="1:11" x14ac:dyDescent="0.2">
      <c r="A20" s="4"/>
      <c r="B20" s="14" t="s">
        <v>10</v>
      </c>
      <c r="C20" s="46"/>
      <c r="D20" s="47"/>
      <c r="E20" s="48"/>
      <c r="F20" s="61">
        <f t="shared" si="0"/>
        <v>0</v>
      </c>
      <c r="G20" s="62">
        <f t="shared" si="1"/>
        <v>0</v>
      </c>
      <c r="H20" s="63">
        <f t="shared" si="2"/>
        <v>0</v>
      </c>
      <c r="I20" s="61">
        <f>C20/SUM('All Staff-2016'!$C$9:$E$9)*'All Staff-2016'!$G$9</f>
        <v>0</v>
      </c>
      <c r="J20" s="62">
        <f>D20/SUM('All Staff-2016'!$C$9:$E$9)*'All Staff-2016'!$G$9</f>
        <v>0</v>
      </c>
      <c r="K20" s="63">
        <f>E20/SUM('All Staff-2016'!$C$9:$E$9)*'All Staff-2016'!$G$9</f>
        <v>0</v>
      </c>
    </row>
    <row r="21" spans="1:11" ht="15.95" thickBot="1" x14ac:dyDescent="0.25">
      <c r="A21" s="3"/>
      <c r="B21" s="15" t="s">
        <v>11</v>
      </c>
      <c r="C21" s="49"/>
      <c r="D21" s="50"/>
      <c r="E21" s="51"/>
      <c r="F21" s="64">
        <f t="shared" si="0"/>
        <v>0</v>
      </c>
      <c r="G21" s="65">
        <f t="shared" si="1"/>
        <v>0</v>
      </c>
      <c r="H21" s="63">
        <f t="shared" si="2"/>
        <v>0</v>
      </c>
      <c r="I21" s="61">
        <f>C21/SUM('All Staff-2016'!$C$9:$E$9)*'All Staff-2016'!$G$9</f>
        <v>0</v>
      </c>
      <c r="J21" s="65">
        <f>D21/SUM('All Staff-2016'!$C$9:$E$9)*'All Staff-2016'!$G$9</f>
        <v>0</v>
      </c>
      <c r="K21" s="63">
        <f>E21/SUM('All Staff-2016'!$C$9:$E$9)*'All Staff-2016'!$G$9</f>
        <v>0</v>
      </c>
    </row>
    <row r="22" spans="1:11" x14ac:dyDescent="0.2">
      <c r="B22" s="16" t="s">
        <v>23</v>
      </c>
      <c r="C22" s="55">
        <f>SUM(C4:C6)-SUM(C11:C21)</f>
        <v>0</v>
      </c>
      <c r="D22" s="55">
        <f>SUM(D4:D6)-SUM(D11:D21)</f>
        <v>0</v>
      </c>
      <c r="E22" s="55">
        <f>SUM(E4:E6)-SUM(E11:E21)</f>
        <v>0</v>
      </c>
    </row>
    <row r="23" spans="1:11" x14ac:dyDescent="0.2">
      <c r="B23" s="16" t="s">
        <v>38</v>
      </c>
      <c r="C23" s="60">
        <v>1676</v>
      </c>
    </row>
  </sheetData>
  <mergeCells count="12">
    <mergeCell ref="C1:E1"/>
    <mergeCell ref="C2:E2"/>
    <mergeCell ref="A4:A6"/>
    <mergeCell ref="C9:E9"/>
    <mergeCell ref="F9:H9"/>
    <mergeCell ref="I9:K9"/>
    <mergeCell ref="I10:K10"/>
    <mergeCell ref="C10:E10"/>
    <mergeCell ref="F10:H10"/>
    <mergeCell ref="C4:C6"/>
    <mergeCell ref="D4:D6"/>
    <mergeCell ref="E4:E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/>
  </sheetPr>
  <dimension ref="A1:K23"/>
  <sheetViews>
    <sheetView workbookViewId="0">
      <selection activeCell="I11" sqref="I11"/>
    </sheetView>
  </sheetViews>
  <sheetFormatPr defaultColWidth="8.85546875" defaultRowHeight="15" x14ac:dyDescent="0.25"/>
  <cols>
    <col min="1" max="1" width="12.7109375" style="35" bestFit="1" customWidth="1"/>
    <col min="2" max="2" width="50.140625" style="35" bestFit="1" customWidth="1"/>
    <col min="3" max="3" width="11" style="35" bestFit="1" customWidth="1"/>
    <col min="4" max="4" width="11.42578125" style="35" bestFit="1" customWidth="1"/>
    <col min="5" max="5" width="6.42578125" style="35" bestFit="1" customWidth="1"/>
    <col min="6" max="6" width="11.140625" style="35" bestFit="1" customWidth="1"/>
    <col min="7" max="7" width="11.7109375" style="35" bestFit="1" customWidth="1"/>
    <col min="8" max="8" width="4.42578125" style="35" bestFit="1" customWidth="1"/>
    <col min="9" max="16384" width="8.85546875" style="35"/>
  </cols>
  <sheetData>
    <row r="1" spans="1:11" x14ac:dyDescent="0.2">
      <c r="C1" s="115" t="s">
        <v>17</v>
      </c>
      <c r="D1" s="115"/>
      <c r="E1" s="115"/>
    </row>
    <row r="2" spans="1:11" ht="15.95" thickBot="1" x14ac:dyDescent="0.25">
      <c r="C2" s="116" t="s">
        <v>41</v>
      </c>
      <c r="D2" s="116"/>
      <c r="E2" s="116"/>
    </row>
    <row r="3" spans="1:11" ht="15.95" thickBot="1" x14ac:dyDescent="0.25">
      <c r="C3" s="23" t="s">
        <v>21</v>
      </c>
      <c r="D3" s="7" t="s">
        <v>22</v>
      </c>
      <c r="E3" s="24" t="s">
        <v>24</v>
      </c>
    </row>
    <row r="4" spans="1:11" x14ac:dyDescent="0.25">
      <c r="A4" s="112"/>
      <c r="B4" s="10" t="s">
        <v>18</v>
      </c>
      <c r="C4" s="126">
        <v>27.5</v>
      </c>
      <c r="D4" s="126">
        <v>0</v>
      </c>
      <c r="E4" s="129">
        <v>17</v>
      </c>
    </row>
    <row r="5" spans="1:11" x14ac:dyDescent="0.25">
      <c r="A5" s="113"/>
      <c r="B5" s="6" t="s">
        <v>19</v>
      </c>
      <c r="C5" s="127"/>
      <c r="D5" s="127"/>
      <c r="E5" s="130"/>
    </row>
    <row r="6" spans="1:11" ht="15.75" thickBot="1" x14ac:dyDescent="0.3">
      <c r="A6" s="114"/>
      <c r="B6" s="11" t="s">
        <v>20</v>
      </c>
      <c r="C6" s="128"/>
      <c r="D6" s="128"/>
      <c r="E6" s="131"/>
    </row>
    <row r="7" spans="1:11" ht="15.95" thickBot="1" x14ac:dyDescent="0.25"/>
    <row r="8" spans="1:11" ht="15.95" thickBot="1" x14ac:dyDescent="0.25">
      <c r="C8" s="23" t="s">
        <v>21</v>
      </c>
      <c r="D8" s="7" t="s">
        <v>22</v>
      </c>
      <c r="E8" s="24" t="s">
        <v>24</v>
      </c>
      <c r="F8" s="23" t="s">
        <v>21</v>
      </c>
      <c r="G8" s="7" t="s">
        <v>22</v>
      </c>
      <c r="H8" s="24" t="s">
        <v>24</v>
      </c>
      <c r="I8" s="23" t="s">
        <v>21</v>
      </c>
      <c r="J8" s="7" t="s">
        <v>22</v>
      </c>
      <c r="K8" s="24" t="s">
        <v>24</v>
      </c>
    </row>
    <row r="9" spans="1:11" ht="29.25" customHeight="1" thickBot="1" x14ac:dyDescent="0.25">
      <c r="A9" s="9"/>
      <c r="B9" s="12"/>
      <c r="C9" s="103" t="s">
        <v>25</v>
      </c>
      <c r="D9" s="104"/>
      <c r="E9" s="105"/>
      <c r="F9" s="117" t="s">
        <v>36</v>
      </c>
      <c r="G9" s="118"/>
      <c r="H9" s="119"/>
      <c r="I9" s="117" t="s">
        <v>46</v>
      </c>
      <c r="J9" s="118"/>
      <c r="K9" s="119"/>
    </row>
    <row r="10" spans="1:11" x14ac:dyDescent="0.2">
      <c r="A10" s="8" t="s">
        <v>12</v>
      </c>
      <c r="B10" s="13" t="s">
        <v>13</v>
      </c>
      <c r="C10" s="120"/>
      <c r="D10" s="121"/>
      <c r="E10" s="122"/>
      <c r="F10" s="120"/>
      <c r="G10" s="121"/>
      <c r="H10" s="122"/>
      <c r="I10" s="120"/>
      <c r="J10" s="121"/>
      <c r="K10" s="122"/>
    </row>
    <row r="11" spans="1:11" x14ac:dyDescent="0.2">
      <c r="A11" s="4" t="s">
        <v>0</v>
      </c>
      <c r="B11" s="14" t="s">
        <v>1</v>
      </c>
      <c r="C11" s="43"/>
      <c r="D11" s="44"/>
      <c r="E11" s="45"/>
      <c r="F11" s="61">
        <f t="shared" ref="F11:F21" si="0">C11/$C$23</f>
        <v>0</v>
      </c>
      <c r="G11" s="62">
        <f t="shared" ref="G11:G21" si="1">D11/$C$23</f>
        <v>0</v>
      </c>
      <c r="H11" s="63">
        <f t="shared" ref="H11:H21" si="2">E11/$C$23</f>
        <v>0</v>
      </c>
      <c r="I11" s="61">
        <f>C11/SUM('All Staff-2016'!$C$10:$E$10)*'All Staff-2016'!$G$10</f>
        <v>0</v>
      </c>
      <c r="J11" s="62">
        <f>D11/SUM('All Staff-2016'!$C$10:$E$10)*'All Staff-2016'!$G$10</f>
        <v>0</v>
      </c>
      <c r="K11" s="63">
        <f>E11/SUM('All Staff-2016'!$C$10:$E$10)*'All Staff-2016'!$G$10</f>
        <v>0</v>
      </c>
    </row>
    <row r="12" spans="1:11" x14ac:dyDescent="0.2">
      <c r="A12" s="4"/>
      <c r="B12" s="14" t="s">
        <v>2</v>
      </c>
      <c r="C12" s="43">
        <v>27.5</v>
      </c>
      <c r="D12" s="44"/>
      <c r="E12" s="45">
        <v>17</v>
      </c>
      <c r="F12" s="61">
        <f t="shared" si="0"/>
        <v>1.6025641025641024E-2</v>
      </c>
      <c r="G12" s="62">
        <f t="shared" si="1"/>
        <v>0</v>
      </c>
      <c r="H12" s="63">
        <f t="shared" si="2"/>
        <v>9.9067599067599061E-3</v>
      </c>
      <c r="I12" s="61">
        <f>C12/SUM('All Staff-2016'!$C$10:$E$10)*'All Staff-2016'!$G$10</f>
        <v>3415.4999999999995</v>
      </c>
      <c r="J12" s="62">
        <f>D12/SUM('All Staff-2016'!$C$10:$E$10)*'All Staff-2016'!$G$10</f>
        <v>0</v>
      </c>
      <c r="K12" s="63">
        <f>E12/SUM('All Staff-2016'!$C$10:$E$10)*'All Staff-2016'!$G$10</f>
        <v>2111.3999999999996</v>
      </c>
    </row>
    <row r="13" spans="1:11" x14ac:dyDescent="0.2">
      <c r="A13" s="4"/>
      <c r="B13" s="14" t="s">
        <v>3</v>
      </c>
      <c r="C13" s="43"/>
      <c r="D13" s="44"/>
      <c r="E13" s="45"/>
      <c r="F13" s="61">
        <f t="shared" si="0"/>
        <v>0</v>
      </c>
      <c r="G13" s="62">
        <f t="shared" si="1"/>
        <v>0</v>
      </c>
      <c r="H13" s="63">
        <f t="shared" si="2"/>
        <v>0</v>
      </c>
      <c r="I13" s="61">
        <f>C13/SUM('All Staff-2016'!$C$10:$E$10)*'All Staff-2016'!$G$10</f>
        <v>0</v>
      </c>
      <c r="J13" s="62">
        <f>D13/SUM('All Staff-2016'!$C$10:$E$10)*'All Staff-2016'!$G$10</f>
        <v>0</v>
      </c>
      <c r="K13" s="63">
        <f>E13/SUM('All Staff-2016'!$C$10:$E$10)*'All Staff-2016'!$G$10</f>
        <v>0</v>
      </c>
    </row>
    <row r="14" spans="1:11" x14ac:dyDescent="0.2">
      <c r="A14" s="4"/>
      <c r="B14" s="14" t="s">
        <v>4</v>
      </c>
      <c r="C14" s="43"/>
      <c r="D14" s="44"/>
      <c r="E14" s="45"/>
      <c r="F14" s="61">
        <f t="shared" si="0"/>
        <v>0</v>
      </c>
      <c r="G14" s="62">
        <f t="shared" si="1"/>
        <v>0</v>
      </c>
      <c r="H14" s="63">
        <f t="shared" si="2"/>
        <v>0</v>
      </c>
      <c r="I14" s="61">
        <f>C14/SUM('All Staff-2016'!$C$10:$E$10)*'All Staff-2016'!$G$10</f>
        <v>0</v>
      </c>
      <c r="J14" s="62">
        <f>D14/SUM('All Staff-2016'!$C$10:$E$10)*'All Staff-2016'!$G$10</f>
        <v>0</v>
      </c>
      <c r="K14" s="63">
        <f>E14/SUM('All Staff-2016'!$C$10:$E$10)*'All Staff-2016'!$G$10</f>
        <v>0</v>
      </c>
    </row>
    <row r="15" spans="1:11" x14ac:dyDescent="0.2">
      <c r="A15" s="4"/>
      <c r="B15" s="14" t="s">
        <v>5</v>
      </c>
      <c r="C15" s="43"/>
      <c r="D15" s="44"/>
      <c r="E15" s="45"/>
      <c r="F15" s="61">
        <f t="shared" si="0"/>
        <v>0</v>
      </c>
      <c r="G15" s="62">
        <f t="shared" si="1"/>
        <v>0</v>
      </c>
      <c r="H15" s="63">
        <f t="shared" si="2"/>
        <v>0</v>
      </c>
      <c r="I15" s="61">
        <f>C15/SUM('All Staff-2016'!$C$10:$E$10)*'All Staff-2016'!$G$10</f>
        <v>0</v>
      </c>
      <c r="J15" s="62">
        <f>D15/SUM('All Staff-2016'!$C$10:$E$10)*'All Staff-2016'!$G$10</f>
        <v>0</v>
      </c>
      <c r="K15" s="63">
        <f>E15/SUM('All Staff-2016'!$C$10:$E$10)*'All Staff-2016'!$G$10</f>
        <v>0</v>
      </c>
    </row>
    <row r="16" spans="1:11" x14ac:dyDescent="0.2">
      <c r="A16" s="4"/>
      <c r="B16" s="14" t="s">
        <v>6</v>
      </c>
      <c r="C16" s="43"/>
      <c r="D16" s="44"/>
      <c r="E16" s="45"/>
      <c r="F16" s="61">
        <f t="shared" si="0"/>
        <v>0</v>
      </c>
      <c r="G16" s="62">
        <f t="shared" si="1"/>
        <v>0</v>
      </c>
      <c r="H16" s="63">
        <f t="shared" si="2"/>
        <v>0</v>
      </c>
      <c r="I16" s="61">
        <f>C16/SUM('All Staff-2016'!$C$10:$E$10)*'All Staff-2016'!$G$10</f>
        <v>0</v>
      </c>
      <c r="J16" s="62">
        <f>D16/SUM('All Staff-2016'!$C$10:$E$10)*'All Staff-2016'!$G$10</f>
        <v>0</v>
      </c>
      <c r="K16" s="63">
        <f>E16/SUM('All Staff-2016'!$C$10:$E$10)*'All Staff-2016'!$G$10</f>
        <v>0</v>
      </c>
    </row>
    <row r="17" spans="1:11" x14ac:dyDescent="0.2">
      <c r="A17" s="4"/>
      <c r="B17" s="14" t="s">
        <v>7</v>
      </c>
      <c r="C17" s="43"/>
      <c r="D17" s="44"/>
      <c r="E17" s="45"/>
      <c r="F17" s="61">
        <f t="shared" si="0"/>
        <v>0</v>
      </c>
      <c r="G17" s="62">
        <f t="shared" si="1"/>
        <v>0</v>
      </c>
      <c r="H17" s="63">
        <f t="shared" si="2"/>
        <v>0</v>
      </c>
      <c r="I17" s="61">
        <f>C17/SUM('All Staff-2016'!$C$10:$E$10)*'All Staff-2016'!$G$10</f>
        <v>0</v>
      </c>
      <c r="J17" s="62">
        <f>D17/SUM('All Staff-2016'!$C$10:$E$10)*'All Staff-2016'!$G$10</f>
        <v>0</v>
      </c>
      <c r="K17" s="63">
        <f>E17/SUM('All Staff-2016'!$C$10:$E$10)*'All Staff-2016'!$G$10</f>
        <v>0</v>
      </c>
    </row>
    <row r="18" spans="1:11" x14ac:dyDescent="0.2">
      <c r="A18" s="4"/>
      <c r="B18" s="14" t="s">
        <v>8</v>
      </c>
      <c r="C18" s="43"/>
      <c r="D18" s="44"/>
      <c r="E18" s="45"/>
      <c r="F18" s="61">
        <f t="shared" si="0"/>
        <v>0</v>
      </c>
      <c r="G18" s="62">
        <f t="shared" si="1"/>
        <v>0</v>
      </c>
      <c r="H18" s="63">
        <f t="shared" si="2"/>
        <v>0</v>
      </c>
      <c r="I18" s="61">
        <f>C18/SUM('All Staff-2016'!$C$10:$E$10)*'All Staff-2016'!$G$10</f>
        <v>0</v>
      </c>
      <c r="J18" s="62">
        <f>D18/SUM('All Staff-2016'!$C$10:$E$10)*'All Staff-2016'!$G$10</f>
        <v>0</v>
      </c>
      <c r="K18" s="63">
        <f>E18/SUM('All Staff-2016'!$C$10:$E$10)*'All Staff-2016'!$G$10</f>
        <v>0</v>
      </c>
    </row>
    <row r="19" spans="1:11" x14ac:dyDescent="0.2">
      <c r="A19" s="4"/>
      <c r="B19" s="14" t="s">
        <v>9</v>
      </c>
      <c r="C19" s="46"/>
      <c r="D19" s="47"/>
      <c r="E19" s="48"/>
      <c r="F19" s="61">
        <f t="shared" si="0"/>
        <v>0</v>
      </c>
      <c r="G19" s="62">
        <f t="shared" si="1"/>
        <v>0</v>
      </c>
      <c r="H19" s="63">
        <f t="shared" si="2"/>
        <v>0</v>
      </c>
      <c r="I19" s="61">
        <f>C19/SUM('All Staff-2016'!$C$10:$E$10)*'All Staff-2016'!$G$10</f>
        <v>0</v>
      </c>
      <c r="J19" s="62">
        <f>D19/SUM('All Staff-2016'!$C$10:$E$10)*'All Staff-2016'!$G$10</f>
        <v>0</v>
      </c>
      <c r="K19" s="63">
        <f>E19/SUM('All Staff-2016'!$C$10:$E$10)*'All Staff-2016'!$G$10</f>
        <v>0</v>
      </c>
    </row>
    <row r="20" spans="1:11" x14ac:dyDescent="0.2">
      <c r="A20" s="4"/>
      <c r="B20" s="14" t="s">
        <v>10</v>
      </c>
      <c r="C20" s="46"/>
      <c r="D20" s="47"/>
      <c r="E20" s="48"/>
      <c r="F20" s="61">
        <f t="shared" si="0"/>
        <v>0</v>
      </c>
      <c r="G20" s="62">
        <f t="shared" si="1"/>
        <v>0</v>
      </c>
      <c r="H20" s="63">
        <f t="shared" si="2"/>
        <v>0</v>
      </c>
      <c r="I20" s="61">
        <f>C20/SUM('All Staff-2016'!$C$10:$E$10)*'All Staff-2016'!$G$10</f>
        <v>0</v>
      </c>
      <c r="J20" s="62">
        <f>D20/SUM('All Staff-2016'!$C$10:$E$10)*'All Staff-2016'!$G$10</f>
        <v>0</v>
      </c>
      <c r="K20" s="63">
        <f>E20/SUM('All Staff-2016'!$C$10:$E$10)*'All Staff-2016'!$G$10</f>
        <v>0</v>
      </c>
    </row>
    <row r="21" spans="1:11" ht="15.95" thickBot="1" x14ac:dyDescent="0.25">
      <c r="A21" s="3"/>
      <c r="B21" s="15" t="s">
        <v>11</v>
      </c>
      <c r="C21" s="49"/>
      <c r="D21" s="50"/>
      <c r="E21" s="51"/>
      <c r="F21" s="64">
        <f t="shared" si="0"/>
        <v>0</v>
      </c>
      <c r="G21" s="65">
        <f t="shared" si="1"/>
        <v>0</v>
      </c>
      <c r="H21" s="63">
        <f t="shared" si="2"/>
        <v>0</v>
      </c>
      <c r="I21" s="61">
        <f>C21/SUM('All Staff-2016'!$C$10:$E$10)*'All Staff-2016'!$G$10</f>
        <v>0</v>
      </c>
      <c r="J21" s="65">
        <f>D21/SUM('All Staff-2016'!$C$10:$E$10)*'All Staff-2016'!$G$10</f>
        <v>0</v>
      </c>
      <c r="K21" s="63">
        <f>E21/SUM('All Staff-2016'!$C$10:$E$10)*'All Staff-2016'!$G$10</f>
        <v>0</v>
      </c>
    </row>
    <row r="22" spans="1:11" x14ac:dyDescent="0.2">
      <c r="B22" s="16" t="s">
        <v>23</v>
      </c>
      <c r="C22" s="55">
        <f>SUM(C4:C6)-SUM(C11:C21)</f>
        <v>0</v>
      </c>
      <c r="D22" s="55">
        <f>SUM(D4:D6)-SUM(D11:D21)</f>
        <v>0</v>
      </c>
      <c r="E22" s="55">
        <f>SUM(E4:E6)-SUM(E11:E21)</f>
        <v>0</v>
      </c>
    </row>
    <row r="23" spans="1:11" x14ac:dyDescent="0.2">
      <c r="B23" s="16" t="s">
        <v>38</v>
      </c>
      <c r="C23" s="60">
        <v>1716</v>
      </c>
    </row>
  </sheetData>
  <mergeCells count="12">
    <mergeCell ref="C1:E1"/>
    <mergeCell ref="C2:E2"/>
    <mergeCell ref="A4:A6"/>
    <mergeCell ref="C9:E9"/>
    <mergeCell ref="F9:H9"/>
    <mergeCell ref="I9:K9"/>
    <mergeCell ref="I10:K10"/>
    <mergeCell ref="C10:E10"/>
    <mergeCell ref="F10:H10"/>
    <mergeCell ref="C4:C6"/>
    <mergeCell ref="D4:D6"/>
    <mergeCell ref="E4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All Staff-2016</vt:lpstr>
      <vt:lpstr>Jerry</vt:lpstr>
      <vt:lpstr>Jenny</vt:lpstr>
      <vt:lpstr>Ryan</vt:lpstr>
      <vt:lpstr>Accountant</vt:lpstr>
      <vt:lpstr>Asst Finance Director</vt:lpstr>
      <vt:lpstr>Finance Director</vt:lpstr>
      <vt:lpstr>Legal Counsel</vt:lpstr>
      <vt:lpstr>Sr Accountant</vt:lpstr>
      <vt:lpstr>Supply Clerk</vt:lpstr>
      <vt:lpstr>Webmaster</vt:lpstr>
      <vt:lpstr>'All Staff-2016'!Print_Area</vt:lpstr>
    </vt:vector>
  </TitlesOfParts>
  <Company>ABAG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RyanJ</dc:creator>
  <cp:lastModifiedBy>RyanJ</cp:lastModifiedBy>
  <cp:lastPrinted>2017-06-01T15:38:22Z</cp:lastPrinted>
  <dcterms:created xsi:type="dcterms:W3CDTF">2017-05-24T20:01:17Z</dcterms:created>
  <dcterms:modified xsi:type="dcterms:W3CDTF">2017-06-08T22:55:44Z</dcterms:modified>
</cp:coreProperties>
</file>