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5180" windowHeight="78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46" i="1" l="1"/>
  <c r="J45" i="1"/>
  <c r="J44" i="1"/>
  <c r="J6" i="1"/>
  <c r="J5" i="1"/>
  <c r="J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 l="1"/>
  <c r="F29" i="1"/>
  <c r="F28" i="1" l="1"/>
  <c r="F27" i="1"/>
  <c r="F26" i="1"/>
  <c r="F25" i="1"/>
  <c r="F24" i="1"/>
  <c r="F23" i="1"/>
  <c r="F22" i="1"/>
  <c r="F20" i="1"/>
  <c r="F21" i="1"/>
  <c r="F19" i="1"/>
  <c r="H18" i="1"/>
  <c r="K18" i="1"/>
</calcChain>
</file>

<file path=xl/sharedStrings.xml><?xml version="1.0" encoding="utf-8"?>
<sst xmlns="http://schemas.openxmlformats.org/spreadsheetml/2006/main" count="227" uniqueCount="51">
  <si>
    <t>Building Type</t>
  </si>
  <si>
    <t>Location</t>
  </si>
  <si>
    <t>Unit Size (ft2)</t>
  </si>
  <si>
    <t>Manual J Design Load</t>
  </si>
  <si>
    <t>Heating</t>
  </si>
  <si>
    <t>Cooling</t>
  </si>
  <si>
    <t>Equipment Type</t>
  </si>
  <si>
    <t>Furnace/AC, HP</t>
  </si>
  <si>
    <t>Equipment Sizing</t>
  </si>
  <si>
    <t xml:space="preserve">SF  </t>
  </si>
  <si>
    <t>Description</t>
  </si>
  <si>
    <t>15% beyond 2013</t>
  </si>
  <si>
    <t>Furnace/AC</t>
  </si>
  <si>
    <t>Davis, CA</t>
  </si>
  <si>
    <t>SF</t>
  </si>
  <si>
    <t>El Dorado Hills, CA</t>
  </si>
  <si>
    <t>CombHyd/AC</t>
  </si>
  <si>
    <t>Manual J completed by DEG but not used by installing HVAC contractor</t>
  </si>
  <si>
    <t>50% beyone 2008, ZNE</t>
  </si>
  <si>
    <t>30-35% beyond 2013</t>
  </si>
  <si>
    <t>30-40% beyond 2013</t>
  </si>
  <si>
    <t>Danville, CA</t>
  </si>
  <si>
    <t>San Jose, CA</t>
  </si>
  <si>
    <t>DEG did not complete or review Manual J calcs</t>
  </si>
  <si>
    <t>Heating Output (Btu/h)</t>
  </si>
  <si>
    <t>Cooling (tons)</t>
  </si>
  <si>
    <t>Heat Pump</t>
  </si>
  <si>
    <t>68% beyond 2008, ZNE</t>
  </si>
  <si>
    <t>San Mateo, CA</t>
  </si>
  <si>
    <t>CombHyd/AC (2 systems)</t>
  </si>
  <si>
    <t>No installed equip info</t>
  </si>
  <si>
    <t>Can't find project folder</t>
  </si>
  <si>
    <t>50% beyond 2008</t>
  </si>
  <si>
    <t>Sacamento, CA</t>
  </si>
  <si>
    <t>28% beyond 2008</t>
  </si>
  <si>
    <t>Radiant system w/ multiple zones, doesn't look like we have equip info.</t>
  </si>
  <si>
    <t>Radiant system, 50pg Man J report</t>
  </si>
  <si>
    <t>MF</t>
  </si>
  <si>
    <t>30-40% beyond 2008</t>
  </si>
  <si>
    <t>EnergyPro load sizing calcs</t>
  </si>
  <si>
    <t>Notes</t>
  </si>
  <si>
    <t>ET project test house</t>
  </si>
  <si>
    <t>Vacaville, CA</t>
  </si>
  <si>
    <t>Cond Attic, ~30% &lt; 2008 T24</t>
  </si>
  <si>
    <t>2008 Title 24 compliant</t>
  </si>
  <si>
    <t>ET project unimproved reference house</t>
  </si>
  <si>
    <t>BTUh Input 80 AFUE</t>
  </si>
  <si>
    <t>BTUh 80 per sq ft</t>
  </si>
  <si>
    <t>Standard Dev</t>
  </si>
  <si>
    <t>BTUh Input 80 AFUE per sq ft</t>
  </si>
  <si>
    <t xml:space="preserve">House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</si>
</sst>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64" fontId="0" fillId="0" borderId="0" xfId="0" applyNumberFormat="1"/>
    <xf numFmtId="0" fontId="1" fillId="0" borderId="0" xfId="0" applyFont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workbookViewId="0">
      <pane ySplit="3" topLeftCell="A19" activePane="bottomLeft" state="frozen"/>
      <selection pane="bottomLeft" activeCell="H47" sqref="H47"/>
    </sheetView>
  </sheetViews>
  <sheetFormatPr defaultRowHeight="15" x14ac:dyDescent="0.25"/>
  <cols>
    <col min="1" max="1" width="13.140625" bestFit="1" customWidth="1"/>
    <col min="2" max="2" width="17.7109375" customWidth="1"/>
    <col min="3" max="3" width="24.85546875" customWidth="1"/>
    <col min="4" max="4" width="13.5703125" customWidth="1"/>
    <col min="5" max="5" width="11.42578125" style="2" customWidth="1"/>
    <col min="6" max="6" width="10.5703125" style="2" customWidth="1"/>
    <col min="7" max="7" width="16.42578125" customWidth="1"/>
    <col min="8" max="10" width="16.28515625" customWidth="1"/>
  </cols>
  <sheetData>
    <row r="1" spans="1:16" x14ac:dyDescent="0.25">
      <c r="P1">
        <v>0.8</v>
      </c>
    </row>
    <row r="2" spans="1:16" x14ac:dyDescent="0.25">
      <c r="E2" s="8" t="s">
        <v>3</v>
      </c>
      <c r="F2" s="8"/>
      <c r="G2" t="s">
        <v>6</v>
      </c>
      <c r="H2" s="9" t="s">
        <v>8</v>
      </c>
      <c r="I2" s="9"/>
      <c r="J2" s="9"/>
      <c r="K2" s="9"/>
    </row>
    <row r="3" spans="1:16" ht="30" x14ac:dyDescent="0.25">
      <c r="A3" s="5" t="s">
        <v>0</v>
      </c>
      <c r="B3" s="5" t="s">
        <v>1</v>
      </c>
      <c r="C3" s="5" t="s">
        <v>10</v>
      </c>
      <c r="D3" s="5" t="s">
        <v>2</v>
      </c>
      <c r="E3" s="7" t="s">
        <v>4</v>
      </c>
      <c r="F3" s="7" t="s">
        <v>5</v>
      </c>
      <c r="G3" s="5" t="s">
        <v>7</v>
      </c>
      <c r="H3" s="6" t="s">
        <v>24</v>
      </c>
      <c r="I3" s="6" t="s">
        <v>46</v>
      </c>
      <c r="J3" s="6" t="s">
        <v>47</v>
      </c>
      <c r="K3" s="6" t="s">
        <v>25</v>
      </c>
      <c r="L3" s="1" t="s">
        <v>40</v>
      </c>
    </row>
    <row r="4" spans="1:16" x14ac:dyDescent="0.25">
      <c r="A4" t="s">
        <v>9</v>
      </c>
      <c r="B4" t="s">
        <v>13</v>
      </c>
      <c r="C4" t="s">
        <v>11</v>
      </c>
      <c r="D4" s="2">
        <v>2800</v>
      </c>
      <c r="E4" s="2">
        <v>30450</v>
      </c>
      <c r="F4" s="2">
        <v>34550</v>
      </c>
      <c r="G4" t="s">
        <v>12</v>
      </c>
      <c r="H4" s="2">
        <v>60000</v>
      </c>
      <c r="I4" s="2">
        <f>H4/$P$1</f>
        <v>75000</v>
      </c>
      <c r="J4" s="2">
        <f t="shared" ref="J4:J6" si="0">I4/D4</f>
        <v>26.785714285714285</v>
      </c>
      <c r="K4" s="3">
        <v>3.5</v>
      </c>
    </row>
    <row r="5" spans="1:16" x14ac:dyDescent="0.25">
      <c r="A5" t="s">
        <v>14</v>
      </c>
      <c r="B5" t="s">
        <v>15</v>
      </c>
      <c r="C5" t="s">
        <v>43</v>
      </c>
      <c r="D5" s="2">
        <v>3785</v>
      </c>
      <c r="G5" t="s">
        <v>12</v>
      </c>
      <c r="H5" s="2">
        <v>92000</v>
      </c>
      <c r="I5" s="2">
        <f t="shared" ref="I5:I43" si="1">H5/$P$1</f>
        <v>115000</v>
      </c>
      <c r="J5" s="2">
        <f t="shared" si="0"/>
        <v>30.383091149273447</v>
      </c>
      <c r="K5" s="3">
        <v>4</v>
      </c>
      <c r="L5" t="s">
        <v>41</v>
      </c>
    </row>
    <row r="6" spans="1:16" x14ac:dyDescent="0.25">
      <c r="A6" t="s">
        <v>14</v>
      </c>
      <c r="B6" t="s">
        <v>15</v>
      </c>
      <c r="C6" t="s">
        <v>43</v>
      </c>
      <c r="D6" s="2">
        <v>2762</v>
      </c>
      <c r="G6" t="s">
        <v>12</v>
      </c>
      <c r="H6" s="2">
        <v>92000</v>
      </c>
      <c r="I6" s="2">
        <f t="shared" si="1"/>
        <v>115000</v>
      </c>
      <c r="J6" s="2">
        <f t="shared" si="0"/>
        <v>41.636495293265746</v>
      </c>
      <c r="K6" s="3">
        <v>3.5</v>
      </c>
      <c r="L6" t="s">
        <v>41</v>
      </c>
    </row>
    <row r="7" spans="1:16" x14ac:dyDescent="0.25">
      <c r="A7" t="s">
        <v>14</v>
      </c>
      <c r="B7" t="s">
        <v>42</v>
      </c>
      <c r="C7" t="s">
        <v>44</v>
      </c>
      <c r="D7" s="2">
        <v>2605</v>
      </c>
      <c r="G7" t="s">
        <v>12</v>
      </c>
      <c r="H7" s="2">
        <v>84000</v>
      </c>
      <c r="I7" s="2">
        <f t="shared" si="1"/>
        <v>105000</v>
      </c>
      <c r="J7" s="2">
        <f>I7/D7</f>
        <v>40.307101727447218</v>
      </c>
      <c r="K7" s="3">
        <v>4</v>
      </c>
      <c r="L7" t="s">
        <v>45</v>
      </c>
    </row>
    <row r="8" spans="1:16" x14ac:dyDescent="0.25">
      <c r="A8" t="s">
        <v>14</v>
      </c>
      <c r="B8" t="s">
        <v>42</v>
      </c>
      <c r="C8" t="s">
        <v>44</v>
      </c>
      <c r="D8" s="2">
        <v>2368</v>
      </c>
      <c r="G8" t="s">
        <v>12</v>
      </c>
      <c r="H8" s="2">
        <v>66000</v>
      </c>
      <c r="I8" s="2">
        <f t="shared" si="1"/>
        <v>82500</v>
      </c>
      <c r="J8" s="2">
        <f t="shared" ref="J8:J43" si="2">I8/D8</f>
        <v>34.839527027027025</v>
      </c>
      <c r="K8" s="3">
        <v>4</v>
      </c>
      <c r="L8" t="s">
        <v>45</v>
      </c>
    </row>
    <row r="9" spans="1:16" x14ac:dyDescent="0.25">
      <c r="A9" t="s">
        <v>9</v>
      </c>
      <c r="B9" t="s">
        <v>13</v>
      </c>
      <c r="C9" t="s">
        <v>18</v>
      </c>
      <c r="D9" s="2">
        <v>1839</v>
      </c>
      <c r="E9" s="2">
        <v>27271</v>
      </c>
      <c r="F9" s="2">
        <v>27408</v>
      </c>
      <c r="G9" t="s">
        <v>16</v>
      </c>
      <c r="H9" s="2">
        <v>50000</v>
      </c>
      <c r="I9" s="2">
        <f t="shared" si="1"/>
        <v>62500</v>
      </c>
      <c r="J9" s="2">
        <f t="shared" si="2"/>
        <v>33.985861881457311</v>
      </c>
      <c r="K9" s="3">
        <v>3</v>
      </c>
      <c r="L9" t="s">
        <v>17</v>
      </c>
    </row>
    <row r="10" spans="1:16" x14ac:dyDescent="0.25">
      <c r="A10" t="s">
        <v>14</v>
      </c>
      <c r="B10" t="s">
        <v>13</v>
      </c>
      <c r="C10" t="s">
        <v>19</v>
      </c>
      <c r="D10" s="2">
        <v>1943</v>
      </c>
      <c r="E10" s="2">
        <v>44450</v>
      </c>
      <c r="F10" s="2">
        <v>24443</v>
      </c>
      <c r="G10" t="s">
        <v>12</v>
      </c>
      <c r="H10" s="2">
        <v>62800</v>
      </c>
      <c r="I10" s="2">
        <f t="shared" si="1"/>
        <v>78500</v>
      </c>
      <c r="J10" s="2">
        <f t="shared" si="2"/>
        <v>40.40144107050952</v>
      </c>
      <c r="K10" s="3">
        <v>3</v>
      </c>
      <c r="L10" t="s">
        <v>23</v>
      </c>
    </row>
    <row r="11" spans="1:16" x14ac:dyDescent="0.25">
      <c r="A11" t="s">
        <v>14</v>
      </c>
      <c r="B11" t="s">
        <v>13</v>
      </c>
      <c r="C11" t="s">
        <v>19</v>
      </c>
      <c r="D11" s="2">
        <v>2896</v>
      </c>
      <c r="E11" s="2">
        <v>42730</v>
      </c>
      <c r="F11" s="2">
        <v>29017</v>
      </c>
      <c r="G11" t="s">
        <v>12</v>
      </c>
      <c r="H11" s="2">
        <v>71800</v>
      </c>
      <c r="I11" s="2">
        <f t="shared" si="1"/>
        <v>89750</v>
      </c>
      <c r="J11" s="2">
        <f t="shared" si="2"/>
        <v>30.991022099447513</v>
      </c>
      <c r="K11" s="3">
        <v>3.5</v>
      </c>
      <c r="L11" t="s">
        <v>23</v>
      </c>
    </row>
    <row r="12" spans="1:16" x14ac:dyDescent="0.25">
      <c r="A12" t="s">
        <v>14</v>
      </c>
      <c r="B12" t="s">
        <v>13</v>
      </c>
      <c r="C12" t="s">
        <v>19</v>
      </c>
      <c r="D12" s="2">
        <v>3305</v>
      </c>
      <c r="E12" s="2">
        <v>51502</v>
      </c>
      <c r="F12" s="2">
        <v>29902</v>
      </c>
      <c r="G12" t="s">
        <v>12</v>
      </c>
      <c r="H12" s="2">
        <v>89000</v>
      </c>
      <c r="I12" s="2">
        <f t="shared" si="1"/>
        <v>111250</v>
      </c>
      <c r="J12" s="2">
        <f t="shared" si="2"/>
        <v>33.661119515885019</v>
      </c>
      <c r="K12" s="3">
        <v>3.5</v>
      </c>
      <c r="L12" t="s">
        <v>23</v>
      </c>
    </row>
    <row r="13" spans="1:16" x14ac:dyDescent="0.25">
      <c r="A13" t="s">
        <v>14</v>
      </c>
      <c r="B13" t="s">
        <v>13</v>
      </c>
      <c r="C13" t="s">
        <v>19</v>
      </c>
      <c r="D13" s="2">
        <v>3831</v>
      </c>
      <c r="E13" s="2">
        <v>61618</v>
      </c>
      <c r="F13" s="2">
        <v>38163</v>
      </c>
      <c r="G13" t="s">
        <v>12</v>
      </c>
      <c r="H13" s="2">
        <v>89000</v>
      </c>
      <c r="I13" s="2">
        <f t="shared" si="1"/>
        <v>111250</v>
      </c>
      <c r="J13" s="2">
        <f t="shared" si="2"/>
        <v>29.039415296267293</v>
      </c>
      <c r="K13" s="3">
        <v>4</v>
      </c>
      <c r="L13" t="s">
        <v>23</v>
      </c>
    </row>
    <row r="14" spans="1:16" x14ac:dyDescent="0.25">
      <c r="A14" t="s">
        <v>14</v>
      </c>
      <c r="B14" t="s">
        <v>13</v>
      </c>
      <c r="C14" t="s">
        <v>20</v>
      </c>
      <c r="D14" s="2">
        <v>1775</v>
      </c>
      <c r="E14" s="2">
        <v>32906</v>
      </c>
      <c r="F14" s="2">
        <v>18658</v>
      </c>
      <c r="G14" t="s">
        <v>12</v>
      </c>
      <c r="H14" s="2">
        <v>52800</v>
      </c>
      <c r="I14" s="2">
        <f t="shared" si="1"/>
        <v>66000</v>
      </c>
      <c r="J14" s="2">
        <f t="shared" si="2"/>
        <v>37.183098591549296</v>
      </c>
      <c r="K14" s="3">
        <v>2.5</v>
      </c>
      <c r="L14" t="s">
        <v>23</v>
      </c>
    </row>
    <row r="15" spans="1:16" x14ac:dyDescent="0.25">
      <c r="A15" t="s">
        <v>14</v>
      </c>
      <c r="B15" t="s">
        <v>13</v>
      </c>
      <c r="C15" t="s">
        <v>20</v>
      </c>
      <c r="D15" s="2">
        <v>1833</v>
      </c>
      <c r="E15" s="2">
        <v>34978</v>
      </c>
      <c r="F15" s="2">
        <v>19379</v>
      </c>
      <c r="G15" t="s">
        <v>12</v>
      </c>
      <c r="H15" s="2">
        <v>52800</v>
      </c>
      <c r="I15" s="2">
        <f t="shared" si="1"/>
        <v>66000</v>
      </c>
      <c r="J15" s="2">
        <f t="shared" si="2"/>
        <v>36.006546644844519</v>
      </c>
      <c r="K15" s="3">
        <v>2.5</v>
      </c>
      <c r="L15" t="s">
        <v>23</v>
      </c>
    </row>
    <row r="16" spans="1:16" x14ac:dyDescent="0.25">
      <c r="A16" t="s">
        <v>14</v>
      </c>
      <c r="B16" t="s">
        <v>13</v>
      </c>
      <c r="C16" t="s">
        <v>20</v>
      </c>
      <c r="D16" s="2">
        <v>2081</v>
      </c>
      <c r="E16" s="2">
        <v>38394</v>
      </c>
      <c r="F16" s="2">
        <v>22826</v>
      </c>
      <c r="G16" t="s">
        <v>12</v>
      </c>
      <c r="H16" s="2">
        <v>52800</v>
      </c>
      <c r="I16" s="2">
        <f t="shared" si="1"/>
        <v>66000</v>
      </c>
      <c r="J16" s="2">
        <f t="shared" si="2"/>
        <v>31.715521383950023</v>
      </c>
      <c r="K16" s="3">
        <v>3</v>
      </c>
      <c r="L16" t="s">
        <v>23</v>
      </c>
    </row>
    <row r="17" spans="1:16" x14ac:dyDescent="0.25">
      <c r="A17" t="s">
        <v>14</v>
      </c>
      <c r="B17" t="s">
        <v>22</v>
      </c>
      <c r="C17" t="s">
        <v>27</v>
      </c>
      <c r="D17" s="2">
        <v>3170</v>
      </c>
      <c r="E17" s="2">
        <v>16276</v>
      </c>
      <c r="F17" s="2">
        <v>18846</v>
      </c>
      <c r="G17" t="s">
        <v>26</v>
      </c>
      <c r="H17" s="2">
        <v>24000</v>
      </c>
      <c r="I17" s="2">
        <f t="shared" si="1"/>
        <v>30000</v>
      </c>
      <c r="J17" s="2">
        <f t="shared" si="2"/>
        <v>9.4637223974763405</v>
      </c>
      <c r="K17" s="3">
        <v>2</v>
      </c>
    </row>
    <row r="18" spans="1:16" x14ac:dyDescent="0.25">
      <c r="A18" t="s">
        <v>14</v>
      </c>
      <c r="B18" t="s">
        <v>28</v>
      </c>
      <c r="C18" t="s">
        <v>32</v>
      </c>
      <c r="D18" s="2">
        <v>3442</v>
      </c>
      <c r="E18" s="2">
        <v>51710</v>
      </c>
      <c r="F18" s="2">
        <v>48684</v>
      </c>
      <c r="G18" t="s">
        <v>29</v>
      </c>
      <c r="H18" s="2">
        <f>39400+46700</f>
        <v>86100</v>
      </c>
      <c r="I18" s="2">
        <f t="shared" si="1"/>
        <v>107625</v>
      </c>
      <c r="J18" s="2">
        <f t="shared" si="2"/>
        <v>31.268158047646718</v>
      </c>
      <c r="K18">
        <f>3+3.5</f>
        <v>6.5</v>
      </c>
      <c r="L18" t="s">
        <v>23</v>
      </c>
    </row>
    <row r="19" spans="1:16" x14ac:dyDescent="0.25">
      <c r="A19" t="s">
        <v>14</v>
      </c>
      <c r="B19" t="s">
        <v>33</v>
      </c>
      <c r="C19" t="s">
        <v>34</v>
      </c>
      <c r="D19" s="2">
        <v>1268</v>
      </c>
      <c r="E19" s="2">
        <v>15741</v>
      </c>
      <c r="F19" s="2">
        <f>14297+1384</f>
        <v>15681</v>
      </c>
      <c r="G19" t="s">
        <v>26</v>
      </c>
      <c r="H19" s="2">
        <v>20285</v>
      </c>
      <c r="I19" s="2">
        <f t="shared" si="1"/>
        <v>25356.25</v>
      </c>
      <c r="J19" s="2">
        <f t="shared" si="2"/>
        <v>19.997042586750787</v>
      </c>
      <c r="K19" s="3">
        <v>2</v>
      </c>
      <c r="L19" t="s">
        <v>23</v>
      </c>
    </row>
    <row r="20" spans="1:16" x14ac:dyDescent="0.25">
      <c r="A20" t="s">
        <v>37</v>
      </c>
      <c r="B20" t="s">
        <v>13</v>
      </c>
      <c r="C20" t="s">
        <v>38</v>
      </c>
      <c r="D20" s="2">
        <v>1282</v>
      </c>
      <c r="E20" s="2">
        <v>17196</v>
      </c>
      <c r="F20" s="2">
        <f>27660+3540</f>
        <v>31200</v>
      </c>
      <c r="G20" t="s">
        <v>26</v>
      </c>
      <c r="H20" s="2">
        <v>19700</v>
      </c>
      <c r="I20" s="2">
        <f t="shared" si="1"/>
        <v>24625</v>
      </c>
      <c r="J20" s="2">
        <f t="shared" si="2"/>
        <v>19.20826833073323</v>
      </c>
      <c r="K20" s="3">
        <v>3</v>
      </c>
      <c r="L20" t="s">
        <v>39</v>
      </c>
    </row>
    <row r="21" spans="1:16" x14ac:dyDescent="0.25">
      <c r="A21" t="s">
        <v>37</v>
      </c>
      <c r="B21" t="s">
        <v>13</v>
      </c>
      <c r="C21" t="s">
        <v>38</v>
      </c>
      <c r="D21" s="2">
        <v>1080</v>
      </c>
      <c r="E21" s="2">
        <v>17204</v>
      </c>
      <c r="F21" s="2">
        <f>27321+3319</f>
        <v>30640</v>
      </c>
      <c r="G21" t="s">
        <v>26</v>
      </c>
      <c r="H21" s="2">
        <v>19700</v>
      </c>
      <c r="I21" s="2">
        <f t="shared" si="1"/>
        <v>24625</v>
      </c>
      <c r="J21" s="2">
        <f t="shared" si="2"/>
        <v>22.800925925925927</v>
      </c>
      <c r="K21" s="3">
        <v>3</v>
      </c>
      <c r="L21" t="s">
        <v>39</v>
      </c>
      <c r="P21" s="4"/>
    </row>
    <row r="22" spans="1:16" x14ac:dyDescent="0.25">
      <c r="A22" t="s">
        <v>37</v>
      </c>
      <c r="B22" t="s">
        <v>13</v>
      </c>
      <c r="C22" t="s">
        <v>38</v>
      </c>
      <c r="D22" s="2">
        <v>1000</v>
      </c>
      <c r="E22" s="2">
        <v>15786</v>
      </c>
      <c r="F22" s="2">
        <f>27139+3106</f>
        <v>30245</v>
      </c>
      <c r="G22" t="s">
        <v>26</v>
      </c>
      <c r="H22" s="2">
        <v>19700</v>
      </c>
      <c r="I22" s="2">
        <f t="shared" si="1"/>
        <v>24625</v>
      </c>
      <c r="J22" s="2">
        <f t="shared" si="2"/>
        <v>24.625</v>
      </c>
      <c r="K22" s="3">
        <v>3</v>
      </c>
      <c r="L22" t="s">
        <v>39</v>
      </c>
      <c r="P22" s="4"/>
    </row>
    <row r="23" spans="1:16" x14ac:dyDescent="0.25">
      <c r="A23" t="s">
        <v>37</v>
      </c>
      <c r="B23" t="s">
        <v>13</v>
      </c>
      <c r="C23" t="s">
        <v>38</v>
      </c>
      <c r="D23" s="2">
        <v>1282</v>
      </c>
      <c r="E23" s="2">
        <v>17196</v>
      </c>
      <c r="F23" s="2">
        <f>29698+3472</f>
        <v>33170</v>
      </c>
      <c r="G23" t="s">
        <v>26</v>
      </c>
      <c r="H23" s="2">
        <v>19700</v>
      </c>
      <c r="I23" s="2">
        <f t="shared" si="1"/>
        <v>24625</v>
      </c>
      <c r="J23" s="2">
        <f t="shared" si="2"/>
        <v>19.20826833073323</v>
      </c>
      <c r="K23" s="3">
        <v>3</v>
      </c>
      <c r="L23" t="s">
        <v>39</v>
      </c>
      <c r="P23" s="4"/>
    </row>
    <row r="24" spans="1:16" x14ac:dyDescent="0.25">
      <c r="A24" t="s">
        <v>37</v>
      </c>
      <c r="B24" t="s">
        <v>13</v>
      </c>
      <c r="C24" t="s">
        <v>38</v>
      </c>
      <c r="D24" s="2">
        <v>1282</v>
      </c>
      <c r="E24" s="2">
        <v>15053</v>
      </c>
      <c r="F24" s="2">
        <f>29172+3634</f>
        <v>32806</v>
      </c>
      <c r="G24" t="s">
        <v>26</v>
      </c>
      <c r="H24" s="2">
        <v>19700</v>
      </c>
      <c r="I24" s="2">
        <f t="shared" si="1"/>
        <v>24625</v>
      </c>
      <c r="J24" s="2">
        <f t="shared" si="2"/>
        <v>19.20826833073323</v>
      </c>
      <c r="K24" s="3">
        <v>3</v>
      </c>
      <c r="L24" t="s">
        <v>39</v>
      </c>
      <c r="P24" s="4"/>
    </row>
    <row r="25" spans="1:16" x14ac:dyDescent="0.25">
      <c r="A25" t="s">
        <v>37</v>
      </c>
      <c r="B25" t="s">
        <v>13</v>
      </c>
      <c r="C25" t="s">
        <v>38</v>
      </c>
      <c r="D25" s="2">
        <v>1080</v>
      </c>
      <c r="E25" s="2">
        <v>14660</v>
      </c>
      <c r="F25" s="2">
        <f>27670+3320</f>
        <v>30990</v>
      </c>
      <c r="G25" t="s">
        <v>26</v>
      </c>
      <c r="H25" s="2">
        <v>19700</v>
      </c>
      <c r="I25" s="2">
        <f t="shared" si="1"/>
        <v>24625</v>
      </c>
      <c r="J25" s="2">
        <f t="shared" si="2"/>
        <v>22.800925925925927</v>
      </c>
      <c r="K25" s="3">
        <v>3</v>
      </c>
      <c r="L25" t="s">
        <v>39</v>
      </c>
      <c r="P25" s="4"/>
    </row>
    <row r="26" spans="1:16" x14ac:dyDescent="0.25">
      <c r="A26" t="s">
        <v>37</v>
      </c>
      <c r="B26" t="s">
        <v>13</v>
      </c>
      <c r="C26" t="s">
        <v>38</v>
      </c>
      <c r="D26" s="2">
        <v>1000</v>
      </c>
      <c r="E26" s="2">
        <v>13539</v>
      </c>
      <c r="F26" s="2">
        <f>27448+3106</f>
        <v>30554</v>
      </c>
      <c r="G26" t="s">
        <v>26</v>
      </c>
      <c r="H26" s="2">
        <v>19700</v>
      </c>
      <c r="I26" s="2">
        <f t="shared" si="1"/>
        <v>24625</v>
      </c>
      <c r="J26" s="2">
        <f t="shared" si="2"/>
        <v>24.625</v>
      </c>
      <c r="K26" s="3">
        <v>3</v>
      </c>
      <c r="L26" t="s">
        <v>39</v>
      </c>
      <c r="P26" s="4"/>
    </row>
    <row r="27" spans="1:16" x14ac:dyDescent="0.25">
      <c r="A27" t="s">
        <v>37</v>
      </c>
      <c r="B27" t="s">
        <v>13</v>
      </c>
      <c r="C27" t="s">
        <v>38</v>
      </c>
      <c r="D27" s="2">
        <v>1282</v>
      </c>
      <c r="E27" s="2">
        <v>15053</v>
      </c>
      <c r="F27" s="2">
        <f>31530+3564</f>
        <v>35094</v>
      </c>
      <c r="G27" t="s">
        <v>26</v>
      </c>
      <c r="H27" s="2">
        <v>19700</v>
      </c>
      <c r="I27" s="2">
        <f t="shared" si="1"/>
        <v>24625</v>
      </c>
      <c r="J27" s="2">
        <f t="shared" si="2"/>
        <v>19.20826833073323</v>
      </c>
      <c r="K27" s="3">
        <v>3</v>
      </c>
      <c r="L27" t="s">
        <v>39</v>
      </c>
      <c r="P27" s="4"/>
    </row>
    <row r="28" spans="1:16" x14ac:dyDescent="0.25">
      <c r="A28" t="s">
        <v>37</v>
      </c>
      <c r="B28" t="s">
        <v>13</v>
      </c>
      <c r="C28" t="s">
        <v>38</v>
      </c>
      <c r="D28" s="2">
        <v>1282</v>
      </c>
      <c r="E28" s="2">
        <v>16005</v>
      </c>
      <c r="F28" s="2">
        <f>30231+3633</f>
        <v>33864</v>
      </c>
      <c r="G28" t="s">
        <v>26</v>
      </c>
      <c r="H28" s="2">
        <v>19700</v>
      </c>
      <c r="I28" s="2">
        <f t="shared" si="1"/>
        <v>24625</v>
      </c>
      <c r="J28" s="2">
        <f t="shared" si="2"/>
        <v>19.20826833073323</v>
      </c>
      <c r="K28" s="3">
        <v>3</v>
      </c>
      <c r="L28" t="s">
        <v>39</v>
      </c>
      <c r="P28" s="4"/>
    </row>
    <row r="29" spans="1:16" x14ac:dyDescent="0.25">
      <c r="A29" t="s">
        <v>37</v>
      </c>
      <c r="B29" t="s">
        <v>13</v>
      </c>
      <c r="C29" t="s">
        <v>38</v>
      </c>
      <c r="D29" s="2">
        <v>1080</v>
      </c>
      <c r="E29" s="2">
        <v>15461</v>
      </c>
      <c r="F29" s="2">
        <f>28921+3322</f>
        <v>32243</v>
      </c>
      <c r="G29" t="s">
        <v>26</v>
      </c>
      <c r="H29" s="2">
        <v>19700</v>
      </c>
      <c r="I29" s="2">
        <f t="shared" si="1"/>
        <v>24625</v>
      </c>
      <c r="J29" s="2">
        <f t="shared" si="2"/>
        <v>22.800925925925927</v>
      </c>
      <c r="K29" s="3">
        <v>3</v>
      </c>
      <c r="L29" t="s">
        <v>39</v>
      </c>
      <c r="P29" s="4"/>
    </row>
    <row r="30" spans="1:16" x14ac:dyDescent="0.25">
      <c r="A30" t="s">
        <v>37</v>
      </c>
      <c r="B30" t="s">
        <v>13</v>
      </c>
      <c r="C30" t="s">
        <v>38</v>
      </c>
      <c r="D30" s="2">
        <v>1000</v>
      </c>
      <c r="E30" s="2">
        <v>14280</v>
      </c>
      <c r="F30" s="2">
        <f>28285+3104</f>
        <v>31389</v>
      </c>
      <c r="G30" t="s">
        <v>26</v>
      </c>
      <c r="H30" s="2">
        <v>19700</v>
      </c>
      <c r="I30" s="2">
        <f t="shared" si="1"/>
        <v>24625</v>
      </c>
      <c r="J30" s="2">
        <f t="shared" si="2"/>
        <v>24.625</v>
      </c>
      <c r="K30" s="3">
        <v>3</v>
      </c>
      <c r="L30" t="s">
        <v>39</v>
      </c>
      <c r="P30" s="4"/>
    </row>
    <row r="31" spans="1:16" x14ac:dyDescent="0.25">
      <c r="A31" t="s">
        <v>37</v>
      </c>
      <c r="B31" t="s">
        <v>13</v>
      </c>
      <c r="C31" t="s">
        <v>38</v>
      </c>
      <c r="D31" s="2">
        <v>1282</v>
      </c>
      <c r="E31" s="2">
        <v>16005</v>
      </c>
      <c r="F31" s="2">
        <f>32397+3564</f>
        <v>35961</v>
      </c>
      <c r="G31" t="s">
        <v>26</v>
      </c>
      <c r="H31" s="2">
        <v>19700</v>
      </c>
      <c r="I31" s="2">
        <f t="shared" si="1"/>
        <v>24625</v>
      </c>
      <c r="J31" s="2">
        <f t="shared" si="2"/>
        <v>19.20826833073323</v>
      </c>
      <c r="K31" s="3">
        <v>3</v>
      </c>
      <c r="L31" t="s">
        <v>39</v>
      </c>
      <c r="P31" s="4"/>
    </row>
    <row r="32" spans="1:16" x14ac:dyDescent="0.25">
      <c r="A32" t="s">
        <v>37</v>
      </c>
      <c r="B32" t="s">
        <v>13</v>
      </c>
      <c r="C32" t="s">
        <v>38</v>
      </c>
      <c r="D32">
        <v>1282</v>
      </c>
      <c r="E32" s="2">
        <v>17252</v>
      </c>
      <c r="F32" s="2">
        <f>29014+3341</f>
        <v>32355</v>
      </c>
      <c r="G32" t="s">
        <v>26</v>
      </c>
      <c r="H32" s="2">
        <v>19700</v>
      </c>
      <c r="I32" s="2">
        <f t="shared" si="1"/>
        <v>24625</v>
      </c>
      <c r="J32" s="2">
        <f t="shared" si="2"/>
        <v>19.20826833073323</v>
      </c>
      <c r="K32" s="3">
        <v>3</v>
      </c>
      <c r="L32" t="s">
        <v>39</v>
      </c>
      <c r="P32" s="4"/>
    </row>
    <row r="33" spans="1:16" x14ac:dyDescent="0.25">
      <c r="A33" t="s">
        <v>37</v>
      </c>
      <c r="B33" t="s">
        <v>13</v>
      </c>
      <c r="C33" t="s">
        <v>38</v>
      </c>
      <c r="D33">
        <v>792</v>
      </c>
      <c r="E33" s="2">
        <v>11650</v>
      </c>
      <c r="F33" s="2">
        <f>18549+1292</f>
        <v>19841</v>
      </c>
      <c r="G33" t="s">
        <v>26</v>
      </c>
      <c r="H33" s="2">
        <v>14000</v>
      </c>
      <c r="I33" s="2">
        <f t="shared" si="1"/>
        <v>17500</v>
      </c>
      <c r="J33" s="2">
        <f t="shared" si="2"/>
        <v>22.095959595959595</v>
      </c>
      <c r="K33" s="3">
        <v>2</v>
      </c>
      <c r="L33" t="s">
        <v>39</v>
      </c>
      <c r="P33" s="4"/>
    </row>
    <row r="34" spans="1:16" x14ac:dyDescent="0.25">
      <c r="A34" t="s">
        <v>37</v>
      </c>
      <c r="B34" t="s">
        <v>13</v>
      </c>
      <c r="C34" t="s">
        <v>38</v>
      </c>
      <c r="D34">
        <v>792</v>
      </c>
      <c r="E34" s="2">
        <v>11650</v>
      </c>
      <c r="F34" s="2">
        <f>18527+1292</f>
        <v>19819</v>
      </c>
      <c r="G34" t="s">
        <v>26</v>
      </c>
      <c r="H34" s="2">
        <v>14000</v>
      </c>
      <c r="I34" s="2">
        <f t="shared" si="1"/>
        <v>17500</v>
      </c>
      <c r="J34" s="2">
        <f t="shared" si="2"/>
        <v>22.095959595959595</v>
      </c>
      <c r="K34" s="3">
        <v>2</v>
      </c>
      <c r="L34" t="s">
        <v>39</v>
      </c>
      <c r="P34" s="4"/>
    </row>
    <row r="35" spans="1:16" x14ac:dyDescent="0.25">
      <c r="A35" t="s">
        <v>37</v>
      </c>
      <c r="B35" t="s">
        <v>13</v>
      </c>
      <c r="C35" t="s">
        <v>38</v>
      </c>
      <c r="D35">
        <v>1282</v>
      </c>
      <c r="E35" s="2">
        <v>17252</v>
      </c>
      <c r="F35" s="2">
        <f>28237+3337</f>
        <v>31574</v>
      </c>
      <c r="G35" t="s">
        <v>26</v>
      </c>
      <c r="H35" s="2">
        <v>19700</v>
      </c>
      <c r="I35" s="2">
        <f t="shared" si="1"/>
        <v>24625</v>
      </c>
      <c r="J35" s="2">
        <f t="shared" si="2"/>
        <v>19.20826833073323</v>
      </c>
      <c r="K35" s="3">
        <v>3</v>
      </c>
      <c r="L35" t="s">
        <v>39</v>
      </c>
      <c r="P35" s="4"/>
    </row>
    <row r="36" spans="1:16" x14ac:dyDescent="0.25">
      <c r="A36" t="s">
        <v>37</v>
      </c>
      <c r="B36" t="s">
        <v>13</v>
      </c>
      <c r="C36" t="s">
        <v>38</v>
      </c>
      <c r="D36">
        <v>1282</v>
      </c>
      <c r="E36" s="2">
        <v>14684</v>
      </c>
      <c r="F36" s="2">
        <f>30319+3406</f>
        <v>33725</v>
      </c>
      <c r="G36" t="s">
        <v>26</v>
      </c>
      <c r="H36" s="2">
        <v>19700</v>
      </c>
      <c r="I36" s="2">
        <f t="shared" si="1"/>
        <v>24625</v>
      </c>
      <c r="J36" s="2">
        <f t="shared" si="2"/>
        <v>19.20826833073323</v>
      </c>
      <c r="K36" s="3">
        <v>3</v>
      </c>
      <c r="L36" t="s">
        <v>39</v>
      </c>
      <c r="P36" s="4"/>
    </row>
    <row r="37" spans="1:16" x14ac:dyDescent="0.25">
      <c r="A37" t="s">
        <v>37</v>
      </c>
      <c r="B37" t="s">
        <v>13</v>
      </c>
      <c r="C37" t="s">
        <v>38</v>
      </c>
      <c r="D37">
        <v>792</v>
      </c>
      <c r="E37" s="2">
        <v>10159</v>
      </c>
      <c r="F37" s="2">
        <f>18955+1293</f>
        <v>20248</v>
      </c>
      <c r="G37" t="s">
        <v>26</v>
      </c>
      <c r="H37" s="2">
        <v>14000</v>
      </c>
      <c r="I37" s="2">
        <f t="shared" si="1"/>
        <v>17500</v>
      </c>
      <c r="J37" s="2">
        <f t="shared" si="2"/>
        <v>22.095959595959595</v>
      </c>
      <c r="K37" s="3">
        <v>2</v>
      </c>
      <c r="L37" t="s">
        <v>39</v>
      </c>
      <c r="P37" s="4"/>
    </row>
    <row r="38" spans="1:16" x14ac:dyDescent="0.25">
      <c r="A38" t="s">
        <v>37</v>
      </c>
      <c r="B38" t="s">
        <v>13</v>
      </c>
      <c r="C38" t="s">
        <v>38</v>
      </c>
      <c r="D38">
        <v>792</v>
      </c>
      <c r="E38" s="2">
        <v>10159</v>
      </c>
      <c r="F38" s="2">
        <f>18932+1293</f>
        <v>20225</v>
      </c>
      <c r="G38" t="s">
        <v>26</v>
      </c>
      <c r="H38" s="2">
        <v>14000</v>
      </c>
      <c r="I38" s="2">
        <f t="shared" si="1"/>
        <v>17500</v>
      </c>
      <c r="J38" s="2">
        <f t="shared" si="2"/>
        <v>22.095959595959595</v>
      </c>
      <c r="K38" s="3">
        <v>2</v>
      </c>
      <c r="L38" t="s">
        <v>39</v>
      </c>
      <c r="P38" s="4"/>
    </row>
    <row r="39" spans="1:16" x14ac:dyDescent="0.25">
      <c r="A39" t="s">
        <v>37</v>
      </c>
      <c r="B39" t="s">
        <v>13</v>
      </c>
      <c r="C39" t="s">
        <v>38</v>
      </c>
      <c r="D39">
        <v>1282</v>
      </c>
      <c r="E39" s="2">
        <v>14684</v>
      </c>
      <c r="F39" s="2">
        <f>29535+3289</f>
        <v>32824</v>
      </c>
      <c r="G39" t="s">
        <v>26</v>
      </c>
      <c r="H39" s="2">
        <v>19700</v>
      </c>
      <c r="I39" s="2">
        <f t="shared" si="1"/>
        <v>24625</v>
      </c>
      <c r="J39" s="2">
        <f t="shared" si="2"/>
        <v>19.20826833073323</v>
      </c>
      <c r="K39" s="3">
        <v>3</v>
      </c>
      <c r="L39" t="s">
        <v>39</v>
      </c>
      <c r="P39" s="4"/>
    </row>
    <row r="40" spans="1:16" x14ac:dyDescent="0.25">
      <c r="A40" t="s">
        <v>37</v>
      </c>
      <c r="B40" t="s">
        <v>13</v>
      </c>
      <c r="C40" t="s">
        <v>38</v>
      </c>
      <c r="D40">
        <v>1282</v>
      </c>
      <c r="E40" s="2">
        <v>15636</v>
      </c>
      <c r="F40" s="2">
        <f>31448+3601</f>
        <v>35049</v>
      </c>
      <c r="G40" t="s">
        <v>26</v>
      </c>
      <c r="H40" s="2">
        <v>19700</v>
      </c>
      <c r="I40" s="2">
        <f t="shared" si="1"/>
        <v>24625</v>
      </c>
      <c r="J40" s="2">
        <f t="shared" si="2"/>
        <v>19.20826833073323</v>
      </c>
      <c r="K40" s="3">
        <v>3</v>
      </c>
      <c r="L40" t="s">
        <v>39</v>
      </c>
      <c r="P40" s="4"/>
    </row>
    <row r="41" spans="1:16" x14ac:dyDescent="0.25">
      <c r="A41" t="s">
        <v>37</v>
      </c>
      <c r="B41" t="s">
        <v>13</v>
      </c>
      <c r="C41" t="s">
        <v>38</v>
      </c>
      <c r="D41">
        <v>792</v>
      </c>
      <c r="E41" s="2">
        <v>10747</v>
      </c>
      <c r="F41" s="2">
        <f>19229+1296</f>
        <v>20525</v>
      </c>
      <c r="G41" t="s">
        <v>26</v>
      </c>
      <c r="H41" s="2">
        <v>14000</v>
      </c>
      <c r="I41" s="2">
        <f t="shared" si="1"/>
        <v>17500</v>
      </c>
      <c r="J41" s="2">
        <f t="shared" si="2"/>
        <v>22.095959595959595</v>
      </c>
      <c r="K41" s="3">
        <v>2</v>
      </c>
      <c r="L41" t="s">
        <v>39</v>
      </c>
      <c r="P41" s="4"/>
    </row>
    <row r="42" spans="1:16" x14ac:dyDescent="0.25">
      <c r="A42" t="s">
        <v>37</v>
      </c>
      <c r="B42" t="s">
        <v>13</v>
      </c>
      <c r="C42" t="s">
        <v>38</v>
      </c>
      <c r="D42">
        <v>792</v>
      </c>
      <c r="E42" s="2">
        <v>10747</v>
      </c>
      <c r="F42" s="2">
        <f>19212+1303</f>
        <v>20515</v>
      </c>
      <c r="G42" t="s">
        <v>26</v>
      </c>
      <c r="H42" s="2">
        <v>14000</v>
      </c>
      <c r="I42" s="2">
        <f t="shared" si="1"/>
        <v>17500</v>
      </c>
      <c r="J42" s="2">
        <f t="shared" si="2"/>
        <v>22.095959595959595</v>
      </c>
      <c r="K42" s="3">
        <v>2</v>
      </c>
      <c r="L42" t="s">
        <v>39</v>
      </c>
      <c r="P42" s="4"/>
    </row>
    <row r="43" spans="1:16" x14ac:dyDescent="0.25">
      <c r="A43" t="s">
        <v>37</v>
      </c>
      <c r="B43" t="s">
        <v>13</v>
      </c>
      <c r="C43" t="s">
        <v>38</v>
      </c>
      <c r="D43">
        <v>1282</v>
      </c>
      <c r="E43" s="2">
        <v>14684</v>
      </c>
      <c r="F43" s="2">
        <f>29535+3289</f>
        <v>32824</v>
      </c>
      <c r="G43" t="s">
        <v>26</v>
      </c>
      <c r="H43" s="2">
        <v>19700</v>
      </c>
      <c r="I43" s="2">
        <f t="shared" si="1"/>
        <v>24625</v>
      </c>
      <c r="J43" s="2">
        <f t="shared" si="2"/>
        <v>19.20826833073323</v>
      </c>
      <c r="K43" s="3">
        <v>3</v>
      </c>
      <c r="L43" t="s">
        <v>39</v>
      </c>
      <c r="P43" s="4"/>
    </row>
    <row r="44" spans="1:16" x14ac:dyDescent="0.25">
      <c r="D44" s="2"/>
      <c r="H44" s="2"/>
      <c r="I44" s="10" t="s">
        <v>49</v>
      </c>
      <c r="J44" s="2">
        <f>AVERAGE(J4:J43)</f>
        <v>25.325440858021143</v>
      </c>
      <c r="P44" s="4"/>
    </row>
    <row r="45" spans="1:16" x14ac:dyDescent="0.25">
      <c r="D45" s="2"/>
      <c r="H45" s="2"/>
      <c r="I45" s="2" t="s">
        <v>48</v>
      </c>
      <c r="J45" s="2">
        <f>_xlfn.STDEV.P(J4:J43)</f>
        <v>7.3644868226417159</v>
      </c>
    </row>
    <row r="46" spans="1:16" x14ac:dyDescent="0.25">
      <c r="D46" s="2"/>
      <c r="H46" s="2" t="s">
        <v>50</v>
      </c>
      <c r="I46" s="2">
        <v>2750</v>
      </c>
      <c r="J46" s="2">
        <f>J44*2750</f>
        <v>69644.962359558136</v>
      </c>
    </row>
    <row r="47" spans="1:16" x14ac:dyDescent="0.25">
      <c r="D47" s="2"/>
      <c r="H47" s="2"/>
      <c r="I47" s="2"/>
      <c r="J47" s="2"/>
    </row>
    <row r="48" spans="1:16" x14ac:dyDescent="0.25">
      <c r="A48" t="s">
        <v>14</v>
      </c>
      <c r="B48" t="s">
        <v>21</v>
      </c>
      <c r="D48" s="2"/>
      <c r="H48" s="2"/>
      <c r="I48" s="2"/>
      <c r="J48" s="2"/>
      <c r="L48" t="s">
        <v>36</v>
      </c>
    </row>
    <row r="49" spans="4:12" x14ac:dyDescent="0.25">
      <c r="D49" s="2"/>
      <c r="H49" s="2"/>
      <c r="I49" s="2"/>
      <c r="J49" s="2"/>
      <c r="L49" t="s">
        <v>30</v>
      </c>
    </row>
    <row r="50" spans="4:12" x14ac:dyDescent="0.25">
      <c r="D50" s="2"/>
      <c r="H50" s="2"/>
      <c r="I50" s="2"/>
      <c r="J50" s="2"/>
      <c r="L50" t="s">
        <v>35</v>
      </c>
    </row>
    <row r="51" spans="4:12" x14ac:dyDescent="0.25">
      <c r="D51" s="2"/>
      <c r="H51" s="2"/>
      <c r="I51" s="2"/>
      <c r="J51" s="2"/>
      <c r="L51" t="s">
        <v>30</v>
      </c>
    </row>
    <row r="52" spans="4:12" x14ac:dyDescent="0.25">
      <c r="D52" s="2"/>
      <c r="H52" s="2"/>
      <c r="I52" s="2"/>
      <c r="J52" s="2"/>
      <c r="L52" t="s">
        <v>30</v>
      </c>
    </row>
    <row r="53" spans="4:12" x14ac:dyDescent="0.25">
      <c r="D53" s="2"/>
      <c r="H53" s="2"/>
      <c r="I53" s="2"/>
      <c r="J53" s="2"/>
      <c r="L53" t="s">
        <v>31</v>
      </c>
    </row>
    <row r="54" spans="4:12" x14ac:dyDescent="0.25">
      <c r="D54" s="2"/>
      <c r="H54" s="2"/>
      <c r="I54" s="2"/>
      <c r="J54" s="2"/>
      <c r="L54" t="s">
        <v>30</v>
      </c>
    </row>
    <row r="55" spans="4:12" x14ac:dyDescent="0.25">
      <c r="D55" s="2"/>
      <c r="H55" s="2"/>
      <c r="I55" s="2"/>
      <c r="J55" s="2"/>
      <c r="L55" t="s">
        <v>31</v>
      </c>
    </row>
    <row r="56" spans="4:12" x14ac:dyDescent="0.25">
      <c r="D56" s="2"/>
      <c r="H56" s="2"/>
      <c r="I56" s="2"/>
      <c r="J56" s="2"/>
      <c r="L56" t="s">
        <v>30</v>
      </c>
    </row>
    <row r="57" spans="4:12" x14ac:dyDescent="0.25">
      <c r="D57" s="2"/>
      <c r="H57" s="2"/>
      <c r="I57" s="2"/>
      <c r="J57" s="2"/>
    </row>
    <row r="58" spans="4:12" x14ac:dyDescent="0.25">
      <c r="D58" s="2"/>
      <c r="H58" s="2"/>
      <c r="I58" s="2"/>
      <c r="J58" s="2"/>
    </row>
  </sheetData>
  <mergeCells count="2">
    <mergeCell ref="E2:F2"/>
    <mergeCell ref="H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B435662BCEB47BBD83BD0933A752E" ma:contentTypeVersion="2" ma:contentTypeDescription="Create a new document." ma:contentTypeScope="" ma:versionID="24849355d23d09a214ed68b7d35d2fc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45b1eb723395c1f2f5ab635b757ccd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71EC26-634E-49A7-88BA-15DEDEA3F0E7}"/>
</file>

<file path=customXml/itemProps2.xml><?xml version="1.0" encoding="utf-8"?>
<ds:datastoreItem xmlns:ds="http://schemas.openxmlformats.org/officeDocument/2006/customXml" ds:itemID="{861D67F6-69A5-4887-B567-486E3BB4DEBE}"/>
</file>

<file path=customXml/itemProps3.xml><?xml version="1.0" encoding="utf-8"?>
<ds:datastoreItem xmlns:ds="http://schemas.openxmlformats.org/officeDocument/2006/customXml" ds:itemID="{DA032C4C-81F4-4870-98CF-A1D5E29940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Hoeschele</dc:creator>
  <cp:lastModifiedBy>Marshall B. Hunt</cp:lastModifiedBy>
  <dcterms:created xsi:type="dcterms:W3CDTF">2015-07-02T17:35:07Z</dcterms:created>
  <dcterms:modified xsi:type="dcterms:W3CDTF">2015-07-03T00:45:37Z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0x010100C8EB435662BCEB47BBD83BD0933A752E</vt:lpwstr>
  </property>
</Properties>
</file>