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mc:AlternateContent xmlns:mc="http://schemas.openxmlformats.org/markup-compatibility/2006">
    <mc:Choice Requires="x15">
      <x15ac:absPath xmlns:x15ac="http://schemas.microsoft.com/office/spreadsheetml/2010/11/ac" url="https://sempra.sharepoint.com/teams/sdgecp/FinancialBusinessAnalys/Team Documents/EE (Reg-10-14)/2024/2024-2031 Application/"/>
    </mc:Choice>
  </mc:AlternateContent>
  <xr:revisionPtr revIDLastSave="22" documentId="8_{EC8763BA-4737-4C04-A070-8B4DA6AF1476}" xr6:coauthVersionLast="47" xr6:coauthVersionMax="47" xr10:uidLastSave="{44A511DE-507C-4C4A-A62D-BF7D9E1A04C6}"/>
  <bookViews>
    <workbookView xWindow="-28920" yWindow="-120" windowWidth="29040" windowHeight="15840" tabRatio="910" xr2:uid="{00000000-000D-0000-FFFF-FFFF00000000}"/>
  </bookViews>
  <sheets>
    <sheet name="README" sheetId="56" r:id="rId1"/>
    <sheet name="0 Validations" sheetId="59" r:id="rId2"/>
    <sheet name="1 Bill Payer Impacts-IOU Only " sheetId="14" r:id="rId3"/>
    <sheet name="2 Rates Rev- IOU Only" sheetId="41" r:id="rId4"/>
    <sheet name="3.1 Funding Source Summary" sheetId="61" r:id="rId5"/>
    <sheet name="3.2 Funding Source" sheetId="43" r:id="rId6"/>
    <sheet name="4.1 Program Budget - 2024-2027" sheetId="44" r:id="rId7"/>
    <sheet name="4.2 Program Budget 2028-2031" sheetId="63" r:id="rId8"/>
    <sheet name="4.3 Program Changes" sheetId="82" r:id="rId9"/>
    <sheet name="5 Commitments" sheetId="21" r:id="rId10"/>
    <sheet name="6 StatewidePgms" sheetId="76" r:id="rId11"/>
    <sheet name="7.1 PA Budget 8 Yr Summary-Seg" sheetId="62" r:id="rId12"/>
    <sheet name="7.2 PA Budget 8 Yr Summary-Sect" sheetId="64" r:id="rId13"/>
    <sheet name="7.3 PA PY budget_savings" sheetId="55" r:id="rId14"/>
    <sheet name="8 Cap &amp; Target" sheetId="53" r:id="rId15"/>
    <sheet name="Functions Definitions" sheetId="24" r:id="rId16"/>
    <sheet name="9 Portfolio Summary" sheetId="23" r:id="rId17"/>
    <sheet name="10 Portfolio FTE" sheetId="25" r:id="rId18"/>
    <sheet name="11 Residential" sheetId="47" r:id="rId19"/>
    <sheet name="12 Commercial" sheetId="48" r:id="rId20"/>
    <sheet name="13 Industrial" sheetId="49" r:id="rId21"/>
    <sheet name="14 Agricultural" sheetId="50" r:id="rId22"/>
    <sheet name="15 Public Sector" sheetId="51" r:id="rId23"/>
    <sheet name="16 Cross Cutting" sheetId="52" r:id="rId24"/>
    <sheet name="17 BP Metrics" sheetId="83" r:id="rId25"/>
    <sheet name="18.1 Equity Segment Metrics" sheetId="84" r:id="rId26"/>
    <sheet name="18.2 Market Support Metrics" sheetId="85" r:id="rId27"/>
    <sheet name="Comments and Suggestions" sheetId="75" r:id="rId28"/>
    <sheet name="Sheet3" sheetId="72" r:id="rId29"/>
  </sheets>
  <definedNames>
    <definedName name="_AMO_UniqueIdentifier" hidden="1">"'7f26e32b-2cc9-4f43-881e-47427f0e1ea5'"</definedName>
    <definedName name="_xlnm._FilterDatabase" localSheetId="25" hidden="1">'18.1 Equity Segment Metrics'!$A$5:$U$5</definedName>
    <definedName name="_xlnm._FilterDatabase" localSheetId="26" hidden="1">'18.2 Market Support Metrics'!$A$5:$R$55</definedName>
    <definedName name="_xlnm._FilterDatabase" localSheetId="6" hidden="1">'4.1 Program Budget - 2024-2027'!$A$6:$CH$161</definedName>
    <definedName name="_xlnm._FilterDatabase" localSheetId="7" hidden="1">'4.2 Program Budget 2028-2031'!$D$6:$I$37</definedName>
    <definedName name="PA_NAME">README!$A$2</definedName>
    <definedName name="_xlnm.Print_Area" localSheetId="2">'1 Bill Payer Impacts-IOU Only '!$A$1:$I$30</definedName>
    <definedName name="_xlnm.Print_Area" localSheetId="17">'10 Portfolio FTE'!$A$1:$J$61</definedName>
    <definedName name="_xlnm.Print_Area" localSheetId="18">'11 Residential'!$A$1:$F$71</definedName>
    <definedName name="_xlnm.Print_Area" localSheetId="19">'12 Commercial'!$A$1:$F$71</definedName>
    <definedName name="_xlnm.Print_Area" localSheetId="20">'13 Industrial'!$A$1:$F$72</definedName>
    <definedName name="_xlnm.Print_Area" localSheetId="21">'14 Agricultural'!$A$1:$F$72</definedName>
    <definedName name="_xlnm.Print_Area" localSheetId="22">'15 Public Sector'!$A$1:$F$72</definedName>
    <definedName name="_xlnm.Print_Area" localSheetId="23">'16 Cross Cutting'!$A$1:$F$71</definedName>
    <definedName name="_xlnm.Print_Area" localSheetId="25">'18.1 Equity Segment Metrics'!$A$1:$U$55</definedName>
    <definedName name="_xlnm.Print_Area" localSheetId="26">'18.2 Market Support Metrics'!$A$1:$T$56</definedName>
    <definedName name="_xlnm.Print_Area" localSheetId="3">'2 Rates Rev- IOU Only'!$A$1:$AP$43</definedName>
    <definedName name="_xlnm.Print_Area" localSheetId="4">'3.1 Funding Source Summary'!$A$1:$U$32</definedName>
    <definedName name="_xlnm.Print_Area" localSheetId="5">'3.2 Funding Source'!$A$1:$AI$75</definedName>
    <definedName name="_xlnm.Print_Area" localSheetId="6">'4.1 Program Budget - 2024-2027'!$A$1:$CH$197</definedName>
    <definedName name="_xlnm.Print_Area" localSheetId="7">'4.2 Program Budget 2028-2031'!$A$1:$AZ$78</definedName>
    <definedName name="_xlnm.Print_Area" localSheetId="8">'4.3 Program Changes'!$A$1:$Q$82</definedName>
    <definedName name="_xlnm.Print_Area" localSheetId="9">'5 Commitments'!$A$1:$E$29</definedName>
    <definedName name="_xlnm.Print_Area" localSheetId="10">'6 StatewidePgms'!$A$1:$AY$54</definedName>
    <definedName name="_xlnm.Print_Area" localSheetId="11">'7.1 PA Budget 8 Yr Summary-Seg'!$A$1:$Q$69</definedName>
    <definedName name="_xlnm.Print_Area" localSheetId="12">'7.2 PA Budget 8 Yr Summary-Sect'!$A$1:$Q$132</definedName>
    <definedName name="_xlnm.Print_Area" localSheetId="13">'7.3 PA PY budget_savings'!$A$1:$AX$94</definedName>
    <definedName name="_xlnm.Print_Area" localSheetId="14">'8 Cap &amp; Target'!$A$1:$AB$52</definedName>
    <definedName name="_xlnm.Print_Area" localSheetId="16">'9 Portfolio Summary'!$A$1:$AJ$37</definedName>
    <definedName name="_xlnm.Print_Area" localSheetId="15">'Functions Definitions'!$A$1:$G$29</definedName>
    <definedName name="_xlnm.Print_Titles" localSheetId="3">'2 Rates Rev- IOU Only'!$A:$B</definedName>
    <definedName name="_xlnm.Print_Titles" localSheetId="6">'4.1 Program Budget - 2024-2027'!$A:$D,'4.1 Program Budget - 2024-2027'!$1:$6</definedName>
    <definedName name="_xlnm.Print_Titles" localSheetId="7">'4.2 Program Budget 2028-2031'!$A:$D,'4.2 Program Budget 2028-2031'!$1:$6</definedName>
    <definedName name="RPT_YEAR">README!$A$3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83" l="1"/>
  <c r="B1" i="85" l="1"/>
  <c r="B48" i="85" s="1"/>
  <c r="B1" i="84"/>
  <c r="B51" i="84" s="1"/>
  <c r="B53" i="84" l="1"/>
  <c r="B50" i="85"/>
  <c r="B38" i="84"/>
  <c r="B35" i="85"/>
  <c r="B7" i="84"/>
  <c r="B55" i="84"/>
  <c r="B36" i="85"/>
  <c r="B40" i="84"/>
  <c r="B21" i="85"/>
  <c r="B6" i="85"/>
  <c r="B54" i="85"/>
  <c r="B7" i="85"/>
  <c r="B27" i="84"/>
  <c r="B8" i="85"/>
  <c r="B24" i="85"/>
  <c r="B40" i="85"/>
  <c r="B12" i="84"/>
  <c r="B28" i="84"/>
  <c r="B44" i="84"/>
  <c r="B9" i="85"/>
  <c r="B25" i="85"/>
  <c r="B41" i="85"/>
  <c r="B13" i="84"/>
  <c r="B29" i="84"/>
  <c r="B45" i="84"/>
  <c r="B10" i="85"/>
  <c r="B26" i="85"/>
  <c r="B42" i="85"/>
  <c r="B20" i="84"/>
  <c r="B52" i="84"/>
  <c r="B33" i="85"/>
  <c r="B49" i="85"/>
  <c r="B37" i="84"/>
  <c r="B34" i="85"/>
  <c r="B6" i="84"/>
  <c r="B54" i="84"/>
  <c r="B51" i="85"/>
  <c r="B39" i="84"/>
  <c r="B52" i="85"/>
  <c r="B24" i="84"/>
  <c r="B37" i="85"/>
  <c r="B41" i="84"/>
  <c r="B38" i="85"/>
  <c r="B42" i="84"/>
  <c r="B39" i="85"/>
  <c r="B11" i="84"/>
  <c r="B14" i="84"/>
  <c r="B11" i="85"/>
  <c r="B27" i="85"/>
  <c r="B31" i="84"/>
  <c r="B12" i="85"/>
  <c r="B44" i="85"/>
  <c r="B16" i="84"/>
  <c r="B32" i="84"/>
  <c r="B48" i="84"/>
  <c r="B13" i="85"/>
  <c r="B29" i="85"/>
  <c r="B45" i="85"/>
  <c r="B36" i="84"/>
  <c r="B17" i="85"/>
  <c r="B21" i="84"/>
  <c r="B18" i="85"/>
  <c r="B22" i="84"/>
  <c r="B19" i="85"/>
  <c r="B23" i="84"/>
  <c r="B20" i="85"/>
  <c r="B8" i="84"/>
  <c r="B53" i="85"/>
  <c r="B9" i="84"/>
  <c r="B25" i="84"/>
  <c r="B10" i="84"/>
  <c r="B55" i="85"/>
  <c r="B46" i="84"/>
  <c r="B43" i="85"/>
  <c r="B15" i="84"/>
  <c r="B47" i="84"/>
  <c r="B28" i="85"/>
  <c r="B17" i="84"/>
  <c r="B33" i="84"/>
  <c r="B49" i="84"/>
  <c r="B14" i="85"/>
  <c r="B30" i="85"/>
  <c r="B46" i="85"/>
  <c r="B22" i="85"/>
  <c r="B26" i="84"/>
  <c r="B23" i="85"/>
  <c r="B43" i="84"/>
  <c r="B30" i="84"/>
  <c r="B18" i="84"/>
  <c r="B34" i="84"/>
  <c r="B50" i="84"/>
  <c r="B15" i="85"/>
  <c r="B31" i="85"/>
  <c r="B47" i="85"/>
  <c r="B19" i="84"/>
  <c r="B35" i="84"/>
  <c r="B16" i="85"/>
  <c r="B32" i="85"/>
  <c r="Q99" i="64" l="1"/>
  <c r="B1" i="76"/>
  <c r="E21" i="64" l="1"/>
  <c r="E34" i="64"/>
  <c r="E60" i="64"/>
  <c r="E47" i="64"/>
  <c r="G114" i="64" l="1"/>
  <c r="F114" i="64"/>
  <c r="B2" i="82"/>
  <c r="B1" i="82"/>
  <c r="AY30" i="76" l="1"/>
  <c r="AX30" i="76"/>
  <c r="AW30" i="76"/>
  <c r="AV30" i="76"/>
  <c r="AU30" i="76"/>
  <c r="AT30" i="76"/>
  <c r="AS30" i="76"/>
  <c r="AR30" i="76"/>
  <c r="AQ30" i="76"/>
  <c r="AP30" i="76"/>
  <c r="AO30" i="76"/>
  <c r="AN30" i="76"/>
  <c r="AM30" i="76"/>
  <c r="AL30" i="76"/>
  <c r="AK30" i="76"/>
  <c r="AJ30" i="76"/>
  <c r="AI30" i="76"/>
  <c r="AH30" i="76"/>
  <c r="AG30" i="76"/>
  <c r="AF30" i="76"/>
  <c r="AE30" i="76"/>
  <c r="AD30" i="76"/>
  <c r="AC30" i="76"/>
  <c r="AB30" i="76"/>
  <c r="AA30" i="76"/>
  <c r="Z30" i="76"/>
  <c r="Y30" i="76"/>
  <c r="X30" i="76"/>
  <c r="W30" i="76"/>
  <c r="V30" i="76"/>
  <c r="U30" i="76"/>
  <c r="T30" i="76"/>
  <c r="K30" i="76"/>
  <c r="J30" i="76"/>
  <c r="I30" i="76"/>
  <c r="H30" i="76"/>
  <c r="G30" i="76"/>
  <c r="F30" i="76"/>
  <c r="E30" i="76"/>
  <c r="S29" i="76"/>
  <c r="R29" i="76"/>
  <c r="Q29" i="76"/>
  <c r="P29" i="76"/>
  <c r="S28" i="76"/>
  <c r="R28" i="76"/>
  <c r="Q28" i="76"/>
  <c r="P28" i="76"/>
  <c r="S27" i="76"/>
  <c r="R27" i="76"/>
  <c r="Q27" i="76"/>
  <c r="P27" i="76"/>
  <c r="S26" i="76"/>
  <c r="R26" i="76"/>
  <c r="Q26" i="76"/>
  <c r="P26" i="76"/>
  <c r="S25" i="76"/>
  <c r="R25" i="76"/>
  <c r="Q25" i="76"/>
  <c r="P25" i="76"/>
  <c r="S24" i="76"/>
  <c r="R24" i="76"/>
  <c r="Q24" i="76"/>
  <c r="P24" i="76"/>
  <c r="S23" i="76"/>
  <c r="R23" i="76"/>
  <c r="Q23" i="76"/>
  <c r="P23" i="76"/>
  <c r="S22" i="76"/>
  <c r="R22" i="76"/>
  <c r="Q22" i="76"/>
  <c r="P22" i="76"/>
  <c r="S21" i="76"/>
  <c r="R21" i="76"/>
  <c r="Q21" i="76"/>
  <c r="P21" i="76"/>
  <c r="S20" i="76"/>
  <c r="R20" i="76"/>
  <c r="Q20" i="76"/>
  <c r="P20" i="76"/>
  <c r="S19" i="76"/>
  <c r="R19" i="76"/>
  <c r="Q19" i="76"/>
  <c r="P19" i="76"/>
  <c r="S18" i="76"/>
  <c r="R18" i="76"/>
  <c r="Q18" i="76"/>
  <c r="P18" i="76"/>
  <c r="S17" i="76"/>
  <c r="R17" i="76"/>
  <c r="Q17" i="76"/>
  <c r="P17" i="76"/>
  <c r="S16" i="76"/>
  <c r="R16" i="76"/>
  <c r="Q16" i="76"/>
  <c r="P16" i="76"/>
  <c r="S15" i="76"/>
  <c r="R15" i="76"/>
  <c r="Q15" i="76"/>
  <c r="P15" i="76"/>
  <c r="S14" i="76"/>
  <c r="R14" i="76"/>
  <c r="Q14" i="76"/>
  <c r="P14" i="76"/>
  <c r="S13" i="76"/>
  <c r="R13" i="76"/>
  <c r="Q13" i="76"/>
  <c r="P13" i="76"/>
  <c r="S12" i="76"/>
  <c r="R12" i="76"/>
  <c r="Q12" i="76"/>
  <c r="P12" i="76"/>
  <c r="S11" i="76"/>
  <c r="R11" i="76"/>
  <c r="Q11" i="76"/>
  <c r="P11" i="76"/>
  <c r="S10" i="76"/>
  <c r="R10" i="76"/>
  <c r="Q10" i="76"/>
  <c r="P10" i="76"/>
  <c r="S9" i="76"/>
  <c r="R9" i="76"/>
  <c r="Q9" i="76"/>
  <c r="P9" i="76"/>
  <c r="S8" i="76"/>
  <c r="R8" i="76"/>
  <c r="Q8" i="76"/>
  <c r="P8" i="76"/>
  <c r="G68" i="64" l="1"/>
  <c r="G81" i="64" s="1"/>
  <c r="G94" i="64" s="1"/>
  <c r="G107" i="64" s="1"/>
  <c r="F68" i="64"/>
  <c r="F81" i="64" s="1"/>
  <c r="F94" i="64" s="1"/>
  <c r="F107" i="64" s="1"/>
  <c r="G70" i="64"/>
  <c r="G83" i="64" s="1"/>
  <c r="G96" i="64" s="1"/>
  <c r="G109" i="64" s="1"/>
  <c r="F70" i="64"/>
  <c r="F83" i="64" s="1"/>
  <c r="F96" i="64" s="1"/>
  <c r="F109" i="64" s="1"/>
  <c r="G66" i="64"/>
  <c r="G79" i="64" s="1"/>
  <c r="G92" i="64" s="1"/>
  <c r="G105" i="64" s="1"/>
  <c r="F66" i="64"/>
  <c r="F79" i="64" s="1"/>
  <c r="F92" i="64" s="1"/>
  <c r="F105" i="64" s="1"/>
  <c r="G64" i="64"/>
  <c r="G77" i="64" s="1"/>
  <c r="G90" i="64" s="1"/>
  <c r="G103" i="64" s="1"/>
  <c r="F64" i="64"/>
  <c r="F77" i="64" s="1"/>
  <c r="F90" i="64" s="1"/>
  <c r="F103" i="64" s="1"/>
  <c r="G63" i="64"/>
  <c r="G76" i="64" s="1"/>
  <c r="G89" i="64" s="1"/>
  <c r="G102" i="64" s="1"/>
  <c r="F63" i="64"/>
  <c r="F76" i="64" s="1"/>
  <c r="F89" i="64" s="1"/>
  <c r="F102" i="64" s="1"/>
  <c r="G62" i="64"/>
  <c r="G75" i="64" s="1"/>
  <c r="G88" i="64" s="1"/>
  <c r="G101" i="64" s="1"/>
  <c r="F62" i="64"/>
  <c r="F75" i="64" s="1"/>
  <c r="F88" i="64" s="1"/>
  <c r="F101" i="64" s="1"/>
  <c r="G61" i="64"/>
  <c r="G74" i="64" s="1"/>
  <c r="G87" i="64" s="1"/>
  <c r="G100" i="64" s="1"/>
  <c r="F61" i="64"/>
  <c r="F74" i="64" s="1"/>
  <c r="F87" i="64" s="1"/>
  <c r="F100" i="64" s="1"/>
  <c r="G69" i="64"/>
  <c r="G82" i="64" s="1"/>
  <c r="G95" i="64" s="1"/>
  <c r="G108" i="64" s="1"/>
  <c r="F69" i="64"/>
  <c r="F82" i="64" s="1"/>
  <c r="F95" i="64" s="1"/>
  <c r="F108" i="64" s="1"/>
  <c r="BU187" i="44"/>
  <c r="BV187" i="44" s="1"/>
  <c r="CA187" i="44"/>
  <c r="L67" i="63" s="1"/>
  <c r="W67" i="63" s="1"/>
  <c r="AH67" i="63" s="1"/>
  <c r="AS67" i="63" s="1"/>
  <c r="BZ187" i="44"/>
  <c r="K67" i="63" s="1"/>
  <c r="V67" i="63" s="1"/>
  <c r="AG67" i="63" s="1"/>
  <c r="AR67" i="63" s="1"/>
  <c r="BY187" i="44"/>
  <c r="J67" i="63" s="1"/>
  <c r="U67" i="63" s="1"/>
  <c r="AF67" i="63" s="1"/>
  <c r="AQ67" i="63" s="1"/>
  <c r="AL187" i="44"/>
  <c r="BD187" i="44"/>
  <c r="T62" i="43"/>
  <c r="X62" i="43"/>
  <c r="AB62" i="43" s="1"/>
  <c r="AF62" i="43" s="1"/>
  <c r="F72" i="64" l="1"/>
  <c r="F85" i="64" s="1"/>
  <c r="F98" i="64" s="1"/>
  <c r="F111" i="64" s="1"/>
  <c r="G72" i="64"/>
  <c r="G85" i="64" s="1"/>
  <c r="G98" i="64" s="1"/>
  <c r="G111" i="64" s="1"/>
  <c r="F67" i="64"/>
  <c r="F80" i="64" s="1"/>
  <c r="F93" i="64" s="1"/>
  <c r="F106" i="64" s="1"/>
  <c r="G67" i="64"/>
  <c r="G80" i="64" s="1"/>
  <c r="G93" i="64" s="1"/>
  <c r="G106" i="64" s="1"/>
  <c r="F65" i="64"/>
  <c r="F78" i="64" s="1"/>
  <c r="F91" i="64" s="1"/>
  <c r="F104" i="64" s="1"/>
  <c r="G65" i="64"/>
  <c r="G78" i="64" s="1"/>
  <c r="G91" i="64" s="1"/>
  <c r="G104" i="64" s="1"/>
  <c r="AF10" i="41" l="1"/>
  <c r="AJ9" i="41"/>
  <c r="AF8" i="41"/>
  <c r="AJ7" i="41"/>
  <c r="AF6" i="41"/>
  <c r="E124" i="64"/>
  <c r="E69" i="64"/>
  <c r="E82" i="64" s="1"/>
  <c r="E95" i="64" s="1"/>
  <c r="E108" i="64" s="1"/>
  <c r="I73" i="55"/>
  <c r="O73" i="55" s="1"/>
  <c r="U73" i="55" s="1"/>
  <c r="AA73" i="55" s="1"/>
  <c r="AG73" i="55" s="1"/>
  <c r="AM73" i="55" s="1"/>
  <c r="AS73" i="55" s="1"/>
  <c r="I64" i="55" l="1"/>
  <c r="O64" i="55"/>
  <c r="U64" i="55"/>
  <c r="AA64" i="55" s="1"/>
  <c r="AG64" i="55" s="1"/>
  <c r="AM64" i="55" s="1"/>
  <c r="AS64" i="55" s="1"/>
  <c r="C64" i="55"/>
  <c r="X6" i="41"/>
  <c r="AJ8" i="41"/>
  <c r="AN8" i="41"/>
  <c r="L7" i="41"/>
  <c r="P6" i="41"/>
  <c r="AF9" i="41"/>
  <c r="AN9" i="41"/>
  <c r="P7" i="41"/>
  <c r="T7" i="41"/>
  <c r="AF7" i="41"/>
  <c r="AN7" i="41"/>
  <c r="X7" i="41"/>
  <c r="L9" i="41"/>
  <c r="P9" i="41"/>
  <c r="X9" i="41"/>
  <c r="AB9" i="41"/>
  <c r="E61" i="64"/>
  <c r="E116" i="64"/>
  <c r="E117" i="64"/>
  <c r="E62" i="64"/>
  <c r="E75" i="64" s="1"/>
  <c r="E88" i="64" s="1"/>
  <c r="E101" i="64" s="1"/>
  <c r="AJ6" i="41"/>
  <c r="AN6" i="41"/>
  <c r="T9" i="41"/>
  <c r="AB7" i="41"/>
  <c r="L10" i="41"/>
  <c r="P10" i="41"/>
  <c r="AB6" i="41"/>
  <c r="X10" i="41"/>
  <c r="L8" i="41"/>
  <c r="AB10" i="41"/>
  <c r="P8" i="41"/>
  <c r="AJ10" i="41"/>
  <c r="X8" i="41"/>
  <c r="AN10" i="41"/>
  <c r="L6" i="41"/>
  <c r="AB8" i="41"/>
  <c r="T6" i="41"/>
  <c r="T8" i="41"/>
  <c r="T10" i="41"/>
  <c r="E70" i="64"/>
  <c r="E83" i="64" s="1"/>
  <c r="E96" i="64" s="1"/>
  <c r="E109" i="64" s="1"/>
  <c r="E125" i="64"/>
  <c r="E68" i="64"/>
  <c r="E81" i="64" s="1"/>
  <c r="E94" i="64" s="1"/>
  <c r="E107" i="64" s="1"/>
  <c r="E123" i="64"/>
  <c r="E67" i="64"/>
  <c r="E80" i="64" s="1"/>
  <c r="E93" i="64" s="1"/>
  <c r="E106" i="64" s="1"/>
  <c r="E122" i="64"/>
  <c r="E66" i="64"/>
  <c r="E79" i="64" s="1"/>
  <c r="E92" i="64" s="1"/>
  <c r="E105" i="64" s="1"/>
  <c r="E121" i="64"/>
  <c r="E65" i="64"/>
  <c r="E78" i="64" s="1"/>
  <c r="E91" i="64" s="1"/>
  <c r="E104" i="64" s="1"/>
  <c r="E120" i="64"/>
  <c r="E64" i="64"/>
  <c r="E77" i="64" s="1"/>
  <c r="E90" i="64" s="1"/>
  <c r="E103" i="64" s="1"/>
  <c r="E119" i="64"/>
  <c r="E63" i="64"/>
  <c r="E76" i="64" s="1"/>
  <c r="E89" i="64" s="1"/>
  <c r="E102" i="64" s="1"/>
  <c r="E118" i="64"/>
  <c r="AA45" i="55"/>
  <c r="AG45" i="55" s="1"/>
  <c r="AM45" i="55" s="1"/>
  <c r="AS45" i="55" s="1"/>
  <c r="AA31" i="55"/>
  <c r="AG31" i="55" s="1"/>
  <c r="AM31" i="55" s="1"/>
  <c r="AS31" i="55" s="1"/>
  <c r="AA17" i="55"/>
  <c r="AG17" i="55" s="1"/>
  <c r="AM17" i="55" s="1"/>
  <c r="AS17" i="55" s="1"/>
  <c r="E73" i="64" l="1"/>
  <c r="E74" i="64"/>
  <c r="E86" i="64" s="1"/>
  <c r="E87" i="64" l="1"/>
  <c r="E99" i="64" s="1"/>
  <c r="E100" i="64" l="1"/>
  <c r="E112" i="64" s="1"/>
  <c r="T161" i="44" l="1"/>
  <c r="T160" i="44"/>
  <c r="T159" i="44"/>
  <c r="T158" i="44"/>
  <c r="T113" i="44"/>
  <c r="T112" i="44"/>
  <c r="T187" i="44"/>
  <c r="Y68" i="55" l="1"/>
  <c r="AE68" i="55" s="1"/>
  <c r="AK68" i="55" s="1"/>
  <c r="AQ68" i="55" s="1"/>
  <c r="AW68" i="55" s="1"/>
  <c r="Z68" i="55"/>
  <c r="AF68" i="55" s="1"/>
  <c r="AL68" i="55" s="1"/>
  <c r="AR68" i="55" s="1"/>
  <c r="AX68" i="55" s="1"/>
  <c r="S68" i="55"/>
  <c r="Q68" i="55"/>
  <c r="M68" i="55"/>
  <c r="W68" i="55"/>
  <c r="AC68" i="55" s="1"/>
  <c r="AI68" i="55" s="1"/>
  <c r="AO68" i="55" s="1"/>
  <c r="AU68" i="55" s="1"/>
  <c r="T68" i="55"/>
  <c r="J68" i="55"/>
  <c r="P68" i="55"/>
  <c r="K68" i="55"/>
  <c r="L68" i="55"/>
  <c r="V68" i="55"/>
  <c r="AB68" i="55" s="1"/>
  <c r="AH68" i="55" s="1"/>
  <c r="AN68" i="55" s="1"/>
  <c r="AT68" i="55" s="1"/>
  <c r="H109" i="64" s="1"/>
  <c r="R68" i="55"/>
  <c r="N68" i="55"/>
  <c r="X68" i="55"/>
  <c r="AD68" i="55" s="1"/>
  <c r="AJ68" i="55" s="1"/>
  <c r="AP68" i="55" s="1"/>
  <c r="AV68" i="55" s="1"/>
  <c r="T153" i="44"/>
  <c r="T151" i="44"/>
  <c r="T150" i="44"/>
  <c r="T149" i="44"/>
  <c r="T144" i="44"/>
  <c r="T143" i="44"/>
  <c r="T142" i="44"/>
  <c r="T141" i="44"/>
  <c r="T140" i="44"/>
  <c r="T139" i="44"/>
  <c r="T138" i="44"/>
  <c r="T137" i="44"/>
  <c r="T136" i="44"/>
  <c r="T134" i="44"/>
  <c r="T133" i="44"/>
  <c r="T132" i="44"/>
  <c r="J167" i="44" l="1"/>
  <c r="BU153" i="44"/>
  <c r="BC153" i="44"/>
  <c r="BF153" i="44" s="1"/>
  <c r="AK153" i="44"/>
  <c r="AN153" i="44" s="1"/>
  <c r="S153" i="44"/>
  <c r="V153" i="44" s="1"/>
  <c r="BU152" i="44"/>
  <c r="BX152" i="44" s="1"/>
  <c r="BC152" i="44"/>
  <c r="AK152" i="44"/>
  <c r="AN152" i="44" s="1"/>
  <c r="S152" i="44"/>
  <c r="BU151" i="44"/>
  <c r="BX151" i="44" s="1"/>
  <c r="BC151" i="44"/>
  <c r="AK151" i="44"/>
  <c r="AN151" i="44" s="1"/>
  <c r="S151" i="44"/>
  <c r="V151" i="44" s="1"/>
  <c r="BU150" i="44"/>
  <c r="BC150" i="44"/>
  <c r="BF150" i="44" s="1"/>
  <c r="AK150" i="44"/>
  <c r="AN150" i="44" s="1"/>
  <c r="S150" i="44"/>
  <c r="BU149" i="44"/>
  <c r="BX149" i="44" s="1"/>
  <c r="BC149" i="44"/>
  <c r="BF149" i="44" s="1"/>
  <c r="AK149" i="44"/>
  <c r="AN149" i="44" s="1"/>
  <c r="S149" i="44"/>
  <c r="BU148" i="44"/>
  <c r="BX148" i="44" s="1"/>
  <c r="BC148" i="44"/>
  <c r="AK148" i="44"/>
  <c r="S148" i="44"/>
  <c r="BU142" i="44"/>
  <c r="BX142" i="44" s="1"/>
  <c r="BC142" i="44"/>
  <c r="BF142" i="44" s="1"/>
  <c r="AK142" i="44"/>
  <c r="S142" i="44"/>
  <c r="V142" i="44" s="1"/>
  <c r="BU141" i="44"/>
  <c r="BX141" i="44" s="1"/>
  <c r="BC141" i="44"/>
  <c r="AK141" i="44"/>
  <c r="AN141" i="44" s="1"/>
  <c r="S141" i="44"/>
  <c r="V141" i="44" s="1"/>
  <c r="BU140" i="44"/>
  <c r="BX140" i="44" s="1"/>
  <c r="BC140" i="44"/>
  <c r="BF140" i="44" s="1"/>
  <c r="AK140" i="44"/>
  <c r="AN140" i="44" s="1"/>
  <c r="S140" i="44"/>
  <c r="V140" i="44" s="1"/>
  <c r="BU139" i="44"/>
  <c r="BC139" i="44"/>
  <c r="BF139" i="44" s="1"/>
  <c r="AK139" i="44"/>
  <c r="AN139" i="44" s="1"/>
  <c r="S139" i="44"/>
  <c r="BU138" i="44"/>
  <c r="BX138" i="44" s="1"/>
  <c r="BC138" i="44"/>
  <c r="BF138" i="44" s="1"/>
  <c r="AK138" i="44"/>
  <c r="AN138" i="44" s="1"/>
  <c r="S138" i="44"/>
  <c r="BU137" i="44"/>
  <c r="BX137" i="44" s="1"/>
  <c r="BC137" i="44"/>
  <c r="AK137" i="44"/>
  <c r="AN137" i="44" s="1"/>
  <c r="S137" i="44"/>
  <c r="BU136" i="44"/>
  <c r="BX136" i="44" s="1"/>
  <c r="BC136" i="44"/>
  <c r="BF136" i="44" s="1"/>
  <c r="AK136" i="44"/>
  <c r="AN136" i="44" s="1"/>
  <c r="S136" i="44"/>
  <c r="V136" i="44" s="1"/>
  <c r="BU135" i="44"/>
  <c r="BX135" i="44" s="1"/>
  <c r="BC135" i="44"/>
  <c r="BF135" i="44" s="1"/>
  <c r="AK135" i="44"/>
  <c r="S135" i="44"/>
  <c r="T135" i="44" s="1"/>
  <c r="BU134" i="44"/>
  <c r="BX134" i="44" s="1"/>
  <c r="BC134" i="44"/>
  <c r="BF134" i="44" s="1"/>
  <c r="AK134" i="44"/>
  <c r="AN134" i="44" s="1"/>
  <c r="S134" i="44"/>
  <c r="BU133" i="44"/>
  <c r="BX133" i="44" s="1"/>
  <c r="BC133" i="44"/>
  <c r="BF133" i="44" s="1"/>
  <c r="AK133" i="44"/>
  <c r="AN133" i="44" s="1"/>
  <c r="S133" i="44"/>
  <c r="BU132" i="44"/>
  <c r="BX132" i="44" s="1"/>
  <c r="BC132" i="44"/>
  <c r="BF132" i="44" s="1"/>
  <c r="AK132" i="44"/>
  <c r="S132" i="44"/>
  <c r="V132" i="44" s="1"/>
  <c r="T111" i="44"/>
  <c r="T110" i="44"/>
  <c r="T109" i="44"/>
  <c r="T108" i="44"/>
  <c r="T107" i="44"/>
  <c r="T106" i="44"/>
  <c r="T105" i="44"/>
  <c r="T104" i="44"/>
  <c r="T103" i="44"/>
  <c r="T102" i="44"/>
  <c r="T101" i="44"/>
  <c r="T100" i="44"/>
  <c r="T99" i="44"/>
  <c r="T98" i="44"/>
  <c r="T97" i="44"/>
  <c r="T96" i="44"/>
  <c r="T95" i="44"/>
  <c r="T94" i="44"/>
  <c r="T93" i="44"/>
  <c r="T92" i="44"/>
  <c r="T91" i="44"/>
  <c r="T90" i="44"/>
  <c r="T89" i="44"/>
  <c r="T88" i="44"/>
  <c r="T87" i="44"/>
  <c r="T86" i="44"/>
  <c r="T115" i="44" l="1"/>
  <c r="T131" i="44"/>
  <c r="T116" i="44"/>
  <c r="V148" i="44"/>
  <c r="T148" i="44"/>
  <c r="T117" i="44"/>
  <c r="T119" i="44"/>
  <c r="T120" i="44"/>
  <c r="V152" i="44"/>
  <c r="T152" i="44"/>
  <c r="T122" i="44"/>
  <c r="T118" i="44"/>
  <c r="T121" i="44"/>
  <c r="T127" i="44"/>
  <c r="T124" i="44"/>
  <c r="T125" i="44"/>
  <c r="T126" i="44"/>
  <c r="T128" i="44"/>
  <c r="T129" i="44"/>
  <c r="T114" i="44"/>
  <c r="T130" i="44"/>
  <c r="BV137" i="44"/>
  <c r="BV150" i="44"/>
  <c r="V150" i="44"/>
  <c r="V149" i="44"/>
  <c r="BV153" i="44"/>
  <c r="V137" i="44"/>
  <c r="BX153" i="44"/>
  <c r="V135" i="44"/>
  <c r="AL132" i="44"/>
  <c r="BV151" i="44"/>
  <c r="T123" i="44"/>
  <c r="AL152" i="44"/>
  <c r="V139" i="44"/>
  <c r="AL148" i="44"/>
  <c r="AL149" i="44"/>
  <c r="AL151" i="44"/>
  <c r="AL135" i="44"/>
  <c r="BV136" i="44"/>
  <c r="AL142" i="44"/>
  <c r="BV148" i="44"/>
  <c r="AL150" i="44"/>
  <c r="BV152" i="44"/>
  <c r="V138" i="44"/>
  <c r="BD151" i="44"/>
  <c r="BV149" i="44"/>
  <c r="V134" i="44"/>
  <c r="BX150" i="44"/>
  <c r="BD133" i="44"/>
  <c r="AN135" i="44"/>
  <c r="BD136" i="44"/>
  <c r="AL138" i="44"/>
  <c r="AN148" i="44"/>
  <c r="BV132" i="44"/>
  <c r="BV139" i="44"/>
  <c r="BD148" i="44"/>
  <c r="BF151" i="44"/>
  <c r="AL134" i="44"/>
  <c r="BF148" i="44"/>
  <c r="BD152" i="44"/>
  <c r="BD149" i="44"/>
  <c r="BF152" i="44"/>
  <c r="AL153" i="44"/>
  <c r="BD153" i="44"/>
  <c r="BD150" i="44"/>
  <c r="BV141" i="44"/>
  <c r="AN142" i="44"/>
  <c r="AL140" i="44"/>
  <c r="AL137" i="44"/>
  <c r="BX139" i="44"/>
  <c r="BV133" i="44"/>
  <c r="BD140" i="44"/>
  <c r="BD137" i="44"/>
  <c r="BD134" i="44"/>
  <c r="BF137" i="44"/>
  <c r="AL141" i="44"/>
  <c r="BV140" i="44"/>
  <c r="BV134" i="44"/>
  <c r="BD141" i="44"/>
  <c r="AN132" i="44"/>
  <c r="BD138" i="44"/>
  <c r="BF141" i="44"/>
  <c r="BD135" i="44"/>
  <c r="V133" i="44"/>
  <c r="BD132" i="44"/>
  <c r="AL139" i="44"/>
  <c r="AL136" i="44"/>
  <c r="BV138" i="44"/>
  <c r="AL133" i="44"/>
  <c r="BV135" i="44"/>
  <c r="BD142" i="44"/>
  <c r="BD139" i="44"/>
  <c r="BV142" i="44"/>
  <c r="BU119" i="44" l="1"/>
  <c r="BX119" i="44" s="1"/>
  <c r="BC119" i="44"/>
  <c r="BF119" i="44" s="1"/>
  <c r="AK119" i="44"/>
  <c r="AN119" i="44" s="1"/>
  <c r="S119" i="44"/>
  <c r="BU118" i="44"/>
  <c r="BX118" i="44" s="1"/>
  <c r="BC118" i="44"/>
  <c r="AK118" i="44"/>
  <c r="S118" i="44"/>
  <c r="V118" i="44" s="1"/>
  <c r="BU117" i="44"/>
  <c r="BX117" i="44" s="1"/>
  <c r="BC117" i="44"/>
  <c r="AK117" i="44"/>
  <c r="AN117" i="44" s="1"/>
  <c r="S117" i="44"/>
  <c r="V117" i="44" s="1"/>
  <c r="BU116" i="44"/>
  <c r="BC116" i="44"/>
  <c r="BF116" i="44" s="1"/>
  <c r="AK116" i="44"/>
  <c r="S116" i="44"/>
  <c r="V116" i="44" s="1"/>
  <c r="BU115" i="44"/>
  <c r="BX115" i="44" s="1"/>
  <c r="BC115" i="44"/>
  <c r="AK115" i="44"/>
  <c r="AN115" i="44" s="1"/>
  <c r="S115" i="44"/>
  <c r="BU114" i="44"/>
  <c r="BX114" i="44" s="1"/>
  <c r="BC114" i="44"/>
  <c r="AK114" i="44"/>
  <c r="AN114" i="44" s="1"/>
  <c r="S114" i="44"/>
  <c r="BU125" i="44"/>
  <c r="BX125" i="44" s="1"/>
  <c r="BC125" i="44"/>
  <c r="BF125" i="44" s="1"/>
  <c r="AK125" i="44"/>
  <c r="AN125" i="44" s="1"/>
  <c r="S125" i="44"/>
  <c r="V125" i="44" s="1"/>
  <c r="BU124" i="44"/>
  <c r="BX124" i="44" s="1"/>
  <c r="BC124" i="44"/>
  <c r="AK124" i="44"/>
  <c r="AN124" i="44" s="1"/>
  <c r="S124" i="44"/>
  <c r="V124" i="44" s="1"/>
  <c r="BU123" i="44"/>
  <c r="BX123" i="44" s="1"/>
  <c r="BC123" i="44"/>
  <c r="BF123" i="44" s="1"/>
  <c r="AK123" i="44"/>
  <c r="AN123" i="44" s="1"/>
  <c r="S123" i="44"/>
  <c r="BU122" i="44"/>
  <c r="BC122" i="44"/>
  <c r="BF122" i="44" s="1"/>
  <c r="AK122" i="44"/>
  <c r="AN122" i="44" s="1"/>
  <c r="S122" i="44"/>
  <c r="BU121" i="44"/>
  <c r="BX121" i="44" s="1"/>
  <c r="BC121" i="44"/>
  <c r="BF121" i="44" s="1"/>
  <c r="AK121" i="44"/>
  <c r="AN121" i="44" s="1"/>
  <c r="S121" i="44"/>
  <c r="V121" i="44" s="1"/>
  <c r="BU120" i="44"/>
  <c r="BX120" i="44" s="1"/>
  <c r="BC120" i="44"/>
  <c r="AK120" i="44"/>
  <c r="AN120" i="44" s="1"/>
  <c r="S120" i="44"/>
  <c r="BU131" i="44"/>
  <c r="BX131" i="44" s="1"/>
  <c r="BC131" i="44"/>
  <c r="AK131" i="44"/>
  <c r="AN131" i="44" s="1"/>
  <c r="S131" i="44"/>
  <c r="BU130" i="44"/>
  <c r="BC130" i="44"/>
  <c r="BF130" i="44" s="1"/>
  <c r="AK130" i="44"/>
  <c r="AN130" i="44" s="1"/>
  <c r="S130" i="44"/>
  <c r="V130" i="44" s="1"/>
  <c r="BU129" i="44"/>
  <c r="BX129" i="44" s="1"/>
  <c r="BC129" i="44"/>
  <c r="AK129" i="44"/>
  <c r="AN129" i="44" s="1"/>
  <c r="S129" i="44"/>
  <c r="BU128" i="44"/>
  <c r="BX128" i="44" s="1"/>
  <c r="BC128" i="44"/>
  <c r="BF128" i="44" s="1"/>
  <c r="AK128" i="44"/>
  <c r="AN128" i="44" s="1"/>
  <c r="S128" i="44"/>
  <c r="V128" i="44" s="1"/>
  <c r="BU127" i="44"/>
  <c r="BX127" i="44" s="1"/>
  <c r="BC127" i="44"/>
  <c r="AK127" i="44"/>
  <c r="AN127" i="44" s="1"/>
  <c r="S127" i="44"/>
  <c r="BU126" i="44"/>
  <c r="BX126" i="44" s="1"/>
  <c r="BC126" i="44"/>
  <c r="BF126" i="44" s="1"/>
  <c r="AK126" i="44"/>
  <c r="AN126" i="44" s="1"/>
  <c r="S126" i="44"/>
  <c r="BU154" i="44"/>
  <c r="BX154" i="44" s="1"/>
  <c r="BC154" i="44"/>
  <c r="BF154" i="44" s="1"/>
  <c r="AK154" i="44"/>
  <c r="AN154" i="44" s="1"/>
  <c r="S154" i="44"/>
  <c r="BU147" i="44"/>
  <c r="BX147" i="44" s="1"/>
  <c r="BC147" i="44"/>
  <c r="AK147" i="44"/>
  <c r="AN147" i="44" s="1"/>
  <c r="S147" i="44"/>
  <c r="BU146" i="44"/>
  <c r="BX146" i="44" s="1"/>
  <c r="BC146" i="44"/>
  <c r="BF146" i="44" s="1"/>
  <c r="AK146" i="44"/>
  <c r="S146" i="44"/>
  <c r="T146" i="44" s="1"/>
  <c r="BU145" i="44"/>
  <c r="BX145" i="44" s="1"/>
  <c r="BC145" i="44"/>
  <c r="BF145" i="44" s="1"/>
  <c r="AK145" i="44"/>
  <c r="AN145" i="44" s="1"/>
  <c r="S145" i="44"/>
  <c r="BU144" i="44"/>
  <c r="BX144" i="44" s="1"/>
  <c r="BC144" i="44"/>
  <c r="AK144" i="44"/>
  <c r="AN144" i="44" s="1"/>
  <c r="S144" i="44"/>
  <c r="V144" i="44" s="1"/>
  <c r="BU143" i="44"/>
  <c r="BX143" i="44" s="1"/>
  <c r="BC143" i="44"/>
  <c r="BF143" i="44" s="1"/>
  <c r="AK143" i="44"/>
  <c r="AN143" i="44" s="1"/>
  <c r="S143" i="44"/>
  <c r="V145" i="44" l="1"/>
  <c r="T145" i="44"/>
  <c r="V154" i="44"/>
  <c r="T154" i="44"/>
  <c r="AL123" i="44"/>
  <c r="V147" i="44"/>
  <c r="T147" i="44"/>
  <c r="BD146" i="44"/>
  <c r="BV122" i="44"/>
  <c r="BV114" i="44"/>
  <c r="BV130" i="44"/>
  <c r="BD116" i="44"/>
  <c r="BX122" i="44"/>
  <c r="BV116" i="44"/>
  <c r="V115" i="44"/>
  <c r="BV117" i="44"/>
  <c r="V119" i="44"/>
  <c r="AL146" i="44"/>
  <c r="AL129" i="44"/>
  <c r="BX116" i="44"/>
  <c r="BV115" i="44"/>
  <c r="V114" i="44"/>
  <c r="AL118" i="44"/>
  <c r="BV124" i="44"/>
  <c r="BV129" i="44"/>
  <c r="V122" i="44"/>
  <c r="AN116" i="44"/>
  <c r="AN118" i="44"/>
  <c r="AL114" i="44"/>
  <c r="AL115" i="44"/>
  <c r="AL117" i="44"/>
  <c r="BV118" i="44"/>
  <c r="BV147" i="44"/>
  <c r="AL120" i="44"/>
  <c r="BD124" i="44"/>
  <c r="BD117" i="44"/>
  <c r="BD114" i="44"/>
  <c r="BF117" i="44"/>
  <c r="BD123" i="44"/>
  <c r="BF114" i="44"/>
  <c r="BV120" i="44"/>
  <c r="BD118" i="44"/>
  <c r="BD115" i="44"/>
  <c r="BF118" i="44"/>
  <c r="BF115" i="44"/>
  <c r="AL119" i="44"/>
  <c r="AL116" i="44"/>
  <c r="BD119" i="44"/>
  <c r="BV127" i="44"/>
  <c r="BD128" i="44"/>
  <c r="AL125" i="44"/>
  <c r="BV119" i="44"/>
  <c r="BV143" i="44"/>
  <c r="V143" i="44"/>
  <c r="BD129" i="44"/>
  <c r="BX130" i="44"/>
  <c r="BD120" i="44"/>
  <c r="BV128" i="44"/>
  <c r="BF120" i="44"/>
  <c r="V123" i="44"/>
  <c r="AL124" i="44"/>
  <c r="V126" i="44"/>
  <c r="V127" i="44"/>
  <c r="V131" i="44"/>
  <c r="V120" i="44"/>
  <c r="AL121" i="44"/>
  <c r="BV123" i="44"/>
  <c r="BD121" i="44"/>
  <c r="BF124" i="44"/>
  <c r="AL122" i="44"/>
  <c r="BV121" i="44"/>
  <c r="BD125" i="44"/>
  <c r="BD122" i="44"/>
  <c r="AL130" i="44"/>
  <c r="BV125" i="44"/>
  <c r="AL126" i="44"/>
  <c r="AL127" i="44"/>
  <c r="BV131" i="44"/>
  <c r="BF129" i="44"/>
  <c r="AN146" i="44"/>
  <c r="BD126" i="44"/>
  <c r="V129" i="44"/>
  <c r="AL147" i="44"/>
  <c r="AL143" i="44"/>
  <c r="BV144" i="44"/>
  <c r="BD144" i="44"/>
  <c r="BV145" i="44"/>
  <c r="BV126" i="44"/>
  <c r="BD130" i="44"/>
  <c r="BD127" i="44"/>
  <c r="BF127" i="44"/>
  <c r="AL131" i="44"/>
  <c r="AL128" i="44"/>
  <c r="BD131" i="44"/>
  <c r="BF131" i="44"/>
  <c r="BD143" i="44"/>
  <c r="V146" i="44"/>
  <c r="AL144" i="44"/>
  <c r="BV146" i="44"/>
  <c r="BD147" i="44"/>
  <c r="BF147" i="44"/>
  <c r="BF144" i="44"/>
  <c r="AL154" i="44"/>
  <c r="AL145" i="44"/>
  <c r="BD154" i="44"/>
  <c r="BD145" i="44"/>
  <c r="BV154" i="44"/>
  <c r="E40" i="62" l="1"/>
  <c r="G128" i="64"/>
  <c r="Q10" i="63" l="1"/>
  <c r="AB10" i="63" s="1"/>
  <c r="AM10" i="63" s="1"/>
  <c r="AX10" i="63" s="1"/>
  <c r="R10" i="63"/>
  <c r="AC10" i="63" s="1"/>
  <c r="AN10" i="63" s="1"/>
  <c r="AY10" i="63" s="1"/>
  <c r="N10" i="63"/>
  <c r="Y10" i="63" s="1"/>
  <c r="AJ10" i="63" s="1"/>
  <c r="AU10" i="63" s="1"/>
  <c r="K10" i="63"/>
  <c r="V10" i="63" s="1"/>
  <c r="AG10" i="63" s="1"/>
  <c r="AR10" i="63" s="1"/>
  <c r="L10" i="63"/>
  <c r="W10" i="63" s="1"/>
  <c r="AH10" i="63" s="1"/>
  <c r="AS10" i="63" s="1"/>
  <c r="M9" i="63"/>
  <c r="X9" i="63" s="1"/>
  <c r="AI9" i="63" s="1"/>
  <c r="AT9" i="63" s="1"/>
  <c r="N9" i="63"/>
  <c r="Y9" i="63" s="1"/>
  <c r="AJ9" i="63" s="1"/>
  <c r="AU9" i="63" s="1"/>
  <c r="J33" i="63"/>
  <c r="U33" i="63" s="1"/>
  <c r="AF33" i="63" s="1"/>
  <c r="AQ33" i="63" s="1"/>
  <c r="K33" i="63"/>
  <c r="V33" i="63" s="1"/>
  <c r="AG33" i="63" s="1"/>
  <c r="AR33" i="63" s="1"/>
  <c r="R33" i="63"/>
  <c r="AC33" i="63" s="1"/>
  <c r="AN33" i="63" s="1"/>
  <c r="AY33" i="63" s="1"/>
  <c r="M24" i="63"/>
  <c r="X24" i="63" s="1"/>
  <c r="AI24" i="63" s="1"/>
  <c r="AT24" i="63" s="1"/>
  <c r="N24" i="63"/>
  <c r="Y24" i="63" s="1"/>
  <c r="AJ24" i="63" s="1"/>
  <c r="AU24" i="63" s="1"/>
  <c r="P24" i="63"/>
  <c r="AA24" i="63" s="1"/>
  <c r="AL24" i="63" s="1"/>
  <c r="AW24" i="63" s="1"/>
  <c r="Q24" i="63"/>
  <c r="AB24" i="63" s="1"/>
  <c r="AM24" i="63" s="1"/>
  <c r="AX24" i="63" s="1"/>
  <c r="R24" i="63"/>
  <c r="AC24" i="63" s="1"/>
  <c r="AN24" i="63" s="1"/>
  <c r="AY24" i="63" s="1"/>
  <c r="J24" i="63"/>
  <c r="U24" i="63" s="1"/>
  <c r="AF24" i="63" s="1"/>
  <c r="AQ24" i="63" s="1"/>
  <c r="K24" i="63"/>
  <c r="V24" i="63" s="1"/>
  <c r="AG24" i="63" s="1"/>
  <c r="AR24" i="63" s="1"/>
  <c r="L24" i="63"/>
  <c r="W24" i="63" s="1"/>
  <c r="AH24" i="63" s="1"/>
  <c r="AS24" i="63" s="1"/>
  <c r="O24" i="63"/>
  <c r="Z24" i="63" s="1"/>
  <c r="AK24" i="63" s="1"/>
  <c r="AV24" i="63" s="1"/>
  <c r="O10" i="63"/>
  <c r="Z10" i="63" s="1"/>
  <c r="AK10" i="63" s="1"/>
  <c r="AV10" i="63" s="1"/>
  <c r="O14" i="63"/>
  <c r="Z14" i="63" s="1"/>
  <c r="AK14" i="63" s="1"/>
  <c r="AV14" i="63" s="1"/>
  <c r="O25" i="63"/>
  <c r="Z25" i="63" s="1"/>
  <c r="AK25" i="63" s="1"/>
  <c r="AV25" i="63" s="1"/>
  <c r="O30" i="63"/>
  <c r="Z30" i="63" s="1"/>
  <c r="AK30" i="63" s="1"/>
  <c r="AV30" i="63" s="1"/>
  <c r="O32" i="63"/>
  <c r="Z32" i="63" s="1"/>
  <c r="AK32" i="63" s="1"/>
  <c r="AV32" i="63" s="1"/>
  <c r="O34" i="63"/>
  <c r="Z34" i="63" s="1"/>
  <c r="AK34" i="63" s="1"/>
  <c r="AV34" i="63" s="1"/>
  <c r="Q14" i="63"/>
  <c r="AB14" i="63" s="1"/>
  <c r="AM14" i="63" s="1"/>
  <c r="AX14" i="63" s="1"/>
  <c r="Q25" i="63"/>
  <c r="AB25" i="63" s="1"/>
  <c r="AM25" i="63" s="1"/>
  <c r="AX25" i="63" s="1"/>
  <c r="Q30" i="63"/>
  <c r="AB30" i="63" s="1"/>
  <c r="AM30" i="63" s="1"/>
  <c r="AX30" i="63" s="1"/>
  <c r="Q32" i="63"/>
  <c r="AB32" i="63" s="1"/>
  <c r="AM32" i="63" s="1"/>
  <c r="AX32" i="63" s="1"/>
  <c r="Q34" i="63"/>
  <c r="AB34" i="63" s="1"/>
  <c r="AM34" i="63" s="1"/>
  <c r="AX34" i="63" s="1"/>
  <c r="R14" i="63"/>
  <c r="AC14" i="63" s="1"/>
  <c r="AN14" i="63" s="1"/>
  <c r="AY14" i="63" s="1"/>
  <c r="R25" i="63"/>
  <c r="AC25" i="63" s="1"/>
  <c r="AN25" i="63" s="1"/>
  <c r="AY25" i="63" s="1"/>
  <c r="R30" i="63"/>
  <c r="AC30" i="63" s="1"/>
  <c r="AN30" i="63" s="1"/>
  <c r="AY30" i="63" s="1"/>
  <c r="R32" i="63"/>
  <c r="AC32" i="63" s="1"/>
  <c r="AN32" i="63" s="1"/>
  <c r="AY32" i="63" s="1"/>
  <c r="R34" i="63"/>
  <c r="AC34" i="63" s="1"/>
  <c r="AN34" i="63" s="1"/>
  <c r="AY34" i="63" s="1"/>
  <c r="K11" i="63"/>
  <c r="V11" i="63" s="1"/>
  <c r="AG11" i="63" s="1"/>
  <c r="AR11" i="63" s="1"/>
  <c r="K13" i="63"/>
  <c r="V13" i="63" s="1"/>
  <c r="AG13" i="63" s="1"/>
  <c r="AR13" i="63" s="1"/>
  <c r="K15" i="63"/>
  <c r="V15" i="63" s="1"/>
  <c r="AG15" i="63" s="1"/>
  <c r="AR15" i="63" s="1"/>
  <c r="K29" i="63"/>
  <c r="V29" i="63" s="1"/>
  <c r="AG29" i="63" s="1"/>
  <c r="AR29" i="63" s="1"/>
  <c r="K31" i="63"/>
  <c r="V31" i="63" s="1"/>
  <c r="AG31" i="63" s="1"/>
  <c r="AR31" i="63" s="1"/>
  <c r="K35" i="63"/>
  <c r="V35" i="63" s="1"/>
  <c r="AG35" i="63" s="1"/>
  <c r="AR35" i="63" s="1"/>
  <c r="L9" i="63"/>
  <c r="W9" i="63" s="1"/>
  <c r="AH9" i="63" s="1"/>
  <c r="AS9" i="63" s="1"/>
  <c r="L11" i="63"/>
  <c r="W11" i="63" s="1"/>
  <c r="AH11" i="63" s="1"/>
  <c r="AS11" i="63" s="1"/>
  <c r="L13" i="63"/>
  <c r="W13" i="63" s="1"/>
  <c r="AH13" i="63" s="1"/>
  <c r="AS13" i="63" s="1"/>
  <c r="L15" i="63"/>
  <c r="W15" i="63" s="1"/>
  <c r="AH15" i="63" s="1"/>
  <c r="AS15" i="63" s="1"/>
  <c r="L29" i="63"/>
  <c r="W29" i="63" s="1"/>
  <c r="AH29" i="63" s="1"/>
  <c r="AS29" i="63" s="1"/>
  <c r="L31" i="63"/>
  <c r="W31" i="63" s="1"/>
  <c r="AH31" i="63" s="1"/>
  <c r="AS31" i="63" s="1"/>
  <c r="L35" i="63"/>
  <c r="W35" i="63" s="1"/>
  <c r="AH35" i="63" s="1"/>
  <c r="AS35" i="63" s="1"/>
  <c r="J35" i="63"/>
  <c r="U35" i="63" s="1"/>
  <c r="AF35" i="63" s="1"/>
  <c r="AQ35" i="63" s="1"/>
  <c r="M11" i="63"/>
  <c r="X11" i="63" s="1"/>
  <c r="AI11" i="63" s="1"/>
  <c r="AT11" i="63" s="1"/>
  <c r="M13" i="63"/>
  <c r="X13" i="63" s="1"/>
  <c r="AI13" i="63" s="1"/>
  <c r="AT13" i="63" s="1"/>
  <c r="M15" i="63"/>
  <c r="X15" i="63" s="1"/>
  <c r="AI15" i="63" s="1"/>
  <c r="AT15" i="63" s="1"/>
  <c r="M29" i="63"/>
  <c r="X29" i="63" s="1"/>
  <c r="AI29" i="63" s="1"/>
  <c r="AT29" i="63" s="1"/>
  <c r="M31" i="63"/>
  <c r="X31" i="63" s="1"/>
  <c r="AI31" i="63" s="1"/>
  <c r="AT31" i="63" s="1"/>
  <c r="M35" i="63"/>
  <c r="X35" i="63" s="1"/>
  <c r="AI35" i="63" s="1"/>
  <c r="AT35" i="63" s="1"/>
  <c r="J34" i="63"/>
  <c r="U34" i="63" s="1"/>
  <c r="AF34" i="63" s="1"/>
  <c r="AQ34" i="63" s="1"/>
  <c r="Q11" i="63"/>
  <c r="AB11" i="63" s="1"/>
  <c r="AM11" i="63" s="1"/>
  <c r="AX11" i="63" s="1"/>
  <c r="Q13" i="63"/>
  <c r="AB13" i="63" s="1"/>
  <c r="AM13" i="63" s="1"/>
  <c r="AX13" i="63" s="1"/>
  <c r="Q15" i="63"/>
  <c r="AB15" i="63" s="1"/>
  <c r="AM15" i="63" s="1"/>
  <c r="AX15" i="63" s="1"/>
  <c r="Q29" i="63"/>
  <c r="AB29" i="63" s="1"/>
  <c r="AM29" i="63" s="1"/>
  <c r="AX29" i="63" s="1"/>
  <c r="Q31" i="63"/>
  <c r="AB31" i="63" s="1"/>
  <c r="AM31" i="63" s="1"/>
  <c r="AX31" i="63" s="1"/>
  <c r="Q35" i="63"/>
  <c r="AB35" i="63" s="1"/>
  <c r="AM35" i="63" s="1"/>
  <c r="AX35" i="63" s="1"/>
  <c r="J30" i="63"/>
  <c r="U30" i="63" s="1"/>
  <c r="AF30" i="63" s="1"/>
  <c r="AQ30" i="63" s="1"/>
  <c r="R11" i="63"/>
  <c r="AC11" i="63" s="1"/>
  <c r="AN11" i="63" s="1"/>
  <c r="AY11" i="63" s="1"/>
  <c r="R13" i="63"/>
  <c r="AC13" i="63" s="1"/>
  <c r="AN13" i="63" s="1"/>
  <c r="AY13" i="63" s="1"/>
  <c r="R15" i="63"/>
  <c r="AC15" i="63" s="1"/>
  <c r="AN15" i="63" s="1"/>
  <c r="AY15" i="63" s="1"/>
  <c r="R29" i="63"/>
  <c r="AC29" i="63" s="1"/>
  <c r="AN29" i="63" s="1"/>
  <c r="AY29" i="63" s="1"/>
  <c r="R31" i="63"/>
  <c r="AC31" i="63" s="1"/>
  <c r="AN31" i="63" s="1"/>
  <c r="AY31" i="63" s="1"/>
  <c r="R35" i="63"/>
  <c r="AC35" i="63" s="1"/>
  <c r="AN35" i="63" s="1"/>
  <c r="AY35" i="63" s="1"/>
  <c r="J29" i="63"/>
  <c r="U29" i="63" s="1"/>
  <c r="AF29" i="63" s="1"/>
  <c r="AQ29" i="63" s="1"/>
  <c r="J11" i="63"/>
  <c r="U11" i="63" s="1"/>
  <c r="AF11" i="63" s="1"/>
  <c r="AQ11" i="63" s="1"/>
  <c r="K14" i="63"/>
  <c r="V14" i="63" s="1"/>
  <c r="AG14" i="63" s="1"/>
  <c r="AR14" i="63" s="1"/>
  <c r="K25" i="63"/>
  <c r="V25" i="63" s="1"/>
  <c r="AG25" i="63" s="1"/>
  <c r="AR25" i="63" s="1"/>
  <c r="K30" i="63"/>
  <c r="V30" i="63" s="1"/>
  <c r="AG30" i="63" s="1"/>
  <c r="AR30" i="63" s="1"/>
  <c r="K32" i="63"/>
  <c r="V32" i="63" s="1"/>
  <c r="AG32" i="63" s="1"/>
  <c r="AR32" i="63" s="1"/>
  <c r="K34" i="63"/>
  <c r="V34" i="63" s="1"/>
  <c r="AG34" i="63" s="1"/>
  <c r="AR34" i="63" s="1"/>
  <c r="J10" i="63"/>
  <c r="U10" i="63" s="1"/>
  <c r="AF10" i="63" s="1"/>
  <c r="AQ10" i="63" s="1"/>
  <c r="L14" i="63"/>
  <c r="W14" i="63" s="1"/>
  <c r="AH14" i="63" s="1"/>
  <c r="AS14" i="63" s="1"/>
  <c r="L25" i="63"/>
  <c r="W25" i="63" s="1"/>
  <c r="AH25" i="63" s="1"/>
  <c r="AS25" i="63" s="1"/>
  <c r="L30" i="63"/>
  <c r="W30" i="63" s="1"/>
  <c r="AH30" i="63" s="1"/>
  <c r="AS30" i="63" s="1"/>
  <c r="L32" i="63"/>
  <c r="W32" i="63" s="1"/>
  <c r="AH32" i="63" s="1"/>
  <c r="AS32" i="63" s="1"/>
  <c r="L34" i="63"/>
  <c r="W34" i="63" s="1"/>
  <c r="AH34" i="63" s="1"/>
  <c r="AS34" i="63" s="1"/>
  <c r="M10" i="63"/>
  <c r="X10" i="63" s="1"/>
  <c r="AI10" i="63" s="1"/>
  <c r="AT10" i="63" s="1"/>
  <c r="M14" i="63"/>
  <c r="X14" i="63" s="1"/>
  <c r="AI14" i="63" s="1"/>
  <c r="AT14" i="63" s="1"/>
  <c r="M25" i="63"/>
  <c r="X25" i="63" s="1"/>
  <c r="AI25" i="63" s="1"/>
  <c r="AT25" i="63" s="1"/>
  <c r="M30" i="63"/>
  <c r="X30" i="63" s="1"/>
  <c r="AI30" i="63" s="1"/>
  <c r="AT30" i="63" s="1"/>
  <c r="M32" i="63"/>
  <c r="X32" i="63" s="1"/>
  <c r="AI32" i="63" s="1"/>
  <c r="AT32" i="63" s="1"/>
  <c r="M34" i="63"/>
  <c r="X34" i="63" s="1"/>
  <c r="AI34" i="63" s="1"/>
  <c r="AT34" i="63" s="1"/>
  <c r="J25" i="63"/>
  <c r="U25" i="63" s="1"/>
  <c r="AF25" i="63" s="1"/>
  <c r="AQ25" i="63" s="1"/>
  <c r="O15" i="63"/>
  <c r="Z15" i="63" s="1"/>
  <c r="AK15" i="63" s="1"/>
  <c r="AV15" i="63" s="1"/>
  <c r="N30" i="63"/>
  <c r="Y30" i="63" s="1"/>
  <c r="AJ30" i="63" s="1"/>
  <c r="AU30" i="63" s="1"/>
  <c r="P15" i="63"/>
  <c r="AA15" i="63" s="1"/>
  <c r="AL15" i="63" s="1"/>
  <c r="AW15" i="63" s="1"/>
  <c r="P30" i="63"/>
  <c r="AA30" i="63" s="1"/>
  <c r="AL30" i="63" s="1"/>
  <c r="AW30" i="63" s="1"/>
  <c r="N31" i="63"/>
  <c r="Y31" i="63" s="1"/>
  <c r="AJ31" i="63" s="1"/>
  <c r="AU31" i="63" s="1"/>
  <c r="J32" i="63"/>
  <c r="U32" i="63" s="1"/>
  <c r="AF32" i="63" s="1"/>
  <c r="AQ32" i="63" s="1"/>
  <c r="O31" i="63"/>
  <c r="Z31" i="63" s="1"/>
  <c r="AK31" i="63" s="1"/>
  <c r="AV31" i="63" s="1"/>
  <c r="J31" i="63"/>
  <c r="U31" i="63" s="1"/>
  <c r="AF31" i="63" s="1"/>
  <c r="AQ31" i="63" s="1"/>
  <c r="P10" i="63"/>
  <c r="AA10" i="63" s="1"/>
  <c r="AL10" i="63" s="1"/>
  <c r="AW10" i="63" s="1"/>
  <c r="P31" i="63"/>
  <c r="AA31" i="63" s="1"/>
  <c r="AL31" i="63" s="1"/>
  <c r="AW31" i="63" s="1"/>
  <c r="N11" i="63"/>
  <c r="Y11" i="63" s="1"/>
  <c r="AJ11" i="63" s="1"/>
  <c r="AU11" i="63" s="1"/>
  <c r="N32" i="63"/>
  <c r="Y32" i="63" s="1"/>
  <c r="AJ32" i="63" s="1"/>
  <c r="AU32" i="63" s="1"/>
  <c r="O11" i="63"/>
  <c r="Z11" i="63" s="1"/>
  <c r="AK11" i="63" s="1"/>
  <c r="AV11" i="63" s="1"/>
  <c r="N25" i="63"/>
  <c r="Y25" i="63" s="1"/>
  <c r="AJ25" i="63" s="1"/>
  <c r="AU25" i="63" s="1"/>
  <c r="P32" i="63"/>
  <c r="AA32" i="63" s="1"/>
  <c r="AL32" i="63" s="1"/>
  <c r="AW32" i="63" s="1"/>
  <c r="J15" i="63"/>
  <c r="U15" i="63" s="1"/>
  <c r="AF15" i="63" s="1"/>
  <c r="AQ15" i="63" s="1"/>
  <c r="P11" i="63"/>
  <c r="AA11" i="63" s="1"/>
  <c r="AL11" i="63" s="1"/>
  <c r="AW11" i="63" s="1"/>
  <c r="P25" i="63"/>
  <c r="AA25" i="63" s="1"/>
  <c r="AL25" i="63" s="1"/>
  <c r="AW25" i="63" s="1"/>
  <c r="J14" i="63"/>
  <c r="U14" i="63" s="1"/>
  <c r="AF14" i="63" s="1"/>
  <c r="AQ14" i="63" s="1"/>
  <c r="J13" i="63"/>
  <c r="U13" i="63" s="1"/>
  <c r="AF13" i="63" s="1"/>
  <c r="AQ13" i="63" s="1"/>
  <c r="N14" i="63"/>
  <c r="Y14" i="63" s="1"/>
  <c r="AJ14" i="63" s="1"/>
  <c r="AU14" i="63" s="1"/>
  <c r="N29" i="63"/>
  <c r="Y29" i="63" s="1"/>
  <c r="AJ29" i="63" s="1"/>
  <c r="AU29" i="63" s="1"/>
  <c r="O35" i="63"/>
  <c r="Z35" i="63" s="1"/>
  <c r="AK35" i="63" s="1"/>
  <c r="AV35" i="63" s="1"/>
  <c r="P14" i="63"/>
  <c r="AA14" i="63" s="1"/>
  <c r="AL14" i="63" s="1"/>
  <c r="AW14" i="63" s="1"/>
  <c r="O29" i="63"/>
  <c r="Z29" i="63" s="1"/>
  <c r="AK29" i="63" s="1"/>
  <c r="AV29" i="63" s="1"/>
  <c r="P35" i="63"/>
  <c r="AA35" i="63" s="1"/>
  <c r="AL35" i="63" s="1"/>
  <c r="AW35" i="63" s="1"/>
  <c r="N15" i="63"/>
  <c r="Y15" i="63" s="1"/>
  <c r="AJ15" i="63" s="1"/>
  <c r="AU15" i="63" s="1"/>
  <c r="P29" i="63"/>
  <c r="AA29" i="63" s="1"/>
  <c r="AL29" i="63" s="1"/>
  <c r="AW29" i="63" s="1"/>
  <c r="N13" i="63"/>
  <c r="Y13" i="63" s="1"/>
  <c r="AJ13" i="63" s="1"/>
  <c r="AU13" i="63" s="1"/>
  <c r="O13" i="63"/>
  <c r="Z13" i="63" s="1"/>
  <c r="AK13" i="63" s="1"/>
  <c r="AV13" i="63" s="1"/>
  <c r="P13" i="63"/>
  <c r="AA13" i="63" s="1"/>
  <c r="AL13" i="63" s="1"/>
  <c r="AW13" i="63" s="1"/>
  <c r="N34" i="63"/>
  <c r="Y34" i="63" s="1"/>
  <c r="AJ34" i="63" s="1"/>
  <c r="AU34" i="63" s="1"/>
  <c r="P34" i="63"/>
  <c r="AA34" i="63" s="1"/>
  <c r="AL34" i="63" s="1"/>
  <c r="AW34" i="63" s="1"/>
  <c r="N35" i="63"/>
  <c r="Y35" i="63" s="1"/>
  <c r="AJ35" i="63" s="1"/>
  <c r="AU35" i="63" s="1"/>
  <c r="R28" i="63"/>
  <c r="AC28" i="63" s="1"/>
  <c r="AN28" i="63" s="1"/>
  <c r="AY28" i="63" s="1"/>
  <c r="J28" i="63"/>
  <c r="U28" i="63" s="1"/>
  <c r="AF28" i="63" s="1"/>
  <c r="AQ28" i="63" s="1"/>
  <c r="K28" i="63"/>
  <c r="V28" i="63" s="1"/>
  <c r="AG28" i="63" s="1"/>
  <c r="AR28" i="63" s="1"/>
  <c r="L28" i="63"/>
  <c r="W28" i="63" s="1"/>
  <c r="AH28" i="63" s="1"/>
  <c r="AS28" i="63" s="1"/>
  <c r="M28" i="63"/>
  <c r="X28" i="63" s="1"/>
  <c r="AI28" i="63" s="1"/>
  <c r="AT28" i="63" s="1"/>
  <c r="N28" i="63"/>
  <c r="Y28" i="63" s="1"/>
  <c r="AJ28" i="63" s="1"/>
  <c r="AU28" i="63" s="1"/>
  <c r="O28" i="63"/>
  <c r="Z28" i="63" s="1"/>
  <c r="AK28" i="63" s="1"/>
  <c r="AV28" i="63" s="1"/>
  <c r="P28" i="63"/>
  <c r="AA28" i="63" s="1"/>
  <c r="AL28" i="63" s="1"/>
  <c r="AW28" i="63" s="1"/>
  <c r="Q28" i="63"/>
  <c r="AB28" i="63" s="1"/>
  <c r="AM28" i="63" s="1"/>
  <c r="AX28" i="63" s="1"/>
  <c r="K23" i="63"/>
  <c r="V23" i="63" s="1"/>
  <c r="AG23" i="63" s="1"/>
  <c r="AR23" i="63" s="1"/>
  <c r="P23" i="63"/>
  <c r="AA23" i="63" s="1"/>
  <c r="AL23" i="63" s="1"/>
  <c r="AW23" i="63" s="1"/>
  <c r="K27" i="63"/>
  <c r="V27" i="63" s="1"/>
  <c r="AG27" i="63" s="1"/>
  <c r="AR27" i="63" s="1"/>
  <c r="N27" i="63"/>
  <c r="Y27" i="63" s="1"/>
  <c r="AJ27" i="63" s="1"/>
  <c r="AU27" i="63" s="1"/>
  <c r="R27" i="63"/>
  <c r="AC27" i="63" s="1"/>
  <c r="AN27" i="63" s="1"/>
  <c r="AY27" i="63" s="1"/>
  <c r="P13" i="23"/>
  <c r="AK30" i="44"/>
  <c r="H13" i="23"/>
  <c r="L13" i="23"/>
  <c r="AK38" i="44"/>
  <c r="T13" i="23"/>
  <c r="AK37" i="44"/>
  <c r="AK32" i="44"/>
  <c r="AK35" i="44"/>
  <c r="AK33" i="44"/>
  <c r="AK36" i="44"/>
  <c r="AK31" i="44"/>
  <c r="AK39" i="44"/>
  <c r="AK34" i="44"/>
  <c r="J20" i="63" l="1"/>
  <c r="U20" i="63" s="1"/>
  <c r="AF20" i="63" s="1"/>
  <c r="AQ20" i="63" s="1"/>
  <c r="O23" i="63"/>
  <c r="Z23" i="63" s="1"/>
  <c r="AK23" i="63" s="1"/>
  <c r="AV23" i="63" s="1"/>
  <c r="N23" i="63"/>
  <c r="Y23" i="63" s="1"/>
  <c r="AJ23" i="63" s="1"/>
  <c r="AU23" i="63" s="1"/>
  <c r="N33" i="63"/>
  <c r="Y33" i="63" s="1"/>
  <c r="AJ33" i="63" s="1"/>
  <c r="AU33" i="63" s="1"/>
  <c r="Q9" i="63"/>
  <c r="AB9" i="63" s="1"/>
  <c r="AM9" i="63" s="1"/>
  <c r="AX9" i="63" s="1"/>
  <c r="P9" i="63"/>
  <c r="AA9" i="63" s="1"/>
  <c r="AL9" i="63" s="1"/>
  <c r="AW9" i="63" s="1"/>
  <c r="M33" i="63"/>
  <c r="X33" i="63" s="1"/>
  <c r="AI33" i="63" s="1"/>
  <c r="AT33" i="63" s="1"/>
  <c r="L33" i="63"/>
  <c r="W33" i="63" s="1"/>
  <c r="AH33" i="63" s="1"/>
  <c r="AS33" i="63" s="1"/>
  <c r="J9" i="63"/>
  <c r="U9" i="63" s="1"/>
  <c r="AF9" i="63" s="1"/>
  <c r="AQ9" i="63" s="1"/>
  <c r="R9" i="63"/>
  <c r="AC9" i="63" s="1"/>
  <c r="AN9" i="63" s="1"/>
  <c r="AY9" i="63" s="1"/>
  <c r="K9" i="63"/>
  <c r="V9" i="63" s="1"/>
  <c r="AG9" i="63" s="1"/>
  <c r="AR9" i="63" s="1"/>
  <c r="J23" i="63"/>
  <c r="U23" i="63" s="1"/>
  <c r="AF23" i="63" s="1"/>
  <c r="AQ23" i="63" s="1"/>
  <c r="O9" i="63"/>
  <c r="Z9" i="63" s="1"/>
  <c r="AK9" i="63" s="1"/>
  <c r="AV9" i="63" s="1"/>
  <c r="Q23" i="63"/>
  <c r="AB23" i="63" s="1"/>
  <c r="AM23" i="63" s="1"/>
  <c r="AX23" i="63" s="1"/>
  <c r="L22" i="63"/>
  <c r="W22" i="63" s="1"/>
  <c r="AH22" i="63" s="1"/>
  <c r="AS22" i="63" s="1"/>
  <c r="P27" i="63"/>
  <c r="AA27" i="63" s="1"/>
  <c r="AL27" i="63" s="1"/>
  <c r="AW27" i="63" s="1"/>
  <c r="M23" i="63"/>
  <c r="X23" i="63" s="1"/>
  <c r="AI23" i="63" s="1"/>
  <c r="AT23" i="63" s="1"/>
  <c r="P33" i="63"/>
  <c r="AA33" i="63" s="1"/>
  <c r="AL33" i="63" s="1"/>
  <c r="AW33" i="63" s="1"/>
  <c r="K37" i="63"/>
  <c r="V37" i="63" s="1"/>
  <c r="AG37" i="63" s="1"/>
  <c r="AR37" i="63" s="1"/>
  <c r="O33" i="63"/>
  <c r="Z33" i="63" s="1"/>
  <c r="AK33" i="63" s="1"/>
  <c r="AV33" i="63" s="1"/>
  <c r="R23" i="63"/>
  <c r="AC23" i="63" s="1"/>
  <c r="AN23" i="63" s="1"/>
  <c r="AY23" i="63" s="1"/>
  <c r="R37" i="63"/>
  <c r="AC37" i="63" s="1"/>
  <c r="AN37" i="63" s="1"/>
  <c r="AY37" i="63" s="1"/>
  <c r="L27" i="63"/>
  <c r="W27" i="63" s="1"/>
  <c r="AH27" i="63" s="1"/>
  <c r="AS27" i="63" s="1"/>
  <c r="Q33" i="63"/>
  <c r="AB33" i="63" s="1"/>
  <c r="AM33" i="63" s="1"/>
  <c r="AX33" i="63" s="1"/>
  <c r="J27" i="63"/>
  <c r="U27" i="63" s="1"/>
  <c r="AF27" i="63" s="1"/>
  <c r="AQ27" i="63" s="1"/>
  <c r="R19" i="63"/>
  <c r="AC19" i="63" s="1"/>
  <c r="AN19" i="63" s="1"/>
  <c r="AY19" i="63" s="1"/>
  <c r="M27" i="63"/>
  <c r="X27" i="63" s="1"/>
  <c r="AI27" i="63" s="1"/>
  <c r="AT27" i="63" s="1"/>
  <c r="Q37" i="63"/>
  <c r="AB37" i="63" s="1"/>
  <c r="AM37" i="63" s="1"/>
  <c r="AX37" i="63" s="1"/>
  <c r="O27" i="63"/>
  <c r="Z27" i="63" s="1"/>
  <c r="AK27" i="63" s="1"/>
  <c r="AV27" i="63" s="1"/>
  <c r="P37" i="63"/>
  <c r="AA37" i="63" s="1"/>
  <c r="AL37" i="63" s="1"/>
  <c r="AW37" i="63" s="1"/>
  <c r="M22" i="63"/>
  <c r="X22" i="63" s="1"/>
  <c r="AI22" i="63" s="1"/>
  <c r="AT22" i="63" s="1"/>
  <c r="Q12" i="63"/>
  <c r="AB12" i="63" s="1"/>
  <c r="AM12" i="63" s="1"/>
  <c r="AX12" i="63" s="1"/>
  <c r="P7" i="63"/>
  <c r="AA7" i="63" s="1"/>
  <c r="AL7" i="63" s="1"/>
  <c r="AW7" i="63" s="1"/>
  <c r="K22" i="63"/>
  <c r="V22" i="63" s="1"/>
  <c r="AG22" i="63" s="1"/>
  <c r="AR22" i="63" s="1"/>
  <c r="M20" i="63"/>
  <c r="X20" i="63" s="1"/>
  <c r="AI20" i="63" s="1"/>
  <c r="AT20" i="63" s="1"/>
  <c r="K20" i="63"/>
  <c r="V20" i="63" s="1"/>
  <c r="AG20" i="63" s="1"/>
  <c r="AR20" i="63" s="1"/>
  <c r="P22" i="63"/>
  <c r="AA22" i="63" s="1"/>
  <c r="AL22" i="63" s="1"/>
  <c r="AW22" i="63" s="1"/>
  <c r="L12" i="63"/>
  <c r="W12" i="63" s="1"/>
  <c r="AH12" i="63" s="1"/>
  <c r="AS12" i="63" s="1"/>
  <c r="J8" i="63"/>
  <c r="U8" i="63" s="1"/>
  <c r="AF8" i="63" s="1"/>
  <c r="AQ8" i="63" s="1"/>
  <c r="P17" i="63"/>
  <c r="AA17" i="63" s="1"/>
  <c r="AL17" i="63" s="1"/>
  <c r="AW17" i="63" s="1"/>
  <c r="R7" i="63"/>
  <c r="AC7" i="63" s="1"/>
  <c r="AN7" i="63" s="1"/>
  <c r="AY7" i="63" s="1"/>
  <c r="P12" i="63"/>
  <c r="AA12" i="63" s="1"/>
  <c r="AL12" i="63" s="1"/>
  <c r="AW12" i="63" s="1"/>
  <c r="O17" i="63"/>
  <c r="Z17" i="63" s="1"/>
  <c r="AK17" i="63" s="1"/>
  <c r="AV17" i="63" s="1"/>
  <c r="R21" i="63"/>
  <c r="AC21" i="63" s="1"/>
  <c r="AN21" i="63" s="1"/>
  <c r="AY21" i="63" s="1"/>
  <c r="P21" i="63"/>
  <c r="AA21" i="63" s="1"/>
  <c r="AL21" i="63" s="1"/>
  <c r="AW21" i="63" s="1"/>
  <c r="Q7" i="63"/>
  <c r="AB7" i="63" s="1"/>
  <c r="AM7" i="63" s="1"/>
  <c r="AX7" i="63" s="1"/>
  <c r="M17" i="63"/>
  <c r="X17" i="63" s="1"/>
  <c r="AI17" i="63" s="1"/>
  <c r="AT17" i="63" s="1"/>
  <c r="O21" i="63"/>
  <c r="Z21" i="63" s="1"/>
  <c r="AK21" i="63" s="1"/>
  <c r="AV21" i="63" s="1"/>
  <c r="O7" i="63"/>
  <c r="Z7" i="63" s="1"/>
  <c r="AK7" i="63" s="1"/>
  <c r="AV7" i="63" s="1"/>
  <c r="R20" i="63"/>
  <c r="AC20" i="63" s="1"/>
  <c r="AN20" i="63" s="1"/>
  <c r="AY20" i="63" s="1"/>
  <c r="L17" i="63"/>
  <c r="W17" i="63" s="1"/>
  <c r="AH17" i="63" s="1"/>
  <c r="AS17" i="63" s="1"/>
  <c r="N21" i="63"/>
  <c r="Y21" i="63" s="1"/>
  <c r="AJ21" i="63" s="1"/>
  <c r="AU21" i="63" s="1"/>
  <c r="N7" i="63"/>
  <c r="Y7" i="63" s="1"/>
  <c r="AJ7" i="63" s="1"/>
  <c r="AU7" i="63" s="1"/>
  <c r="Q20" i="63"/>
  <c r="AB20" i="63" s="1"/>
  <c r="AM20" i="63" s="1"/>
  <c r="AX20" i="63" s="1"/>
  <c r="Q19" i="63"/>
  <c r="AB19" i="63" s="1"/>
  <c r="AM19" i="63" s="1"/>
  <c r="AX19" i="63" s="1"/>
  <c r="K17" i="63"/>
  <c r="V17" i="63" s="1"/>
  <c r="AG17" i="63" s="1"/>
  <c r="AR17" i="63" s="1"/>
  <c r="K21" i="63"/>
  <c r="V21" i="63" s="1"/>
  <c r="AG21" i="63" s="1"/>
  <c r="AR21" i="63" s="1"/>
  <c r="M7" i="63"/>
  <c r="X7" i="63" s="1"/>
  <c r="AI7" i="63" s="1"/>
  <c r="AT7" i="63" s="1"/>
  <c r="J21" i="63"/>
  <c r="U21" i="63" s="1"/>
  <c r="AF21" i="63" s="1"/>
  <c r="AQ21" i="63" s="1"/>
  <c r="L7" i="63"/>
  <c r="W7" i="63" s="1"/>
  <c r="AH7" i="63" s="1"/>
  <c r="AS7" i="63" s="1"/>
  <c r="P20" i="63"/>
  <c r="AA20" i="63" s="1"/>
  <c r="AL20" i="63" s="1"/>
  <c r="AW20" i="63" s="1"/>
  <c r="Q21" i="63"/>
  <c r="AB21" i="63" s="1"/>
  <c r="AM21" i="63" s="1"/>
  <c r="AX21" i="63" s="1"/>
  <c r="J7" i="63"/>
  <c r="U7" i="63" s="1"/>
  <c r="AF7" i="63" s="1"/>
  <c r="AQ7" i="63" s="1"/>
  <c r="O19" i="63"/>
  <c r="Z19" i="63" s="1"/>
  <c r="AK19" i="63" s="1"/>
  <c r="AV19" i="63" s="1"/>
  <c r="M21" i="63"/>
  <c r="X21" i="63" s="1"/>
  <c r="AI21" i="63" s="1"/>
  <c r="AT21" i="63" s="1"/>
  <c r="K7" i="63"/>
  <c r="V7" i="63" s="1"/>
  <c r="AG7" i="63" s="1"/>
  <c r="AR7" i="63" s="1"/>
  <c r="L23" i="63"/>
  <c r="W23" i="63" s="1"/>
  <c r="AH23" i="63" s="1"/>
  <c r="AS23" i="63" s="1"/>
  <c r="Q17" i="63"/>
  <c r="AB17" i="63" s="1"/>
  <c r="AM17" i="63" s="1"/>
  <c r="AX17" i="63" s="1"/>
  <c r="L21" i="63"/>
  <c r="W21" i="63" s="1"/>
  <c r="AH21" i="63" s="1"/>
  <c r="AS21" i="63" s="1"/>
  <c r="N20" i="63"/>
  <c r="Y20" i="63" s="1"/>
  <c r="AJ20" i="63" s="1"/>
  <c r="AU20" i="63" s="1"/>
  <c r="L20" i="63"/>
  <c r="W20" i="63" s="1"/>
  <c r="AH20" i="63" s="1"/>
  <c r="AS20" i="63" s="1"/>
  <c r="Q27" i="63"/>
  <c r="AB27" i="63" s="1"/>
  <c r="AM27" i="63" s="1"/>
  <c r="AX27" i="63" s="1"/>
  <c r="O12" i="63"/>
  <c r="Z12" i="63" s="1"/>
  <c r="AK12" i="63" s="1"/>
  <c r="AV12" i="63" s="1"/>
  <c r="O20" i="63"/>
  <c r="Z20" i="63" s="1"/>
  <c r="AK20" i="63" s="1"/>
  <c r="AV20" i="63" s="1"/>
  <c r="N19" i="63"/>
  <c r="Y19" i="63" s="1"/>
  <c r="AJ19" i="63" s="1"/>
  <c r="AU19" i="63" s="1"/>
  <c r="N17" i="63"/>
  <c r="Y17" i="63" s="1"/>
  <c r="AJ17" i="63" s="1"/>
  <c r="AU17" i="63" s="1"/>
  <c r="R8" i="63"/>
  <c r="AC8" i="63" s="1"/>
  <c r="AN8" i="63" s="1"/>
  <c r="AY8" i="63" s="1"/>
  <c r="J37" i="63"/>
  <c r="U37" i="63" s="1"/>
  <c r="AF37" i="63" s="1"/>
  <c r="AQ37" i="63" s="1"/>
  <c r="J19" i="63"/>
  <c r="U19" i="63" s="1"/>
  <c r="AF19" i="63" s="1"/>
  <c r="AQ19" i="63" s="1"/>
  <c r="P18" i="63"/>
  <c r="AA18" i="63" s="1"/>
  <c r="AL18" i="63" s="1"/>
  <c r="AW18" i="63" s="1"/>
  <c r="Q8" i="63"/>
  <c r="AB8" i="63" s="1"/>
  <c r="AM8" i="63" s="1"/>
  <c r="AX8" i="63" s="1"/>
  <c r="N8" i="63"/>
  <c r="Y8" i="63" s="1"/>
  <c r="AJ8" i="63" s="1"/>
  <c r="AU8" i="63" s="1"/>
  <c r="L18" i="63"/>
  <c r="W18" i="63" s="1"/>
  <c r="AH18" i="63" s="1"/>
  <c r="AS18" i="63" s="1"/>
  <c r="O18" i="63"/>
  <c r="Z18" i="63" s="1"/>
  <c r="AK18" i="63" s="1"/>
  <c r="AV18" i="63" s="1"/>
  <c r="P8" i="63"/>
  <c r="AA8" i="63" s="1"/>
  <c r="AL8" i="63" s="1"/>
  <c r="AW8" i="63" s="1"/>
  <c r="M37" i="63"/>
  <c r="X37" i="63" s="1"/>
  <c r="AI37" i="63" s="1"/>
  <c r="AT37" i="63" s="1"/>
  <c r="P19" i="63"/>
  <c r="AA19" i="63" s="1"/>
  <c r="AL19" i="63" s="1"/>
  <c r="AW19" i="63" s="1"/>
  <c r="J17" i="63"/>
  <c r="U17" i="63" s="1"/>
  <c r="AF17" i="63" s="1"/>
  <c r="AQ17" i="63" s="1"/>
  <c r="N18" i="63"/>
  <c r="Y18" i="63" s="1"/>
  <c r="AJ18" i="63" s="1"/>
  <c r="AU18" i="63" s="1"/>
  <c r="O8" i="63"/>
  <c r="Z8" i="63" s="1"/>
  <c r="AK8" i="63" s="1"/>
  <c r="AV8" i="63" s="1"/>
  <c r="N37" i="63"/>
  <c r="Y37" i="63" s="1"/>
  <c r="AJ37" i="63" s="1"/>
  <c r="AU37" i="63" s="1"/>
  <c r="R22" i="63"/>
  <c r="AC22" i="63" s="1"/>
  <c r="AN22" i="63" s="1"/>
  <c r="AY22" i="63" s="1"/>
  <c r="K12" i="63"/>
  <c r="V12" i="63" s="1"/>
  <c r="AG12" i="63" s="1"/>
  <c r="AR12" i="63" s="1"/>
  <c r="O37" i="63"/>
  <c r="Z37" i="63" s="1"/>
  <c r="AK37" i="63" s="1"/>
  <c r="AV37" i="63" s="1"/>
  <c r="R17" i="63"/>
  <c r="AC17" i="63" s="1"/>
  <c r="AN17" i="63" s="1"/>
  <c r="AY17" i="63" s="1"/>
  <c r="Q22" i="63"/>
  <c r="AB22" i="63" s="1"/>
  <c r="AM22" i="63" s="1"/>
  <c r="AX22" i="63" s="1"/>
  <c r="L37" i="63"/>
  <c r="W37" i="63" s="1"/>
  <c r="AH37" i="63" s="1"/>
  <c r="AS37" i="63" s="1"/>
  <c r="M19" i="63"/>
  <c r="X19" i="63" s="1"/>
  <c r="AI19" i="63" s="1"/>
  <c r="AT19" i="63" s="1"/>
  <c r="O22" i="63"/>
  <c r="Z22" i="63" s="1"/>
  <c r="AK22" i="63" s="1"/>
  <c r="AV22" i="63" s="1"/>
  <c r="R18" i="63"/>
  <c r="AC18" i="63" s="1"/>
  <c r="AN18" i="63" s="1"/>
  <c r="AY18" i="63" s="1"/>
  <c r="J12" i="63"/>
  <c r="U12" i="63" s="1"/>
  <c r="AF12" i="63" s="1"/>
  <c r="AQ12" i="63" s="1"/>
  <c r="M8" i="63"/>
  <c r="X8" i="63" s="1"/>
  <c r="AI8" i="63" s="1"/>
  <c r="AT8" i="63" s="1"/>
  <c r="L19" i="63"/>
  <c r="W19" i="63" s="1"/>
  <c r="AH19" i="63" s="1"/>
  <c r="AS19" i="63" s="1"/>
  <c r="N22" i="63"/>
  <c r="Y22" i="63" s="1"/>
  <c r="AJ22" i="63" s="1"/>
  <c r="AU22" i="63" s="1"/>
  <c r="K19" i="63"/>
  <c r="V19" i="63" s="1"/>
  <c r="AG19" i="63" s="1"/>
  <c r="AR19" i="63" s="1"/>
  <c r="Q18" i="63"/>
  <c r="AB18" i="63" s="1"/>
  <c r="AM18" i="63" s="1"/>
  <c r="AX18" i="63" s="1"/>
  <c r="L8" i="63"/>
  <c r="W8" i="63" s="1"/>
  <c r="AH8" i="63" s="1"/>
  <c r="AS8" i="63" s="1"/>
  <c r="N12" i="63"/>
  <c r="Y12" i="63" s="1"/>
  <c r="AJ12" i="63" s="1"/>
  <c r="AU12" i="63" s="1"/>
  <c r="J22" i="63"/>
  <c r="U22" i="63" s="1"/>
  <c r="AF22" i="63" s="1"/>
  <c r="AQ22" i="63" s="1"/>
  <c r="M18" i="63"/>
  <c r="X18" i="63" s="1"/>
  <c r="AI18" i="63" s="1"/>
  <c r="AT18" i="63" s="1"/>
  <c r="M12" i="63"/>
  <c r="X12" i="63" s="1"/>
  <c r="AI12" i="63" s="1"/>
  <c r="AT12" i="63" s="1"/>
  <c r="K8" i="63"/>
  <c r="V8" i="63" s="1"/>
  <c r="AG8" i="63" s="1"/>
  <c r="AR8" i="63" s="1"/>
  <c r="K18" i="63"/>
  <c r="V18" i="63" s="1"/>
  <c r="AG18" i="63" s="1"/>
  <c r="AR18" i="63" s="1"/>
  <c r="R12" i="63"/>
  <c r="AC12" i="63" s="1"/>
  <c r="AN12" i="63" s="1"/>
  <c r="AY12" i="63" s="1"/>
  <c r="J18" i="63"/>
  <c r="U18" i="63" s="1"/>
  <c r="AF18" i="63" s="1"/>
  <c r="AQ18" i="63" s="1"/>
  <c r="D8" i="23"/>
  <c r="D12" i="23"/>
  <c r="D13" i="23"/>
  <c r="D11" i="23"/>
  <c r="D10" i="23"/>
  <c r="D9" i="23"/>
  <c r="AG38" i="63" l="1"/>
  <c r="AG53" i="63" s="1"/>
  <c r="U16" i="23" l="1"/>
  <c r="S16" i="23" s="1"/>
  <c r="Q16" i="23"/>
  <c r="O16" i="23" s="1"/>
  <c r="T166" i="44"/>
  <c r="AG45" i="63"/>
  <c r="B1" i="75"/>
  <c r="E62" i="62"/>
  <c r="H62" i="62"/>
  <c r="I62" i="62"/>
  <c r="J62" i="62"/>
  <c r="K62" i="62"/>
  <c r="L62" i="62"/>
  <c r="M62" i="62"/>
  <c r="N62" i="62"/>
  <c r="O62" i="62"/>
  <c r="P62" i="62"/>
  <c r="Q62" i="62"/>
  <c r="E63" i="62"/>
  <c r="H63" i="62"/>
  <c r="I63" i="62"/>
  <c r="J63" i="62"/>
  <c r="K63" i="62"/>
  <c r="L63" i="62"/>
  <c r="M63" i="62"/>
  <c r="N63" i="62"/>
  <c r="O63" i="62"/>
  <c r="P63" i="62"/>
  <c r="Q63" i="62"/>
  <c r="BV165" i="44"/>
  <c r="BD165" i="44"/>
  <c r="AL165" i="44"/>
  <c r="AM162" i="44"/>
  <c r="AM167" i="44"/>
  <c r="AM183" i="44"/>
  <c r="T165" i="44"/>
  <c r="U15" i="23"/>
  <c r="R15" i="23" s="1"/>
  <c r="Q15" i="23"/>
  <c r="N15" i="23" s="1"/>
  <c r="M15" i="23"/>
  <c r="J15" i="23" s="1"/>
  <c r="E15" i="23"/>
  <c r="B1" i="21"/>
  <c r="AL166" i="44" l="1"/>
  <c r="M16" i="23"/>
  <c r="K16" i="23" s="1"/>
  <c r="BV166" i="44"/>
  <c r="BD166" i="44"/>
  <c r="AM169" i="44"/>
  <c r="AM173" i="44" s="1"/>
  <c r="AF66" i="43" l="1"/>
  <c r="AB66" i="43"/>
  <c r="X66" i="43"/>
  <c r="T66" i="43"/>
  <c r="P66" i="43"/>
  <c r="L66" i="43"/>
  <c r="Q61" i="64"/>
  <c r="Q62" i="64"/>
  <c r="Q63" i="64"/>
  <c r="Q64" i="64"/>
  <c r="Q65" i="64"/>
  <c r="Q66" i="64"/>
  <c r="Q67" i="64"/>
  <c r="Q68" i="64"/>
  <c r="Q69" i="64"/>
  <c r="Q70" i="64"/>
  <c r="Q74" i="64"/>
  <c r="Q75" i="64"/>
  <c r="Q76" i="64"/>
  <c r="Q77" i="64"/>
  <c r="Q78" i="64"/>
  <c r="Q79" i="64"/>
  <c r="Q80" i="64"/>
  <c r="Q81" i="64"/>
  <c r="Q82" i="64"/>
  <c r="Q83" i="64"/>
  <c r="Q87" i="64"/>
  <c r="Q88" i="64"/>
  <c r="Q89" i="64"/>
  <c r="Q90" i="64"/>
  <c r="Q91" i="64"/>
  <c r="Q92" i="64"/>
  <c r="Q93" i="64"/>
  <c r="Q94" i="64"/>
  <c r="Q95" i="64"/>
  <c r="Q96" i="64"/>
  <c r="Q100" i="64"/>
  <c r="Q101" i="64"/>
  <c r="Q102" i="64"/>
  <c r="Q103" i="64"/>
  <c r="Q104" i="64"/>
  <c r="Q105" i="64"/>
  <c r="Q106" i="64"/>
  <c r="Q107" i="64"/>
  <c r="Q108" i="64"/>
  <c r="Q109" i="64"/>
  <c r="Q9" i="64"/>
  <c r="Q10" i="64"/>
  <c r="Q11" i="64"/>
  <c r="Q12" i="64"/>
  <c r="Q13" i="64"/>
  <c r="Q14" i="64"/>
  <c r="Q15" i="64"/>
  <c r="Q16" i="64"/>
  <c r="Q17" i="64"/>
  <c r="Q18" i="64"/>
  <c r="Q22" i="64"/>
  <c r="Q23" i="64"/>
  <c r="Q24" i="64"/>
  <c r="Q25" i="64"/>
  <c r="Q26" i="64"/>
  <c r="Q27" i="64"/>
  <c r="Q28" i="64"/>
  <c r="Q29" i="64"/>
  <c r="Q30" i="64"/>
  <c r="Q31" i="64"/>
  <c r="Q35" i="64"/>
  <c r="Q36" i="64"/>
  <c r="Q37" i="64"/>
  <c r="Q38" i="64"/>
  <c r="Q39" i="64"/>
  <c r="Q40" i="64"/>
  <c r="Q41" i="64"/>
  <c r="Q42" i="64"/>
  <c r="Q43" i="64"/>
  <c r="Q44" i="64"/>
  <c r="Q48" i="64"/>
  <c r="Q49" i="64"/>
  <c r="Q50" i="64"/>
  <c r="Q51" i="64"/>
  <c r="Q52" i="64"/>
  <c r="Q53" i="64"/>
  <c r="Q54" i="64"/>
  <c r="Q55" i="64"/>
  <c r="Q56" i="64"/>
  <c r="Q57" i="64"/>
  <c r="Q33" i="62"/>
  <c r="Q34" i="62"/>
  <c r="Q35" i="62"/>
  <c r="Q39" i="62"/>
  <c r="Q40" i="62"/>
  <c r="Q41" i="62"/>
  <c r="Q45" i="62"/>
  <c r="Q46" i="62"/>
  <c r="Q47" i="62"/>
  <c r="Q51" i="62"/>
  <c r="Q52" i="62"/>
  <c r="Q53" i="62"/>
  <c r="Q9" i="62"/>
  <c r="Q10" i="62"/>
  <c r="Q11" i="62"/>
  <c r="Q15" i="62"/>
  <c r="Q16" i="62"/>
  <c r="Q17" i="62"/>
  <c r="Q21" i="62"/>
  <c r="Q22" i="62"/>
  <c r="Q23" i="62"/>
  <c r="Q27" i="62"/>
  <c r="Q28" i="62"/>
  <c r="Q29" i="62"/>
  <c r="AZ63" i="63"/>
  <c r="AZ38" i="63"/>
  <c r="AZ53" i="63" s="1"/>
  <c r="AO63" i="63"/>
  <c r="AO38" i="63"/>
  <c r="AO53" i="63" s="1"/>
  <c r="AD63" i="63"/>
  <c r="AD38" i="63"/>
  <c r="AD53" i="63" s="1"/>
  <c r="S63" i="63"/>
  <c r="S38" i="63"/>
  <c r="S53" i="63" s="1"/>
  <c r="CH183" i="44"/>
  <c r="CH162" i="44"/>
  <c r="BP183" i="44"/>
  <c r="BP162" i="44"/>
  <c r="AX183" i="44"/>
  <c r="AX162" i="44"/>
  <c r="AF183" i="44"/>
  <c r="AF162" i="44"/>
  <c r="AF169" i="44" s="1"/>
  <c r="AF173" i="44" s="1"/>
  <c r="Q21" i="64" l="1"/>
  <c r="Q60" i="64"/>
  <c r="Q34" i="64"/>
  <c r="Q73" i="64"/>
  <c r="Q112" i="64"/>
  <c r="Q47" i="64"/>
  <c r="Q86" i="64"/>
  <c r="Q118" i="64"/>
  <c r="Q117" i="64"/>
  <c r="Q125" i="64"/>
  <c r="Q59" i="62"/>
  <c r="Q124" i="64"/>
  <c r="Q123" i="64"/>
  <c r="Q60" i="62"/>
  <c r="Q122" i="64"/>
  <c r="Q121" i="64"/>
  <c r="Q120" i="64"/>
  <c r="Q119" i="64"/>
  <c r="Q116" i="64"/>
  <c r="Q61" i="62"/>
  <c r="Q72" i="64"/>
  <c r="Q85" i="64"/>
  <c r="Q111" i="64"/>
  <c r="Q98" i="64"/>
  <c r="Q20" i="62"/>
  <c r="Q32" i="62"/>
  <c r="Q26" i="62"/>
  <c r="Q56" i="62"/>
  <c r="Q38" i="62"/>
  <c r="Q50" i="62"/>
  <c r="Q14" i="62"/>
  <c r="Q44" i="62"/>
  <c r="Q59" i="64"/>
  <c r="Q20" i="64"/>
  <c r="Q33" i="64"/>
  <c r="Q46" i="64"/>
  <c r="AZ45" i="63"/>
  <c r="AO45" i="63"/>
  <c r="AD45" i="63"/>
  <c r="S45" i="63"/>
  <c r="CH169" i="44"/>
  <c r="CH173" i="44" s="1"/>
  <c r="BP169" i="44"/>
  <c r="BP173" i="44" s="1"/>
  <c r="AX169" i="44"/>
  <c r="AX173" i="44" s="1"/>
  <c r="Q113" i="64" l="1"/>
  <c r="Q114" i="64" s="1"/>
  <c r="Q64" i="62"/>
  <c r="Q65" i="62" s="1"/>
  <c r="Q127" i="64"/>
  <c r="Q128" i="64" s="1"/>
  <c r="Q57" i="62"/>
  <c r="AP38" i="55"/>
  <c r="AX43" i="55"/>
  <c r="AW43" i="55"/>
  <c r="AV43" i="55"/>
  <c r="AU43" i="55"/>
  <c r="AT43" i="55"/>
  <c r="AR43" i="55"/>
  <c r="AQ43" i="55"/>
  <c r="AP43" i="55"/>
  <c r="AO43" i="55"/>
  <c r="AN43" i="55"/>
  <c r="AL43" i="55"/>
  <c r="AK43" i="55"/>
  <c r="AJ43" i="55"/>
  <c r="AI43" i="55"/>
  <c r="AH43" i="55"/>
  <c r="AF43" i="55"/>
  <c r="AE43" i="55"/>
  <c r="AD43" i="55"/>
  <c r="AC43" i="55"/>
  <c r="AB43" i="55"/>
  <c r="AX42" i="55"/>
  <c r="AW42" i="55"/>
  <c r="AV42" i="55"/>
  <c r="AU42" i="55"/>
  <c r="AT42" i="55"/>
  <c r="AR42" i="55"/>
  <c r="AQ42" i="55"/>
  <c r="AP42" i="55"/>
  <c r="AO42" i="55"/>
  <c r="AN42" i="55"/>
  <c r="AL42" i="55"/>
  <c r="AK42" i="55"/>
  <c r="AJ42" i="55"/>
  <c r="AI42" i="55"/>
  <c r="AH42" i="55"/>
  <c r="AF42" i="55"/>
  <c r="AE42" i="55"/>
  <c r="AD42" i="55"/>
  <c r="AC42" i="55"/>
  <c r="AB42" i="55"/>
  <c r="AX41" i="55"/>
  <c r="AW41" i="55"/>
  <c r="AV41" i="55"/>
  <c r="AU41" i="55"/>
  <c r="AT41" i="55"/>
  <c r="AR41" i="55"/>
  <c r="AQ41" i="55"/>
  <c r="AP41" i="55"/>
  <c r="AO41" i="55"/>
  <c r="AN41" i="55"/>
  <c r="AL41" i="55"/>
  <c r="AK41" i="55"/>
  <c r="AJ41" i="55"/>
  <c r="AI41" i="55"/>
  <c r="AH41" i="55"/>
  <c r="AF41" i="55"/>
  <c r="AE41" i="55"/>
  <c r="AD41" i="55"/>
  <c r="AC41" i="55"/>
  <c r="AB41" i="55"/>
  <c r="AX40" i="55"/>
  <c r="AW40" i="55"/>
  <c r="AV40" i="55"/>
  <c r="AU40" i="55"/>
  <c r="AT40" i="55"/>
  <c r="AR40" i="55"/>
  <c r="AQ40" i="55"/>
  <c r="AP40" i="55"/>
  <c r="AO40" i="55"/>
  <c r="AN40" i="55"/>
  <c r="AL40" i="55"/>
  <c r="AK40" i="55"/>
  <c r="AJ40" i="55"/>
  <c r="AI40" i="55"/>
  <c r="AH40" i="55"/>
  <c r="AF40" i="55"/>
  <c r="AE40" i="55"/>
  <c r="AD40" i="55"/>
  <c r="AC40" i="55"/>
  <c r="AB40" i="55"/>
  <c r="AX39" i="55"/>
  <c r="AW39" i="55"/>
  <c r="AV39" i="55"/>
  <c r="AU39" i="55"/>
  <c r="AT39" i="55"/>
  <c r="AR39" i="55"/>
  <c r="AQ39" i="55"/>
  <c r="AP39" i="55"/>
  <c r="AO39" i="55"/>
  <c r="AN39" i="55"/>
  <c r="AL39" i="55"/>
  <c r="AK39" i="55"/>
  <c r="AJ39" i="55"/>
  <c r="AI39" i="55"/>
  <c r="AH39" i="55"/>
  <c r="AF39" i="55"/>
  <c r="AE39" i="55"/>
  <c r="AD39" i="55"/>
  <c r="AC39" i="55"/>
  <c r="AB39" i="55"/>
  <c r="AX38" i="55"/>
  <c r="AW38" i="55"/>
  <c r="AV38" i="55"/>
  <c r="AU38" i="55"/>
  <c r="AT38" i="55"/>
  <c r="AR38" i="55"/>
  <c r="AQ38" i="55"/>
  <c r="AO38" i="55"/>
  <c r="AN38" i="55"/>
  <c r="AL38" i="55"/>
  <c r="AK38" i="55"/>
  <c r="AJ38" i="55"/>
  <c r="AI38" i="55"/>
  <c r="AH38" i="55"/>
  <c r="AF38" i="55"/>
  <c r="AE38" i="55"/>
  <c r="AD38" i="55"/>
  <c r="AC38" i="55"/>
  <c r="AB38" i="55"/>
  <c r="AX37" i="55"/>
  <c r="AW37" i="55"/>
  <c r="AV37" i="55"/>
  <c r="AU37" i="55"/>
  <c r="AT37" i="55"/>
  <c r="AR37" i="55"/>
  <c r="AQ37" i="55"/>
  <c r="AP37" i="55"/>
  <c r="AO37" i="55"/>
  <c r="AN37" i="55"/>
  <c r="AL37" i="55"/>
  <c r="AK37" i="55"/>
  <c r="AJ37" i="55"/>
  <c r="AI37" i="55"/>
  <c r="AH37" i="55"/>
  <c r="AF37" i="55"/>
  <c r="AE37" i="55"/>
  <c r="AD37" i="55"/>
  <c r="AC37" i="55"/>
  <c r="AB37" i="55"/>
  <c r="AX36" i="55"/>
  <c r="AW36" i="55"/>
  <c r="AV36" i="55"/>
  <c r="AU36" i="55"/>
  <c r="AT36" i="55"/>
  <c r="AR36" i="55"/>
  <c r="AQ36" i="55"/>
  <c r="AP36" i="55"/>
  <c r="AO36" i="55"/>
  <c r="AN36" i="55"/>
  <c r="AL36" i="55"/>
  <c r="AK36" i="55"/>
  <c r="AJ36" i="55"/>
  <c r="AI36" i="55"/>
  <c r="AH36" i="55"/>
  <c r="AF36" i="55"/>
  <c r="AE36" i="55"/>
  <c r="AD36" i="55"/>
  <c r="AC36" i="55"/>
  <c r="AB36" i="55"/>
  <c r="AX35" i="55"/>
  <c r="AW35" i="55"/>
  <c r="AV35" i="55"/>
  <c r="AU35" i="55"/>
  <c r="AT35" i="55"/>
  <c r="AR35" i="55"/>
  <c r="AQ35" i="55"/>
  <c r="AP35" i="55"/>
  <c r="AO35" i="55"/>
  <c r="AN35" i="55"/>
  <c r="AL35" i="55"/>
  <c r="AK35" i="55"/>
  <c r="AJ35" i="55"/>
  <c r="AI35" i="55"/>
  <c r="AH35" i="55"/>
  <c r="AF35" i="55"/>
  <c r="AE35" i="55"/>
  <c r="AD35" i="55"/>
  <c r="AC35" i="55"/>
  <c r="AB35" i="55"/>
  <c r="AX29" i="55"/>
  <c r="AW29" i="55"/>
  <c r="AV29" i="55"/>
  <c r="AU29" i="55"/>
  <c r="AT29" i="55"/>
  <c r="AR29" i="55"/>
  <c r="AQ29" i="55"/>
  <c r="AP29" i="55"/>
  <c r="AO29" i="55"/>
  <c r="AN29" i="55"/>
  <c r="AL29" i="55"/>
  <c r="AK29" i="55"/>
  <c r="AJ29" i="55"/>
  <c r="AI29" i="55"/>
  <c r="AH29" i="55"/>
  <c r="AF29" i="55"/>
  <c r="AE29" i="55"/>
  <c r="AD29" i="55"/>
  <c r="AC29" i="55"/>
  <c r="AB29" i="55"/>
  <c r="Z29" i="55"/>
  <c r="Y29" i="55"/>
  <c r="X29" i="55"/>
  <c r="W29" i="55"/>
  <c r="V29" i="55"/>
  <c r="AX28" i="55"/>
  <c r="AW28" i="55"/>
  <c r="AV28" i="55"/>
  <c r="AU28" i="55"/>
  <c r="AT28" i="55"/>
  <c r="AR28" i="55"/>
  <c r="AQ28" i="55"/>
  <c r="AP28" i="55"/>
  <c r="AO28" i="55"/>
  <c r="AN28" i="55"/>
  <c r="AL28" i="55"/>
  <c r="AK28" i="55"/>
  <c r="AJ28" i="55"/>
  <c r="AI28" i="55"/>
  <c r="AH28" i="55"/>
  <c r="AF28" i="55"/>
  <c r="AE28" i="55"/>
  <c r="AD28" i="55"/>
  <c r="AC28" i="55"/>
  <c r="AB28" i="55"/>
  <c r="Z28" i="55"/>
  <c r="Y28" i="55"/>
  <c r="X28" i="55"/>
  <c r="W28" i="55"/>
  <c r="V28" i="55"/>
  <c r="AX27" i="55"/>
  <c r="AW27" i="55"/>
  <c r="AV27" i="55"/>
  <c r="AU27" i="55"/>
  <c r="AT27" i="55"/>
  <c r="AR27" i="55"/>
  <c r="AQ27" i="55"/>
  <c r="AP27" i="55"/>
  <c r="AO27" i="55"/>
  <c r="AN27" i="55"/>
  <c r="AL27" i="55"/>
  <c r="AK27" i="55"/>
  <c r="AJ27" i="55"/>
  <c r="AI27" i="55"/>
  <c r="AH27" i="55"/>
  <c r="AF27" i="55"/>
  <c r="AE27" i="55"/>
  <c r="AD27" i="55"/>
  <c r="AC27" i="55"/>
  <c r="AB27" i="55"/>
  <c r="Z27" i="55"/>
  <c r="Y27" i="55"/>
  <c r="X27" i="55"/>
  <c r="W27" i="55"/>
  <c r="V27" i="55"/>
  <c r="AX26" i="55"/>
  <c r="AW26" i="55"/>
  <c r="AV26" i="55"/>
  <c r="AU26" i="55"/>
  <c r="AT26" i="55"/>
  <c r="AR26" i="55"/>
  <c r="AQ26" i="55"/>
  <c r="AP26" i="55"/>
  <c r="AO26" i="55"/>
  <c r="AN26" i="55"/>
  <c r="AL26" i="55"/>
  <c r="AK26" i="55"/>
  <c r="AJ26" i="55"/>
  <c r="AI26" i="55"/>
  <c r="AH26" i="55"/>
  <c r="AF26" i="55"/>
  <c r="AE26" i="55"/>
  <c r="AD26" i="55"/>
  <c r="AC26" i="55"/>
  <c r="AB26" i="55"/>
  <c r="Z26" i="55"/>
  <c r="Y26" i="55"/>
  <c r="X26" i="55"/>
  <c r="W26" i="55"/>
  <c r="V26" i="55"/>
  <c r="AX25" i="55"/>
  <c r="AW25" i="55"/>
  <c r="AV25" i="55"/>
  <c r="AU25" i="55"/>
  <c r="AT25" i="55"/>
  <c r="AR25" i="55"/>
  <c r="AQ25" i="55"/>
  <c r="AP25" i="55"/>
  <c r="AO25" i="55"/>
  <c r="AN25" i="55"/>
  <c r="AL25" i="55"/>
  <c r="AK25" i="55"/>
  <c r="AJ25" i="55"/>
  <c r="AI25" i="55"/>
  <c r="AH25" i="55"/>
  <c r="AF25" i="55"/>
  <c r="AE25" i="55"/>
  <c r="AD25" i="55"/>
  <c r="AC25" i="55"/>
  <c r="AB25" i="55"/>
  <c r="Z25" i="55"/>
  <c r="Y25" i="55"/>
  <c r="X25" i="55"/>
  <c r="W25" i="55"/>
  <c r="V25" i="55"/>
  <c r="AX24" i="55"/>
  <c r="AW24" i="55"/>
  <c r="AV24" i="55"/>
  <c r="AU24" i="55"/>
  <c r="AT24" i="55"/>
  <c r="AR24" i="55"/>
  <c r="AQ24" i="55"/>
  <c r="AP24" i="55"/>
  <c r="AO24" i="55"/>
  <c r="AN24" i="55"/>
  <c r="AL24" i="55"/>
  <c r="AK24" i="55"/>
  <c r="AJ24" i="55"/>
  <c r="AI24" i="55"/>
  <c r="AH24" i="55"/>
  <c r="AF24" i="55"/>
  <c r="AE24" i="55"/>
  <c r="AD24" i="55"/>
  <c r="AC24" i="55"/>
  <c r="AB24" i="55"/>
  <c r="Z24" i="55"/>
  <c r="Y24" i="55"/>
  <c r="X24" i="55"/>
  <c r="W24" i="55"/>
  <c r="V24" i="55"/>
  <c r="AX23" i="55"/>
  <c r="AW23" i="55"/>
  <c r="AV23" i="55"/>
  <c r="AU23" i="55"/>
  <c r="AT23" i="55"/>
  <c r="AR23" i="55"/>
  <c r="AQ23" i="55"/>
  <c r="AP23" i="55"/>
  <c r="AO23" i="55"/>
  <c r="AN23" i="55"/>
  <c r="AL23" i="55"/>
  <c r="AK23" i="55"/>
  <c r="AJ23" i="55"/>
  <c r="AI23" i="55"/>
  <c r="AH23" i="55"/>
  <c r="AF23" i="55"/>
  <c r="AE23" i="55"/>
  <c r="AD23" i="55"/>
  <c r="AC23" i="55"/>
  <c r="AB23" i="55"/>
  <c r="Z23" i="55"/>
  <c r="Y23" i="55"/>
  <c r="X23" i="55"/>
  <c r="W23" i="55"/>
  <c r="V23" i="55"/>
  <c r="AX22" i="55"/>
  <c r="AW22" i="55"/>
  <c r="AV22" i="55"/>
  <c r="AU22" i="55"/>
  <c r="AT22" i="55"/>
  <c r="AR22" i="55"/>
  <c r="AQ22" i="55"/>
  <c r="AP22" i="55"/>
  <c r="AO22" i="55"/>
  <c r="AN22" i="55"/>
  <c r="AL22" i="55"/>
  <c r="AK22" i="55"/>
  <c r="AJ22" i="55"/>
  <c r="AI22" i="55"/>
  <c r="AH22" i="55"/>
  <c r="AF22" i="55"/>
  <c r="AE22" i="55"/>
  <c r="AD22" i="55"/>
  <c r="AC22" i="55"/>
  <c r="AB22" i="55"/>
  <c r="Z22" i="55"/>
  <c r="Y22" i="55"/>
  <c r="X22" i="55"/>
  <c r="W22" i="55"/>
  <c r="V22" i="55"/>
  <c r="AX21" i="55"/>
  <c r="AW21" i="55"/>
  <c r="AV21" i="55"/>
  <c r="AU21" i="55"/>
  <c r="AT21" i="55"/>
  <c r="AR21" i="55"/>
  <c r="AQ21" i="55"/>
  <c r="AP21" i="55"/>
  <c r="AO21" i="55"/>
  <c r="AN21" i="55"/>
  <c r="AL21" i="55"/>
  <c r="AK21" i="55"/>
  <c r="AJ21" i="55"/>
  <c r="AI21" i="55"/>
  <c r="AH21" i="55"/>
  <c r="AF21" i="55"/>
  <c r="AE21" i="55"/>
  <c r="AD21" i="55"/>
  <c r="AC21" i="55"/>
  <c r="AB21" i="55"/>
  <c r="Z21" i="55"/>
  <c r="Y21" i="55"/>
  <c r="X21" i="55"/>
  <c r="W21" i="55"/>
  <c r="V21" i="55"/>
  <c r="AX15" i="55"/>
  <c r="AW15" i="55"/>
  <c r="AV15" i="55"/>
  <c r="AU15" i="55"/>
  <c r="AT15" i="55"/>
  <c r="AR15" i="55"/>
  <c r="AQ15" i="55"/>
  <c r="AP15" i="55"/>
  <c r="AO15" i="55"/>
  <c r="AN15" i="55"/>
  <c r="AL15" i="55"/>
  <c r="AK15" i="55"/>
  <c r="AJ15" i="55"/>
  <c r="AI15" i="55"/>
  <c r="AH15" i="55"/>
  <c r="AX14" i="55"/>
  <c r="AW14" i="55"/>
  <c r="AV14" i="55"/>
  <c r="AU14" i="55"/>
  <c r="AT14" i="55"/>
  <c r="AR14" i="55"/>
  <c r="AQ14" i="55"/>
  <c r="AP14" i="55"/>
  <c r="AO14" i="55"/>
  <c r="AN14" i="55"/>
  <c r="AL14" i="55"/>
  <c r="AK14" i="55"/>
  <c r="AJ14" i="55"/>
  <c r="AI14" i="55"/>
  <c r="AH14" i="55"/>
  <c r="AX13" i="55"/>
  <c r="AW13" i="55"/>
  <c r="AV13" i="55"/>
  <c r="AU13" i="55"/>
  <c r="AT13" i="55"/>
  <c r="AR13" i="55"/>
  <c r="AQ13" i="55"/>
  <c r="AP13" i="55"/>
  <c r="AO13" i="55"/>
  <c r="AN13" i="55"/>
  <c r="AL13" i="55"/>
  <c r="AK13" i="55"/>
  <c r="AJ13" i="55"/>
  <c r="AI13" i="55"/>
  <c r="AH13" i="55"/>
  <c r="AX12" i="55"/>
  <c r="AW12" i="55"/>
  <c r="AV12" i="55"/>
  <c r="AU12" i="55"/>
  <c r="AT12" i="55"/>
  <c r="AR12" i="55"/>
  <c r="AQ12" i="55"/>
  <c r="AP12" i="55"/>
  <c r="AO12" i="55"/>
  <c r="AN12" i="55"/>
  <c r="AL12" i="55"/>
  <c r="AK12" i="55"/>
  <c r="AJ12" i="55"/>
  <c r="AI12" i="55"/>
  <c r="AH12" i="55"/>
  <c r="AX11" i="55"/>
  <c r="AW11" i="55"/>
  <c r="AV11" i="55"/>
  <c r="AU11" i="55"/>
  <c r="AT11" i="55"/>
  <c r="AR11" i="55"/>
  <c r="AQ11" i="55"/>
  <c r="AP11" i="55"/>
  <c r="AO11" i="55"/>
  <c r="AN11" i="55"/>
  <c r="AL11" i="55"/>
  <c r="AK11" i="55"/>
  <c r="AJ11" i="55"/>
  <c r="AI11" i="55"/>
  <c r="AH11" i="55"/>
  <c r="AX10" i="55"/>
  <c r="AW10" i="55"/>
  <c r="AV10" i="55"/>
  <c r="AU10" i="55"/>
  <c r="AT10" i="55"/>
  <c r="AR10" i="55"/>
  <c r="AQ10" i="55"/>
  <c r="AP10" i="55"/>
  <c r="AO10" i="55"/>
  <c r="AN10" i="55"/>
  <c r="AL10" i="55"/>
  <c r="AK10" i="55"/>
  <c r="AJ10" i="55"/>
  <c r="AI10" i="55"/>
  <c r="AH10" i="55"/>
  <c r="AX9" i="55"/>
  <c r="AW9" i="55"/>
  <c r="AV9" i="55"/>
  <c r="AU9" i="55"/>
  <c r="AT9" i="55"/>
  <c r="AR9" i="55"/>
  <c r="AQ9" i="55"/>
  <c r="AP9" i="55"/>
  <c r="AO9" i="55"/>
  <c r="AN9" i="55"/>
  <c r="AL9" i="55"/>
  <c r="AK9" i="55"/>
  <c r="AJ9" i="55"/>
  <c r="AI9" i="55"/>
  <c r="AH9" i="55"/>
  <c r="AX8" i="55"/>
  <c r="AW8" i="55"/>
  <c r="AV8" i="55"/>
  <c r="AU8" i="55"/>
  <c r="AT8" i="55"/>
  <c r="AR8" i="55"/>
  <c r="AQ8" i="55"/>
  <c r="AP8" i="55"/>
  <c r="AO8" i="55"/>
  <c r="AN8" i="55"/>
  <c r="AL8" i="55"/>
  <c r="AK8" i="55"/>
  <c r="AJ8" i="55"/>
  <c r="AI8" i="55"/>
  <c r="AH8" i="55"/>
  <c r="AX7" i="55"/>
  <c r="AW7" i="55"/>
  <c r="AV7" i="55"/>
  <c r="AU7" i="55"/>
  <c r="AT7" i="55"/>
  <c r="AR7" i="55"/>
  <c r="AQ7" i="55"/>
  <c r="AP7" i="55"/>
  <c r="AO7" i="55"/>
  <c r="AN7" i="55"/>
  <c r="AL7" i="55"/>
  <c r="AK7" i="55"/>
  <c r="AJ7" i="55"/>
  <c r="AI7" i="55"/>
  <c r="AH7" i="55"/>
  <c r="AF15" i="55"/>
  <c r="AE15" i="55"/>
  <c r="AD15" i="55"/>
  <c r="AC15" i="55"/>
  <c r="AB15" i="55"/>
  <c r="AF14" i="55"/>
  <c r="AE14" i="55"/>
  <c r="AD14" i="55"/>
  <c r="AC14" i="55"/>
  <c r="AB14" i="55"/>
  <c r="AF13" i="55"/>
  <c r="AE13" i="55"/>
  <c r="AD13" i="55"/>
  <c r="AC13" i="55"/>
  <c r="AB13" i="55"/>
  <c r="AF12" i="55"/>
  <c r="AE12" i="55"/>
  <c r="AD12" i="55"/>
  <c r="AC12" i="55"/>
  <c r="AB12" i="55"/>
  <c r="AF11" i="55"/>
  <c r="AE11" i="55"/>
  <c r="AD11" i="55"/>
  <c r="AC11" i="55"/>
  <c r="AB11" i="55"/>
  <c r="AF10" i="55"/>
  <c r="AE10" i="55"/>
  <c r="AD10" i="55"/>
  <c r="AC10" i="55"/>
  <c r="AB10" i="55"/>
  <c r="AF9" i="55"/>
  <c r="AE9" i="55"/>
  <c r="AD9" i="55"/>
  <c r="AC9" i="55"/>
  <c r="AB9" i="55"/>
  <c r="AF8" i="55"/>
  <c r="AE8" i="55"/>
  <c r="AD8" i="55"/>
  <c r="AC8" i="55"/>
  <c r="AB8" i="55"/>
  <c r="AF7" i="55"/>
  <c r="AE7" i="55"/>
  <c r="AD7" i="55"/>
  <c r="AC7" i="55"/>
  <c r="AB7" i="55"/>
  <c r="Z43" i="55"/>
  <c r="Y43" i="55"/>
  <c r="X43" i="55"/>
  <c r="W43" i="55"/>
  <c r="V43" i="55"/>
  <c r="U43" i="55"/>
  <c r="G35" i="63" s="1"/>
  <c r="T43" i="55"/>
  <c r="S43" i="55"/>
  <c r="R43" i="55"/>
  <c r="Q43" i="55"/>
  <c r="P43" i="55"/>
  <c r="O43" i="55"/>
  <c r="N43" i="55"/>
  <c r="M43" i="55"/>
  <c r="L43" i="55"/>
  <c r="K43" i="55"/>
  <c r="J43" i="55"/>
  <c r="I43" i="55"/>
  <c r="H43" i="55"/>
  <c r="G43" i="55"/>
  <c r="F43" i="55"/>
  <c r="E43" i="55"/>
  <c r="D43" i="55"/>
  <c r="C43" i="55"/>
  <c r="Z42" i="55"/>
  <c r="Y42" i="55"/>
  <c r="X42" i="55"/>
  <c r="W42" i="55"/>
  <c r="V42" i="55"/>
  <c r="U42" i="55"/>
  <c r="G34" i="63" s="1"/>
  <c r="T42" i="55"/>
  <c r="S42" i="55"/>
  <c r="R42" i="55"/>
  <c r="Q42" i="55"/>
  <c r="P42" i="55"/>
  <c r="O42" i="55"/>
  <c r="N42" i="55"/>
  <c r="M42" i="55"/>
  <c r="L42" i="55"/>
  <c r="K42" i="55"/>
  <c r="J42" i="55"/>
  <c r="I42" i="55"/>
  <c r="H42" i="55"/>
  <c r="G42" i="55"/>
  <c r="F42" i="55"/>
  <c r="E42" i="55"/>
  <c r="D42" i="55"/>
  <c r="C42" i="55"/>
  <c r="Z41" i="55"/>
  <c r="Y41" i="55"/>
  <c r="X41" i="55"/>
  <c r="W41" i="55"/>
  <c r="V41" i="55"/>
  <c r="T41" i="55"/>
  <c r="S41" i="55"/>
  <c r="R41" i="55"/>
  <c r="Q41" i="55"/>
  <c r="P41" i="55"/>
  <c r="N41" i="55"/>
  <c r="M41" i="55"/>
  <c r="L41" i="55"/>
  <c r="K41" i="55"/>
  <c r="J41" i="55"/>
  <c r="Z40" i="55"/>
  <c r="Y40" i="55"/>
  <c r="X40" i="55"/>
  <c r="W40" i="55"/>
  <c r="V40" i="55"/>
  <c r="U40" i="55"/>
  <c r="G32" i="63" s="1"/>
  <c r="T40" i="55"/>
  <c r="S40" i="55"/>
  <c r="R40" i="55"/>
  <c r="Q40" i="55"/>
  <c r="P40" i="55"/>
  <c r="O40" i="55"/>
  <c r="N40" i="55"/>
  <c r="M40" i="55"/>
  <c r="L40" i="55"/>
  <c r="K40" i="55"/>
  <c r="J40" i="55"/>
  <c r="I40" i="55"/>
  <c r="H40" i="55"/>
  <c r="G40" i="55"/>
  <c r="F40" i="55"/>
  <c r="E40" i="55"/>
  <c r="D40" i="55"/>
  <c r="C40" i="55"/>
  <c r="Z39" i="55"/>
  <c r="Y39" i="55"/>
  <c r="X39" i="55"/>
  <c r="W39" i="55"/>
  <c r="V39" i="55"/>
  <c r="U39" i="55"/>
  <c r="G31" i="63" s="1"/>
  <c r="T39" i="55"/>
  <c r="S39" i="55"/>
  <c r="R39" i="55"/>
  <c r="Q39" i="55"/>
  <c r="P39" i="55"/>
  <c r="O39" i="55"/>
  <c r="N39" i="55"/>
  <c r="M39" i="55"/>
  <c r="L39" i="55"/>
  <c r="K39" i="55"/>
  <c r="J39" i="55"/>
  <c r="I39" i="55"/>
  <c r="H39" i="55"/>
  <c r="G39" i="55"/>
  <c r="F39" i="55"/>
  <c r="E39" i="55"/>
  <c r="D39" i="55"/>
  <c r="C39" i="55"/>
  <c r="Z38" i="55"/>
  <c r="Y38" i="55"/>
  <c r="X38" i="55"/>
  <c r="W38" i="55"/>
  <c r="V38" i="55"/>
  <c r="U38" i="55"/>
  <c r="G30" i="63" s="1"/>
  <c r="T38" i="55"/>
  <c r="S38" i="55"/>
  <c r="R38" i="55"/>
  <c r="Q38" i="55"/>
  <c r="P38" i="55"/>
  <c r="O38" i="55"/>
  <c r="N38" i="55"/>
  <c r="M38" i="55"/>
  <c r="L38" i="55"/>
  <c r="K38" i="55"/>
  <c r="J38" i="55"/>
  <c r="I38" i="55"/>
  <c r="H38" i="55"/>
  <c r="G38" i="55"/>
  <c r="F38" i="55"/>
  <c r="E38" i="55"/>
  <c r="D38" i="55"/>
  <c r="C38" i="55"/>
  <c r="Z37" i="55"/>
  <c r="Y37" i="55"/>
  <c r="X37" i="55"/>
  <c r="W37" i="55"/>
  <c r="V37" i="55"/>
  <c r="U37" i="55"/>
  <c r="G29" i="63" s="1"/>
  <c r="T37" i="55"/>
  <c r="S37" i="55"/>
  <c r="R37" i="55"/>
  <c r="Q37" i="55"/>
  <c r="P37" i="55"/>
  <c r="O37" i="55"/>
  <c r="N37" i="55"/>
  <c r="M37" i="55"/>
  <c r="L37" i="55"/>
  <c r="K37" i="55"/>
  <c r="J37" i="55"/>
  <c r="I37" i="55"/>
  <c r="H37" i="55"/>
  <c r="G37" i="55"/>
  <c r="F37" i="55"/>
  <c r="E37" i="55"/>
  <c r="D37" i="55"/>
  <c r="C37" i="55"/>
  <c r="Z36" i="55"/>
  <c r="Y36" i="55"/>
  <c r="X36" i="55"/>
  <c r="W36" i="55"/>
  <c r="V36" i="55"/>
  <c r="T36" i="55"/>
  <c r="S36" i="55"/>
  <c r="R36" i="55"/>
  <c r="Q36" i="55"/>
  <c r="P36" i="55"/>
  <c r="N36" i="55"/>
  <c r="M36" i="55"/>
  <c r="L36" i="55"/>
  <c r="K36" i="55"/>
  <c r="J36" i="55"/>
  <c r="Z35" i="55"/>
  <c r="Y35" i="55"/>
  <c r="X35" i="55"/>
  <c r="W35" i="55"/>
  <c r="V35" i="55"/>
  <c r="T35" i="55"/>
  <c r="S35" i="55"/>
  <c r="R35" i="55"/>
  <c r="Q35" i="55"/>
  <c r="P35" i="55"/>
  <c r="N35" i="55"/>
  <c r="M35" i="55"/>
  <c r="L35" i="55"/>
  <c r="K35" i="55"/>
  <c r="J35" i="55"/>
  <c r="U29" i="55"/>
  <c r="G25" i="63" s="1"/>
  <c r="T29" i="55"/>
  <c r="S29" i="55"/>
  <c r="R29" i="55"/>
  <c r="Q29" i="55"/>
  <c r="P29" i="55"/>
  <c r="O29" i="55"/>
  <c r="N29" i="55"/>
  <c r="M29" i="55"/>
  <c r="L29" i="55"/>
  <c r="K29" i="55"/>
  <c r="J29" i="55"/>
  <c r="I29" i="55"/>
  <c r="H29" i="55"/>
  <c r="G29" i="55"/>
  <c r="F29" i="55"/>
  <c r="E29" i="55"/>
  <c r="D29" i="55"/>
  <c r="C29" i="55"/>
  <c r="T28" i="55"/>
  <c r="S28" i="55"/>
  <c r="R28" i="55"/>
  <c r="Q28" i="55"/>
  <c r="P28" i="55"/>
  <c r="N28" i="55"/>
  <c r="M28" i="55"/>
  <c r="L28" i="55"/>
  <c r="K28" i="55"/>
  <c r="J28" i="55"/>
  <c r="T27" i="55"/>
  <c r="S27" i="55"/>
  <c r="R27" i="55"/>
  <c r="Q27" i="55"/>
  <c r="P27" i="55"/>
  <c r="N27" i="55"/>
  <c r="M27" i="55"/>
  <c r="L27" i="55"/>
  <c r="K27" i="55"/>
  <c r="J27" i="55"/>
  <c r="T26" i="55"/>
  <c r="S26" i="55"/>
  <c r="R26" i="55"/>
  <c r="Q26" i="55"/>
  <c r="P26" i="55"/>
  <c r="N26" i="55"/>
  <c r="M26" i="55"/>
  <c r="L26" i="55"/>
  <c r="K26" i="55"/>
  <c r="J26" i="55"/>
  <c r="T25" i="55"/>
  <c r="S25" i="55"/>
  <c r="R25" i="55"/>
  <c r="Q25" i="55"/>
  <c r="P25" i="55"/>
  <c r="N25" i="55"/>
  <c r="M25" i="55"/>
  <c r="L25" i="55"/>
  <c r="K25" i="55"/>
  <c r="J25" i="55"/>
  <c r="T24" i="55"/>
  <c r="S24" i="55"/>
  <c r="R24" i="55"/>
  <c r="Q24" i="55"/>
  <c r="P24" i="55"/>
  <c r="N24" i="55"/>
  <c r="M24" i="55"/>
  <c r="L24" i="55"/>
  <c r="K24" i="55"/>
  <c r="J24" i="55"/>
  <c r="T23" i="55"/>
  <c r="S23" i="55"/>
  <c r="R23" i="55"/>
  <c r="Q23" i="55"/>
  <c r="P23" i="55"/>
  <c r="N23" i="55"/>
  <c r="M23" i="55"/>
  <c r="L23" i="55"/>
  <c r="K23" i="55"/>
  <c r="J23" i="55"/>
  <c r="T22" i="55"/>
  <c r="S22" i="55"/>
  <c r="R22" i="55"/>
  <c r="Q22" i="55"/>
  <c r="P22" i="55"/>
  <c r="N22" i="55"/>
  <c r="M22" i="55"/>
  <c r="L22" i="55"/>
  <c r="K22" i="55"/>
  <c r="J22" i="55"/>
  <c r="T21" i="55"/>
  <c r="S21" i="55"/>
  <c r="R21" i="55"/>
  <c r="Q21" i="55"/>
  <c r="P21" i="55"/>
  <c r="N21" i="55"/>
  <c r="M21" i="55"/>
  <c r="L21" i="55"/>
  <c r="K21" i="55"/>
  <c r="J21" i="55"/>
  <c r="N100" i="64"/>
  <c r="O100" i="64"/>
  <c r="P100" i="64"/>
  <c r="N101" i="64"/>
  <c r="O101" i="64"/>
  <c r="P101" i="64"/>
  <c r="N102" i="64"/>
  <c r="O102" i="64"/>
  <c r="P102" i="64"/>
  <c r="N103" i="64"/>
  <c r="O103" i="64"/>
  <c r="P103" i="64"/>
  <c r="N104" i="64"/>
  <c r="O104" i="64"/>
  <c r="P104" i="64"/>
  <c r="N105" i="64"/>
  <c r="O105" i="64"/>
  <c r="P105" i="64"/>
  <c r="N106" i="64"/>
  <c r="O106" i="64"/>
  <c r="P106" i="64"/>
  <c r="N107" i="64"/>
  <c r="O107" i="64"/>
  <c r="P107" i="64"/>
  <c r="N108" i="64"/>
  <c r="O108" i="64"/>
  <c r="P108" i="64"/>
  <c r="N109" i="64"/>
  <c r="O109" i="64"/>
  <c r="P109" i="64"/>
  <c r="M101" i="64"/>
  <c r="M102" i="64"/>
  <c r="M103" i="64"/>
  <c r="M104" i="64"/>
  <c r="M105" i="64"/>
  <c r="M106" i="64"/>
  <c r="M107" i="64"/>
  <c r="M108" i="64"/>
  <c r="M109" i="64"/>
  <c r="M100" i="64"/>
  <c r="N87" i="64"/>
  <c r="O87" i="64"/>
  <c r="P87" i="64"/>
  <c r="N88" i="64"/>
  <c r="O88" i="64"/>
  <c r="P88" i="64"/>
  <c r="N89" i="64"/>
  <c r="O89" i="64"/>
  <c r="P89" i="64"/>
  <c r="N90" i="64"/>
  <c r="O90" i="64"/>
  <c r="P90" i="64"/>
  <c r="N91" i="64"/>
  <c r="O91" i="64"/>
  <c r="P91" i="64"/>
  <c r="N92" i="64"/>
  <c r="O92" i="64"/>
  <c r="P92" i="64"/>
  <c r="N93" i="64"/>
  <c r="O93" i="64"/>
  <c r="P93" i="64"/>
  <c r="N94" i="64"/>
  <c r="O94" i="64"/>
  <c r="P94" i="64"/>
  <c r="N95" i="64"/>
  <c r="O95" i="64"/>
  <c r="P95" i="64"/>
  <c r="N96" i="64"/>
  <c r="O96" i="64"/>
  <c r="P96" i="64"/>
  <c r="M88" i="64"/>
  <c r="M89" i="64"/>
  <c r="M90" i="64"/>
  <c r="M91" i="64"/>
  <c r="M92" i="64"/>
  <c r="M93" i="64"/>
  <c r="M94" i="64"/>
  <c r="M95" i="64"/>
  <c r="M96" i="64"/>
  <c r="M87" i="64"/>
  <c r="N74" i="64"/>
  <c r="O74" i="64"/>
  <c r="P74" i="64"/>
  <c r="N75" i="64"/>
  <c r="O75" i="64"/>
  <c r="P75" i="64"/>
  <c r="N76" i="64"/>
  <c r="O76" i="64"/>
  <c r="P76" i="64"/>
  <c r="N77" i="64"/>
  <c r="O77" i="64"/>
  <c r="P77" i="64"/>
  <c r="N78" i="64"/>
  <c r="O78" i="64"/>
  <c r="P78" i="64"/>
  <c r="N79" i="64"/>
  <c r="O79" i="64"/>
  <c r="P79" i="64"/>
  <c r="N80" i="64"/>
  <c r="O80" i="64"/>
  <c r="P80" i="64"/>
  <c r="N81" i="64"/>
  <c r="O81" i="64"/>
  <c r="P81" i="64"/>
  <c r="N82" i="64"/>
  <c r="O82" i="64"/>
  <c r="P82" i="64"/>
  <c r="N83" i="64"/>
  <c r="O83" i="64"/>
  <c r="P83" i="64"/>
  <c r="M75" i="64"/>
  <c r="M76" i="64"/>
  <c r="M77" i="64"/>
  <c r="M78" i="64"/>
  <c r="M79" i="64"/>
  <c r="M80" i="64"/>
  <c r="M81" i="64"/>
  <c r="M82" i="64"/>
  <c r="M83" i="64"/>
  <c r="M74" i="64"/>
  <c r="N61" i="64"/>
  <c r="O61" i="64"/>
  <c r="P61" i="64"/>
  <c r="N62" i="64"/>
  <c r="O62" i="64"/>
  <c r="P62" i="64"/>
  <c r="N63" i="64"/>
  <c r="O63" i="64"/>
  <c r="P63" i="64"/>
  <c r="N64" i="64"/>
  <c r="O64" i="64"/>
  <c r="P64" i="64"/>
  <c r="N65" i="64"/>
  <c r="O65" i="64"/>
  <c r="P65" i="64"/>
  <c r="N66" i="64"/>
  <c r="O66" i="64"/>
  <c r="P66" i="64"/>
  <c r="N67" i="64"/>
  <c r="O67" i="64"/>
  <c r="P67" i="64"/>
  <c r="N68" i="64"/>
  <c r="O68" i="64"/>
  <c r="P68" i="64"/>
  <c r="N69" i="64"/>
  <c r="O69" i="64"/>
  <c r="P69" i="64"/>
  <c r="N70" i="64"/>
  <c r="O70" i="64"/>
  <c r="P70" i="64"/>
  <c r="M62" i="64"/>
  <c r="M63" i="64"/>
  <c r="M64" i="64"/>
  <c r="M65" i="64"/>
  <c r="M66" i="64"/>
  <c r="M67" i="64"/>
  <c r="M68" i="64"/>
  <c r="M69" i="64"/>
  <c r="M70" i="64"/>
  <c r="M61" i="64"/>
  <c r="N48" i="64"/>
  <c r="O48" i="64"/>
  <c r="P48" i="64"/>
  <c r="N49" i="64"/>
  <c r="O49" i="64"/>
  <c r="P49" i="64"/>
  <c r="N50" i="64"/>
  <c r="O50" i="64"/>
  <c r="P50" i="64"/>
  <c r="N51" i="64"/>
  <c r="O51" i="64"/>
  <c r="P51" i="64"/>
  <c r="N52" i="64"/>
  <c r="O52" i="64"/>
  <c r="P52" i="64"/>
  <c r="N53" i="64"/>
  <c r="O53" i="64"/>
  <c r="P53" i="64"/>
  <c r="N54" i="64"/>
  <c r="O54" i="64"/>
  <c r="P54" i="64"/>
  <c r="N55" i="64"/>
  <c r="O55" i="64"/>
  <c r="P55" i="64"/>
  <c r="N56" i="64"/>
  <c r="O56" i="64"/>
  <c r="P56" i="64"/>
  <c r="N57" i="64"/>
  <c r="O57" i="64"/>
  <c r="P57" i="64"/>
  <c r="M49" i="64"/>
  <c r="M50" i="64"/>
  <c r="M51" i="64"/>
  <c r="M52" i="64"/>
  <c r="M53" i="64"/>
  <c r="M54" i="64"/>
  <c r="M55" i="64"/>
  <c r="M56" i="64"/>
  <c r="M57" i="64"/>
  <c r="M48" i="64"/>
  <c r="N35" i="64"/>
  <c r="O35" i="64"/>
  <c r="P35" i="64"/>
  <c r="N36" i="64"/>
  <c r="O36" i="64"/>
  <c r="P36" i="64"/>
  <c r="N37" i="64"/>
  <c r="O37" i="64"/>
  <c r="P37" i="64"/>
  <c r="N38" i="64"/>
  <c r="O38" i="64"/>
  <c r="P38" i="64"/>
  <c r="N39" i="64"/>
  <c r="O39" i="64"/>
  <c r="P39" i="64"/>
  <c r="N40" i="64"/>
  <c r="O40" i="64"/>
  <c r="P40" i="64"/>
  <c r="N41" i="64"/>
  <c r="O41" i="64"/>
  <c r="P41" i="64"/>
  <c r="N42" i="64"/>
  <c r="O42" i="64"/>
  <c r="P42" i="64"/>
  <c r="N43" i="64"/>
  <c r="O43" i="64"/>
  <c r="P43" i="64"/>
  <c r="N44" i="64"/>
  <c r="O44" i="64"/>
  <c r="P44" i="64"/>
  <c r="M36" i="64"/>
  <c r="M37" i="64"/>
  <c r="M38" i="64"/>
  <c r="M39" i="64"/>
  <c r="M40" i="64"/>
  <c r="M41" i="64"/>
  <c r="M42" i="64"/>
  <c r="M43" i="64"/>
  <c r="M44" i="64"/>
  <c r="M35" i="64"/>
  <c r="N22" i="64"/>
  <c r="O22" i="64"/>
  <c r="P22" i="64"/>
  <c r="N23" i="64"/>
  <c r="O23" i="64"/>
  <c r="P23" i="64"/>
  <c r="N24" i="64"/>
  <c r="O24" i="64"/>
  <c r="P24" i="64"/>
  <c r="N25" i="64"/>
  <c r="O25" i="64"/>
  <c r="P25" i="64"/>
  <c r="N26" i="64"/>
  <c r="O26" i="64"/>
  <c r="P26" i="64"/>
  <c r="N27" i="64"/>
  <c r="O27" i="64"/>
  <c r="P27" i="64"/>
  <c r="N28" i="64"/>
  <c r="O28" i="64"/>
  <c r="P28" i="64"/>
  <c r="N29" i="64"/>
  <c r="O29" i="64"/>
  <c r="P29" i="64"/>
  <c r="N30" i="64"/>
  <c r="O30" i="64"/>
  <c r="P30" i="64"/>
  <c r="N31" i="64"/>
  <c r="O31" i="64"/>
  <c r="P31" i="64"/>
  <c r="M23" i="64"/>
  <c r="M24" i="64"/>
  <c r="M25" i="64"/>
  <c r="M26" i="64"/>
  <c r="M27" i="64"/>
  <c r="M28" i="64"/>
  <c r="M29" i="64"/>
  <c r="M30" i="64"/>
  <c r="M31" i="64"/>
  <c r="M22" i="64"/>
  <c r="N17" i="64"/>
  <c r="O17" i="64"/>
  <c r="P17" i="64"/>
  <c r="N18" i="64"/>
  <c r="O18" i="64"/>
  <c r="P18" i="64"/>
  <c r="M17" i="64"/>
  <c r="M18" i="64"/>
  <c r="N51" i="62"/>
  <c r="O51" i="62"/>
  <c r="P51" i="62"/>
  <c r="N52" i="62"/>
  <c r="O52" i="62"/>
  <c r="P52" i="62"/>
  <c r="N53" i="62"/>
  <c r="O53" i="62"/>
  <c r="P53" i="62"/>
  <c r="M52" i="62"/>
  <c r="M53" i="62"/>
  <c r="M51" i="62"/>
  <c r="N45" i="62"/>
  <c r="O45" i="62"/>
  <c r="P45" i="62"/>
  <c r="N46" i="62"/>
  <c r="O46" i="62"/>
  <c r="P46" i="62"/>
  <c r="N47" i="62"/>
  <c r="O47" i="62"/>
  <c r="P47" i="62"/>
  <c r="M46" i="62"/>
  <c r="M47" i="62"/>
  <c r="M45" i="62"/>
  <c r="N39" i="62"/>
  <c r="O39" i="62"/>
  <c r="P39" i="62"/>
  <c r="N40" i="62"/>
  <c r="O40" i="62"/>
  <c r="P40" i="62"/>
  <c r="N41" i="62"/>
  <c r="O41" i="62"/>
  <c r="P41" i="62"/>
  <c r="M40" i="62"/>
  <c r="M41" i="62"/>
  <c r="M39" i="62"/>
  <c r="N33" i="62"/>
  <c r="O33" i="62"/>
  <c r="P33" i="62"/>
  <c r="N34" i="62"/>
  <c r="O34" i="62"/>
  <c r="P34" i="62"/>
  <c r="N35" i="62"/>
  <c r="O35" i="62"/>
  <c r="P35" i="62"/>
  <c r="M34" i="62"/>
  <c r="M35" i="62"/>
  <c r="M33" i="62"/>
  <c r="N27" i="62"/>
  <c r="O27" i="62"/>
  <c r="P27" i="62"/>
  <c r="N28" i="62"/>
  <c r="O28" i="62"/>
  <c r="P28" i="62"/>
  <c r="N29" i="62"/>
  <c r="O29" i="62"/>
  <c r="P29" i="62"/>
  <c r="M28" i="62"/>
  <c r="M29" i="62"/>
  <c r="M27" i="62"/>
  <c r="N21" i="62"/>
  <c r="O21" i="62"/>
  <c r="P21" i="62"/>
  <c r="N22" i="62"/>
  <c r="O22" i="62"/>
  <c r="P22" i="62"/>
  <c r="N23" i="62"/>
  <c r="O23" i="62"/>
  <c r="P23" i="62"/>
  <c r="M22" i="62"/>
  <c r="M23" i="62"/>
  <c r="M21" i="62"/>
  <c r="N15" i="62"/>
  <c r="O15" i="62"/>
  <c r="P15" i="62"/>
  <c r="N16" i="62"/>
  <c r="O16" i="62"/>
  <c r="P16" i="62"/>
  <c r="N17" i="62"/>
  <c r="O17" i="62"/>
  <c r="P17" i="62"/>
  <c r="M16" i="62"/>
  <c r="M17" i="62"/>
  <c r="M15" i="62"/>
  <c r="O73" i="64" l="1"/>
  <c r="O99" i="64"/>
  <c r="P34" i="64"/>
  <c r="P60" i="64"/>
  <c r="P86" i="64"/>
  <c r="P112" i="64"/>
  <c r="O34" i="64"/>
  <c r="O60" i="64"/>
  <c r="O86" i="64"/>
  <c r="O112" i="64"/>
  <c r="N34" i="64"/>
  <c r="N60" i="64"/>
  <c r="N86" i="64"/>
  <c r="N112" i="64"/>
  <c r="M47" i="64"/>
  <c r="M73" i="64"/>
  <c r="M99" i="64"/>
  <c r="P47" i="64"/>
  <c r="P73" i="64"/>
  <c r="P99" i="64"/>
  <c r="O47" i="64"/>
  <c r="N47" i="64"/>
  <c r="N73" i="64"/>
  <c r="N99" i="64"/>
  <c r="M34" i="64"/>
  <c r="M60" i="64"/>
  <c r="M86" i="64"/>
  <c r="M112" i="64"/>
  <c r="I35" i="63"/>
  <c r="AA43" i="55" s="1"/>
  <c r="T35" i="63"/>
  <c r="AG43" i="55" s="1"/>
  <c r="AE35" i="63"/>
  <c r="AM43" i="55" s="1"/>
  <c r="AP35" i="63"/>
  <c r="AS43" i="55" s="1"/>
  <c r="T29" i="63"/>
  <c r="AG37" i="55" s="1"/>
  <c r="AE29" i="63"/>
  <c r="AM37" i="55" s="1"/>
  <c r="AP29" i="63"/>
  <c r="AS37" i="55" s="1"/>
  <c r="I29" i="63"/>
  <c r="AA37" i="55" s="1"/>
  <c r="AE31" i="63"/>
  <c r="AM39" i="55" s="1"/>
  <c r="AP31" i="63"/>
  <c r="AS39" i="55" s="1"/>
  <c r="I31" i="63"/>
  <c r="AA39" i="55" s="1"/>
  <c r="T31" i="63"/>
  <c r="AG39" i="55" s="1"/>
  <c r="AP34" i="63"/>
  <c r="AS42" i="55" s="1"/>
  <c r="I34" i="63"/>
  <c r="AA42" i="55" s="1"/>
  <c r="AE34" i="63"/>
  <c r="AM42" i="55" s="1"/>
  <c r="T34" i="63"/>
  <c r="AG42" i="55" s="1"/>
  <c r="I25" i="63"/>
  <c r="AA29" i="55" s="1"/>
  <c r="T25" i="63"/>
  <c r="AG29" i="55" s="1"/>
  <c r="AE25" i="63"/>
  <c r="AM29" i="55" s="1"/>
  <c r="AP25" i="63"/>
  <c r="AS29" i="55" s="1"/>
  <c r="AE30" i="63"/>
  <c r="AM38" i="55" s="1"/>
  <c r="AP30" i="63"/>
  <c r="AS38" i="55" s="1"/>
  <c r="I30" i="63"/>
  <c r="AA38" i="55" s="1"/>
  <c r="T30" i="63"/>
  <c r="AG38" i="55" s="1"/>
  <c r="I32" i="63"/>
  <c r="AA40" i="55" s="1"/>
  <c r="AP32" i="63"/>
  <c r="AS40" i="55" s="1"/>
  <c r="T32" i="63"/>
  <c r="AG40" i="55" s="1"/>
  <c r="AE32" i="63"/>
  <c r="AM40" i="55" s="1"/>
  <c r="P125" i="64"/>
  <c r="N125" i="64"/>
  <c r="M124" i="64"/>
  <c r="N124" i="64"/>
  <c r="O125" i="64"/>
  <c r="P124" i="64"/>
  <c r="M125" i="64"/>
  <c r="O124" i="64"/>
  <c r="P50" i="62"/>
  <c r="O50" i="62"/>
  <c r="N50" i="62"/>
  <c r="M50" i="62"/>
  <c r="M111" i="64"/>
  <c r="M85" i="64"/>
  <c r="N111" i="64"/>
  <c r="O111" i="64"/>
  <c r="M98" i="64"/>
  <c r="O98" i="64"/>
  <c r="P111" i="64"/>
  <c r="M72" i="64"/>
  <c r="M59" i="64"/>
  <c r="M33" i="64"/>
  <c r="M46" i="64"/>
  <c r="N85" i="64"/>
  <c r="N98" i="64"/>
  <c r="P98" i="64"/>
  <c r="O85" i="64"/>
  <c r="P85" i="64"/>
  <c r="O33" i="64"/>
  <c r="P59" i="64"/>
  <c r="P33" i="64"/>
  <c r="P46" i="64"/>
  <c r="O46" i="64"/>
  <c r="O59" i="64"/>
  <c r="N46" i="64"/>
  <c r="N33" i="64"/>
  <c r="N59" i="64"/>
  <c r="P38" i="62"/>
  <c r="N44" i="62"/>
  <c r="N56" i="62"/>
  <c r="M38" i="62"/>
  <c r="M56" i="62"/>
  <c r="P56" i="62"/>
  <c r="N38" i="62"/>
  <c r="O44" i="62"/>
  <c r="O56" i="62"/>
  <c r="O38" i="62"/>
  <c r="M44" i="62"/>
  <c r="P44" i="62"/>
  <c r="P26" i="62"/>
  <c r="M26" i="62"/>
  <c r="O26" i="62"/>
  <c r="N26" i="62"/>
  <c r="M20" i="62"/>
  <c r="M32" i="62"/>
  <c r="P20" i="62"/>
  <c r="P32" i="62"/>
  <c r="O20" i="62"/>
  <c r="O32" i="62"/>
  <c r="N20" i="62"/>
  <c r="N32" i="62"/>
  <c r="P72" i="64"/>
  <c r="N72" i="64"/>
  <c r="O72" i="64"/>
  <c r="F36" i="47" l="1"/>
  <c r="E36" i="47"/>
  <c r="D36" i="47"/>
  <c r="C8" i="23" s="1"/>
  <c r="F36" i="48"/>
  <c r="E36" i="48"/>
  <c r="D36" i="48"/>
  <c r="C9" i="23" s="1"/>
  <c r="F36" i="49"/>
  <c r="E36" i="49"/>
  <c r="D36" i="49"/>
  <c r="C10" i="23" s="1"/>
  <c r="F36" i="50"/>
  <c r="E36" i="50"/>
  <c r="D36" i="50"/>
  <c r="C11" i="23" s="1"/>
  <c r="F36" i="51"/>
  <c r="E36" i="51"/>
  <c r="D36" i="51"/>
  <c r="C12" i="23" s="1"/>
  <c r="F36" i="52"/>
  <c r="E36" i="52"/>
  <c r="D36" i="52"/>
  <c r="C13" i="23" s="1"/>
  <c r="L109" i="64" l="1"/>
  <c r="L96" i="64"/>
  <c r="L83" i="64"/>
  <c r="L70" i="64"/>
  <c r="L57" i="64"/>
  <c r="L44" i="64"/>
  <c r="L31" i="64"/>
  <c r="K109" i="64"/>
  <c r="K96" i="64"/>
  <c r="K83" i="64"/>
  <c r="K70" i="64"/>
  <c r="K57" i="64"/>
  <c r="K44" i="64"/>
  <c r="K31" i="64"/>
  <c r="Z57" i="55"/>
  <c r="L56" i="64" s="1"/>
  <c r="Z56" i="55"/>
  <c r="L55" i="64" s="1"/>
  <c r="Z55" i="55"/>
  <c r="L54" i="64" s="1"/>
  <c r="Z54" i="55"/>
  <c r="L53" i="64" s="1"/>
  <c r="Z53" i="55"/>
  <c r="L52" i="64" s="1"/>
  <c r="Z52" i="55"/>
  <c r="L51" i="64" s="1"/>
  <c r="Z51" i="55"/>
  <c r="L50" i="64" s="1"/>
  <c r="Z50" i="55"/>
  <c r="L49" i="64" s="1"/>
  <c r="Z49" i="55"/>
  <c r="L48" i="64" s="1"/>
  <c r="Z15" i="55"/>
  <c r="Z14" i="55"/>
  <c r="Z13" i="55"/>
  <c r="Z12" i="55"/>
  <c r="Z11" i="55"/>
  <c r="Z10" i="55"/>
  <c r="Z9" i="55"/>
  <c r="Z8" i="55"/>
  <c r="Z7" i="55"/>
  <c r="Y57" i="55"/>
  <c r="K56" i="64" s="1"/>
  <c r="Y56" i="55"/>
  <c r="K55" i="64" s="1"/>
  <c r="Y55" i="55"/>
  <c r="K54" i="64" s="1"/>
  <c r="Y54" i="55"/>
  <c r="K53" i="64" s="1"/>
  <c r="Y53" i="55"/>
  <c r="K52" i="64" s="1"/>
  <c r="Y52" i="55"/>
  <c r="K51" i="64" s="1"/>
  <c r="Y51" i="55"/>
  <c r="K50" i="64" s="1"/>
  <c r="Y50" i="55"/>
  <c r="K49" i="64" s="1"/>
  <c r="Y49" i="55"/>
  <c r="K48" i="64" s="1"/>
  <c r="K60" i="64" s="1"/>
  <c r="Y15" i="55"/>
  <c r="Y14" i="55"/>
  <c r="Y13" i="55"/>
  <c r="Y12" i="55"/>
  <c r="Y11" i="55"/>
  <c r="Y10" i="55"/>
  <c r="Y9" i="55"/>
  <c r="Y8" i="55"/>
  <c r="Y7" i="55"/>
  <c r="T57" i="55"/>
  <c r="L43" i="64" s="1"/>
  <c r="T56" i="55"/>
  <c r="L42" i="64" s="1"/>
  <c r="T55" i="55"/>
  <c r="L41" i="64" s="1"/>
  <c r="T54" i="55"/>
  <c r="L40" i="64" s="1"/>
  <c r="T53" i="55"/>
  <c r="L39" i="64" s="1"/>
  <c r="T52" i="55"/>
  <c r="L38" i="64" s="1"/>
  <c r="T51" i="55"/>
  <c r="L37" i="64" s="1"/>
  <c r="T50" i="55"/>
  <c r="L36" i="64" s="1"/>
  <c r="T49" i="55"/>
  <c r="L35" i="64" s="1"/>
  <c r="T15" i="55"/>
  <c r="T14" i="55"/>
  <c r="T13" i="55"/>
  <c r="T12" i="55"/>
  <c r="T11" i="55"/>
  <c r="T10" i="55"/>
  <c r="T9" i="55"/>
  <c r="T8" i="55"/>
  <c r="T7" i="55"/>
  <c r="S57" i="55"/>
  <c r="K43" i="64" s="1"/>
  <c r="S56" i="55"/>
  <c r="K42" i="64" s="1"/>
  <c r="S55" i="55"/>
  <c r="K41" i="64" s="1"/>
  <c r="S54" i="55"/>
  <c r="K40" i="64" s="1"/>
  <c r="S53" i="55"/>
  <c r="K39" i="64" s="1"/>
  <c r="S52" i="55"/>
  <c r="K38" i="64" s="1"/>
  <c r="S51" i="55"/>
  <c r="K37" i="64" s="1"/>
  <c r="S50" i="55"/>
  <c r="K36" i="64" s="1"/>
  <c r="S49" i="55"/>
  <c r="K35" i="64" s="1"/>
  <c r="S15" i="55"/>
  <c r="S14" i="55"/>
  <c r="S13" i="55"/>
  <c r="S12" i="55"/>
  <c r="S11" i="55"/>
  <c r="S10" i="55"/>
  <c r="S9" i="55"/>
  <c r="S8" i="55"/>
  <c r="S7" i="55"/>
  <c r="N57" i="55"/>
  <c r="L30" i="64" s="1"/>
  <c r="N56" i="55"/>
  <c r="L29" i="64" s="1"/>
  <c r="N55" i="55"/>
  <c r="L28" i="64" s="1"/>
  <c r="N54" i="55"/>
  <c r="L27" i="64" s="1"/>
  <c r="N53" i="55"/>
  <c r="L26" i="64" s="1"/>
  <c r="N52" i="55"/>
  <c r="L25" i="64" s="1"/>
  <c r="N51" i="55"/>
  <c r="L24" i="64" s="1"/>
  <c r="N50" i="55"/>
  <c r="L23" i="64" s="1"/>
  <c r="N49" i="55"/>
  <c r="L22" i="64" s="1"/>
  <c r="N15" i="55"/>
  <c r="N14" i="55"/>
  <c r="N13" i="55"/>
  <c r="N12" i="55"/>
  <c r="N11" i="55"/>
  <c r="N10" i="55"/>
  <c r="N9" i="55"/>
  <c r="N8" i="55"/>
  <c r="N7" i="55"/>
  <c r="M57" i="55"/>
  <c r="K30" i="64" s="1"/>
  <c r="M56" i="55"/>
  <c r="K29" i="64" s="1"/>
  <c r="M55" i="55"/>
  <c r="K28" i="64" s="1"/>
  <c r="M54" i="55"/>
  <c r="K27" i="64" s="1"/>
  <c r="M53" i="55"/>
  <c r="K26" i="64" s="1"/>
  <c r="M52" i="55"/>
  <c r="K25" i="64" s="1"/>
  <c r="M51" i="55"/>
  <c r="K24" i="64" s="1"/>
  <c r="M50" i="55"/>
  <c r="K23" i="64" s="1"/>
  <c r="M49" i="55"/>
  <c r="K22" i="64" s="1"/>
  <c r="M15" i="55"/>
  <c r="M14" i="55"/>
  <c r="M13" i="55"/>
  <c r="M12" i="55"/>
  <c r="M11" i="55"/>
  <c r="M10" i="55"/>
  <c r="M9" i="55"/>
  <c r="M8" i="55"/>
  <c r="M7" i="55"/>
  <c r="H57" i="55"/>
  <c r="L17" i="64" s="1"/>
  <c r="H15" i="55"/>
  <c r="H14" i="55"/>
  <c r="H13" i="55"/>
  <c r="H11" i="55"/>
  <c r="AY63" i="63"/>
  <c r="AX63" i="63"/>
  <c r="AY38" i="63"/>
  <c r="AY53" i="63" s="1"/>
  <c r="AX38" i="63"/>
  <c r="AX53" i="63" s="1"/>
  <c r="AU63" i="63"/>
  <c r="AT63" i="63"/>
  <c r="AU38" i="63"/>
  <c r="AU53" i="63" s="1"/>
  <c r="AT38" i="63"/>
  <c r="AT53" i="63" s="1"/>
  <c r="AN63" i="63"/>
  <c r="AM63" i="63"/>
  <c r="AN38" i="63"/>
  <c r="AN53" i="63" s="1"/>
  <c r="AM38" i="63"/>
  <c r="AM53" i="63" s="1"/>
  <c r="AJ63" i="63"/>
  <c r="AI63" i="63"/>
  <c r="AJ38" i="63"/>
  <c r="AJ53" i="63" s="1"/>
  <c r="AI38" i="63"/>
  <c r="AI53" i="63" s="1"/>
  <c r="AC63" i="63"/>
  <c r="AB63" i="63"/>
  <c r="AC38" i="63"/>
  <c r="AC53" i="63" s="1"/>
  <c r="AB38" i="63"/>
  <c r="AB53" i="63" s="1"/>
  <c r="Y63" i="63"/>
  <c r="X63" i="63"/>
  <c r="Y38" i="63"/>
  <c r="Y53" i="63" s="1"/>
  <c r="X38" i="63"/>
  <c r="X53" i="63" s="1"/>
  <c r="CF162" i="44"/>
  <c r="CF169" i="44" s="1"/>
  <c r="CF173" i="44" s="1"/>
  <c r="BN162" i="44"/>
  <c r="BN169" i="44" s="1"/>
  <c r="BN173" i="44" s="1"/>
  <c r="AV162" i="44"/>
  <c r="AV169" i="44" s="1"/>
  <c r="AV173" i="44" s="1"/>
  <c r="Q63" i="63"/>
  <c r="Q38" i="63"/>
  <c r="Q53" i="63" s="1"/>
  <c r="R63" i="63"/>
  <c r="R38" i="63"/>
  <c r="R45" i="63" s="1"/>
  <c r="M63" i="63"/>
  <c r="M38" i="63"/>
  <c r="M53" i="63" s="1"/>
  <c r="N63" i="63"/>
  <c r="N38" i="63"/>
  <c r="N53" i="63" s="1"/>
  <c r="CG183" i="44"/>
  <c r="CF183" i="44"/>
  <c r="CG162" i="44"/>
  <c r="CC183" i="44"/>
  <c r="CB183" i="44"/>
  <c r="CC162" i="44"/>
  <c r="CB162" i="44"/>
  <c r="BO183" i="44"/>
  <c r="BN183" i="44"/>
  <c r="BO162" i="44"/>
  <c r="BK183" i="44"/>
  <c r="BJ183" i="44"/>
  <c r="BK162" i="44"/>
  <c r="BJ162" i="44"/>
  <c r="AW183" i="44"/>
  <c r="AV183" i="44"/>
  <c r="AW162" i="44"/>
  <c r="AS183" i="44"/>
  <c r="AR183" i="44"/>
  <c r="AS162" i="44"/>
  <c r="AR162" i="44"/>
  <c r="AD183" i="44"/>
  <c r="Z183" i="44"/>
  <c r="AA183" i="44"/>
  <c r="G57" i="55"/>
  <c r="K17" i="64" s="1"/>
  <c r="G15" i="55"/>
  <c r="G14" i="55"/>
  <c r="G13" i="55"/>
  <c r="G11" i="55"/>
  <c r="AC183" i="44"/>
  <c r="M183" i="44"/>
  <c r="N183" i="44"/>
  <c r="M167" i="44"/>
  <c r="N167" i="44"/>
  <c r="M162" i="44"/>
  <c r="N162" i="44"/>
  <c r="E53" i="62"/>
  <c r="E52" i="62"/>
  <c r="E51" i="62"/>
  <c r="E47" i="62"/>
  <c r="E46" i="62"/>
  <c r="E45" i="62"/>
  <c r="E41" i="62"/>
  <c r="E39" i="62"/>
  <c r="E35" i="62"/>
  <c r="E34" i="62"/>
  <c r="E33" i="62"/>
  <c r="E29" i="62"/>
  <c r="E28" i="62"/>
  <c r="E27" i="62"/>
  <c r="E23" i="62"/>
  <c r="E22" i="62"/>
  <c r="E21" i="62"/>
  <c r="E17" i="62"/>
  <c r="E16" i="62"/>
  <c r="E15" i="62"/>
  <c r="E11" i="62"/>
  <c r="E10" i="62"/>
  <c r="E9" i="62"/>
  <c r="B2" i="61"/>
  <c r="B1" i="61"/>
  <c r="B2" i="62"/>
  <c r="B1" i="62"/>
  <c r="B2" i="64"/>
  <c r="B1" i="64"/>
  <c r="L34" i="64" l="1"/>
  <c r="L47" i="64"/>
  <c r="K47" i="64"/>
  <c r="L60" i="64"/>
  <c r="K34" i="64"/>
  <c r="E60" i="62"/>
  <c r="E59" i="62"/>
  <c r="L124" i="64"/>
  <c r="K124" i="64"/>
  <c r="E61" i="62"/>
  <c r="CG169" i="44"/>
  <c r="CG173" i="44" s="1"/>
  <c r="AL57" i="55"/>
  <c r="L82" i="64" s="1"/>
  <c r="AL49" i="55"/>
  <c r="L74" i="64" s="1"/>
  <c r="AW51" i="55"/>
  <c r="K102" i="64" s="1"/>
  <c r="AW50" i="55"/>
  <c r="K101" i="64" s="1"/>
  <c r="AE50" i="55"/>
  <c r="K62" i="64" s="1"/>
  <c r="AW57" i="55"/>
  <c r="K108" i="64" s="1"/>
  <c r="AW53" i="55"/>
  <c r="K104" i="64" s="1"/>
  <c r="AW49" i="55"/>
  <c r="K100" i="64" s="1"/>
  <c r="AK54" i="55"/>
  <c r="K79" i="64" s="1"/>
  <c r="AW54" i="55"/>
  <c r="K105" i="64" s="1"/>
  <c r="AF50" i="55"/>
  <c r="L62" i="64" s="1"/>
  <c r="AL53" i="55"/>
  <c r="L78" i="64" s="1"/>
  <c r="AR55" i="55"/>
  <c r="L93" i="64" s="1"/>
  <c r="AX52" i="55"/>
  <c r="L103" i="64" s="1"/>
  <c r="AK52" i="55"/>
  <c r="K77" i="64" s="1"/>
  <c r="AF55" i="55"/>
  <c r="L67" i="64" s="1"/>
  <c r="AX50" i="55"/>
  <c r="L101" i="64" s="1"/>
  <c r="AK50" i="55"/>
  <c r="K75" i="64" s="1"/>
  <c r="AL56" i="55"/>
  <c r="L81" i="64" s="1"/>
  <c r="AF51" i="55"/>
  <c r="L63" i="64" s="1"/>
  <c r="AR49" i="55"/>
  <c r="L87" i="64" s="1"/>
  <c r="AX54" i="55"/>
  <c r="L105" i="64" s="1"/>
  <c r="AF54" i="55"/>
  <c r="L66" i="64" s="1"/>
  <c r="AE54" i="55"/>
  <c r="K66" i="64" s="1"/>
  <c r="AE53" i="55"/>
  <c r="K65" i="64" s="1"/>
  <c r="AF52" i="55"/>
  <c r="L64" i="64" s="1"/>
  <c r="AX55" i="55"/>
  <c r="L106" i="64" s="1"/>
  <c r="AK55" i="55"/>
  <c r="K80" i="64" s="1"/>
  <c r="AW55" i="55"/>
  <c r="K106" i="64" s="1"/>
  <c r="AF57" i="55"/>
  <c r="L69" i="64" s="1"/>
  <c r="AF49" i="55"/>
  <c r="L61" i="64" s="1"/>
  <c r="AK53" i="55"/>
  <c r="K78" i="64" s="1"/>
  <c r="AR56" i="55"/>
  <c r="L94" i="64" s="1"/>
  <c r="AR50" i="55"/>
  <c r="L88" i="64" s="1"/>
  <c r="AX53" i="55"/>
  <c r="L104" i="64" s="1"/>
  <c r="AE57" i="55"/>
  <c r="K69" i="64" s="1"/>
  <c r="AE49" i="55"/>
  <c r="K61" i="64" s="1"/>
  <c r="AL52" i="55"/>
  <c r="L77" i="64" s="1"/>
  <c r="AQ50" i="55"/>
  <c r="K88" i="64" s="1"/>
  <c r="AE56" i="55"/>
  <c r="K68" i="64" s="1"/>
  <c r="AL51" i="55"/>
  <c r="L76" i="64" s="1"/>
  <c r="AQ57" i="55"/>
  <c r="K95" i="64" s="1"/>
  <c r="AQ49" i="55"/>
  <c r="K87" i="64" s="1"/>
  <c r="AW52" i="55"/>
  <c r="K103" i="64" s="1"/>
  <c r="AK51" i="55"/>
  <c r="K76" i="64" s="1"/>
  <c r="AX51" i="55"/>
  <c r="L102" i="64" s="1"/>
  <c r="AE55" i="55"/>
  <c r="K67" i="64" s="1"/>
  <c r="AL50" i="55"/>
  <c r="L75" i="64" s="1"/>
  <c r="AQ54" i="55"/>
  <c r="K92" i="64" s="1"/>
  <c r="AF53" i="55"/>
  <c r="L65" i="64" s="1"/>
  <c r="AK57" i="55"/>
  <c r="K82" i="64" s="1"/>
  <c r="AK49" i="55"/>
  <c r="K74" i="64" s="1"/>
  <c r="AR52" i="55"/>
  <c r="L90" i="64" s="1"/>
  <c r="AR54" i="55"/>
  <c r="L92" i="64" s="1"/>
  <c r="AX49" i="55"/>
  <c r="L100" i="64" s="1"/>
  <c r="AK56" i="55"/>
  <c r="K81" i="64" s="1"/>
  <c r="AR51" i="55"/>
  <c r="L89" i="64" s="1"/>
  <c r="AX56" i="55"/>
  <c r="L107" i="64" s="1"/>
  <c r="AX30" i="55"/>
  <c r="L52" i="62" s="1"/>
  <c r="AE52" i="55"/>
  <c r="K64" i="64" s="1"/>
  <c r="AL55" i="55"/>
  <c r="L80" i="64" s="1"/>
  <c r="AQ51" i="55"/>
  <c r="K89" i="64" s="1"/>
  <c r="AW56" i="55"/>
  <c r="K107" i="64" s="1"/>
  <c r="AE51" i="55"/>
  <c r="K63" i="64" s="1"/>
  <c r="AL54" i="55"/>
  <c r="L79" i="64" s="1"/>
  <c r="AR30" i="55"/>
  <c r="L46" i="62" s="1"/>
  <c r="AR57" i="55"/>
  <c r="L95" i="64" s="1"/>
  <c r="AF16" i="55"/>
  <c r="L33" i="62" s="1"/>
  <c r="AQ56" i="55"/>
  <c r="K94" i="64" s="1"/>
  <c r="AL30" i="55"/>
  <c r="L40" i="62" s="1"/>
  <c r="AQ55" i="55"/>
  <c r="K93" i="64" s="1"/>
  <c r="AX16" i="55"/>
  <c r="L51" i="62" s="1"/>
  <c r="AR53" i="55"/>
  <c r="L91" i="64" s="1"/>
  <c r="AF56" i="55"/>
  <c r="L68" i="64" s="1"/>
  <c r="AQ53" i="55"/>
  <c r="K91" i="64" s="1"/>
  <c r="AQ52" i="55"/>
  <c r="K90" i="64" s="1"/>
  <c r="AX57" i="55"/>
  <c r="L108" i="64" s="1"/>
  <c r="AF30" i="55"/>
  <c r="L34" i="62" s="1"/>
  <c r="CB169" i="44"/>
  <c r="CB173" i="44" s="1"/>
  <c r="L46" i="64"/>
  <c r="L59" i="64"/>
  <c r="L33" i="64"/>
  <c r="K59" i="64"/>
  <c r="K33" i="64"/>
  <c r="K46" i="64"/>
  <c r="AR16" i="55"/>
  <c r="L45" i="62" s="1"/>
  <c r="AE30" i="55"/>
  <c r="K34" i="62" s="1"/>
  <c r="AK30" i="55"/>
  <c r="K40" i="62" s="1"/>
  <c r="AQ16" i="55"/>
  <c r="K45" i="62" s="1"/>
  <c r="AQ30" i="55"/>
  <c r="K46" i="62" s="1"/>
  <c r="AW16" i="55"/>
  <c r="K51" i="62" s="1"/>
  <c r="AW30" i="55"/>
  <c r="K52" i="62" s="1"/>
  <c r="AW44" i="55"/>
  <c r="K53" i="62" s="1"/>
  <c r="AX44" i="55"/>
  <c r="L53" i="62" s="1"/>
  <c r="AQ44" i="55"/>
  <c r="K47" i="62" s="1"/>
  <c r="AR44" i="55"/>
  <c r="L47" i="62" s="1"/>
  <c r="AL44" i="55"/>
  <c r="L41" i="62" s="1"/>
  <c r="AK44" i="55"/>
  <c r="K41" i="62" s="1"/>
  <c r="AK16" i="55"/>
  <c r="K39" i="62" s="1"/>
  <c r="Z30" i="55"/>
  <c r="L28" i="62" s="1"/>
  <c r="AL16" i="55"/>
  <c r="L39" i="62" s="1"/>
  <c r="AE44" i="55"/>
  <c r="K35" i="62" s="1"/>
  <c r="AF44" i="55"/>
  <c r="L35" i="62" s="1"/>
  <c r="AE16" i="55"/>
  <c r="K33" i="62" s="1"/>
  <c r="M30" i="55"/>
  <c r="K16" i="62" s="1"/>
  <c r="S16" i="55"/>
  <c r="K21" i="62" s="1"/>
  <c r="S30" i="55"/>
  <c r="K22" i="62" s="1"/>
  <c r="Y16" i="55"/>
  <c r="K27" i="62" s="1"/>
  <c r="Y30" i="55"/>
  <c r="K28" i="62" s="1"/>
  <c r="Z44" i="55"/>
  <c r="L29" i="62" s="1"/>
  <c r="Y44" i="55"/>
  <c r="K29" i="62" s="1"/>
  <c r="Y58" i="55"/>
  <c r="Z58" i="55"/>
  <c r="T16" i="55"/>
  <c r="L21" i="62" s="1"/>
  <c r="Z16" i="55"/>
  <c r="L27" i="62" s="1"/>
  <c r="N16" i="55"/>
  <c r="L15" i="62" s="1"/>
  <c r="N30" i="55"/>
  <c r="L16" i="62" s="1"/>
  <c r="T30" i="55"/>
  <c r="L22" i="62" s="1"/>
  <c r="T44" i="55"/>
  <c r="L23" i="62" s="1"/>
  <c r="S44" i="55"/>
  <c r="K23" i="62" s="1"/>
  <c r="S58" i="55"/>
  <c r="T58" i="55"/>
  <c r="M44" i="55"/>
  <c r="K17" i="62" s="1"/>
  <c r="M58" i="55"/>
  <c r="N44" i="55"/>
  <c r="L17" i="62" s="1"/>
  <c r="N58" i="55"/>
  <c r="M16" i="55"/>
  <c r="K15" i="62" s="1"/>
  <c r="AX45" i="63"/>
  <c r="AY45" i="63"/>
  <c r="AT45" i="63"/>
  <c r="AU45" i="63"/>
  <c r="AM45" i="63"/>
  <c r="AN45" i="63"/>
  <c r="AJ45" i="63"/>
  <c r="AI45" i="63"/>
  <c r="AC45" i="63"/>
  <c r="AB45" i="63"/>
  <c r="X45" i="63"/>
  <c r="Y45" i="63"/>
  <c r="R53" i="63"/>
  <c r="Q45" i="63"/>
  <c r="M45" i="63"/>
  <c r="N45" i="63"/>
  <c r="CC169" i="44"/>
  <c r="CC173" i="44" s="1"/>
  <c r="BO169" i="44"/>
  <c r="BO173" i="44" s="1"/>
  <c r="BJ169" i="44"/>
  <c r="BJ173" i="44" s="1"/>
  <c r="BK169" i="44"/>
  <c r="BK173" i="44" s="1"/>
  <c r="AW169" i="44"/>
  <c r="AW173" i="44" s="1"/>
  <c r="AR169" i="44"/>
  <c r="AR173" i="44" s="1"/>
  <c r="AS169" i="44"/>
  <c r="AS173" i="44" s="1"/>
  <c r="N169" i="44"/>
  <c r="N173" i="44" s="1"/>
  <c r="M169" i="44"/>
  <c r="M173" i="44" s="1"/>
  <c r="W27" i="53"/>
  <c r="X27" i="53" s="1"/>
  <c r="Q27" i="53"/>
  <c r="R27" i="53" s="1"/>
  <c r="K27" i="53"/>
  <c r="E27" i="53"/>
  <c r="E25" i="53"/>
  <c r="K25" i="53"/>
  <c r="Q25" i="53"/>
  <c r="R25" i="53" s="1"/>
  <c r="W25" i="53"/>
  <c r="X25" i="53" s="1"/>
  <c r="K23" i="53"/>
  <c r="E23" i="53"/>
  <c r="W23" i="53"/>
  <c r="Q23" i="53"/>
  <c r="AA47" i="43"/>
  <c r="X47" i="43"/>
  <c r="U47" i="43"/>
  <c r="R47" i="43"/>
  <c r="Z42" i="43"/>
  <c r="Y42" i="43"/>
  <c r="Z41" i="43"/>
  <c r="Y41" i="43"/>
  <c r="Z40" i="43"/>
  <c r="Y40" i="43"/>
  <c r="Z39" i="43"/>
  <c r="Y39" i="43"/>
  <c r="W42" i="43"/>
  <c r="V42" i="43"/>
  <c r="W41" i="43"/>
  <c r="V41" i="43"/>
  <c r="W40" i="43"/>
  <c r="V40" i="43"/>
  <c r="W39" i="43"/>
  <c r="V39" i="43"/>
  <c r="T42" i="43"/>
  <c r="S42" i="43"/>
  <c r="T41" i="43"/>
  <c r="S41" i="43"/>
  <c r="T40" i="43"/>
  <c r="S40" i="43"/>
  <c r="T39" i="43"/>
  <c r="S39" i="43"/>
  <c r="Q42" i="43"/>
  <c r="P42" i="43"/>
  <c r="Q41" i="43"/>
  <c r="P41" i="43"/>
  <c r="Q40" i="43"/>
  <c r="P40" i="43"/>
  <c r="Q39" i="43"/>
  <c r="P39" i="43"/>
  <c r="N42" i="43"/>
  <c r="M42" i="43"/>
  <c r="N41" i="43"/>
  <c r="M41" i="43"/>
  <c r="N40" i="43"/>
  <c r="M40" i="43"/>
  <c r="K42" i="43"/>
  <c r="J42" i="43"/>
  <c r="K41" i="43"/>
  <c r="J41" i="43"/>
  <c r="K40" i="43"/>
  <c r="J40" i="43"/>
  <c r="H42" i="43"/>
  <c r="G42" i="43"/>
  <c r="H41" i="43"/>
  <c r="G41" i="43"/>
  <c r="H40" i="43"/>
  <c r="G40" i="43"/>
  <c r="Y32" i="43"/>
  <c r="Z32" i="43"/>
  <c r="Y33" i="43"/>
  <c r="Z33" i="43"/>
  <c r="Y34" i="43"/>
  <c r="Z34" i="43"/>
  <c r="Z31" i="43"/>
  <c r="Y31" i="43"/>
  <c r="V32" i="43"/>
  <c r="W32" i="43"/>
  <c r="V33" i="43"/>
  <c r="W33" i="43"/>
  <c r="V34" i="43"/>
  <c r="W34" i="43"/>
  <c r="W31" i="43"/>
  <c r="V31" i="43"/>
  <c r="S32" i="43"/>
  <c r="T32" i="43"/>
  <c r="S33" i="43"/>
  <c r="T33" i="43"/>
  <c r="S34" i="43"/>
  <c r="T34" i="43"/>
  <c r="T31" i="43"/>
  <c r="S31" i="43"/>
  <c r="P32" i="43"/>
  <c r="Q32" i="43"/>
  <c r="P33" i="43"/>
  <c r="Q33" i="43"/>
  <c r="P34" i="43"/>
  <c r="Q34" i="43"/>
  <c r="Q31" i="43"/>
  <c r="P31" i="43"/>
  <c r="M32" i="43"/>
  <c r="N32" i="43"/>
  <c r="M33" i="43"/>
  <c r="N33" i="43"/>
  <c r="M34" i="43"/>
  <c r="N34" i="43"/>
  <c r="N31" i="43"/>
  <c r="M31" i="43"/>
  <c r="J32" i="43"/>
  <c r="K32" i="43"/>
  <c r="J33" i="43"/>
  <c r="K33" i="43"/>
  <c r="J34" i="43"/>
  <c r="K34" i="43"/>
  <c r="K31" i="43"/>
  <c r="J31" i="43"/>
  <c r="AO44" i="55"/>
  <c r="I47" i="62" s="1"/>
  <c r="AV56" i="55"/>
  <c r="J107" i="64" s="1"/>
  <c r="AP57" i="55"/>
  <c r="J95" i="64" s="1"/>
  <c r="AD57" i="55"/>
  <c r="J69" i="64" s="1"/>
  <c r="AP56" i="55"/>
  <c r="J94" i="64" s="1"/>
  <c r="AD56" i="55"/>
  <c r="J68" i="64" s="1"/>
  <c r="AP55" i="55"/>
  <c r="J93" i="64" s="1"/>
  <c r="AD55" i="55"/>
  <c r="J67" i="64" s="1"/>
  <c r="AB55" i="55"/>
  <c r="H67" i="64" s="1"/>
  <c r="AD54" i="55"/>
  <c r="J66" i="64" s="1"/>
  <c r="AB54" i="55"/>
  <c r="H66" i="64" s="1"/>
  <c r="AD53" i="55"/>
  <c r="J65" i="64" s="1"/>
  <c r="AB53" i="55"/>
  <c r="H65" i="64" s="1"/>
  <c r="AP52" i="55"/>
  <c r="J90" i="64" s="1"/>
  <c r="AD52" i="55"/>
  <c r="J64" i="64" s="1"/>
  <c r="AB52" i="55"/>
  <c r="H64" i="64" s="1"/>
  <c r="AP51" i="55"/>
  <c r="J89" i="64" s="1"/>
  <c r="AB51" i="55"/>
  <c r="H63" i="64" s="1"/>
  <c r="AB50" i="55"/>
  <c r="H62" i="64" s="1"/>
  <c r="W31" i="53"/>
  <c r="W30" i="53"/>
  <c r="W18" i="53"/>
  <c r="X14" i="53"/>
  <c r="W14" i="53"/>
  <c r="X13" i="53"/>
  <c r="W12" i="53"/>
  <c r="Q31" i="53"/>
  <c r="Q30" i="53"/>
  <c r="Q18" i="53"/>
  <c r="R14" i="53"/>
  <c r="Q14" i="53"/>
  <c r="R13" i="53"/>
  <c r="Q12" i="53"/>
  <c r="E111" i="64"/>
  <c r="E98" i="64"/>
  <c r="E85" i="64"/>
  <c r="E72" i="64"/>
  <c r="E59" i="64"/>
  <c r="E46" i="64"/>
  <c r="E33" i="64"/>
  <c r="E20" i="64"/>
  <c r="J96" i="64"/>
  <c r="J83" i="64"/>
  <c r="J70" i="64"/>
  <c r="J57" i="64"/>
  <c r="J44" i="64"/>
  <c r="J31" i="64"/>
  <c r="I96" i="64"/>
  <c r="I83" i="64"/>
  <c r="I70" i="64"/>
  <c r="I57" i="64"/>
  <c r="I44" i="64"/>
  <c r="I31" i="64"/>
  <c r="H83" i="64"/>
  <c r="H70" i="64"/>
  <c r="H57" i="64"/>
  <c r="H44" i="64"/>
  <c r="H31" i="64"/>
  <c r="H96" i="64"/>
  <c r="J109" i="64"/>
  <c r="I109" i="64"/>
  <c r="E56" i="62"/>
  <c r="E50" i="62"/>
  <c r="E44" i="62"/>
  <c r="E38" i="62"/>
  <c r="E32" i="62"/>
  <c r="E26" i="62"/>
  <c r="E20" i="62"/>
  <c r="E14" i="62"/>
  <c r="X57" i="55"/>
  <c r="J56" i="64" s="1"/>
  <c r="X56" i="55"/>
  <c r="J55" i="64" s="1"/>
  <c r="X55" i="55"/>
  <c r="J54" i="64" s="1"/>
  <c r="X54" i="55"/>
  <c r="X53" i="55"/>
  <c r="J52" i="64" s="1"/>
  <c r="X52" i="55"/>
  <c r="X51" i="55"/>
  <c r="X50" i="55"/>
  <c r="X49" i="55"/>
  <c r="W57" i="55"/>
  <c r="I56" i="64" s="1"/>
  <c r="W56" i="55"/>
  <c r="I55" i="64" s="1"/>
  <c r="W55" i="55"/>
  <c r="I54" i="64" s="1"/>
  <c r="W54" i="55"/>
  <c r="W53" i="55"/>
  <c r="I52" i="64" s="1"/>
  <c r="W52" i="55"/>
  <c r="W51" i="55"/>
  <c r="W50" i="55"/>
  <c r="W49" i="55"/>
  <c r="V57" i="55"/>
  <c r="H56" i="64" s="1"/>
  <c r="V56" i="55"/>
  <c r="H55" i="64" s="1"/>
  <c r="V55" i="55"/>
  <c r="H54" i="64" s="1"/>
  <c r="V54" i="55"/>
  <c r="AH12" i="23" s="1"/>
  <c r="V53" i="55"/>
  <c r="H52" i="64" s="1"/>
  <c r="V52" i="55"/>
  <c r="AH11" i="23" s="1"/>
  <c r="V51" i="55"/>
  <c r="AH10" i="23" s="1"/>
  <c r="V50" i="55"/>
  <c r="AH9" i="23" s="1"/>
  <c r="V49" i="55"/>
  <c r="AH8" i="23" s="1"/>
  <c r="U11" i="55"/>
  <c r="G11" i="63" s="1"/>
  <c r="U13" i="55"/>
  <c r="G13" i="63" s="1"/>
  <c r="U14" i="55"/>
  <c r="G14" i="63" s="1"/>
  <c r="U15" i="55"/>
  <c r="G15" i="63" s="1"/>
  <c r="X8" i="55"/>
  <c r="X9" i="55"/>
  <c r="X10" i="55"/>
  <c r="X11" i="55"/>
  <c r="X12" i="55"/>
  <c r="X13" i="55"/>
  <c r="X14" i="55"/>
  <c r="X15" i="55"/>
  <c r="X7" i="55"/>
  <c r="W8" i="55"/>
  <c r="W9" i="55"/>
  <c r="W10" i="55"/>
  <c r="W11" i="55"/>
  <c r="W12" i="55"/>
  <c r="W13" i="55"/>
  <c r="W14" i="55"/>
  <c r="W15" i="55"/>
  <c r="W7" i="55"/>
  <c r="V8" i="55"/>
  <c r="V9" i="55"/>
  <c r="V10" i="55"/>
  <c r="V11" i="55"/>
  <c r="V12" i="55"/>
  <c r="V13" i="55"/>
  <c r="V14" i="55"/>
  <c r="V15" i="55"/>
  <c r="V7" i="55"/>
  <c r="P162" i="44"/>
  <c r="Q162" i="44"/>
  <c r="R162" i="44"/>
  <c r="U162" i="44"/>
  <c r="CE162" i="44"/>
  <c r="BU8" i="44"/>
  <c r="BU9" i="44"/>
  <c r="BU10" i="44"/>
  <c r="U28" i="55" s="1"/>
  <c r="G24" i="63" s="1"/>
  <c r="BU11" i="44"/>
  <c r="BC8" i="44"/>
  <c r="BC9" i="44"/>
  <c r="BC10" i="44"/>
  <c r="O28" i="55" s="1"/>
  <c r="BC11" i="44"/>
  <c r="R49" i="55"/>
  <c r="AG8" i="23" s="1"/>
  <c r="R50" i="55"/>
  <c r="AG9" i="23" s="1"/>
  <c r="R51" i="55"/>
  <c r="AG10" i="23" s="1"/>
  <c r="R52" i="55"/>
  <c r="AG11" i="23" s="1"/>
  <c r="R53" i="55"/>
  <c r="J39" i="64" s="1"/>
  <c r="R54" i="55"/>
  <c r="AG12" i="23" s="1"/>
  <c r="R55" i="55"/>
  <c r="J41" i="64" s="1"/>
  <c r="R56" i="55"/>
  <c r="J42" i="64" s="1"/>
  <c r="R57" i="55"/>
  <c r="R7" i="55"/>
  <c r="R8" i="55"/>
  <c r="R9" i="55"/>
  <c r="R10" i="55"/>
  <c r="R11" i="55"/>
  <c r="R12" i="55"/>
  <c r="R13" i="55"/>
  <c r="R14" i="55"/>
  <c r="R15" i="55"/>
  <c r="P7" i="55"/>
  <c r="Q7" i="55"/>
  <c r="P8" i="55"/>
  <c r="Q8" i="55"/>
  <c r="P9" i="55"/>
  <c r="Q9" i="55"/>
  <c r="Q57" i="55"/>
  <c r="I43" i="64" s="1"/>
  <c r="Q56" i="55"/>
  <c r="I42" i="64" s="1"/>
  <c r="Q55" i="55"/>
  <c r="I41" i="64" s="1"/>
  <c r="Q54" i="55"/>
  <c r="AF12" i="23" s="1"/>
  <c r="Q53" i="55"/>
  <c r="I39" i="64" s="1"/>
  <c r="Q52" i="55"/>
  <c r="AF11" i="23" s="1"/>
  <c r="Q51" i="55"/>
  <c r="AF10" i="23" s="1"/>
  <c r="Q50" i="55"/>
  <c r="AF9" i="23" s="1"/>
  <c r="Q49" i="55"/>
  <c r="AF8" i="23" s="1"/>
  <c r="Q15" i="55"/>
  <c r="Q14" i="55"/>
  <c r="Q13" i="55"/>
  <c r="Q12" i="55"/>
  <c r="Q11" i="55"/>
  <c r="Q10" i="55"/>
  <c r="P57" i="55"/>
  <c r="H43" i="64" s="1"/>
  <c r="P56" i="55"/>
  <c r="H42" i="64" s="1"/>
  <c r="P55" i="55"/>
  <c r="H41" i="64" s="1"/>
  <c r="P54" i="55"/>
  <c r="AE12" i="23" s="1"/>
  <c r="P53" i="55"/>
  <c r="H39" i="64" s="1"/>
  <c r="P52" i="55"/>
  <c r="AE11" i="23" s="1"/>
  <c r="P51" i="55"/>
  <c r="AE10" i="23" s="1"/>
  <c r="P50" i="55"/>
  <c r="AE9" i="23" s="1"/>
  <c r="P49" i="55"/>
  <c r="AE8" i="23" s="1"/>
  <c r="P15" i="55"/>
  <c r="P14" i="55"/>
  <c r="P13" i="55"/>
  <c r="P12" i="55"/>
  <c r="P11" i="55"/>
  <c r="P10" i="55"/>
  <c r="AA82" i="55"/>
  <c r="W64" i="43" s="1"/>
  <c r="AA76" i="55"/>
  <c r="W63" i="43" s="1"/>
  <c r="AG82" i="55"/>
  <c r="AA64" i="43" s="1"/>
  <c r="AG76" i="55"/>
  <c r="AA63" i="43" s="1"/>
  <c r="AM82" i="55"/>
  <c r="AE64" i="43" s="1"/>
  <c r="AM76" i="55"/>
  <c r="AE63" i="43" s="1"/>
  <c r="AS82" i="55"/>
  <c r="AI64" i="43" s="1"/>
  <c r="AS76" i="55"/>
  <c r="AI63" i="43" s="1"/>
  <c r="U57" i="55"/>
  <c r="O57" i="55"/>
  <c r="U63" i="55"/>
  <c r="G42" i="63" s="1"/>
  <c r="U62" i="55"/>
  <c r="G41" i="63" s="1"/>
  <c r="O63" i="55"/>
  <c r="O62" i="55"/>
  <c r="O15" i="55"/>
  <c r="O14" i="55"/>
  <c r="O13" i="55"/>
  <c r="O11" i="55"/>
  <c r="P17" i="23"/>
  <c r="Q17" i="23" s="1"/>
  <c r="M40" i="59" s="1"/>
  <c r="T17" i="23"/>
  <c r="U17" i="23" s="1"/>
  <c r="M46" i="59" s="1"/>
  <c r="AW63" i="63"/>
  <c r="AV63" i="63"/>
  <c r="AS63" i="63"/>
  <c r="AR63" i="63"/>
  <c r="AQ63" i="63"/>
  <c r="AP63" i="63"/>
  <c r="AL63" i="63"/>
  <c r="AK63" i="63"/>
  <c r="AH63" i="63"/>
  <c r="AG63" i="63"/>
  <c r="AF63" i="63"/>
  <c r="AE63" i="63"/>
  <c r="AA63" i="63"/>
  <c r="Z63" i="63"/>
  <c r="W63" i="63"/>
  <c r="V63" i="63"/>
  <c r="U63" i="63"/>
  <c r="T63" i="63"/>
  <c r="P63" i="63"/>
  <c r="O63" i="63"/>
  <c r="L63" i="63"/>
  <c r="K63" i="63"/>
  <c r="J63" i="63"/>
  <c r="I63" i="63"/>
  <c r="AW38" i="63"/>
  <c r="AW53" i="63" s="1"/>
  <c r="AV38" i="63"/>
  <c r="AV53" i="63" s="1"/>
  <c r="AS38" i="63"/>
  <c r="AS53" i="63" s="1"/>
  <c r="AR38" i="63"/>
  <c r="AR53" i="63" s="1"/>
  <c r="AQ38" i="63"/>
  <c r="AL38" i="63"/>
  <c r="AL53" i="63" s="1"/>
  <c r="AK38" i="63"/>
  <c r="AK53" i="63" s="1"/>
  <c r="AH38" i="63"/>
  <c r="AH53" i="63" s="1"/>
  <c r="AF38" i="63"/>
  <c r="AF53" i="63" s="1"/>
  <c r="AA38" i="63"/>
  <c r="Z38" i="63"/>
  <c r="Z53" i="63" s="1"/>
  <c r="W38" i="63"/>
  <c r="W53" i="63" s="1"/>
  <c r="V38" i="63"/>
  <c r="U38" i="63"/>
  <c r="U53" i="63" s="1"/>
  <c r="P38" i="63"/>
  <c r="P53" i="63" s="1"/>
  <c r="O38" i="63"/>
  <c r="O53" i="63" s="1"/>
  <c r="L38" i="63"/>
  <c r="L53" i="63" s="1"/>
  <c r="K38" i="63"/>
  <c r="J38" i="63"/>
  <c r="B1" i="63"/>
  <c r="B34" i="59"/>
  <c r="B40" i="59" s="1"/>
  <c r="B46" i="59" s="1"/>
  <c r="B33" i="59"/>
  <c r="B39" i="59" s="1"/>
  <c r="B45" i="59" s="1"/>
  <c r="B9" i="59"/>
  <c r="B8" i="59" a="1"/>
  <c r="B8" i="59" s="1"/>
  <c r="L112" i="64" l="1"/>
  <c r="K112" i="64"/>
  <c r="K73" i="64"/>
  <c r="L99" i="64"/>
  <c r="K86" i="64"/>
  <c r="L86" i="64"/>
  <c r="L73" i="64"/>
  <c r="K99" i="64"/>
  <c r="E127" i="64"/>
  <c r="E128" i="64" s="1"/>
  <c r="AP15" i="63"/>
  <c r="AS15" i="55" s="1"/>
  <c r="AS57" i="55" s="1"/>
  <c r="D108" i="64" s="1"/>
  <c r="I15" i="63"/>
  <c r="AA15" i="55" s="1"/>
  <c r="AA57" i="55" s="1"/>
  <c r="D69" i="64" s="1"/>
  <c r="T15" i="63"/>
  <c r="AG15" i="55" s="1"/>
  <c r="AG57" i="55" s="1"/>
  <c r="D82" i="64" s="1"/>
  <c r="AE15" i="63"/>
  <c r="AM15" i="55" s="1"/>
  <c r="AM57" i="55" s="1"/>
  <c r="D95" i="64" s="1"/>
  <c r="AE14" i="63"/>
  <c r="AM14" i="55" s="1"/>
  <c r="AP14" i="63"/>
  <c r="AS14" i="55" s="1"/>
  <c r="T14" i="63"/>
  <c r="AG14" i="55" s="1"/>
  <c r="I14" i="63"/>
  <c r="AA14" i="55" s="1"/>
  <c r="AE13" i="63"/>
  <c r="AM13" i="55" s="1"/>
  <c r="AP13" i="63"/>
  <c r="AS13" i="55" s="1"/>
  <c r="I13" i="63"/>
  <c r="AA13" i="55" s="1"/>
  <c r="T13" i="63"/>
  <c r="AG13" i="55" s="1"/>
  <c r="T11" i="63"/>
  <c r="AG11" i="55" s="1"/>
  <c r="AE11" i="63"/>
  <c r="AM11" i="55" s="1"/>
  <c r="AP11" i="63"/>
  <c r="AS11" i="55" s="1"/>
  <c r="I11" i="63"/>
  <c r="AA11" i="55" s="1"/>
  <c r="I41" i="63"/>
  <c r="T41" i="63"/>
  <c r="AE41" i="63"/>
  <c r="AP41" i="63"/>
  <c r="G43" i="63"/>
  <c r="AP42" i="63"/>
  <c r="AS63" i="55" s="1"/>
  <c r="I42" i="63"/>
  <c r="AA63" i="55" s="1"/>
  <c r="T42" i="63"/>
  <c r="AG63" i="55" s="1"/>
  <c r="AE42" i="63"/>
  <c r="AM63" i="55" s="1"/>
  <c r="I24" i="63"/>
  <c r="AA28" i="55" s="1"/>
  <c r="T24" i="63"/>
  <c r="AG28" i="55" s="1"/>
  <c r="AE24" i="63"/>
  <c r="AM28" i="55" s="1"/>
  <c r="AP24" i="63"/>
  <c r="AS28" i="55" s="1"/>
  <c r="U56" i="55"/>
  <c r="D55" i="64" s="1"/>
  <c r="O56" i="55"/>
  <c r="D42" i="64" s="1"/>
  <c r="F128" i="64"/>
  <c r="BV11" i="44"/>
  <c r="BX8" i="44"/>
  <c r="BV8" i="44"/>
  <c r="BV10" i="44"/>
  <c r="BV9" i="44"/>
  <c r="BF8" i="44"/>
  <c r="E64" i="62"/>
  <c r="E65" i="62" s="1"/>
  <c r="L56" i="62"/>
  <c r="I53" i="64"/>
  <c r="AI12" i="23"/>
  <c r="BF11" i="44"/>
  <c r="I48" i="64"/>
  <c r="AI8" i="23"/>
  <c r="BF10" i="44"/>
  <c r="I49" i="64"/>
  <c r="AI9" i="23"/>
  <c r="I50" i="64"/>
  <c r="AI10" i="23"/>
  <c r="I51" i="64"/>
  <c r="AI11" i="23"/>
  <c r="BX11" i="44"/>
  <c r="J53" i="64"/>
  <c r="AJ12" i="23"/>
  <c r="J51" i="64"/>
  <c r="AJ11" i="23"/>
  <c r="J43" i="64"/>
  <c r="J48" i="64"/>
  <c r="AJ8" i="23"/>
  <c r="J49" i="64"/>
  <c r="AJ9" i="23"/>
  <c r="J50" i="64"/>
  <c r="AJ10" i="23"/>
  <c r="AO57" i="55"/>
  <c r="I95" i="64" s="1"/>
  <c r="AO55" i="55"/>
  <c r="I93" i="64" s="1"/>
  <c r="AO53" i="55"/>
  <c r="I91" i="64" s="1"/>
  <c r="AD51" i="55"/>
  <c r="J63" i="64" s="1"/>
  <c r="AB57" i="55"/>
  <c r="H69" i="64" s="1"/>
  <c r="AT56" i="55"/>
  <c r="H107" i="64" s="1"/>
  <c r="AI57" i="55"/>
  <c r="I82" i="64" s="1"/>
  <c r="AT55" i="55"/>
  <c r="H106" i="64" s="1"/>
  <c r="AI56" i="55"/>
  <c r="I81" i="64" s="1"/>
  <c r="AU56" i="55"/>
  <c r="I107" i="64" s="1"/>
  <c r="AT49" i="55"/>
  <c r="H100" i="64" s="1"/>
  <c r="AT50" i="55"/>
  <c r="H101" i="64" s="1"/>
  <c r="AT51" i="55"/>
  <c r="H102" i="64" s="1"/>
  <c r="AT52" i="55"/>
  <c r="H103" i="64" s="1"/>
  <c r="AT53" i="55"/>
  <c r="H104" i="64" s="1"/>
  <c r="AT54" i="55"/>
  <c r="H105" i="64" s="1"/>
  <c r="AU55" i="55"/>
  <c r="I106" i="64" s="1"/>
  <c r="AU50" i="55"/>
  <c r="I101" i="64" s="1"/>
  <c r="AU51" i="55"/>
  <c r="I102" i="64" s="1"/>
  <c r="AU52" i="55"/>
  <c r="I103" i="64" s="1"/>
  <c r="AI53" i="55"/>
  <c r="I78" i="64" s="1"/>
  <c r="AU53" i="55"/>
  <c r="I104" i="64" s="1"/>
  <c r="AI54" i="55"/>
  <c r="I79" i="64" s="1"/>
  <c r="AU54" i="55"/>
  <c r="I105" i="64" s="1"/>
  <c r="AU49" i="55"/>
  <c r="I100" i="64" s="1"/>
  <c r="AV49" i="55"/>
  <c r="J100" i="64" s="1"/>
  <c r="AV50" i="55"/>
  <c r="J101" i="64" s="1"/>
  <c r="AV51" i="55"/>
  <c r="J102" i="64" s="1"/>
  <c r="AV52" i="55"/>
  <c r="J103" i="64" s="1"/>
  <c r="AV53" i="55"/>
  <c r="J104" i="64" s="1"/>
  <c r="AI55" i="55"/>
  <c r="I80" i="64" s="1"/>
  <c r="AJ56" i="55"/>
  <c r="J81" i="64" s="1"/>
  <c r="AJ57" i="55"/>
  <c r="J82" i="64" s="1"/>
  <c r="AJ49" i="55"/>
  <c r="J74" i="64" s="1"/>
  <c r="AJ50" i="55"/>
  <c r="J75" i="64" s="1"/>
  <c r="AJ51" i="55"/>
  <c r="J76" i="64" s="1"/>
  <c r="AJ53" i="55"/>
  <c r="J78" i="64" s="1"/>
  <c r="AJ54" i="55"/>
  <c r="J79" i="64" s="1"/>
  <c r="AN55" i="55"/>
  <c r="H93" i="64" s="1"/>
  <c r="L111" i="64"/>
  <c r="AI49" i="55"/>
  <c r="I74" i="64" s="1"/>
  <c r="AN51" i="55"/>
  <c r="H89" i="64" s="1"/>
  <c r="AN53" i="55"/>
  <c r="H91" i="64" s="1"/>
  <c r="K111" i="64"/>
  <c r="AI50" i="55"/>
  <c r="I75" i="64" s="1"/>
  <c r="AF58" i="55"/>
  <c r="AI51" i="55"/>
  <c r="I76" i="64" s="1"/>
  <c r="AJ55" i="55"/>
  <c r="J80" i="64" s="1"/>
  <c r="L50" i="62"/>
  <c r="L98" i="64"/>
  <c r="AI52" i="55"/>
  <c r="I77" i="64" s="1"/>
  <c r="AC56" i="55"/>
  <c r="I68" i="64" s="1"/>
  <c r="AC55" i="55"/>
  <c r="I67" i="64" s="1"/>
  <c r="K85" i="64"/>
  <c r="AC50" i="55"/>
  <c r="I62" i="64" s="1"/>
  <c r="AC51" i="55"/>
  <c r="I63" i="64" s="1"/>
  <c r="AC52" i="55"/>
  <c r="I64" i="64" s="1"/>
  <c r="AC54" i="55"/>
  <c r="I66" i="64" s="1"/>
  <c r="K20" i="62"/>
  <c r="L85" i="64"/>
  <c r="AL58" i="55"/>
  <c r="AK58" i="55"/>
  <c r="K72" i="64"/>
  <c r="K98" i="64"/>
  <c r="AH56" i="55"/>
  <c r="H81" i="64" s="1"/>
  <c r="AH57" i="55"/>
  <c r="H82" i="64" s="1"/>
  <c r="L72" i="64"/>
  <c r="AH55" i="55"/>
  <c r="H80" i="64" s="1"/>
  <c r="AH49" i="55"/>
  <c r="H74" i="64" s="1"/>
  <c r="AH50" i="55"/>
  <c r="H75" i="64" s="1"/>
  <c r="AH51" i="55"/>
  <c r="H76" i="64" s="1"/>
  <c r="AH52" i="55"/>
  <c r="H77" i="64" s="1"/>
  <c r="AH53" i="55"/>
  <c r="H78" i="64" s="1"/>
  <c r="AH54" i="55"/>
  <c r="H79" i="64" s="1"/>
  <c r="AR58" i="55"/>
  <c r="AW58" i="55"/>
  <c r="AE58" i="55"/>
  <c r="AQ58" i="55"/>
  <c r="K38" i="62"/>
  <c r="AX58" i="55"/>
  <c r="L38" i="62"/>
  <c r="L44" i="62"/>
  <c r="K56" i="62"/>
  <c r="K44" i="62"/>
  <c r="K50" i="62"/>
  <c r="L32" i="62"/>
  <c r="K32" i="62"/>
  <c r="K26" i="62"/>
  <c r="L20" i="62"/>
  <c r="L26" i="62"/>
  <c r="AJ52" i="55"/>
  <c r="J77" i="64" s="1"/>
  <c r="AV54" i="55"/>
  <c r="J105" i="64" s="1"/>
  <c r="AV55" i="55"/>
  <c r="J106" i="64" s="1"/>
  <c r="J45" i="63"/>
  <c r="J53" i="63"/>
  <c r="V45" i="63"/>
  <c r="V53" i="63"/>
  <c r="AA45" i="63"/>
  <c r="AA53" i="63"/>
  <c r="K45" i="63"/>
  <c r="K53" i="63"/>
  <c r="AQ45" i="63"/>
  <c r="AQ53" i="63"/>
  <c r="D43" i="64"/>
  <c r="M39" i="59"/>
  <c r="D56" i="64"/>
  <c r="M45" i="59"/>
  <c r="BX9" i="44"/>
  <c r="BF9" i="44"/>
  <c r="BX10" i="44"/>
  <c r="H49" i="64"/>
  <c r="H53" i="64"/>
  <c r="U61" i="55"/>
  <c r="AT57" i="55"/>
  <c r="H108" i="64" s="1"/>
  <c r="O61" i="55"/>
  <c r="H37" i="64"/>
  <c r="H51" i="64"/>
  <c r="I35" i="64"/>
  <c r="J36" i="64"/>
  <c r="J40" i="64"/>
  <c r="H38" i="64"/>
  <c r="H48" i="64"/>
  <c r="I36" i="64"/>
  <c r="I40" i="64"/>
  <c r="J37" i="64"/>
  <c r="H35" i="64"/>
  <c r="I37" i="64"/>
  <c r="J38" i="64"/>
  <c r="H36" i="64"/>
  <c r="H40" i="64"/>
  <c r="H50" i="64"/>
  <c r="I38" i="64"/>
  <c r="J35" i="64"/>
  <c r="AU57" i="55"/>
  <c r="I108" i="64" s="1"/>
  <c r="AD50" i="55"/>
  <c r="J62" i="64" s="1"/>
  <c r="E57" i="62"/>
  <c r="E113" i="64"/>
  <c r="E114" i="64" s="1"/>
  <c r="AV44" i="55"/>
  <c r="J53" i="62" s="1"/>
  <c r="AV57" i="55"/>
  <c r="AJ44" i="55"/>
  <c r="J41" i="62" s="1"/>
  <c r="AP50" i="55"/>
  <c r="J88" i="64" s="1"/>
  <c r="AN49" i="55"/>
  <c r="H87" i="64" s="1"/>
  <c r="AP49" i="55"/>
  <c r="J87" i="64" s="1"/>
  <c r="AP53" i="55"/>
  <c r="J91" i="64" s="1"/>
  <c r="AN50" i="55"/>
  <c r="H88" i="64" s="1"/>
  <c r="AN57" i="55"/>
  <c r="H95" i="64" s="1"/>
  <c r="AP54" i="55"/>
  <c r="J92" i="64" s="1"/>
  <c r="AO54" i="55"/>
  <c r="I92" i="64" s="1"/>
  <c r="AO50" i="55"/>
  <c r="I88" i="64" s="1"/>
  <c r="AO52" i="55"/>
  <c r="I90" i="64" s="1"/>
  <c r="AO56" i="55"/>
  <c r="I94" i="64" s="1"/>
  <c r="AO49" i="55"/>
  <c r="I87" i="64" s="1"/>
  <c r="AO51" i="55"/>
  <c r="I89" i="64" s="1"/>
  <c r="AN52" i="55"/>
  <c r="H90" i="64" s="1"/>
  <c r="AN54" i="55"/>
  <c r="H92" i="64" s="1"/>
  <c r="AN56" i="55"/>
  <c r="H94" i="64" s="1"/>
  <c r="AC53" i="55"/>
  <c r="I65" i="64" s="1"/>
  <c r="AC44" i="55"/>
  <c r="I35" i="62" s="1"/>
  <c r="AB56" i="55"/>
  <c r="H68" i="64" s="1"/>
  <c r="AC57" i="55"/>
  <c r="I69" i="64" s="1"/>
  <c r="AC30" i="55"/>
  <c r="I34" i="62" s="1"/>
  <c r="AB49" i="55"/>
  <c r="H61" i="64" s="1"/>
  <c r="AC49" i="55"/>
  <c r="I61" i="64" s="1"/>
  <c r="AD16" i="55"/>
  <c r="J33" i="62" s="1"/>
  <c r="AD49" i="55"/>
  <c r="J61" i="64" s="1"/>
  <c r="AD30" i="55"/>
  <c r="J34" i="62" s="1"/>
  <c r="AB44" i="55"/>
  <c r="H35" i="62" s="1"/>
  <c r="AN44" i="55"/>
  <c r="H47" i="62" s="1"/>
  <c r="AI16" i="55"/>
  <c r="I39" i="62" s="1"/>
  <c r="AD44" i="55"/>
  <c r="J35" i="62" s="1"/>
  <c r="AB16" i="55"/>
  <c r="H33" i="62" s="1"/>
  <c r="AH44" i="55"/>
  <c r="H41" i="62" s="1"/>
  <c r="AC16" i="55"/>
  <c r="I33" i="62" s="1"/>
  <c r="AB30" i="55"/>
  <c r="H34" i="62" s="1"/>
  <c r="AI44" i="55"/>
  <c r="I41" i="62" s="1"/>
  <c r="AH16" i="55"/>
  <c r="H39" i="62" s="1"/>
  <c r="AJ16" i="55"/>
  <c r="J39" i="62" s="1"/>
  <c r="AH30" i="55"/>
  <c r="H40" i="62" s="1"/>
  <c r="AI30" i="55"/>
  <c r="I40" i="62" s="1"/>
  <c r="AJ30" i="55"/>
  <c r="J40" i="62" s="1"/>
  <c r="AP44" i="55"/>
  <c r="J47" i="62" s="1"/>
  <c r="AN16" i="55"/>
  <c r="H45" i="62" s="1"/>
  <c r="AO16" i="55"/>
  <c r="I45" i="62" s="1"/>
  <c r="AP16" i="55"/>
  <c r="J45" i="62" s="1"/>
  <c r="AN30" i="55"/>
  <c r="H46" i="62" s="1"/>
  <c r="AT44" i="55"/>
  <c r="H53" i="62" s="1"/>
  <c r="AO30" i="55"/>
  <c r="I46" i="62" s="1"/>
  <c r="AP30" i="55"/>
  <c r="J46" i="62" s="1"/>
  <c r="AT16" i="55"/>
  <c r="H51" i="62" s="1"/>
  <c r="AV16" i="55"/>
  <c r="J51" i="62" s="1"/>
  <c r="AT30" i="55"/>
  <c r="H52" i="62" s="1"/>
  <c r="AV30" i="55"/>
  <c r="J52" i="62" s="1"/>
  <c r="P45" i="63"/>
  <c r="AL45" i="63"/>
  <c r="AR45" i="63"/>
  <c r="L45" i="63"/>
  <c r="O45" i="63"/>
  <c r="W45" i="63"/>
  <c r="Z45" i="63"/>
  <c r="AS45" i="63"/>
  <c r="AF45" i="63"/>
  <c r="AV45" i="63"/>
  <c r="AH45" i="63"/>
  <c r="AW45" i="63"/>
  <c r="U45" i="63"/>
  <c r="AK45" i="63"/>
  <c r="H46" i="64" l="1"/>
  <c r="J99" i="64"/>
  <c r="H47" i="64"/>
  <c r="H99" i="64"/>
  <c r="J73" i="64"/>
  <c r="I86" i="64"/>
  <c r="I112" i="64"/>
  <c r="I99" i="64"/>
  <c r="I47" i="64"/>
  <c r="J47" i="64"/>
  <c r="H86" i="64"/>
  <c r="I73" i="64"/>
  <c r="H73" i="64"/>
  <c r="J86" i="64"/>
  <c r="I60" i="64"/>
  <c r="H112" i="64"/>
  <c r="J60" i="64"/>
  <c r="H60" i="64"/>
  <c r="AA56" i="55"/>
  <c r="D68" i="64" s="1"/>
  <c r="AG56" i="55"/>
  <c r="D81" i="64" s="1"/>
  <c r="AM56" i="55"/>
  <c r="D94" i="64" s="1"/>
  <c r="T43" i="63"/>
  <c r="AG62" i="55"/>
  <c r="AG61" i="55" s="1"/>
  <c r="D43" i="62" s="1"/>
  <c r="I43" i="63"/>
  <c r="AA62" i="55"/>
  <c r="AA61" i="55" s="1"/>
  <c r="D37" i="62" s="1"/>
  <c r="AE43" i="63"/>
  <c r="AM62" i="55"/>
  <c r="AM61" i="55" s="1"/>
  <c r="D49" i="62" s="1"/>
  <c r="AP43" i="63"/>
  <c r="AS62" i="55"/>
  <c r="AS61" i="55" s="1"/>
  <c r="D110" i="64" s="1"/>
  <c r="AS56" i="55"/>
  <c r="D107" i="64" s="1"/>
  <c r="K45" i="59"/>
  <c r="K39" i="59"/>
  <c r="D25" i="62"/>
  <c r="O65" i="43"/>
  <c r="D58" i="64"/>
  <c r="S65" i="43"/>
  <c r="I59" i="64"/>
  <c r="J59" i="64"/>
  <c r="H111" i="64"/>
  <c r="I85" i="64"/>
  <c r="I111" i="64"/>
  <c r="J85" i="64"/>
  <c r="H85" i="64"/>
  <c r="AI58" i="55"/>
  <c r="AH58" i="55"/>
  <c r="AJ58" i="55"/>
  <c r="D31" i="62"/>
  <c r="D45" i="64"/>
  <c r="AT58" i="55"/>
  <c r="AD58" i="55"/>
  <c r="H59" i="64"/>
  <c r="J46" i="64"/>
  <c r="I46" i="64"/>
  <c r="H56" i="62"/>
  <c r="I38" i="62"/>
  <c r="I98" i="64"/>
  <c r="J50" i="62"/>
  <c r="J98" i="64"/>
  <c r="I50" i="62"/>
  <c r="J44" i="62"/>
  <c r="H72" i="64"/>
  <c r="H98" i="64"/>
  <c r="H50" i="62"/>
  <c r="H44" i="62"/>
  <c r="I44" i="62"/>
  <c r="AB58" i="55"/>
  <c r="J38" i="62"/>
  <c r="H38" i="62"/>
  <c r="J72" i="64"/>
  <c r="J56" i="62"/>
  <c r="I72" i="64"/>
  <c r="AV58" i="55"/>
  <c r="J108" i="64"/>
  <c r="J111" i="64" s="1"/>
  <c r="AO58" i="55"/>
  <c r="AP58" i="55"/>
  <c r="AN58" i="55"/>
  <c r="AC58" i="55"/>
  <c r="AA50" i="43"/>
  <c r="AA49" i="43"/>
  <c r="AA48" i="43"/>
  <c r="AA35" i="43"/>
  <c r="X50" i="43"/>
  <c r="X49" i="43"/>
  <c r="X48" i="43"/>
  <c r="X35" i="43"/>
  <c r="U50" i="43"/>
  <c r="U49" i="43"/>
  <c r="U48" i="43"/>
  <c r="T49" i="43"/>
  <c r="U35" i="43"/>
  <c r="R50" i="43"/>
  <c r="R49" i="43"/>
  <c r="R48" i="43"/>
  <c r="R35" i="43"/>
  <c r="O50" i="43"/>
  <c r="O49" i="43"/>
  <c r="O48" i="43"/>
  <c r="O35" i="43"/>
  <c r="L50" i="43"/>
  <c r="L49" i="43"/>
  <c r="L48" i="43"/>
  <c r="L35" i="43"/>
  <c r="Y31" i="53"/>
  <c r="Y30" i="53"/>
  <c r="Y14" i="53"/>
  <c r="Y13" i="53"/>
  <c r="Y12" i="53"/>
  <c r="S31" i="53"/>
  <c r="S30" i="53"/>
  <c r="S13" i="53"/>
  <c r="S12" i="53"/>
  <c r="U82" i="55"/>
  <c r="S64" i="43" s="1"/>
  <c r="U76" i="55"/>
  <c r="S63" i="43" s="1"/>
  <c r="O82" i="55"/>
  <c r="O64" i="43" s="1"/>
  <c r="O76" i="55"/>
  <c r="O63" i="43" s="1"/>
  <c r="AH23" i="59"/>
  <c r="AH21" i="59"/>
  <c r="AG21" i="59"/>
  <c r="AF21" i="59"/>
  <c r="AE21" i="59"/>
  <c r="AD23" i="59"/>
  <c r="AD21" i="59"/>
  <c r="AC21" i="59"/>
  <c r="AB21" i="59"/>
  <c r="AA21" i="59"/>
  <c r="Z23" i="59"/>
  <c r="Z21" i="59"/>
  <c r="Y21" i="59"/>
  <c r="X21" i="59"/>
  <c r="W21" i="59"/>
  <c r="S21" i="59"/>
  <c r="T21" i="59"/>
  <c r="U21" i="59"/>
  <c r="V21" i="59"/>
  <c r="V23" i="59"/>
  <c r="BU188" i="44"/>
  <c r="BX188" i="44" s="1"/>
  <c r="BX187" i="44"/>
  <c r="G67" i="63" s="1"/>
  <c r="I67" i="63" s="1"/>
  <c r="T67" i="63" s="1"/>
  <c r="AE67" i="63" s="1"/>
  <c r="AP67" i="63" s="1"/>
  <c r="BU186" i="44"/>
  <c r="CE183" i="44"/>
  <c r="CD183" i="44"/>
  <c r="CA183" i="44"/>
  <c r="BZ183" i="44"/>
  <c r="BY183" i="44"/>
  <c r="BW183" i="44"/>
  <c r="BT183" i="44"/>
  <c r="BS183" i="44"/>
  <c r="BR183" i="44"/>
  <c r="BQ183" i="44"/>
  <c r="BU182" i="44"/>
  <c r="BX182" i="44" s="1"/>
  <c r="BU181" i="44"/>
  <c r="BX181" i="44" s="1"/>
  <c r="BU180" i="44"/>
  <c r="BX180" i="44" s="1"/>
  <c r="BU179" i="44"/>
  <c r="BX179" i="44" s="1"/>
  <c r="BU178" i="44"/>
  <c r="BX178" i="44" s="1"/>
  <c r="BU177" i="44"/>
  <c r="BX177" i="44" s="1"/>
  <c r="BW167" i="44"/>
  <c r="O39" i="43" s="1"/>
  <c r="BU167" i="44"/>
  <c r="BX166" i="44"/>
  <c r="BX165" i="44"/>
  <c r="CD162" i="44"/>
  <c r="F14" i="14" s="1"/>
  <c r="F15" i="14" s="1"/>
  <c r="F16" i="14" s="1"/>
  <c r="F17" i="14" s="1"/>
  <c r="F18" i="14" s="1"/>
  <c r="CA162" i="44"/>
  <c r="BZ162" i="44"/>
  <c r="BY162" i="44"/>
  <c r="BW162" i="44"/>
  <c r="BT162" i="44"/>
  <c r="BS162" i="44"/>
  <c r="BR162" i="44"/>
  <c r="BQ162" i="44"/>
  <c r="BU161" i="44"/>
  <c r="BU160" i="44"/>
  <c r="BU159" i="44"/>
  <c r="BU158" i="44"/>
  <c r="BU157" i="44"/>
  <c r="BU156" i="44"/>
  <c r="BU155" i="44"/>
  <c r="BU113" i="44"/>
  <c r="BU112" i="44"/>
  <c r="BU111" i="44"/>
  <c r="BU110" i="44"/>
  <c r="BU109" i="44"/>
  <c r="BU108" i="44"/>
  <c r="BU107" i="44"/>
  <c r="BU106" i="44"/>
  <c r="BU105" i="44"/>
  <c r="BU104" i="44"/>
  <c r="BU103" i="44"/>
  <c r="BU102" i="44"/>
  <c r="BU101" i="44"/>
  <c r="BU100" i="44"/>
  <c r="BU99" i="44"/>
  <c r="BU98" i="44"/>
  <c r="BU97" i="44"/>
  <c r="BU96" i="44"/>
  <c r="BU95" i="44"/>
  <c r="BU94" i="44"/>
  <c r="BU93" i="44"/>
  <c r="BU92" i="44"/>
  <c r="BU91" i="44"/>
  <c r="BU90" i="44"/>
  <c r="BU89" i="44"/>
  <c r="BU88" i="44"/>
  <c r="BU87" i="44"/>
  <c r="BU86" i="44"/>
  <c r="BU85" i="44"/>
  <c r="BU84" i="44"/>
  <c r="BU83" i="44"/>
  <c r="BU82" i="44"/>
  <c r="BU81" i="44"/>
  <c r="BU80" i="44"/>
  <c r="BU79" i="44"/>
  <c r="BU78" i="44"/>
  <c r="BU77" i="44"/>
  <c r="BU76" i="44"/>
  <c r="BU75" i="44"/>
  <c r="BU74" i="44"/>
  <c r="BU73" i="44"/>
  <c r="BU72" i="44"/>
  <c r="BU71" i="44"/>
  <c r="BU70" i="44"/>
  <c r="BU69" i="44"/>
  <c r="BU68" i="44"/>
  <c r="BU67" i="44"/>
  <c r="BU66" i="44"/>
  <c r="BU65" i="44"/>
  <c r="BU64" i="44"/>
  <c r="BU63" i="44"/>
  <c r="BU62" i="44"/>
  <c r="BU61" i="44"/>
  <c r="BU60" i="44"/>
  <c r="BU59" i="44"/>
  <c r="BU58" i="44"/>
  <c r="BU57" i="44"/>
  <c r="BU56" i="44"/>
  <c r="BU55" i="44"/>
  <c r="BU54" i="44"/>
  <c r="BU53" i="44"/>
  <c r="BU52" i="44"/>
  <c r="BU51" i="44"/>
  <c r="BU50" i="44"/>
  <c r="BU49" i="44"/>
  <c r="BU48" i="44"/>
  <c r="BU47" i="44"/>
  <c r="BU46" i="44"/>
  <c r="BU45" i="44"/>
  <c r="BU44" i="44"/>
  <c r="BU43" i="44"/>
  <c r="BU42" i="44"/>
  <c r="BU41" i="44"/>
  <c r="BU40" i="44"/>
  <c r="BU39" i="44"/>
  <c r="BU38" i="44"/>
  <c r="BU37" i="44"/>
  <c r="BU36" i="44"/>
  <c r="BU35" i="44"/>
  <c r="BU34" i="44"/>
  <c r="BU33" i="44"/>
  <c r="BU32" i="44"/>
  <c r="BU31" i="44"/>
  <c r="BU30" i="44"/>
  <c r="BU29" i="44"/>
  <c r="BU28" i="44"/>
  <c r="BU27" i="44"/>
  <c r="BU26" i="44"/>
  <c r="BU25" i="44"/>
  <c r="BU24" i="44"/>
  <c r="BU23" i="44"/>
  <c r="BU22" i="44"/>
  <c r="BU21" i="44"/>
  <c r="BU20" i="44"/>
  <c r="BU19" i="44"/>
  <c r="BU18" i="44"/>
  <c r="BU17" i="44"/>
  <c r="BU16" i="44"/>
  <c r="BU15" i="44"/>
  <c r="BU14" i="44"/>
  <c r="BU13" i="44"/>
  <c r="BU12" i="44"/>
  <c r="BU7" i="44"/>
  <c r="J112" i="64" l="1"/>
  <c r="E14" i="14"/>
  <c r="E15" i="14" s="1"/>
  <c r="E16" i="14" s="1"/>
  <c r="E17" i="14" s="1"/>
  <c r="E18" i="14" s="1"/>
  <c r="W65" i="43"/>
  <c r="D71" i="64"/>
  <c r="D84" i="64"/>
  <c r="AE65" i="43"/>
  <c r="D97" i="64"/>
  <c r="AI65" i="43"/>
  <c r="D55" i="62"/>
  <c r="AA65" i="43"/>
  <c r="U26" i="55"/>
  <c r="G22" i="63" s="1"/>
  <c r="U41" i="55"/>
  <c r="G33" i="63" s="1"/>
  <c r="U27" i="55"/>
  <c r="G23" i="63" s="1"/>
  <c r="U55" i="55"/>
  <c r="U36" i="55"/>
  <c r="G28" i="63" s="1"/>
  <c r="U35" i="55"/>
  <c r="G27" i="63" s="1"/>
  <c r="U22" i="55"/>
  <c r="G18" i="63" s="1"/>
  <c r="U24" i="55"/>
  <c r="G20" i="63" s="1"/>
  <c r="U21" i="55"/>
  <c r="G17" i="63" s="1"/>
  <c r="U23" i="55"/>
  <c r="G19" i="63" s="1"/>
  <c r="U25" i="55"/>
  <c r="G21" i="63" s="1"/>
  <c r="U53" i="55"/>
  <c r="U52" i="55"/>
  <c r="U10" i="55"/>
  <c r="G10" i="63" s="1"/>
  <c r="U54" i="55"/>
  <c r="U12" i="55"/>
  <c r="G12" i="63" s="1"/>
  <c r="U8" i="55"/>
  <c r="G8" i="63" s="1"/>
  <c r="U50" i="55"/>
  <c r="U51" i="55"/>
  <c r="U9" i="55"/>
  <c r="G9" i="63" s="1"/>
  <c r="BX35" i="44"/>
  <c r="BX89" i="44"/>
  <c r="BX16" i="44"/>
  <c r="BX24" i="44"/>
  <c r="BX36" i="44"/>
  <c r="BX44" i="44"/>
  <c r="BX52" i="44"/>
  <c r="BX60" i="44"/>
  <c r="BX68" i="44"/>
  <c r="BX76" i="44"/>
  <c r="BX84" i="44"/>
  <c r="BX90" i="44"/>
  <c r="BX98" i="44"/>
  <c r="BX112" i="44"/>
  <c r="BX161" i="44"/>
  <c r="BX43" i="44"/>
  <c r="BX17" i="44"/>
  <c r="BX25" i="44"/>
  <c r="BX37" i="44"/>
  <c r="BX45" i="44"/>
  <c r="BX53" i="44"/>
  <c r="BX61" i="44"/>
  <c r="BX69" i="44"/>
  <c r="BX77" i="44"/>
  <c r="BX85" i="44"/>
  <c r="BX91" i="44"/>
  <c r="BX99" i="44"/>
  <c r="BX113" i="44"/>
  <c r="BX31" i="44"/>
  <c r="BX83" i="44"/>
  <c r="BX160" i="44"/>
  <c r="U49" i="55"/>
  <c r="C45" i="59" s="1"/>
  <c r="BX18" i="44"/>
  <c r="BX26" i="44"/>
  <c r="BX38" i="44"/>
  <c r="BX46" i="44"/>
  <c r="BX54" i="44"/>
  <c r="BX62" i="44"/>
  <c r="BX70" i="44"/>
  <c r="BX78" i="44"/>
  <c r="BX92" i="44"/>
  <c r="BX100" i="44"/>
  <c r="BX106" i="44"/>
  <c r="BX155" i="44"/>
  <c r="BX15" i="44"/>
  <c r="BX67" i="44"/>
  <c r="BX111" i="44"/>
  <c r="BX19" i="44"/>
  <c r="BX27" i="44"/>
  <c r="BX39" i="44"/>
  <c r="BX47" i="44"/>
  <c r="BX55" i="44"/>
  <c r="BX63" i="44"/>
  <c r="BX71" i="44"/>
  <c r="BX79" i="44"/>
  <c r="BX93" i="44"/>
  <c r="BX101" i="44"/>
  <c r="BX107" i="44"/>
  <c r="BX156" i="44"/>
  <c r="BX23" i="44"/>
  <c r="BX75" i="44"/>
  <c r="BX12" i="44"/>
  <c r="BX20" i="44"/>
  <c r="BX28" i="44"/>
  <c r="BX32" i="44"/>
  <c r="BX40" i="44"/>
  <c r="BX48" i="44"/>
  <c r="BX56" i="44"/>
  <c r="BX64" i="44"/>
  <c r="BX72" i="44"/>
  <c r="BX80" i="44"/>
  <c r="BX86" i="44"/>
  <c r="BX94" i="44"/>
  <c r="BX102" i="44"/>
  <c r="BX108" i="44"/>
  <c r="BX157" i="44"/>
  <c r="BX51" i="44"/>
  <c r="BX105" i="44"/>
  <c r="BX13" i="44"/>
  <c r="BX21" i="44"/>
  <c r="BX29" i="44"/>
  <c r="BX33" i="44"/>
  <c r="BX41" i="44"/>
  <c r="BX49" i="44"/>
  <c r="BX57" i="44"/>
  <c r="BX65" i="44"/>
  <c r="BX73" i="44"/>
  <c r="BX81" i="44"/>
  <c r="BX87" i="44"/>
  <c r="BX95" i="44"/>
  <c r="BX103" i="44"/>
  <c r="BX109" i="44"/>
  <c r="BX158" i="44"/>
  <c r="BX59" i="44"/>
  <c r="BX97" i="44"/>
  <c r="BX14" i="44"/>
  <c r="BX22" i="44"/>
  <c r="BX30" i="44"/>
  <c r="BX34" i="44"/>
  <c r="BX42" i="44"/>
  <c r="BX50" i="44"/>
  <c r="BX58" i="44"/>
  <c r="BX66" i="44"/>
  <c r="BX74" i="44"/>
  <c r="BX82" i="44"/>
  <c r="BX88" i="44"/>
  <c r="BX96" i="44"/>
  <c r="BX104" i="44"/>
  <c r="BX110" i="44"/>
  <c r="BX159" i="44"/>
  <c r="CD169" i="44"/>
  <c r="CD173" i="44" s="1"/>
  <c r="O20" i="59"/>
  <c r="BS169" i="44"/>
  <c r="BS173" i="44" s="1"/>
  <c r="Q19" i="59" s="1"/>
  <c r="N39" i="43"/>
  <c r="N43" i="43" s="1"/>
  <c r="M39" i="43"/>
  <c r="M43" i="43" s="1"/>
  <c r="X18" i="53"/>
  <c r="BX186" i="44"/>
  <c r="W19" i="53"/>
  <c r="Y19" i="53" s="1"/>
  <c r="U68" i="55"/>
  <c r="X23" i="53"/>
  <c r="M49" i="43"/>
  <c r="M48" i="43"/>
  <c r="N48" i="43"/>
  <c r="P48" i="43"/>
  <c r="P49" i="43"/>
  <c r="Q49" i="43"/>
  <c r="N35" i="43"/>
  <c r="J48" i="43"/>
  <c r="N49" i="43"/>
  <c r="S48" i="43"/>
  <c r="M50" i="43"/>
  <c r="Q48" i="43"/>
  <c r="Z48" i="43"/>
  <c r="W50" i="43"/>
  <c r="Z49" i="43"/>
  <c r="Y50" i="43"/>
  <c r="Y43" i="43"/>
  <c r="W49" i="43"/>
  <c r="W35" i="43"/>
  <c r="K50" i="43"/>
  <c r="K49" i="43"/>
  <c r="P35" i="43"/>
  <c r="T48" i="43"/>
  <c r="S49" i="43"/>
  <c r="V48" i="43"/>
  <c r="Z50" i="43"/>
  <c r="P43" i="43"/>
  <c r="S50" i="43"/>
  <c r="W48" i="43"/>
  <c r="Y35" i="43"/>
  <c r="T50" i="43"/>
  <c r="V49" i="43"/>
  <c r="Z35" i="43"/>
  <c r="Y48" i="43"/>
  <c r="T43" i="43"/>
  <c r="K48" i="43"/>
  <c r="M35" i="43"/>
  <c r="Y49" i="43"/>
  <c r="Q50" i="43"/>
  <c r="S35" i="43"/>
  <c r="N50" i="43"/>
  <c r="T35" i="43"/>
  <c r="V50" i="43"/>
  <c r="BX7" i="44"/>
  <c r="U7" i="55"/>
  <c r="G7" i="63" s="1"/>
  <c r="AA43" i="43"/>
  <c r="AA51" i="43" s="1"/>
  <c r="R43" i="43"/>
  <c r="R51" i="43" s="1"/>
  <c r="AA70" i="55"/>
  <c r="BX167" i="44"/>
  <c r="U43" i="43"/>
  <c r="U51" i="43" s="1"/>
  <c r="Q43" i="43"/>
  <c r="BX183" i="44"/>
  <c r="V44" i="55"/>
  <c r="H29" i="62" s="1"/>
  <c r="Z43" i="43"/>
  <c r="O43" i="43"/>
  <c r="O51" i="43" s="1"/>
  <c r="CE169" i="44"/>
  <c r="CE173" i="44" s="1"/>
  <c r="BU162" i="44"/>
  <c r="Y47" i="43"/>
  <c r="AS70" i="55"/>
  <c r="T47" i="43"/>
  <c r="P47" i="43"/>
  <c r="O47" i="43"/>
  <c r="U70" i="55" s="1"/>
  <c r="W29" i="53"/>
  <c r="Y27" i="53"/>
  <c r="Y25" i="53"/>
  <c r="S14" i="53"/>
  <c r="K20" i="59" s="1"/>
  <c r="S27" i="53"/>
  <c r="Q29" i="53"/>
  <c r="S25" i="53"/>
  <c r="X44" i="55"/>
  <c r="J29" i="62" s="1"/>
  <c r="W44" i="55"/>
  <c r="I29" i="62" s="1"/>
  <c r="V58" i="55"/>
  <c r="AH13" i="23" s="1"/>
  <c r="W58" i="55"/>
  <c r="X58" i="55"/>
  <c r="P44" i="55"/>
  <c r="H23" i="62" s="1"/>
  <c r="V16" i="55"/>
  <c r="H27" i="62" s="1"/>
  <c r="Q44" i="55"/>
  <c r="I23" i="62" s="1"/>
  <c r="W16" i="55"/>
  <c r="I27" i="62" s="1"/>
  <c r="R44" i="55"/>
  <c r="J23" i="62" s="1"/>
  <c r="X16" i="55"/>
  <c r="J27" i="62" s="1"/>
  <c r="V30" i="55"/>
  <c r="H28" i="62" s="1"/>
  <c r="W30" i="55"/>
  <c r="I28" i="62" s="1"/>
  <c r="X30" i="55"/>
  <c r="J28" i="62" s="1"/>
  <c r="P58" i="55"/>
  <c r="AE13" i="23" s="1"/>
  <c r="Q58" i="55"/>
  <c r="AF13" i="23" s="1"/>
  <c r="R58" i="55"/>
  <c r="AG13" i="23" s="1"/>
  <c r="P16" i="55"/>
  <c r="H21" i="62" s="1"/>
  <c r="Q16" i="55"/>
  <c r="I21" i="62" s="1"/>
  <c r="R16" i="55"/>
  <c r="J21" i="62" s="1"/>
  <c r="P30" i="55"/>
  <c r="H22" i="62" s="1"/>
  <c r="Q30" i="55"/>
  <c r="I22" i="62" s="1"/>
  <c r="R30" i="55"/>
  <c r="J22" i="62" s="1"/>
  <c r="BU183" i="44"/>
  <c r="BQ169" i="44"/>
  <c r="BQ173" i="44" s="1"/>
  <c r="O19" i="59" s="1"/>
  <c r="BR169" i="44"/>
  <c r="BR173" i="44" s="1"/>
  <c r="P19" i="59" s="1"/>
  <c r="BT169" i="44"/>
  <c r="BT173" i="44" s="1"/>
  <c r="R19" i="59" s="1"/>
  <c r="BW169" i="44"/>
  <c r="BW173" i="44" s="1"/>
  <c r="BY169" i="44"/>
  <c r="BY173" i="44" s="1"/>
  <c r="BZ169" i="44"/>
  <c r="BZ173" i="44" s="1"/>
  <c r="CA169" i="44"/>
  <c r="CA173" i="44" s="1"/>
  <c r="BC188" i="44"/>
  <c r="BF188" i="44" s="1"/>
  <c r="BF187" i="44"/>
  <c r="BC186" i="44"/>
  <c r="BM183" i="44"/>
  <c r="BL183" i="44"/>
  <c r="BI183" i="44"/>
  <c r="BH183" i="44"/>
  <c r="BG183" i="44"/>
  <c r="BE183" i="44"/>
  <c r="BB183" i="44"/>
  <c r="BA183" i="44"/>
  <c r="AZ183" i="44"/>
  <c r="AY183" i="44"/>
  <c r="BC182" i="44"/>
  <c r="BF182" i="44" s="1"/>
  <c r="BC181" i="44"/>
  <c r="BF181" i="44" s="1"/>
  <c r="BC180" i="44"/>
  <c r="BF180" i="44" s="1"/>
  <c r="BC179" i="44"/>
  <c r="BF179" i="44" s="1"/>
  <c r="BC178" i="44"/>
  <c r="BF178" i="44" s="1"/>
  <c r="BC177" i="44"/>
  <c r="BF177" i="44" s="1"/>
  <c r="BE167" i="44"/>
  <c r="L39" i="43" s="1"/>
  <c r="BC167" i="44"/>
  <c r="BV167" i="44" s="1"/>
  <c r="BF166" i="44"/>
  <c r="BF165" i="44"/>
  <c r="BM162" i="44"/>
  <c r="BL162" i="44"/>
  <c r="BI162" i="44"/>
  <c r="BH162" i="44"/>
  <c r="BG162" i="44"/>
  <c r="BE162" i="44"/>
  <c r="BB162" i="44"/>
  <c r="BA162" i="44"/>
  <c r="AZ162" i="44"/>
  <c r="AY162" i="44"/>
  <c r="BC161" i="44"/>
  <c r="BV161" i="44" s="1"/>
  <c r="BC160" i="44"/>
  <c r="BV160" i="44" s="1"/>
  <c r="BC159" i="44"/>
  <c r="BV159" i="44" s="1"/>
  <c r="BC158" i="44"/>
  <c r="BV158" i="44" s="1"/>
  <c r="BC157" i="44"/>
  <c r="BV157" i="44" s="1"/>
  <c r="BC156" i="44"/>
  <c r="BV156" i="44" s="1"/>
  <c r="BC155" i="44"/>
  <c r="BV155" i="44" s="1"/>
  <c r="BC113" i="44"/>
  <c r="BV113" i="44" s="1"/>
  <c r="BC112" i="44"/>
  <c r="BV112" i="44" s="1"/>
  <c r="BC111" i="44"/>
  <c r="BV111" i="44" s="1"/>
  <c r="BC110" i="44"/>
  <c r="BV110" i="44" s="1"/>
  <c r="BC109" i="44"/>
  <c r="BV109" i="44" s="1"/>
  <c r="BC108" i="44"/>
  <c r="BV108" i="44" s="1"/>
  <c r="BC107" i="44"/>
  <c r="BV107" i="44" s="1"/>
  <c r="BC106" i="44"/>
  <c r="BV106" i="44" s="1"/>
  <c r="BC105" i="44"/>
  <c r="BV105" i="44" s="1"/>
  <c r="BC104" i="44"/>
  <c r="BV104" i="44" s="1"/>
  <c r="BC103" i="44"/>
  <c r="BV103" i="44" s="1"/>
  <c r="BC102" i="44"/>
  <c r="BC101" i="44"/>
  <c r="BV101" i="44" s="1"/>
  <c r="BC100" i="44"/>
  <c r="BV100" i="44" s="1"/>
  <c r="BC99" i="44"/>
  <c r="BV99" i="44" s="1"/>
  <c r="BC98" i="44"/>
  <c r="BV98" i="44" s="1"/>
  <c r="BC97" i="44"/>
  <c r="BV97" i="44" s="1"/>
  <c r="BC96" i="44"/>
  <c r="BC95" i="44"/>
  <c r="BV95" i="44" s="1"/>
  <c r="BC94" i="44"/>
  <c r="BV94" i="44" s="1"/>
  <c r="BC93" i="44"/>
  <c r="BV93" i="44" s="1"/>
  <c r="BC92" i="44"/>
  <c r="BV92" i="44" s="1"/>
  <c r="BC91" i="44"/>
  <c r="BV91" i="44" s="1"/>
  <c r="BC90" i="44"/>
  <c r="BV90" i="44" s="1"/>
  <c r="BC89" i="44"/>
  <c r="BV89" i="44" s="1"/>
  <c r="BC88" i="44"/>
  <c r="BV88" i="44" s="1"/>
  <c r="BC87" i="44"/>
  <c r="BV87" i="44" s="1"/>
  <c r="BC86" i="44"/>
  <c r="BV86" i="44" s="1"/>
  <c r="BC85" i="44"/>
  <c r="BV85" i="44" s="1"/>
  <c r="BC84" i="44"/>
  <c r="BV84" i="44" s="1"/>
  <c r="BC83" i="44"/>
  <c r="BV83" i="44" s="1"/>
  <c r="BC82" i="44"/>
  <c r="BV82" i="44" s="1"/>
  <c r="BC81" i="44"/>
  <c r="BV81" i="44" s="1"/>
  <c r="BC80" i="44"/>
  <c r="BV80" i="44" s="1"/>
  <c r="BC79" i="44"/>
  <c r="BV79" i="44" s="1"/>
  <c r="BC78" i="44"/>
  <c r="BV78" i="44" s="1"/>
  <c r="BC77" i="44"/>
  <c r="BV77" i="44" s="1"/>
  <c r="BC76" i="44"/>
  <c r="BV76" i="44" s="1"/>
  <c r="BC75" i="44"/>
  <c r="BV75" i="44" s="1"/>
  <c r="BC74" i="44"/>
  <c r="BV74" i="44" s="1"/>
  <c r="BC73" i="44"/>
  <c r="BV73" i="44" s="1"/>
  <c r="BC72" i="44"/>
  <c r="BV72" i="44" s="1"/>
  <c r="BC71" i="44"/>
  <c r="BV71" i="44" s="1"/>
  <c r="BC70" i="44"/>
  <c r="BV70" i="44" s="1"/>
  <c r="BC69" i="44"/>
  <c r="BV69" i="44" s="1"/>
  <c r="BC68" i="44"/>
  <c r="BC67" i="44"/>
  <c r="BV67" i="44" s="1"/>
  <c r="BC66" i="44"/>
  <c r="BC65" i="44"/>
  <c r="BV65" i="44" s="1"/>
  <c r="BC64" i="44"/>
  <c r="BC63" i="44"/>
  <c r="BV63" i="44" s="1"/>
  <c r="BC62" i="44"/>
  <c r="BC61" i="44"/>
  <c r="BV61" i="44" s="1"/>
  <c r="BC60" i="44"/>
  <c r="BV60" i="44" s="1"/>
  <c r="BC59" i="44"/>
  <c r="BV59" i="44" s="1"/>
  <c r="BC58" i="44"/>
  <c r="BC57" i="44"/>
  <c r="BV57" i="44" s="1"/>
  <c r="BC56" i="44"/>
  <c r="BV56" i="44" s="1"/>
  <c r="BC55" i="44"/>
  <c r="BV55" i="44" s="1"/>
  <c r="BC54" i="44"/>
  <c r="BC53" i="44"/>
  <c r="BV53" i="44" s="1"/>
  <c r="BC52" i="44"/>
  <c r="BC51" i="44"/>
  <c r="BV51" i="44" s="1"/>
  <c r="BC50" i="44"/>
  <c r="BV50" i="44" s="1"/>
  <c r="BC49" i="44"/>
  <c r="BV49" i="44" s="1"/>
  <c r="BC48" i="44"/>
  <c r="BV48" i="44" s="1"/>
  <c r="BC47" i="44"/>
  <c r="BV47" i="44" s="1"/>
  <c r="BC46" i="44"/>
  <c r="BV46" i="44" s="1"/>
  <c r="BC45" i="44"/>
  <c r="BV45" i="44" s="1"/>
  <c r="BC44" i="44"/>
  <c r="BV44" i="44" s="1"/>
  <c r="BC43" i="44"/>
  <c r="BV43" i="44" s="1"/>
  <c r="BC42" i="44"/>
  <c r="BV42" i="44" s="1"/>
  <c r="BC41" i="44"/>
  <c r="BV41" i="44" s="1"/>
  <c r="BC40" i="44"/>
  <c r="BV40" i="44" s="1"/>
  <c r="BC39" i="44"/>
  <c r="BV39" i="44" s="1"/>
  <c r="BC38" i="44"/>
  <c r="BC37" i="44"/>
  <c r="BV37" i="44" s="1"/>
  <c r="BC36" i="44"/>
  <c r="BV36" i="44" s="1"/>
  <c r="BC35" i="44"/>
  <c r="BV35" i="44" s="1"/>
  <c r="BC34" i="44"/>
  <c r="BV34" i="44" s="1"/>
  <c r="BC33" i="44"/>
  <c r="BV33" i="44" s="1"/>
  <c r="BC32" i="44"/>
  <c r="BV32" i="44" s="1"/>
  <c r="BC31" i="44"/>
  <c r="BV31" i="44" s="1"/>
  <c r="BC30" i="44"/>
  <c r="BV30" i="44" s="1"/>
  <c r="BC29" i="44"/>
  <c r="BV29" i="44" s="1"/>
  <c r="BC28" i="44"/>
  <c r="BV28" i="44" s="1"/>
  <c r="BC27" i="44"/>
  <c r="BV27" i="44" s="1"/>
  <c r="BC26" i="44"/>
  <c r="BV26" i="44" s="1"/>
  <c r="BC25" i="44"/>
  <c r="BV25" i="44" s="1"/>
  <c r="BC24" i="44"/>
  <c r="BV24" i="44" s="1"/>
  <c r="BC23" i="44"/>
  <c r="BV23" i="44" s="1"/>
  <c r="BC22" i="44"/>
  <c r="BC21" i="44"/>
  <c r="BV21" i="44" s="1"/>
  <c r="BC20" i="44"/>
  <c r="BV20" i="44" s="1"/>
  <c r="BC19" i="44"/>
  <c r="BV19" i="44" s="1"/>
  <c r="BC18" i="44"/>
  <c r="BC17" i="44"/>
  <c r="BV17" i="44" s="1"/>
  <c r="BC16" i="44"/>
  <c r="BC15" i="44"/>
  <c r="BV15" i="44" s="1"/>
  <c r="BC14" i="44"/>
  <c r="BV14" i="44" s="1"/>
  <c r="BC13" i="44"/>
  <c r="BV13" i="44" s="1"/>
  <c r="BC12" i="44"/>
  <c r="BV12" i="44" s="1"/>
  <c r="BC7" i="44"/>
  <c r="BV7" i="44" s="1"/>
  <c r="H32" i="61"/>
  <c r="E32" i="61"/>
  <c r="C32" i="61"/>
  <c r="H31" i="43"/>
  <c r="G31" i="43"/>
  <c r="H32" i="43"/>
  <c r="G32" i="43"/>
  <c r="G48" i="43" s="1"/>
  <c r="B5" i="59"/>
  <c r="B6" i="59"/>
  <c r="L17" i="23"/>
  <c r="M17" i="23" s="1"/>
  <c r="AK188" i="44"/>
  <c r="AN188" i="44" s="1"/>
  <c r="AN187" i="44"/>
  <c r="V187" i="44"/>
  <c r="AK186" i="44"/>
  <c r="K19" i="53" s="1"/>
  <c r="S186" i="44"/>
  <c r="V186" i="44" s="1"/>
  <c r="F14" i="53"/>
  <c r="E14" i="53"/>
  <c r="F13" i="53"/>
  <c r="E12" i="53"/>
  <c r="E31" i="53"/>
  <c r="E30" i="53"/>
  <c r="E13" i="14" l="1"/>
  <c r="F13" i="14"/>
  <c r="I7" i="63"/>
  <c r="T7" i="63"/>
  <c r="AE7" i="63"/>
  <c r="AP7" i="63"/>
  <c r="I27" i="63"/>
  <c r="AA35" i="55" s="1"/>
  <c r="T27" i="63"/>
  <c r="AG35" i="55" s="1"/>
  <c r="AE27" i="63"/>
  <c r="AM35" i="55" s="1"/>
  <c r="AP27" i="63"/>
  <c r="AS35" i="55" s="1"/>
  <c r="I23" i="63"/>
  <c r="AA27" i="55" s="1"/>
  <c r="T23" i="63"/>
  <c r="AG27" i="55" s="1"/>
  <c r="AE23" i="63"/>
  <c r="AM27" i="55" s="1"/>
  <c r="AP23" i="63"/>
  <c r="AS27" i="55" s="1"/>
  <c r="AP33" i="63"/>
  <c r="AS41" i="55" s="1"/>
  <c r="I33" i="63"/>
  <c r="AA41" i="55" s="1"/>
  <c r="T33" i="63"/>
  <c r="AG41" i="55" s="1"/>
  <c r="AE33" i="63"/>
  <c r="AM41" i="55" s="1"/>
  <c r="I22" i="63"/>
  <c r="AA26" i="55" s="1"/>
  <c r="T22" i="63"/>
  <c r="AG26" i="55" s="1"/>
  <c r="AE22" i="63"/>
  <c r="AM26" i="55" s="1"/>
  <c r="AP22" i="63"/>
  <c r="AS26" i="55" s="1"/>
  <c r="AE12" i="63"/>
  <c r="AM12" i="55" s="1"/>
  <c r="AP12" i="63"/>
  <c r="AS12" i="55" s="1"/>
  <c r="I12" i="63"/>
  <c r="AA12" i="55" s="1"/>
  <c r="T12" i="63"/>
  <c r="AG12" i="55" s="1"/>
  <c r="I8" i="63"/>
  <c r="AA8" i="55" s="1"/>
  <c r="T8" i="63"/>
  <c r="AG8" i="55" s="1"/>
  <c r="AE8" i="63"/>
  <c r="AM8" i="55" s="1"/>
  <c r="AP8" i="63"/>
  <c r="AS8" i="55" s="1"/>
  <c r="T10" i="63"/>
  <c r="AG10" i="55" s="1"/>
  <c r="AE10" i="63"/>
  <c r="AM10" i="55" s="1"/>
  <c r="AP10" i="63"/>
  <c r="AS10" i="55" s="1"/>
  <c r="I10" i="63"/>
  <c r="AA10" i="55" s="1"/>
  <c r="I9" i="63"/>
  <c r="AA9" i="55" s="1"/>
  <c r="T9" i="63"/>
  <c r="AG9" i="55" s="1"/>
  <c r="AE9" i="63"/>
  <c r="AM9" i="55" s="1"/>
  <c r="AP9" i="63"/>
  <c r="AS9" i="55" s="1"/>
  <c r="I21" i="63"/>
  <c r="AA25" i="55" s="1"/>
  <c r="AA53" i="55" s="1"/>
  <c r="D65" i="64" s="1"/>
  <c r="T21" i="63"/>
  <c r="AG25" i="55" s="1"/>
  <c r="AG53" i="55" s="1"/>
  <c r="D78" i="64" s="1"/>
  <c r="AE21" i="63"/>
  <c r="AM25" i="55" s="1"/>
  <c r="AM53" i="55" s="1"/>
  <c r="D91" i="64" s="1"/>
  <c r="AP21" i="63"/>
  <c r="AS25" i="55" s="1"/>
  <c r="AS53" i="55" s="1"/>
  <c r="D104" i="64" s="1"/>
  <c r="I28" i="63"/>
  <c r="AA36" i="55" s="1"/>
  <c r="T28" i="63"/>
  <c r="AG36" i="55" s="1"/>
  <c r="AE28" i="63"/>
  <c r="AM36" i="55" s="1"/>
  <c r="AP28" i="63"/>
  <c r="AS36" i="55" s="1"/>
  <c r="AE19" i="63"/>
  <c r="AM23" i="55" s="1"/>
  <c r="I19" i="63"/>
  <c r="AA23" i="55" s="1"/>
  <c r="T19" i="63"/>
  <c r="AG23" i="55" s="1"/>
  <c r="AP19" i="63"/>
  <c r="AS23" i="55" s="1"/>
  <c r="I45" i="59"/>
  <c r="G37" i="63"/>
  <c r="T17" i="63"/>
  <c r="AG21" i="55" s="1"/>
  <c r="I17" i="63"/>
  <c r="AA21" i="55" s="1"/>
  <c r="AE17" i="63"/>
  <c r="AM21" i="55" s="1"/>
  <c r="AP17" i="63"/>
  <c r="AS21" i="55" s="1"/>
  <c r="I20" i="63"/>
  <c r="AA24" i="55" s="1"/>
  <c r="T20" i="63"/>
  <c r="AG24" i="55" s="1"/>
  <c r="AE20" i="63"/>
  <c r="AM24" i="55" s="1"/>
  <c r="AP20" i="63"/>
  <c r="AS24" i="55" s="1"/>
  <c r="I18" i="63"/>
  <c r="AA22" i="55" s="1"/>
  <c r="T18" i="63"/>
  <c r="AG22" i="55" s="1"/>
  <c r="AE18" i="63"/>
  <c r="AM22" i="55" s="1"/>
  <c r="AP18" i="63"/>
  <c r="AS22" i="55" s="1"/>
  <c r="BV52" i="44"/>
  <c r="O27" i="55"/>
  <c r="O55" i="55"/>
  <c r="BV54" i="44"/>
  <c r="O41" i="55"/>
  <c r="J45" i="59"/>
  <c r="D54" i="64"/>
  <c r="U44" i="55"/>
  <c r="D29" i="62" s="1"/>
  <c r="U30" i="55"/>
  <c r="D28" i="62" s="1"/>
  <c r="O23" i="55"/>
  <c r="H45" i="59"/>
  <c r="D52" i="64"/>
  <c r="BV38" i="44"/>
  <c r="O25" i="55"/>
  <c r="O53" i="55"/>
  <c r="U16" i="55"/>
  <c r="D27" i="62" s="1"/>
  <c r="BV58" i="44"/>
  <c r="O21" i="55"/>
  <c r="BV16" i="44"/>
  <c r="O8" i="55"/>
  <c r="O50" i="55"/>
  <c r="BV18" i="44"/>
  <c r="O9" i="55"/>
  <c r="O51" i="55"/>
  <c r="BV62" i="44"/>
  <c r="O24" i="55"/>
  <c r="BV66" i="44"/>
  <c r="BV64" i="44"/>
  <c r="O22" i="55"/>
  <c r="BV96" i="44"/>
  <c r="O36" i="55"/>
  <c r="D50" i="64"/>
  <c r="E45" i="59"/>
  <c r="BV22" i="44"/>
  <c r="O10" i="55"/>
  <c r="O52" i="55"/>
  <c r="D49" i="64"/>
  <c r="D45" i="59"/>
  <c r="O12" i="55"/>
  <c r="O54" i="55"/>
  <c r="BV68" i="44"/>
  <c r="O26" i="55"/>
  <c r="D53" i="64"/>
  <c r="G45" i="59"/>
  <c r="BV102" i="44"/>
  <c r="O35" i="55"/>
  <c r="F45" i="59"/>
  <c r="D51" i="64"/>
  <c r="D48" i="64"/>
  <c r="BF39" i="44"/>
  <c r="BF79" i="44"/>
  <c r="BF20" i="44"/>
  <c r="BF40" i="44"/>
  <c r="BF56" i="44"/>
  <c r="BF80" i="44"/>
  <c r="BF94" i="44"/>
  <c r="BF108" i="44"/>
  <c r="BF27" i="44"/>
  <c r="BF55" i="44"/>
  <c r="BF71" i="44"/>
  <c r="BF101" i="44"/>
  <c r="BF156" i="44"/>
  <c r="BF12" i="44"/>
  <c r="BF28" i="44"/>
  <c r="BF48" i="44"/>
  <c r="BF64" i="44"/>
  <c r="BF86" i="44"/>
  <c r="BF102" i="44"/>
  <c r="BF13" i="44"/>
  <c r="BF21" i="44"/>
  <c r="BF29" i="44"/>
  <c r="BF33" i="44"/>
  <c r="BF41" i="44"/>
  <c r="BF49" i="44"/>
  <c r="BF57" i="44"/>
  <c r="BF65" i="44"/>
  <c r="BF73" i="44"/>
  <c r="BF81" i="44"/>
  <c r="BF87" i="44"/>
  <c r="BF95" i="44"/>
  <c r="BF103" i="44"/>
  <c r="BF109" i="44"/>
  <c r="BF158" i="44"/>
  <c r="BF19" i="44"/>
  <c r="BF63" i="44"/>
  <c r="BF93" i="44"/>
  <c r="BF32" i="44"/>
  <c r="BF72" i="44"/>
  <c r="BF157" i="44"/>
  <c r="BF14" i="44"/>
  <c r="BF22" i="44"/>
  <c r="BF30" i="44"/>
  <c r="BF34" i="44"/>
  <c r="BF42" i="44"/>
  <c r="BF50" i="44"/>
  <c r="BF58" i="44"/>
  <c r="BF66" i="44"/>
  <c r="BF74" i="44"/>
  <c r="BF82" i="44"/>
  <c r="BF88" i="44"/>
  <c r="BF96" i="44"/>
  <c r="BF104" i="44"/>
  <c r="BF110" i="44"/>
  <c r="BF159" i="44"/>
  <c r="BF47" i="44"/>
  <c r="BF107" i="44"/>
  <c r="BF15" i="44"/>
  <c r="BF23" i="44"/>
  <c r="BF31" i="44"/>
  <c r="BF35" i="44"/>
  <c r="BF43" i="44"/>
  <c r="BF51" i="44"/>
  <c r="BF59" i="44"/>
  <c r="BF67" i="44"/>
  <c r="BF75" i="44"/>
  <c r="BF83" i="44"/>
  <c r="BF89" i="44"/>
  <c r="BF97" i="44"/>
  <c r="BF105" i="44"/>
  <c r="BF111" i="44"/>
  <c r="BF160" i="44"/>
  <c r="BF16" i="44"/>
  <c r="BF24" i="44"/>
  <c r="BF36" i="44"/>
  <c r="BF44" i="44"/>
  <c r="BF52" i="44"/>
  <c r="BF60" i="44"/>
  <c r="BF68" i="44"/>
  <c r="BF76" i="44"/>
  <c r="BF84" i="44"/>
  <c r="BF90" i="44"/>
  <c r="BF98" i="44"/>
  <c r="BF112" i="44"/>
  <c r="BF161" i="44"/>
  <c r="BF17" i="44"/>
  <c r="BF25" i="44"/>
  <c r="BF37" i="44"/>
  <c r="BF45" i="44"/>
  <c r="BF53" i="44"/>
  <c r="BF61" i="44"/>
  <c r="BF69" i="44"/>
  <c r="BF77" i="44"/>
  <c r="BF85" i="44"/>
  <c r="BF91" i="44"/>
  <c r="BF99" i="44"/>
  <c r="BF113" i="44"/>
  <c r="O7" i="55"/>
  <c r="BF18" i="44"/>
  <c r="BF26" i="44"/>
  <c r="BF38" i="44"/>
  <c r="BF46" i="44"/>
  <c r="BF54" i="44"/>
  <c r="BF62" i="44"/>
  <c r="BF70" i="44"/>
  <c r="BF78" i="44"/>
  <c r="BF92" i="44"/>
  <c r="BF100" i="44"/>
  <c r="BF106" i="44"/>
  <c r="BF155" i="44"/>
  <c r="O21" i="59"/>
  <c r="T51" i="43"/>
  <c r="AI13" i="23"/>
  <c r="AJ13" i="23"/>
  <c r="AJ14" i="23" s="1"/>
  <c r="AJ18" i="23" s="1"/>
  <c r="N47" i="43"/>
  <c r="BX162" i="44"/>
  <c r="Q20" i="59"/>
  <c r="Q21" i="59" s="1"/>
  <c r="BL169" i="44"/>
  <c r="BL173" i="44" s="1"/>
  <c r="M20" i="59"/>
  <c r="BG169" i="44"/>
  <c r="BG173" i="44" s="1"/>
  <c r="BH169" i="44"/>
  <c r="BH173" i="44" s="1"/>
  <c r="W33" i="53"/>
  <c r="K39" i="43"/>
  <c r="J39" i="43"/>
  <c r="J43" i="43" s="1"/>
  <c r="L47" i="43"/>
  <c r="O70" i="55" s="1"/>
  <c r="G8" i="43"/>
  <c r="BF186" i="44"/>
  <c r="Q19" i="53"/>
  <c r="S19" i="53" s="1"/>
  <c r="BF7" i="44"/>
  <c r="O49" i="55"/>
  <c r="C39" i="59" s="1"/>
  <c r="L43" i="43"/>
  <c r="L51" i="43" s="1"/>
  <c r="O68" i="55"/>
  <c r="I39" i="59" s="1"/>
  <c r="BB169" i="44"/>
  <c r="BB173" i="44" s="1"/>
  <c r="N19" i="59" s="1"/>
  <c r="R23" i="53"/>
  <c r="R18" i="53"/>
  <c r="D30" i="62"/>
  <c r="D57" i="64"/>
  <c r="AH14" i="23"/>
  <c r="AH18" i="23" s="1"/>
  <c r="AG14" i="23"/>
  <c r="AG18" i="23" s="1"/>
  <c r="AF14" i="23"/>
  <c r="AF18" i="23" s="1"/>
  <c r="J32" i="62"/>
  <c r="I26" i="62"/>
  <c r="H32" i="62"/>
  <c r="J26" i="62"/>
  <c r="H26" i="62"/>
  <c r="I32" i="62"/>
  <c r="AG70" i="55"/>
  <c r="AU30" i="55"/>
  <c r="I52" i="62" s="1"/>
  <c r="P51" i="43"/>
  <c r="M51" i="43"/>
  <c r="Q35" i="43"/>
  <c r="Q51" i="43" s="1"/>
  <c r="N51" i="43"/>
  <c r="Y51" i="43"/>
  <c r="P50" i="43"/>
  <c r="V35" i="43"/>
  <c r="J50" i="43"/>
  <c r="Z51" i="43"/>
  <c r="K35" i="43"/>
  <c r="Q47" i="43"/>
  <c r="AU44" i="55"/>
  <c r="I53" i="62" s="1"/>
  <c r="BE169" i="44"/>
  <c r="BE173" i="44" s="1"/>
  <c r="BI169" i="44"/>
  <c r="BI173" i="44" s="1"/>
  <c r="Z47" i="43"/>
  <c r="BU169" i="44"/>
  <c r="AZ169" i="44"/>
  <c r="AZ173" i="44" s="1"/>
  <c r="L19" i="59" s="1"/>
  <c r="BF183" i="44"/>
  <c r="BA169" i="44"/>
  <c r="BA173" i="44" s="1"/>
  <c r="M19" i="59" s="1"/>
  <c r="BC162" i="44"/>
  <c r="BV162" i="44" s="1"/>
  <c r="BF167" i="44"/>
  <c r="S43" i="43"/>
  <c r="S51" i="43" s="1"/>
  <c r="S47" i="43"/>
  <c r="M47" i="43"/>
  <c r="Y29" i="53"/>
  <c r="S29" i="53"/>
  <c r="BM169" i="44"/>
  <c r="BM173" i="44" s="1"/>
  <c r="BC183" i="44"/>
  <c r="AY169" i="44"/>
  <c r="AY173" i="44" s="1"/>
  <c r="K19" i="59" s="1"/>
  <c r="K21" i="59" s="1"/>
  <c r="AN186" i="44"/>
  <c r="C76" i="55"/>
  <c r="C82" i="55"/>
  <c r="I82" i="55"/>
  <c r="H66" i="43"/>
  <c r="D66" i="43"/>
  <c r="B2" i="59"/>
  <c r="C25" i="59" s="1"/>
  <c r="C31" i="59" s="1"/>
  <c r="C37" i="59" s="1"/>
  <c r="C43" i="59" s="1"/>
  <c r="B1" i="59"/>
  <c r="K31" i="53"/>
  <c r="M31" i="53" s="1"/>
  <c r="K30" i="53"/>
  <c r="M30" i="53" s="1"/>
  <c r="L25" i="53"/>
  <c r="L27" i="53"/>
  <c r="F25" i="53"/>
  <c r="M19" i="53"/>
  <c r="K18" i="53"/>
  <c r="L14" i="53"/>
  <c r="K14" i="53"/>
  <c r="L13" i="53"/>
  <c r="M13" i="53" s="1"/>
  <c r="K12" i="53"/>
  <c r="M12" i="53" s="1"/>
  <c r="M34" i="59"/>
  <c r="H17" i="23"/>
  <c r="I17" i="23" s="1"/>
  <c r="M28" i="59" s="1"/>
  <c r="I63" i="55"/>
  <c r="I62" i="55"/>
  <c r="C63" i="55"/>
  <c r="C62" i="55"/>
  <c r="I15" i="23"/>
  <c r="F15" i="23" s="1"/>
  <c r="I16" i="23"/>
  <c r="G16" i="23" s="1"/>
  <c r="AN165" i="44"/>
  <c r="V165" i="44"/>
  <c r="AN166" i="44"/>
  <c r="V166" i="44"/>
  <c r="E17" i="23"/>
  <c r="G31" i="53"/>
  <c r="F27" i="53"/>
  <c r="D60" i="64" l="1"/>
  <c r="AG54" i="55"/>
  <c r="D79" i="64" s="1"/>
  <c r="AA54" i="55"/>
  <c r="D66" i="64" s="1"/>
  <c r="AS54" i="55"/>
  <c r="D105" i="64" s="1"/>
  <c r="AS52" i="55"/>
  <c r="D103" i="64" s="1"/>
  <c r="AG52" i="55"/>
  <c r="D77" i="64" s="1"/>
  <c r="AM44" i="55"/>
  <c r="D47" i="62" s="1"/>
  <c r="AA52" i="55"/>
  <c r="D64" i="64" s="1"/>
  <c r="AM52" i="55"/>
  <c r="D90" i="64" s="1"/>
  <c r="AS50" i="55"/>
  <c r="D101" i="64" s="1"/>
  <c r="AS55" i="55"/>
  <c r="D106" i="64" s="1"/>
  <c r="AM50" i="55"/>
  <c r="D88" i="64" s="1"/>
  <c r="AM55" i="55"/>
  <c r="D93" i="64" s="1"/>
  <c r="AG50" i="55"/>
  <c r="D75" i="64" s="1"/>
  <c r="AG55" i="55"/>
  <c r="D80" i="64" s="1"/>
  <c r="AA50" i="55"/>
  <c r="D62" i="64" s="1"/>
  <c r="AA55" i="55"/>
  <c r="D67" i="64" s="1"/>
  <c r="AS44" i="55"/>
  <c r="D53" i="62" s="1"/>
  <c r="AS30" i="55"/>
  <c r="AG44" i="55"/>
  <c r="D41" i="62" s="1"/>
  <c r="AM30" i="55"/>
  <c r="AM54" i="55"/>
  <c r="D92" i="64" s="1"/>
  <c r="AA44" i="55"/>
  <c r="D35" i="62" s="1"/>
  <c r="AA30" i="55"/>
  <c r="AS51" i="55"/>
  <c r="D102" i="64" s="1"/>
  <c r="AS7" i="55"/>
  <c r="AG30" i="55"/>
  <c r="D40" i="62" s="1"/>
  <c r="AM51" i="55"/>
  <c r="D89" i="64" s="1"/>
  <c r="AM7" i="55"/>
  <c r="I37" i="63"/>
  <c r="AA68" i="55" s="1"/>
  <c r="T37" i="63"/>
  <c r="AG68" i="55" s="1"/>
  <c r="AP37" i="63"/>
  <c r="AS68" i="55" s="1"/>
  <c r="AE37" i="63"/>
  <c r="AM68" i="55" s="1"/>
  <c r="AG51" i="55"/>
  <c r="D76" i="64" s="1"/>
  <c r="AG7" i="55"/>
  <c r="AA51" i="55"/>
  <c r="D63" i="64" s="1"/>
  <c r="AA7" i="55"/>
  <c r="L45" i="59"/>
  <c r="D41" i="64"/>
  <c r="J39" i="59"/>
  <c r="D39" i="64"/>
  <c r="H39" i="59"/>
  <c r="O44" i="55"/>
  <c r="D23" i="62" s="1"/>
  <c r="D32" i="62"/>
  <c r="O16" i="55"/>
  <c r="D21" i="62" s="1"/>
  <c r="G39" i="59"/>
  <c r="D40" i="64"/>
  <c r="D37" i="64"/>
  <c r="E39" i="59"/>
  <c r="D39" i="59"/>
  <c r="D36" i="64"/>
  <c r="F39" i="59"/>
  <c r="D38" i="64"/>
  <c r="O30" i="55"/>
  <c r="D22" i="62" s="1"/>
  <c r="D59" i="64"/>
  <c r="BU173" i="44"/>
  <c r="F6" i="59" s="1"/>
  <c r="M21" i="59"/>
  <c r="BX169" i="44"/>
  <c r="BX173" i="44" s="1"/>
  <c r="F13" i="59" s="1"/>
  <c r="J47" i="43"/>
  <c r="G9" i="43"/>
  <c r="F5" i="59" s="1"/>
  <c r="D35" i="64"/>
  <c r="BC169" i="44"/>
  <c r="BV169" i="44" s="1"/>
  <c r="BV173" i="44" s="1"/>
  <c r="F8" i="43"/>
  <c r="K43" i="43"/>
  <c r="K51" i="43" s="1"/>
  <c r="K47" i="43"/>
  <c r="D44" i="64"/>
  <c r="D24" i="62"/>
  <c r="I61" i="55"/>
  <c r="D32" i="64" s="1"/>
  <c r="AU58" i="55"/>
  <c r="AU16" i="55"/>
  <c r="I51" i="62" s="1"/>
  <c r="J49" i="43"/>
  <c r="J35" i="43"/>
  <c r="J51" i="43" s="1"/>
  <c r="BF162" i="44"/>
  <c r="AM70" i="55"/>
  <c r="X43" i="43"/>
  <c r="X51" i="43" s="1"/>
  <c r="M14" i="53"/>
  <c r="G20" i="59" s="1"/>
  <c r="C12" i="59"/>
  <c r="D12" i="59" s="1"/>
  <c r="E12" i="59" s="1"/>
  <c r="F12" i="59" s="1"/>
  <c r="G12" i="59" s="1"/>
  <c r="H12" i="59" s="1"/>
  <c r="I12" i="59" s="1"/>
  <c r="J12" i="59" s="1"/>
  <c r="C4" i="59"/>
  <c r="D4" i="59" s="1"/>
  <c r="E4" i="59" s="1"/>
  <c r="F4" i="59" s="1"/>
  <c r="G4" i="59" s="1"/>
  <c r="H4" i="59" s="1"/>
  <c r="I4" i="59" s="1"/>
  <c r="J4" i="59" s="1"/>
  <c r="C17" i="59"/>
  <c r="G17" i="59" s="1"/>
  <c r="K17" i="59" s="1"/>
  <c r="O17" i="59" s="1"/>
  <c r="S17" i="59" s="1"/>
  <c r="W17" i="59" s="1"/>
  <c r="AA17" i="59" s="1"/>
  <c r="AE17" i="59" s="1"/>
  <c r="K29" i="53"/>
  <c r="M29" i="53" s="1"/>
  <c r="M27" i="53"/>
  <c r="D47" i="64" l="1"/>
  <c r="T38" i="63"/>
  <c r="T53" i="63" s="1"/>
  <c r="H6" i="59" s="1"/>
  <c r="AE38" i="63"/>
  <c r="J8" i="43" s="1"/>
  <c r="J9" i="43" s="1"/>
  <c r="AP38" i="63"/>
  <c r="K8" i="43" s="1"/>
  <c r="K9" i="43" s="1"/>
  <c r="D70" i="64"/>
  <c r="D36" i="62"/>
  <c r="AM16" i="55"/>
  <c r="D45" i="62" s="1"/>
  <c r="AM49" i="55"/>
  <c r="AS16" i="55"/>
  <c r="D51" i="62" s="1"/>
  <c r="AS49" i="55"/>
  <c r="I38" i="63"/>
  <c r="AA49" i="55"/>
  <c r="AA16" i="55"/>
  <c r="D33" i="62" s="1"/>
  <c r="D34" i="62"/>
  <c r="AG49" i="55"/>
  <c r="AG16" i="55"/>
  <c r="D39" i="62" s="1"/>
  <c r="D46" i="62"/>
  <c r="D48" i="62"/>
  <c r="D96" i="64"/>
  <c r="D52" i="62"/>
  <c r="D54" i="62"/>
  <c r="D109" i="64"/>
  <c r="D42" i="62"/>
  <c r="D83" i="64"/>
  <c r="L39" i="59"/>
  <c r="D26" i="62"/>
  <c r="BC173" i="44"/>
  <c r="E6" i="59" s="1"/>
  <c r="J16" i="43"/>
  <c r="J24" i="43" s="1"/>
  <c r="J15" i="43"/>
  <c r="J23" i="43" s="1"/>
  <c r="F9" i="43"/>
  <c r="E5" i="59" s="1"/>
  <c r="BF169" i="44"/>
  <c r="BF173" i="44" s="1"/>
  <c r="E13" i="59" s="1"/>
  <c r="D46" i="64"/>
  <c r="I56" i="62"/>
  <c r="W43" i="43"/>
  <c r="W51" i="43" s="1"/>
  <c r="W47" i="43"/>
  <c r="V43" i="43"/>
  <c r="V51" i="43" s="1"/>
  <c r="V47" i="43"/>
  <c r="M25" i="53"/>
  <c r="D41" i="43"/>
  <c r="D40" i="43"/>
  <c r="E41" i="43"/>
  <c r="E40" i="43"/>
  <c r="H34" i="43"/>
  <c r="G34" i="43"/>
  <c r="G50" i="43" s="1"/>
  <c r="G33" i="43"/>
  <c r="H33" i="43"/>
  <c r="F18" i="50"/>
  <c r="F37" i="50" s="1"/>
  <c r="E18" i="50"/>
  <c r="E37" i="50" s="1"/>
  <c r="D18" i="50"/>
  <c r="F18" i="51"/>
  <c r="F37" i="51" s="1"/>
  <c r="E18" i="51"/>
  <c r="E37" i="51" s="1"/>
  <c r="D18" i="51"/>
  <c r="F18" i="52"/>
  <c r="F37" i="52" s="1"/>
  <c r="E18" i="52"/>
  <c r="E37" i="52" s="1"/>
  <c r="D18" i="52"/>
  <c r="F18" i="49"/>
  <c r="F37" i="49" s="1"/>
  <c r="E18" i="49"/>
  <c r="E37" i="49" s="1"/>
  <c r="D18" i="49"/>
  <c r="F18" i="48"/>
  <c r="F37" i="48" s="1"/>
  <c r="E18" i="48"/>
  <c r="E37" i="48" s="1"/>
  <c r="D18" i="48"/>
  <c r="F18" i="47"/>
  <c r="E18" i="47"/>
  <c r="D18" i="47"/>
  <c r="B8" i="23" s="1"/>
  <c r="B18" i="25"/>
  <c r="C18" i="25"/>
  <c r="D18" i="25"/>
  <c r="C14" i="23"/>
  <c r="C18" i="23" s="1"/>
  <c r="D14" i="23"/>
  <c r="D18" i="23" s="1"/>
  <c r="X14" i="23"/>
  <c r="X18" i="23" s="1"/>
  <c r="W14" i="23"/>
  <c r="W18" i="23" s="1"/>
  <c r="V14" i="23"/>
  <c r="V18" i="23" s="1"/>
  <c r="E16" i="23"/>
  <c r="G30" i="53"/>
  <c r="E18" i="53"/>
  <c r="I20" i="59" l="1"/>
  <c r="E8" i="23"/>
  <c r="T45" i="63"/>
  <c r="H13" i="59" s="1"/>
  <c r="I8" i="43"/>
  <c r="I9" i="43" s="1"/>
  <c r="H5" i="59" s="1"/>
  <c r="AE53" i="63"/>
  <c r="I6" i="59" s="1"/>
  <c r="AP45" i="63"/>
  <c r="J13" i="59" s="1"/>
  <c r="AE45" i="63"/>
  <c r="I13" i="59" s="1"/>
  <c r="AP53" i="63"/>
  <c r="J6" i="59" s="1"/>
  <c r="D56" i="62"/>
  <c r="G49" i="43"/>
  <c r="G35" i="43"/>
  <c r="AA58" i="55"/>
  <c r="D61" i="64"/>
  <c r="D73" i="64" s="1"/>
  <c r="D38" i="62"/>
  <c r="H8" i="43"/>
  <c r="H9" i="43" s="1"/>
  <c r="I53" i="63"/>
  <c r="G6" i="59" s="1"/>
  <c r="I45" i="63"/>
  <c r="G13" i="59" s="1"/>
  <c r="D100" i="64"/>
  <c r="D112" i="64" s="1"/>
  <c r="AS58" i="55"/>
  <c r="I5" i="59"/>
  <c r="P15" i="43"/>
  <c r="P16" i="43"/>
  <c r="P24" i="43" s="1"/>
  <c r="J5" i="59"/>
  <c r="R15" i="43"/>
  <c r="R16" i="43"/>
  <c r="R24" i="43" s="1"/>
  <c r="D44" i="62"/>
  <c r="D87" i="64"/>
  <c r="D99" i="64" s="1"/>
  <c r="AM58" i="55"/>
  <c r="AG58" i="55"/>
  <c r="D74" i="64"/>
  <c r="D86" i="64" s="1"/>
  <c r="D50" i="62"/>
  <c r="D37" i="51"/>
  <c r="B12" i="23"/>
  <c r="D37" i="50"/>
  <c r="B11" i="23"/>
  <c r="D37" i="52"/>
  <c r="B13" i="23"/>
  <c r="D37" i="48"/>
  <c r="B9" i="23"/>
  <c r="D37" i="49"/>
  <c r="B10" i="23"/>
  <c r="H15" i="43"/>
  <c r="H23" i="43" s="1"/>
  <c r="J17" i="43"/>
  <c r="J25" i="43" s="1"/>
  <c r="H16" i="43"/>
  <c r="H24" i="43" s="1"/>
  <c r="E37" i="47"/>
  <c r="F37" i="47"/>
  <c r="D37" i="47"/>
  <c r="E29" i="53"/>
  <c r="G27" i="53"/>
  <c r="D111" i="64" l="1"/>
  <c r="D98" i="64"/>
  <c r="D85" i="64"/>
  <c r="D72" i="64"/>
  <c r="N15" i="43"/>
  <c r="N23" i="43" s="1"/>
  <c r="N16" i="43"/>
  <c r="N24" i="43" s="1"/>
  <c r="R17" i="43"/>
  <c r="R25" i="43" s="1"/>
  <c r="S24" i="43" s="1"/>
  <c r="R23" i="43"/>
  <c r="P17" i="43"/>
  <c r="P25" i="43" s="1"/>
  <c r="Q24" i="43" s="1"/>
  <c r="AS69" i="55"/>
  <c r="AG69" i="55"/>
  <c r="G5" i="59"/>
  <c r="L15" i="43"/>
  <c r="L16" i="43"/>
  <c r="L24" i="43" s="1"/>
  <c r="AM69" i="55"/>
  <c r="P23" i="43"/>
  <c r="AA69" i="55"/>
  <c r="E12" i="23"/>
  <c r="E11" i="23"/>
  <c r="E10" i="23"/>
  <c r="E9" i="23"/>
  <c r="E13" i="23"/>
  <c r="B14" i="23"/>
  <c r="B18" i="23" s="1"/>
  <c r="K24" i="43"/>
  <c r="H17" i="43"/>
  <c r="H25" i="43" s="1"/>
  <c r="G25" i="53"/>
  <c r="G29" i="53"/>
  <c r="E20" i="59" l="1"/>
  <c r="N17" i="43"/>
  <c r="N25" i="43" s="1"/>
  <c r="O24" i="43" s="1"/>
  <c r="Z64" i="43" s="1"/>
  <c r="Q23" i="43"/>
  <c r="AC63" i="43" s="1"/>
  <c r="AH64" i="43"/>
  <c r="AH63" i="43"/>
  <c r="AH65" i="43"/>
  <c r="AE62" i="43"/>
  <c r="I7" i="59"/>
  <c r="I10" i="59" s="1"/>
  <c r="C15" i="61"/>
  <c r="AM72" i="55"/>
  <c r="AM71" i="55"/>
  <c r="L17" i="43"/>
  <c r="L25" i="43" s="1"/>
  <c r="M24" i="43" s="1"/>
  <c r="L23" i="43"/>
  <c r="AG72" i="55"/>
  <c r="H7" i="59"/>
  <c r="H10" i="59" s="1"/>
  <c r="AA62" i="43"/>
  <c r="C14" i="61"/>
  <c r="AG71" i="55"/>
  <c r="AD64" i="43"/>
  <c r="AD63" i="43"/>
  <c r="AD65" i="43"/>
  <c r="S23" i="43"/>
  <c r="C16" i="61"/>
  <c r="AS71" i="55"/>
  <c r="J7" i="59"/>
  <c r="J10" i="59" s="1"/>
  <c r="AI62" i="43"/>
  <c r="AS72" i="55"/>
  <c r="W62" i="43"/>
  <c r="C13" i="61"/>
  <c r="AA71" i="55"/>
  <c r="G7" i="59"/>
  <c r="G10" i="59" s="1"/>
  <c r="AA72" i="55"/>
  <c r="E14" i="23"/>
  <c r="E18" i="23" s="1"/>
  <c r="R65" i="43"/>
  <c r="R63" i="43"/>
  <c r="R64" i="43"/>
  <c r="K23" i="43"/>
  <c r="G14" i="53"/>
  <c r="G13" i="53"/>
  <c r="G12" i="53"/>
  <c r="L167" i="44"/>
  <c r="I39" i="43"/>
  <c r="U167" i="44"/>
  <c r="I49" i="43"/>
  <c r="I48" i="43"/>
  <c r="I50" i="43"/>
  <c r="F48" i="43"/>
  <c r="D32" i="43"/>
  <c r="E32" i="43"/>
  <c r="H50" i="43"/>
  <c r="H49" i="43"/>
  <c r="H48" i="43"/>
  <c r="H35" i="43"/>
  <c r="K49" i="55"/>
  <c r="L49" i="55"/>
  <c r="AD8" i="23" s="1"/>
  <c r="K50" i="55"/>
  <c r="L50" i="55"/>
  <c r="AD9" i="23" s="1"/>
  <c r="K51" i="55"/>
  <c r="L51" i="55"/>
  <c r="AD10" i="23" s="1"/>
  <c r="K52" i="55"/>
  <c r="L52" i="55"/>
  <c r="AD11" i="23" s="1"/>
  <c r="K53" i="55"/>
  <c r="I26" i="64" s="1"/>
  <c r="L53" i="55"/>
  <c r="K54" i="55"/>
  <c r="L54" i="55"/>
  <c r="AD12" i="23" s="1"/>
  <c r="K55" i="55"/>
  <c r="I28" i="64" s="1"/>
  <c r="L55" i="55"/>
  <c r="J28" i="64" s="1"/>
  <c r="K56" i="55"/>
  <c r="I29" i="64" s="1"/>
  <c r="L56" i="55"/>
  <c r="J29" i="64" s="1"/>
  <c r="K57" i="55"/>
  <c r="I30" i="64" s="1"/>
  <c r="L57" i="55"/>
  <c r="J30" i="64" s="1"/>
  <c r="J50" i="55"/>
  <c r="J51" i="55"/>
  <c r="J52" i="55"/>
  <c r="J53" i="55"/>
  <c r="H26" i="64" s="1"/>
  <c r="J54" i="55"/>
  <c r="J55" i="55"/>
  <c r="H28" i="64" s="1"/>
  <c r="J56" i="55"/>
  <c r="H29" i="64" s="1"/>
  <c r="J57" i="55"/>
  <c r="H30" i="64" s="1"/>
  <c r="J49" i="55"/>
  <c r="K7" i="55"/>
  <c r="L7" i="55"/>
  <c r="K8" i="55"/>
  <c r="L8" i="55"/>
  <c r="K9" i="55"/>
  <c r="L9" i="55"/>
  <c r="K10" i="55"/>
  <c r="L10" i="55"/>
  <c r="K11" i="55"/>
  <c r="L11" i="55"/>
  <c r="K12" i="55"/>
  <c r="L12" i="55"/>
  <c r="K13" i="55"/>
  <c r="L13" i="55"/>
  <c r="K14" i="55"/>
  <c r="L14" i="55"/>
  <c r="K15" i="55"/>
  <c r="L15" i="55"/>
  <c r="J8" i="55"/>
  <c r="J9" i="55"/>
  <c r="J10" i="55"/>
  <c r="J11" i="55"/>
  <c r="J12" i="55"/>
  <c r="J13" i="55"/>
  <c r="J14" i="55"/>
  <c r="J15" i="55"/>
  <c r="J7" i="55"/>
  <c r="F57" i="55"/>
  <c r="J17" i="64" s="1"/>
  <c r="E57" i="55"/>
  <c r="I17" i="64" s="1"/>
  <c r="D57" i="55"/>
  <c r="H17" i="64" s="1"/>
  <c r="E11" i="55"/>
  <c r="F11" i="55"/>
  <c r="E13" i="55"/>
  <c r="F13" i="55"/>
  <c r="E14" i="55"/>
  <c r="F14" i="55"/>
  <c r="E15" i="55"/>
  <c r="F15" i="55"/>
  <c r="D11" i="55"/>
  <c r="D13" i="55"/>
  <c r="D14" i="55"/>
  <c r="D15" i="55"/>
  <c r="B2" i="41"/>
  <c r="B2" i="43"/>
  <c r="B2" i="21"/>
  <c r="B2" i="55"/>
  <c r="B2" i="24"/>
  <c r="B2" i="23"/>
  <c r="B2" i="14"/>
  <c r="B1" i="25"/>
  <c r="B1" i="47"/>
  <c r="B1" i="48"/>
  <c r="B1" i="49"/>
  <c r="B1" i="50"/>
  <c r="B1" i="51"/>
  <c r="B1" i="52"/>
  <c r="B1" i="23"/>
  <c r="B1" i="24"/>
  <c r="B1" i="53"/>
  <c r="B1" i="55"/>
  <c r="B1" i="44"/>
  <c r="B1" i="43"/>
  <c r="B1" i="41"/>
  <c r="B1" i="14"/>
  <c r="I183" i="44"/>
  <c r="J183" i="44"/>
  <c r="K183" i="44"/>
  <c r="AU162" i="44"/>
  <c r="AT162" i="44"/>
  <c r="AQ162" i="44"/>
  <c r="AP162" i="44"/>
  <c r="AO162" i="44"/>
  <c r="AJ162" i="44"/>
  <c r="AI162" i="44"/>
  <c r="AH162" i="44"/>
  <c r="AG162" i="44"/>
  <c r="I162" i="44"/>
  <c r="I169" i="44" s="1"/>
  <c r="I173" i="44" s="1"/>
  <c r="J162" i="44"/>
  <c r="J169" i="44" s="1"/>
  <c r="J173" i="44" s="1"/>
  <c r="AU183" i="44"/>
  <c r="AT183" i="44"/>
  <c r="AQ183" i="44"/>
  <c r="AP183" i="44"/>
  <c r="AO183" i="44"/>
  <c r="AK182" i="44"/>
  <c r="AN182" i="44" s="1"/>
  <c r="AK181" i="44"/>
  <c r="AN181" i="44" s="1"/>
  <c r="AK180" i="44"/>
  <c r="AN180" i="44" s="1"/>
  <c r="AK179" i="44"/>
  <c r="AN179" i="44" s="1"/>
  <c r="AK178" i="44"/>
  <c r="AN178" i="44" s="1"/>
  <c r="AK177" i="44"/>
  <c r="S182" i="44"/>
  <c r="V182" i="44" s="1"/>
  <c r="S181" i="44"/>
  <c r="V181" i="44" s="1"/>
  <c r="S180" i="44"/>
  <c r="S179" i="44"/>
  <c r="V179" i="44" s="1"/>
  <c r="S178" i="44"/>
  <c r="V178" i="44" s="1"/>
  <c r="S177" i="44"/>
  <c r="V177" i="44" s="1"/>
  <c r="S188" i="44"/>
  <c r="V188" i="44" s="1"/>
  <c r="E19" i="53"/>
  <c r="G19" i="53" s="1"/>
  <c r="S14" i="44"/>
  <c r="T14" i="44" s="1"/>
  <c r="AK161" i="44"/>
  <c r="AK160" i="44"/>
  <c r="AK159" i="44"/>
  <c r="AK158" i="44"/>
  <c r="AK157" i="44"/>
  <c r="AK156" i="44"/>
  <c r="AK155" i="44"/>
  <c r="AK113" i="44"/>
  <c r="AK112" i="44"/>
  <c r="AK111" i="44"/>
  <c r="AK110" i="44"/>
  <c r="AK109" i="44"/>
  <c r="AK108" i="44"/>
  <c r="AK107" i="44"/>
  <c r="AK106" i="44"/>
  <c r="AK105" i="44"/>
  <c r="AK104" i="44"/>
  <c r="AK103" i="44"/>
  <c r="AK102" i="44"/>
  <c r="AK101" i="44"/>
  <c r="AK100" i="44"/>
  <c r="AK99" i="44"/>
  <c r="AK98" i="44"/>
  <c r="AK97" i="44"/>
  <c r="AK96" i="44"/>
  <c r="AK95" i="44"/>
  <c r="AK94" i="44"/>
  <c r="AK93" i="44"/>
  <c r="AK92" i="44"/>
  <c r="AK91" i="44"/>
  <c r="AK90" i="44"/>
  <c r="AK89" i="44"/>
  <c r="AK88" i="44"/>
  <c r="AK87" i="44"/>
  <c r="AK86" i="44"/>
  <c r="AK85" i="44"/>
  <c r="AK84" i="44"/>
  <c r="AK83" i="44"/>
  <c r="AK82" i="44"/>
  <c r="AK81" i="44"/>
  <c r="AK80" i="44"/>
  <c r="AK79" i="44"/>
  <c r="AK78" i="44"/>
  <c r="AK77" i="44"/>
  <c r="AK76" i="44"/>
  <c r="AK75" i="44"/>
  <c r="AK74" i="44"/>
  <c r="AK73" i="44"/>
  <c r="AK72" i="44"/>
  <c r="AK71" i="44"/>
  <c r="AK70" i="44"/>
  <c r="AK69" i="44"/>
  <c r="AK68" i="44"/>
  <c r="AK67" i="44"/>
  <c r="AK66" i="44"/>
  <c r="AK65" i="44"/>
  <c r="AK64" i="44"/>
  <c r="AK63" i="44"/>
  <c r="AK62" i="44"/>
  <c r="AK61" i="44"/>
  <c r="AK60" i="44"/>
  <c r="AK59" i="44"/>
  <c r="AK58" i="44"/>
  <c r="AK57" i="44"/>
  <c r="AK56" i="44"/>
  <c r="AK55" i="44"/>
  <c r="AK54" i="44"/>
  <c r="AK53" i="44"/>
  <c r="AK52" i="44"/>
  <c r="AK51" i="44"/>
  <c r="AK50" i="44"/>
  <c r="AK49" i="44"/>
  <c r="AK48" i="44"/>
  <c r="AK47" i="44"/>
  <c r="AK46" i="44"/>
  <c r="AK45" i="44"/>
  <c r="AK44" i="44"/>
  <c r="AK43" i="44"/>
  <c r="AK42" i="44"/>
  <c r="AK41" i="44"/>
  <c r="AK40" i="44"/>
  <c r="AK29" i="44"/>
  <c r="AK28" i="44"/>
  <c r="AK27" i="44"/>
  <c r="AK26" i="44"/>
  <c r="AK25" i="44"/>
  <c r="AK24" i="44"/>
  <c r="AK23" i="44"/>
  <c r="AK22" i="44"/>
  <c r="AK21" i="44"/>
  <c r="AK20" i="44"/>
  <c r="AK19" i="44"/>
  <c r="AK18" i="44"/>
  <c r="AK17" i="44"/>
  <c r="AK16" i="44"/>
  <c r="AK15" i="44"/>
  <c r="AK14" i="44"/>
  <c r="AK13" i="44"/>
  <c r="AK12" i="44"/>
  <c r="AK11" i="44"/>
  <c r="AK10" i="44"/>
  <c r="I28" i="55" s="1"/>
  <c r="AK9" i="44"/>
  <c r="AK8" i="44"/>
  <c r="AK7" i="44"/>
  <c r="AG183" i="44"/>
  <c r="AH183" i="44"/>
  <c r="AB183" i="44"/>
  <c r="Y183" i="44"/>
  <c r="X183" i="44"/>
  <c r="W183" i="44"/>
  <c r="L183" i="44"/>
  <c r="O162" i="44"/>
  <c r="F18" i="53"/>
  <c r="G18" i="53" s="1"/>
  <c r="O183" i="44"/>
  <c r="P183" i="44"/>
  <c r="Q183" i="44"/>
  <c r="R183" i="44"/>
  <c r="U183" i="44"/>
  <c r="AE183" i="44"/>
  <c r="AI183" i="44"/>
  <c r="AJ183" i="44"/>
  <c r="S9" i="44"/>
  <c r="T9" i="44" s="1"/>
  <c r="S10" i="44"/>
  <c r="T10" i="44" s="1"/>
  <c r="S11" i="44"/>
  <c r="T11" i="44" s="1"/>
  <c r="S12" i="44"/>
  <c r="T12" i="44" s="1"/>
  <c r="S13" i="44"/>
  <c r="T13" i="44" s="1"/>
  <c r="S15" i="44"/>
  <c r="T15" i="44" s="1"/>
  <c r="S16" i="44"/>
  <c r="T16" i="44" s="1"/>
  <c r="S17" i="44"/>
  <c r="T17" i="44" s="1"/>
  <c r="S18" i="44"/>
  <c r="T18" i="44" s="1"/>
  <c r="S19" i="44"/>
  <c r="T19" i="44" s="1"/>
  <c r="S20" i="44"/>
  <c r="T20" i="44" s="1"/>
  <c r="S21" i="44"/>
  <c r="T21" i="44" s="1"/>
  <c r="S22" i="44"/>
  <c r="T22" i="44" s="1"/>
  <c r="S23" i="44"/>
  <c r="T23" i="44" s="1"/>
  <c r="S24" i="44"/>
  <c r="T24" i="44" s="1"/>
  <c r="S25" i="44"/>
  <c r="T25" i="44" s="1"/>
  <c r="S26" i="44"/>
  <c r="T26" i="44" s="1"/>
  <c r="S27" i="44"/>
  <c r="T27" i="44" s="1"/>
  <c r="S28" i="44"/>
  <c r="T28" i="44" s="1"/>
  <c r="S29" i="44"/>
  <c r="T29" i="44" s="1"/>
  <c r="S30" i="44"/>
  <c r="T30" i="44" s="1"/>
  <c r="S31" i="44"/>
  <c r="T31" i="44" s="1"/>
  <c r="S32" i="44"/>
  <c r="T32" i="44" s="1"/>
  <c r="S33" i="44"/>
  <c r="T33" i="44" s="1"/>
  <c r="S34" i="44"/>
  <c r="T34" i="44" s="1"/>
  <c r="S35" i="44"/>
  <c r="T35" i="44" s="1"/>
  <c r="S36" i="44"/>
  <c r="T36" i="44" s="1"/>
  <c r="S37" i="44"/>
  <c r="T37" i="44" s="1"/>
  <c r="S38" i="44"/>
  <c r="T38" i="44" s="1"/>
  <c r="S39" i="44"/>
  <c r="T39" i="44" s="1"/>
  <c r="S40" i="44"/>
  <c r="T40" i="44" s="1"/>
  <c r="S41" i="44"/>
  <c r="T41" i="44" s="1"/>
  <c r="S42" i="44"/>
  <c r="T42" i="44" s="1"/>
  <c r="S43" i="44"/>
  <c r="T43" i="44" s="1"/>
  <c r="S44" i="44"/>
  <c r="T44" i="44" s="1"/>
  <c r="S45" i="44"/>
  <c r="T45" i="44" s="1"/>
  <c r="S46" i="44"/>
  <c r="T46" i="44" s="1"/>
  <c r="S47" i="44"/>
  <c r="T47" i="44" s="1"/>
  <c r="S48" i="44"/>
  <c r="T48" i="44" s="1"/>
  <c r="S49" i="44"/>
  <c r="T49" i="44" s="1"/>
  <c r="S50" i="44"/>
  <c r="T50" i="44" s="1"/>
  <c r="S51" i="44"/>
  <c r="T51" i="44" s="1"/>
  <c r="S52" i="44"/>
  <c r="T52" i="44" s="1"/>
  <c r="S53" i="44"/>
  <c r="T53" i="44" s="1"/>
  <c r="S54" i="44"/>
  <c r="T54" i="44" s="1"/>
  <c r="S55" i="44"/>
  <c r="T55" i="44" s="1"/>
  <c r="S56" i="44"/>
  <c r="T56" i="44" s="1"/>
  <c r="S57" i="44"/>
  <c r="T57" i="44" s="1"/>
  <c r="S58" i="44"/>
  <c r="T58" i="44" s="1"/>
  <c r="S59" i="44"/>
  <c r="T59" i="44" s="1"/>
  <c r="S60" i="44"/>
  <c r="T60" i="44" s="1"/>
  <c r="S61" i="44"/>
  <c r="T61" i="44" s="1"/>
  <c r="S62" i="44"/>
  <c r="T62" i="44" s="1"/>
  <c r="S63" i="44"/>
  <c r="T63" i="44" s="1"/>
  <c r="S64" i="44"/>
  <c r="T64" i="44" s="1"/>
  <c r="S65" i="44"/>
  <c r="T65" i="44" s="1"/>
  <c r="S66" i="44"/>
  <c r="T66" i="44" s="1"/>
  <c r="S67" i="44"/>
  <c r="T67" i="44" s="1"/>
  <c r="S68" i="44"/>
  <c r="T68" i="44" s="1"/>
  <c r="S69" i="44"/>
  <c r="T69" i="44" s="1"/>
  <c r="S70" i="44"/>
  <c r="T70" i="44" s="1"/>
  <c r="S71" i="44"/>
  <c r="T71" i="44" s="1"/>
  <c r="S72" i="44"/>
  <c r="T72" i="44" s="1"/>
  <c r="S73" i="44"/>
  <c r="T73" i="44" s="1"/>
  <c r="S74" i="44"/>
  <c r="T74" i="44" s="1"/>
  <c r="S75" i="44"/>
  <c r="T75" i="44" s="1"/>
  <c r="S76" i="44"/>
  <c r="T76" i="44" s="1"/>
  <c r="S77" i="44"/>
  <c r="T77" i="44" s="1"/>
  <c r="S78" i="44"/>
  <c r="T78" i="44" s="1"/>
  <c r="S79" i="44"/>
  <c r="T79" i="44" s="1"/>
  <c r="S80" i="44"/>
  <c r="T80" i="44" s="1"/>
  <c r="S81" i="44"/>
  <c r="T81" i="44" s="1"/>
  <c r="S82" i="44"/>
  <c r="T82" i="44" s="1"/>
  <c r="S83" i="44"/>
  <c r="T83" i="44" s="1"/>
  <c r="S84" i="44"/>
  <c r="T84" i="44" s="1"/>
  <c r="S85" i="44"/>
  <c r="T85" i="44" s="1"/>
  <c r="S86" i="44"/>
  <c r="S87" i="44"/>
  <c r="S88" i="44"/>
  <c r="S89" i="44"/>
  <c r="S90" i="44"/>
  <c r="S91" i="44"/>
  <c r="S92" i="44"/>
  <c r="S93" i="44"/>
  <c r="S94" i="44"/>
  <c r="S95" i="44"/>
  <c r="S96" i="44"/>
  <c r="S97" i="44"/>
  <c r="S98" i="44"/>
  <c r="S99" i="44"/>
  <c r="S100" i="44"/>
  <c r="S101" i="44"/>
  <c r="S102" i="44"/>
  <c r="S103" i="44"/>
  <c r="S104" i="44"/>
  <c r="S105" i="44"/>
  <c r="S106" i="44"/>
  <c r="S107" i="44"/>
  <c r="S108" i="44"/>
  <c r="S109" i="44"/>
  <c r="S110" i="44"/>
  <c r="S111" i="44"/>
  <c r="S112" i="44"/>
  <c r="S113" i="44"/>
  <c r="S155" i="44"/>
  <c r="T155" i="44" s="1"/>
  <c r="S156" i="44"/>
  <c r="T156" i="44" s="1"/>
  <c r="S157" i="44"/>
  <c r="T157" i="44" s="1"/>
  <c r="S158" i="44"/>
  <c r="S159" i="44"/>
  <c r="S160" i="44"/>
  <c r="S161" i="44"/>
  <c r="S8" i="44"/>
  <c r="T8" i="44" s="1"/>
  <c r="S7" i="44"/>
  <c r="T7" i="44" s="1"/>
  <c r="E12" i="14" l="1"/>
  <c r="F12" i="14"/>
  <c r="Z63" i="43"/>
  <c r="Z65" i="43"/>
  <c r="O23" i="43"/>
  <c r="Y65" i="43" s="1"/>
  <c r="M23" i="43"/>
  <c r="U65" i="43" s="1"/>
  <c r="AC65" i="43"/>
  <c r="AC64" i="43"/>
  <c r="R16" i="61"/>
  <c r="K16" i="61"/>
  <c r="D16" i="61"/>
  <c r="F16" i="61"/>
  <c r="T16" i="61"/>
  <c r="M16" i="61"/>
  <c r="V63" i="43"/>
  <c r="V65" i="43"/>
  <c r="V64" i="43"/>
  <c r="AA66" i="43"/>
  <c r="Z62" i="43"/>
  <c r="I14" i="59"/>
  <c r="I15" i="59" s="1"/>
  <c r="J15" i="61"/>
  <c r="AM88" i="55"/>
  <c r="Q15" i="61" s="1"/>
  <c r="AG62" i="43"/>
  <c r="AG63" i="43"/>
  <c r="AG64" i="43"/>
  <c r="AG65" i="43"/>
  <c r="F15" i="61"/>
  <c r="D15" i="61"/>
  <c r="T15" i="61"/>
  <c r="R15" i="61"/>
  <c r="K15" i="61"/>
  <c r="M15" i="61"/>
  <c r="AS88" i="55"/>
  <c r="Q16" i="61" s="1"/>
  <c r="J14" i="59"/>
  <c r="J15" i="59" s="1"/>
  <c r="J16" i="61"/>
  <c r="AE66" i="43"/>
  <c r="AC62" i="43"/>
  <c r="AD62" i="43"/>
  <c r="AD66" i="43" s="1"/>
  <c r="G14" i="59"/>
  <c r="G15" i="59" s="1"/>
  <c r="J13" i="61"/>
  <c r="F13" i="61"/>
  <c r="D13" i="61"/>
  <c r="K13" i="61"/>
  <c r="T13" i="61"/>
  <c r="R13" i="61"/>
  <c r="M13" i="61"/>
  <c r="W66" i="43"/>
  <c r="V62" i="43"/>
  <c r="I27" i="55"/>
  <c r="J14" i="61"/>
  <c r="H14" i="59"/>
  <c r="H15" i="59" s="1"/>
  <c r="AG88" i="55"/>
  <c r="Q14" i="61" s="1"/>
  <c r="AI66" i="43"/>
  <c r="AH62" i="43"/>
  <c r="AH66" i="43" s="1"/>
  <c r="M14" i="61"/>
  <c r="R14" i="61"/>
  <c r="K14" i="61"/>
  <c r="F14" i="61"/>
  <c r="D14" i="61"/>
  <c r="T14" i="61"/>
  <c r="C27" i="55"/>
  <c r="C41" i="55"/>
  <c r="I41" i="55"/>
  <c r="I36" i="55"/>
  <c r="C25" i="55"/>
  <c r="I25" i="55"/>
  <c r="C36" i="55"/>
  <c r="C26" i="55"/>
  <c r="I21" i="55"/>
  <c r="C21" i="55"/>
  <c r="I24" i="55"/>
  <c r="I26" i="55"/>
  <c r="C24" i="55"/>
  <c r="C28" i="55"/>
  <c r="I124" i="64"/>
  <c r="H124" i="64"/>
  <c r="J124" i="64"/>
  <c r="AL8" i="44"/>
  <c r="BD8" i="44"/>
  <c r="AL15" i="44"/>
  <c r="BD15" i="44"/>
  <c r="AL23" i="44"/>
  <c r="BD23" i="44"/>
  <c r="AL31" i="44"/>
  <c r="BD31" i="44"/>
  <c r="AL35" i="44"/>
  <c r="BD35" i="44"/>
  <c r="AL43" i="44"/>
  <c r="BD43" i="44"/>
  <c r="AL51" i="44"/>
  <c r="BD51" i="44"/>
  <c r="AL59" i="44"/>
  <c r="BD59" i="44"/>
  <c r="AL67" i="44"/>
  <c r="BD67" i="44"/>
  <c r="AL75" i="44"/>
  <c r="BD75" i="44"/>
  <c r="AL83" i="44"/>
  <c r="BD83" i="44"/>
  <c r="AL89" i="44"/>
  <c r="BD89" i="44"/>
  <c r="AL97" i="44"/>
  <c r="BD97" i="44"/>
  <c r="AL105" i="44"/>
  <c r="BD105" i="44"/>
  <c r="AL111" i="44"/>
  <c r="BD111" i="44"/>
  <c r="AL160" i="44"/>
  <c r="BD160" i="44"/>
  <c r="AL7" i="44"/>
  <c r="BD7" i="44"/>
  <c r="AL30" i="44"/>
  <c r="BD30" i="44"/>
  <c r="AL50" i="44"/>
  <c r="BD50" i="44"/>
  <c r="AL74" i="44"/>
  <c r="BD74" i="44"/>
  <c r="AL96" i="44"/>
  <c r="BD96" i="44"/>
  <c r="AL9" i="44"/>
  <c r="BD9" i="44"/>
  <c r="AL16" i="44"/>
  <c r="BD16" i="44"/>
  <c r="AL24" i="44"/>
  <c r="BD24" i="44"/>
  <c r="AL36" i="44"/>
  <c r="BD36" i="44"/>
  <c r="AL44" i="44"/>
  <c r="BD44" i="44"/>
  <c r="AL52" i="44"/>
  <c r="BD52" i="44"/>
  <c r="AL60" i="44"/>
  <c r="BD60" i="44"/>
  <c r="AL68" i="44"/>
  <c r="BD68" i="44"/>
  <c r="AL76" i="44"/>
  <c r="BD76" i="44"/>
  <c r="AL84" i="44"/>
  <c r="BD84" i="44"/>
  <c r="AL90" i="44"/>
  <c r="BD90" i="44"/>
  <c r="AL98" i="44"/>
  <c r="BD98" i="44"/>
  <c r="AL112" i="44"/>
  <c r="BD112" i="44"/>
  <c r="AL161" i="44"/>
  <c r="BD161" i="44"/>
  <c r="AL10" i="44"/>
  <c r="BD10" i="44"/>
  <c r="AL17" i="44"/>
  <c r="BD17" i="44"/>
  <c r="AL25" i="44"/>
  <c r="BD25" i="44"/>
  <c r="AL37" i="44"/>
  <c r="BD37" i="44"/>
  <c r="AL45" i="44"/>
  <c r="BD45" i="44"/>
  <c r="AL53" i="44"/>
  <c r="BD53" i="44"/>
  <c r="AL61" i="44"/>
  <c r="BD61" i="44"/>
  <c r="AL69" i="44"/>
  <c r="BD69" i="44"/>
  <c r="AL77" i="44"/>
  <c r="BD77" i="44"/>
  <c r="AL85" i="44"/>
  <c r="BD85" i="44"/>
  <c r="AL91" i="44"/>
  <c r="BD91" i="44"/>
  <c r="AL99" i="44"/>
  <c r="BD99" i="44"/>
  <c r="AL113" i="44"/>
  <c r="BD113" i="44"/>
  <c r="AL11" i="44"/>
  <c r="BD11" i="44"/>
  <c r="AL18" i="44"/>
  <c r="BD18" i="44"/>
  <c r="AL26" i="44"/>
  <c r="BD26" i="44"/>
  <c r="AL38" i="44"/>
  <c r="BD38" i="44"/>
  <c r="AL46" i="44"/>
  <c r="BD46" i="44"/>
  <c r="AL54" i="44"/>
  <c r="BD54" i="44"/>
  <c r="AL62" i="44"/>
  <c r="BD62" i="44"/>
  <c r="AL70" i="44"/>
  <c r="BD70" i="44"/>
  <c r="AL78" i="44"/>
  <c r="BD78" i="44"/>
  <c r="AL92" i="44"/>
  <c r="BD92" i="44"/>
  <c r="AL100" i="44"/>
  <c r="BD100" i="44"/>
  <c r="AL106" i="44"/>
  <c r="BD106" i="44"/>
  <c r="AL155" i="44"/>
  <c r="BD155" i="44"/>
  <c r="AL19" i="44"/>
  <c r="BD19" i="44"/>
  <c r="AL27" i="44"/>
  <c r="BD27" i="44"/>
  <c r="AL39" i="44"/>
  <c r="BD39" i="44"/>
  <c r="AL47" i="44"/>
  <c r="BD47" i="44"/>
  <c r="AL55" i="44"/>
  <c r="BD55" i="44"/>
  <c r="AL63" i="44"/>
  <c r="BD63" i="44"/>
  <c r="AL71" i="44"/>
  <c r="BD71" i="44"/>
  <c r="AL79" i="44"/>
  <c r="BD79" i="44"/>
  <c r="AL93" i="44"/>
  <c r="BD93" i="44"/>
  <c r="AL101" i="44"/>
  <c r="BD101" i="44"/>
  <c r="AL107" i="44"/>
  <c r="BD107" i="44"/>
  <c r="AL156" i="44"/>
  <c r="BD156" i="44"/>
  <c r="AL14" i="44"/>
  <c r="BD14" i="44"/>
  <c r="AL34" i="44"/>
  <c r="BD34" i="44"/>
  <c r="AL58" i="44"/>
  <c r="BD58" i="44"/>
  <c r="AL82" i="44"/>
  <c r="BD82" i="44"/>
  <c r="AL104" i="44"/>
  <c r="BD104" i="44"/>
  <c r="AL12" i="44"/>
  <c r="BD12" i="44"/>
  <c r="AL20" i="44"/>
  <c r="BD20" i="44"/>
  <c r="AL28" i="44"/>
  <c r="BD28" i="44"/>
  <c r="AL32" i="44"/>
  <c r="BD32" i="44"/>
  <c r="AL40" i="44"/>
  <c r="BD40" i="44"/>
  <c r="AL48" i="44"/>
  <c r="BD48" i="44"/>
  <c r="AL56" i="44"/>
  <c r="BD56" i="44"/>
  <c r="AL64" i="44"/>
  <c r="BD64" i="44"/>
  <c r="AL72" i="44"/>
  <c r="BD72" i="44"/>
  <c r="AL80" i="44"/>
  <c r="BD80" i="44"/>
  <c r="AL86" i="44"/>
  <c r="BD86" i="44"/>
  <c r="AL94" i="44"/>
  <c r="BD94" i="44"/>
  <c r="AL102" i="44"/>
  <c r="BD102" i="44"/>
  <c r="AL108" i="44"/>
  <c r="BD108" i="44"/>
  <c r="AL157" i="44"/>
  <c r="BD157" i="44"/>
  <c r="AL22" i="44"/>
  <c r="BD22" i="44"/>
  <c r="AL42" i="44"/>
  <c r="BD42" i="44"/>
  <c r="AL66" i="44"/>
  <c r="BD66" i="44"/>
  <c r="AL88" i="44"/>
  <c r="BD88" i="44"/>
  <c r="AL110" i="44"/>
  <c r="BD110" i="44"/>
  <c r="AL159" i="44"/>
  <c r="BD159" i="44"/>
  <c r="AL13" i="44"/>
  <c r="BD13" i="44"/>
  <c r="AL21" i="44"/>
  <c r="BD21" i="44"/>
  <c r="AL29" i="44"/>
  <c r="BD29" i="44"/>
  <c r="AL33" i="44"/>
  <c r="BD33" i="44"/>
  <c r="AL41" i="44"/>
  <c r="BD41" i="44"/>
  <c r="AL49" i="44"/>
  <c r="BD49" i="44"/>
  <c r="AL57" i="44"/>
  <c r="BD57" i="44"/>
  <c r="AL65" i="44"/>
  <c r="BD65" i="44"/>
  <c r="AL73" i="44"/>
  <c r="BD73" i="44"/>
  <c r="AL81" i="44"/>
  <c r="BD81" i="44"/>
  <c r="AL87" i="44"/>
  <c r="BD87" i="44"/>
  <c r="AL95" i="44"/>
  <c r="BD95" i="44"/>
  <c r="AL103" i="44"/>
  <c r="BD103" i="44"/>
  <c r="AL109" i="44"/>
  <c r="BD109" i="44"/>
  <c r="AL158" i="44"/>
  <c r="BD158" i="44"/>
  <c r="AN31" i="44"/>
  <c r="AN44" i="44"/>
  <c r="AN14" i="44"/>
  <c r="AN22" i="44"/>
  <c r="AN30" i="44"/>
  <c r="AN34" i="44"/>
  <c r="AN42" i="44"/>
  <c r="AN50" i="44"/>
  <c r="AN58" i="44"/>
  <c r="AN66" i="44"/>
  <c r="AN74" i="44"/>
  <c r="AN82" i="44"/>
  <c r="AN88" i="44"/>
  <c r="AN96" i="44"/>
  <c r="AN104" i="44"/>
  <c r="AN110" i="44"/>
  <c r="AN159" i="44"/>
  <c r="AN24" i="44"/>
  <c r="AN36" i="44"/>
  <c r="AN68" i="44"/>
  <c r="AN84" i="44"/>
  <c r="AN98" i="44"/>
  <c r="AN161" i="44"/>
  <c r="AN17" i="44"/>
  <c r="AN25" i="44"/>
  <c r="AN37" i="44"/>
  <c r="AN45" i="44"/>
  <c r="AN53" i="44"/>
  <c r="AN61" i="44"/>
  <c r="AN69" i="44"/>
  <c r="AN77" i="44"/>
  <c r="AN85" i="44"/>
  <c r="AN91" i="44"/>
  <c r="AN99" i="44"/>
  <c r="AN113" i="44"/>
  <c r="AN8" i="44"/>
  <c r="AN23" i="44"/>
  <c r="AN43" i="44"/>
  <c r="AN67" i="44"/>
  <c r="AN83" i="44"/>
  <c r="AN97" i="44"/>
  <c r="AN111" i="44"/>
  <c r="AN18" i="44"/>
  <c r="AN26" i="44"/>
  <c r="AN38" i="44"/>
  <c r="AN46" i="44"/>
  <c r="AN54" i="44"/>
  <c r="AN62" i="44"/>
  <c r="AN70" i="44"/>
  <c r="AN78" i="44"/>
  <c r="AN92" i="44"/>
  <c r="AN100" i="44"/>
  <c r="AN106" i="44"/>
  <c r="AN155" i="44"/>
  <c r="AN51" i="44"/>
  <c r="I22" i="55"/>
  <c r="AN60" i="44"/>
  <c r="AN76" i="44"/>
  <c r="AN90" i="44"/>
  <c r="AN112" i="44"/>
  <c r="AN19" i="44"/>
  <c r="AN27" i="44"/>
  <c r="AN39" i="44"/>
  <c r="AN47" i="44"/>
  <c r="AN55" i="44"/>
  <c r="AN63" i="44"/>
  <c r="AN71" i="44"/>
  <c r="AN79" i="44"/>
  <c r="AN93" i="44"/>
  <c r="AN101" i="44"/>
  <c r="AN107" i="44"/>
  <c r="AN156" i="44"/>
  <c r="AN15" i="44"/>
  <c r="AN35" i="44"/>
  <c r="AN59" i="44"/>
  <c r="AN75" i="44"/>
  <c r="AN89" i="44"/>
  <c r="AN105" i="44"/>
  <c r="AN160" i="44"/>
  <c r="AN16" i="44"/>
  <c r="AN52" i="44"/>
  <c r="AN12" i="44"/>
  <c r="AN20" i="44"/>
  <c r="AN28" i="44"/>
  <c r="AN32" i="44"/>
  <c r="AN40" i="44"/>
  <c r="AN48" i="44"/>
  <c r="AN56" i="44"/>
  <c r="AN64" i="44"/>
  <c r="AN72" i="44"/>
  <c r="AN80" i="44"/>
  <c r="AN86" i="44"/>
  <c r="AN94" i="44"/>
  <c r="AN102" i="44"/>
  <c r="AN108" i="44"/>
  <c r="AN157" i="44"/>
  <c r="AN13" i="44"/>
  <c r="AN21" i="44"/>
  <c r="AN29" i="44"/>
  <c r="AN33" i="44"/>
  <c r="AN41" i="44"/>
  <c r="AN49" i="44"/>
  <c r="AN57" i="44"/>
  <c r="AN65" i="44"/>
  <c r="AN73" i="44"/>
  <c r="AN81" i="44"/>
  <c r="AN87" i="44"/>
  <c r="AN95" i="44"/>
  <c r="AN103" i="44"/>
  <c r="AN109" i="44"/>
  <c r="AN158" i="44"/>
  <c r="V157" i="44"/>
  <c r="V94" i="44"/>
  <c r="V72" i="44"/>
  <c r="V56" i="44"/>
  <c r="V28" i="44"/>
  <c r="V93" i="44"/>
  <c r="V55" i="44"/>
  <c r="V8" i="44"/>
  <c r="V53" i="44"/>
  <c r="V161" i="44"/>
  <c r="V112" i="44"/>
  <c r="V98" i="44"/>
  <c r="V90" i="44"/>
  <c r="V84" i="44"/>
  <c r="V76" i="44"/>
  <c r="V68" i="44"/>
  <c r="V60" i="44"/>
  <c r="V52" i="44"/>
  <c r="V44" i="44"/>
  <c r="V36" i="44"/>
  <c r="V24" i="44"/>
  <c r="V16" i="44"/>
  <c r="V108" i="44"/>
  <c r="V80" i="44"/>
  <c r="V48" i="44"/>
  <c r="V106" i="44"/>
  <c r="V92" i="44"/>
  <c r="V70" i="44"/>
  <c r="V54" i="44"/>
  <c r="V38" i="44"/>
  <c r="V26" i="44"/>
  <c r="V99" i="44"/>
  <c r="V69" i="44"/>
  <c r="V37" i="44"/>
  <c r="C22" i="55"/>
  <c r="V97" i="44"/>
  <c r="V59" i="44"/>
  <c r="V15" i="44"/>
  <c r="V102" i="44"/>
  <c r="V86" i="44"/>
  <c r="V64" i="44"/>
  <c r="V40" i="44"/>
  <c r="V32" i="44"/>
  <c r="V20" i="44"/>
  <c r="V156" i="44"/>
  <c r="V101" i="44"/>
  <c r="V71" i="44"/>
  <c r="V39" i="44"/>
  <c r="V14" i="44"/>
  <c r="V113" i="44"/>
  <c r="V91" i="44"/>
  <c r="V85" i="44"/>
  <c r="V61" i="44"/>
  <c r="V17" i="44"/>
  <c r="V160" i="44"/>
  <c r="V105" i="44"/>
  <c r="V83" i="44"/>
  <c r="V67" i="44"/>
  <c r="V43" i="44"/>
  <c r="V35" i="44"/>
  <c r="V23" i="44"/>
  <c r="V159" i="44"/>
  <c r="V110" i="44"/>
  <c r="V104" i="44"/>
  <c r="V96" i="44"/>
  <c r="V88" i="44"/>
  <c r="V82" i="44"/>
  <c r="V74" i="44"/>
  <c r="V66" i="44"/>
  <c r="V58" i="44"/>
  <c r="V50" i="44"/>
  <c r="V42" i="44"/>
  <c r="V34" i="44"/>
  <c r="V30" i="44"/>
  <c r="V22" i="44"/>
  <c r="V13" i="44"/>
  <c r="V107" i="44"/>
  <c r="V79" i="44"/>
  <c r="V63" i="44"/>
  <c r="V47" i="44"/>
  <c r="V27" i="44"/>
  <c r="V19" i="44"/>
  <c r="V155" i="44"/>
  <c r="V100" i="44"/>
  <c r="V78" i="44"/>
  <c r="V62" i="44"/>
  <c r="V46" i="44"/>
  <c r="V18" i="44"/>
  <c r="V77" i="44"/>
  <c r="V45" i="44"/>
  <c r="V25" i="44"/>
  <c r="V111" i="44"/>
  <c r="V89" i="44"/>
  <c r="V75" i="44"/>
  <c r="V51" i="44"/>
  <c r="V31" i="44"/>
  <c r="V158" i="44"/>
  <c r="V109" i="44"/>
  <c r="V103" i="44"/>
  <c r="V95" i="44"/>
  <c r="V87" i="44"/>
  <c r="V81" i="44"/>
  <c r="V73" i="44"/>
  <c r="V65" i="44"/>
  <c r="V57" i="44"/>
  <c r="V49" i="44"/>
  <c r="V41" i="44"/>
  <c r="V33" i="44"/>
  <c r="V29" i="44"/>
  <c r="V21" i="44"/>
  <c r="V12" i="44"/>
  <c r="Q63" i="43"/>
  <c r="Q64" i="43"/>
  <c r="Q65" i="43"/>
  <c r="V11" i="44"/>
  <c r="C35" i="55"/>
  <c r="V10" i="44"/>
  <c r="C23" i="55"/>
  <c r="AN10" i="44"/>
  <c r="I23" i="55"/>
  <c r="AN11" i="44"/>
  <c r="I35" i="55"/>
  <c r="J26" i="64"/>
  <c r="AD13" i="23"/>
  <c r="C49" i="55"/>
  <c r="C27" i="59" s="1"/>
  <c r="Y18" i="53"/>
  <c r="V7" i="44"/>
  <c r="S162" i="44"/>
  <c r="T162" i="44" s="1"/>
  <c r="C7" i="55"/>
  <c r="V9" i="44"/>
  <c r="AN9" i="44"/>
  <c r="J24" i="64"/>
  <c r="AB10" i="23"/>
  <c r="H24" i="64"/>
  <c r="J27" i="64"/>
  <c r="J25" i="64"/>
  <c r="J23" i="64"/>
  <c r="J22" i="64"/>
  <c r="AB11" i="23"/>
  <c r="H25" i="64"/>
  <c r="AC10" i="23"/>
  <c r="I24" i="64"/>
  <c r="AC8" i="23"/>
  <c r="I22" i="64"/>
  <c r="H39" i="43"/>
  <c r="G39" i="43"/>
  <c r="AB8" i="23"/>
  <c r="H22" i="64"/>
  <c r="AB12" i="23"/>
  <c r="H27" i="64"/>
  <c r="AB9" i="23"/>
  <c r="H23" i="64"/>
  <c r="AC12" i="23"/>
  <c r="I27" i="64"/>
  <c r="AC11" i="23"/>
  <c r="I25" i="64"/>
  <c r="AC9" i="23"/>
  <c r="I23" i="64"/>
  <c r="S18" i="53"/>
  <c r="K33" i="53"/>
  <c r="Q33" i="53"/>
  <c r="Y23" i="53"/>
  <c r="R20" i="59" s="1"/>
  <c r="R21" i="59" s="1"/>
  <c r="X33" i="53"/>
  <c r="X38" i="53" s="1"/>
  <c r="C20" i="59"/>
  <c r="F23" i="53"/>
  <c r="G23" i="53" s="1"/>
  <c r="F20" i="59" s="1"/>
  <c r="L18" i="53"/>
  <c r="M18" i="53" s="1"/>
  <c r="F31" i="43"/>
  <c r="F39" i="43"/>
  <c r="C68" i="55"/>
  <c r="I68" i="55"/>
  <c r="D20" i="59"/>
  <c r="E33" i="53"/>
  <c r="S183" i="44"/>
  <c r="K169" i="44"/>
  <c r="AK167" i="44"/>
  <c r="V180" i="44"/>
  <c r="V183" i="44" s="1"/>
  <c r="AG169" i="44"/>
  <c r="AG173" i="44" s="1"/>
  <c r="G19" i="59" s="1"/>
  <c r="G21" i="59" s="1"/>
  <c r="AK162" i="44"/>
  <c r="AN7" i="44"/>
  <c r="AP169" i="44"/>
  <c r="AP173" i="44" s="1"/>
  <c r="AQ169" i="44"/>
  <c r="AQ173" i="44" s="1"/>
  <c r="I7" i="55"/>
  <c r="AT169" i="44"/>
  <c r="AT173" i="44" s="1"/>
  <c r="AK183" i="44"/>
  <c r="AU169" i="44"/>
  <c r="AU173" i="44" s="1"/>
  <c r="AH169" i="44"/>
  <c r="AH173" i="44" s="1"/>
  <c r="H19" i="59" s="1"/>
  <c r="AO169" i="44"/>
  <c r="AO173" i="44" s="1"/>
  <c r="AN177" i="44"/>
  <c r="AN183" i="44" s="1"/>
  <c r="AN167" i="44"/>
  <c r="U169" i="44"/>
  <c r="U173" i="44" s="1"/>
  <c r="R169" i="44"/>
  <c r="R173" i="44" s="1"/>
  <c r="F19" i="59" s="1"/>
  <c r="O169" i="44"/>
  <c r="O173" i="44" s="1"/>
  <c r="C19" i="59" s="1"/>
  <c r="AJ169" i="44"/>
  <c r="AJ173" i="44" s="1"/>
  <c r="J19" i="59" s="1"/>
  <c r="P169" i="44"/>
  <c r="P173" i="44" s="1"/>
  <c r="D19" i="59" s="1"/>
  <c r="AI169" i="44"/>
  <c r="AI173" i="44" s="1"/>
  <c r="I19" i="59" s="1"/>
  <c r="I21" i="59" s="1"/>
  <c r="D48" i="43"/>
  <c r="C57" i="55"/>
  <c r="M27" i="59" s="1"/>
  <c r="C56" i="55"/>
  <c r="C55" i="55"/>
  <c r="C54" i="55"/>
  <c r="C53" i="55"/>
  <c r="C52" i="55"/>
  <c r="C51" i="55"/>
  <c r="C50" i="55"/>
  <c r="I57" i="55"/>
  <c r="I56" i="55"/>
  <c r="I55" i="55"/>
  <c r="I54" i="55"/>
  <c r="I53" i="55"/>
  <c r="I52" i="55"/>
  <c r="I51" i="55"/>
  <c r="I50" i="55"/>
  <c r="I49" i="55"/>
  <c r="I15" i="55"/>
  <c r="I14" i="55"/>
  <c r="I13" i="55"/>
  <c r="I12" i="55"/>
  <c r="I11" i="55"/>
  <c r="I10" i="55"/>
  <c r="I9" i="55"/>
  <c r="I8" i="55"/>
  <c r="C15" i="55"/>
  <c r="C14" i="55"/>
  <c r="C13" i="55"/>
  <c r="C12" i="55"/>
  <c r="C11" i="55"/>
  <c r="C10" i="55"/>
  <c r="C9" i="55"/>
  <c r="C8" i="55"/>
  <c r="K64" i="43"/>
  <c r="G64" i="43"/>
  <c r="I76" i="55"/>
  <c r="K63" i="43" s="1"/>
  <c r="G63" i="43"/>
  <c r="L58" i="55"/>
  <c r="K58" i="55"/>
  <c r="J58" i="55"/>
  <c r="L44" i="55"/>
  <c r="J17" i="62" s="1"/>
  <c r="K44" i="55"/>
  <c r="I17" i="62" s="1"/>
  <c r="J44" i="55"/>
  <c r="H17" i="62" s="1"/>
  <c r="L30" i="55"/>
  <c r="J16" i="62" s="1"/>
  <c r="K30" i="55"/>
  <c r="I16" i="62" s="1"/>
  <c r="J30" i="55"/>
  <c r="H16" i="62" s="1"/>
  <c r="L16" i="55"/>
  <c r="J15" i="62" s="1"/>
  <c r="K16" i="55"/>
  <c r="I15" i="62" s="1"/>
  <c r="J16" i="55"/>
  <c r="H15" i="62" s="1"/>
  <c r="H33" i="64" l="1"/>
  <c r="H20" i="59"/>
  <c r="H21" i="59" s="1"/>
  <c r="L20" i="59"/>
  <c r="L21" i="59" s="1"/>
  <c r="P20" i="59"/>
  <c r="P21" i="59" s="1"/>
  <c r="I34" i="64"/>
  <c r="J34" i="64"/>
  <c r="H34" i="64"/>
  <c r="U62" i="43"/>
  <c r="U64" i="43"/>
  <c r="U63" i="43"/>
  <c r="AC66" i="43"/>
  <c r="Z66" i="43"/>
  <c r="Y62" i="43"/>
  <c r="Y64" i="43"/>
  <c r="Y63" i="43"/>
  <c r="V66" i="43"/>
  <c r="G43" i="43"/>
  <c r="G51" i="43" s="1"/>
  <c r="G47" i="43"/>
  <c r="AG66" i="43"/>
  <c r="BD167" i="44"/>
  <c r="AL162" i="44"/>
  <c r="BD162" i="44"/>
  <c r="F49" i="43"/>
  <c r="K173" i="44"/>
  <c r="D9" i="64"/>
  <c r="D27" i="64"/>
  <c r="G33" i="59"/>
  <c r="D28" i="64"/>
  <c r="J33" i="59"/>
  <c r="D15" i="64"/>
  <c r="J27" i="59"/>
  <c r="D14" i="64"/>
  <c r="G27" i="59"/>
  <c r="D29" i="64"/>
  <c r="K33" i="59"/>
  <c r="D16" i="64"/>
  <c r="K27" i="59"/>
  <c r="D30" i="64"/>
  <c r="M33" i="59"/>
  <c r="M35" i="59" s="1"/>
  <c r="D23" i="64"/>
  <c r="D33" i="59"/>
  <c r="D10" i="64"/>
  <c r="D27" i="59"/>
  <c r="D24" i="64"/>
  <c r="E33" i="59"/>
  <c r="D11" i="64"/>
  <c r="E27" i="59"/>
  <c r="D22" i="64"/>
  <c r="C33" i="59"/>
  <c r="D25" i="64"/>
  <c r="F33" i="59"/>
  <c r="D12" i="64"/>
  <c r="F27" i="59"/>
  <c r="D31" i="64"/>
  <c r="I33" i="59"/>
  <c r="D26" i="64"/>
  <c r="H33" i="59"/>
  <c r="D13" i="64"/>
  <c r="H27" i="59"/>
  <c r="D18" i="64"/>
  <c r="I27" i="59"/>
  <c r="V162" i="44"/>
  <c r="D17" i="64"/>
  <c r="I33" i="64"/>
  <c r="J33" i="64"/>
  <c r="I20" i="62"/>
  <c r="H20" i="62"/>
  <c r="J20" i="62"/>
  <c r="D18" i="62"/>
  <c r="D12" i="62"/>
  <c r="E8" i="43"/>
  <c r="E9" i="43" s="1"/>
  <c r="L23" i="53"/>
  <c r="M23" i="53" s="1"/>
  <c r="J20" i="59" s="1"/>
  <c r="J21" i="59" s="1"/>
  <c r="O58" i="55"/>
  <c r="Y33" i="53"/>
  <c r="U58" i="55"/>
  <c r="F33" i="53"/>
  <c r="C21" i="59"/>
  <c r="D21" i="59"/>
  <c r="F21" i="59"/>
  <c r="E31" i="43"/>
  <c r="D31" i="43"/>
  <c r="AD14" i="23"/>
  <c r="AD18" i="23" s="1"/>
  <c r="F43" i="43"/>
  <c r="E39" i="43"/>
  <c r="E43" i="43" s="1"/>
  <c r="D39" i="43"/>
  <c r="D43" i="43" s="1"/>
  <c r="I43" i="43"/>
  <c r="I35" i="43"/>
  <c r="I47" i="43"/>
  <c r="AA88" i="55" s="1"/>
  <c r="Q13" i="61" s="1"/>
  <c r="AC13" i="23"/>
  <c r="AC14" i="23" s="1"/>
  <c r="AC18" i="23" s="1"/>
  <c r="AB13" i="23"/>
  <c r="F47" i="43"/>
  <c r="AN162" i="44"/>
  <c r="AK169" i="44"/>
  <c r="C58" i="55"/>
  <c r="I58" i="55"/>
  <c r="I44" i="55"/>
  <c r="D17" i="62" s="1"/>
  <c r="C44" i="55"/>
  <c r="D11" i="62" s="1"/>
  <c r="I30" i="55"/>
  <c r="D16" i="62" s="1"/>
  <c r="C30" i="55"/>
  <c r="D10" i="62" s="1"/>
  <c r="I16" i="55"/>
  <c r="D15" i="62" s="1"/>
  <c r="Y36" i="53" l="1"/>
  <c r="F8" i="59" s="1"/>
  <c r="Z29" i="53"/>
  <c r="D34" i="64"/>
  <c r="U66" i="43"/>
  <c r="Y66" i="43"/>
  <c r="D33" i="43"/>
  <c r="D49" i="43" s="1"/>
  <c r="F35" i="43"/>
  <c r="E33" i="43"/>
  <c r="E49" i="43" s="1"/>
  <c r="D117" i="64"/>
  <c r="D62" i="62"/>
  <c r="D125" i="64"/>
  <c r="D61" i="62"/>
  <c r="D119" i="64"/>
  <c r="D118" i="64"/>
  <c r="D122" i="64"/>
  <c r="D124" i="64"/>
  <c r="D116" i="64"/>
  <c r="D121" i="64"/>
  <c r="D60" i="62"/>
  <c r="D120" i="64"/>
  <c r="D123" i="64"/>
  <c r="BD169" i="44"/>
  <c r="BD173" i="44" s="1"/>
  <c r="AK173" i="44"/>
  <c r="D6" i="59" s="1"/>
  <c r="G33" i="53"/>
  <c r="G36" i="53" s="1"/>
  <c r="F38" i="53"/>
  <c r="L27" i="59"/>
  <c r="D33" i="64"/>
  <c r="L33" i="59"/>
  <c r="M41" i="59"/>
  <c r="M47" i="59"/>
  <c r="D47" i="43"/>
  <c r="O69" i="55"/>
  <c r="O62" i="43" s="1"/>
  <c r="AE14" i="23"/>
  <c r="AE18" i="23" s="1"/>
  <c r="AI14" i="23"/>
  <c r="AI18" i="23" s="1"/>
  <c r="U69" i="55"/>
  <c r="S62" i="43" s="1"/>
  <c r="D5" i="59"/>
  <c r="F16" i="43"/>
  <c r="M29" i="59"/>
  <c r="K65" i="43"/>
  <c r="D19" i="62"/>
  <c r="D20" i="62" s="1"/>
  <c r="L33" i="53"/>
  <c r="F15" i="43"/>
  <c r="S23" i="53"/>
  <c r="N20" i="59" s="1"/>
  <c r="N21" i="59" s="1"/>
  <c r="R33" i="53"/>
  <c r="R38" i="53" s="1"/>
  <c r="I70" i="55"/>
  <c r="F51" i="43"/>
  <c r="I69" i="55"/>
  <c r="D7" i="59" s="1"/>
  <c r="I51" i="43"/>
  <c r="I24" i="43" s="1"/>
  <c r="H47" i="43"/>
  <c r="H43" i="43"/>
  <c r="H51" i="43" s="1"/>
  <c r="AN169" i="44"/>
  <c r="AN173" i="44" s="1"/>
  <c r="D13" i="59" s="1"/>
  <c r="E47" i="43"/>
  <c r="S167" i="44"/>
  <c r="AL167" i="44" s="1"/>
  <c r="C8" i="59" l="1"/>
  <c r="H25" i="53"/>
  <c r="H12" i="53"/>
  <c r="H13" i="53"/>
  <c r="H18" i="53"/>
  <c r="Z12" i="53"/>
  <c r="Z13" i="53"/>
  <c r="Z25" i="53"/>
  <c r="Z38" i="53"/>
  <c r="Z18" i="53"/>
  <c r="E35" i="43"/>
  <c r="D51" i="43"/>
  <c r="D35" i="43"/>
  <c r="H29" i="53"/>
  <c r="H38" i="53"/>
  <c r="M33" i="53"/>
  <c r="L38" i="53"/>
  <c r="T167" i="44"/>
  <c r="N65" i="43"/>
  <c r="N63" i="43"/>
  <c r="N64" i="43"/>
  <c r="N62" i="43"/>
  <c r="M62" i="43"/>
  <c r="O66" i="43"/>
  <c r="S66" i="43"/>
  <c r="R62" i="43"/>
  <c r="R66" i="43" s="1"/>
  <c r="Q62" i="43"/>
  <c r="Q66" i="43" s="1"/>
  <c r="E7" i="59"/>
  <c r="O71" i="55"/>
  <c r="E14" i="59" s="1"/>
  <c r="E15" i="59" s="1"/>
  <c r="U71" i="55"/>
  <c r="F7" i="59"/>
  <c r="I71" i="55"/>
  <c r="J10" i="61" s="1"/>
  <c r="F17" i="43"/>
  <c r="F25" i="43" s="1"/>
  <c r="C11" i="61"/>
  <c r="C12" i="61"/>
  <c r="C10" i="61"/>
  <c r="F23" i="43"/>
  <c r="O72" i="55"/>
  <c r="F24" i="43"/>
  <c r="I23" i="43"/>
  <c r="S33" i="53"/>
  <c r="U72" i="55"/>
  <c r="I72" i="55"/>
  <c r="K62" i="43"/>
  <c r="C70" i="55"/>
  <c r="S169" i="44"/>
  <c r="AL169" i="44" s="1"/>
  <c r="AL173" i="44" s="1"/>
  <c r="D8" i="43"/>
  <c r="V167" i="44"/>
  <c r="C61" i="55"/>
  <c r="Q169" i="44"/>
  <c r="Q173" i="44" s="1"/>
  <c r="E19" i="59" s="1"/>
  <c r="E21" i="59" s="1"/>
  <c r="C16" i="55"/>
  <c r="D9" i="62" s="1"/>
  <c r="D59" i="62" s="1"/>
  <c r="S36" i="53" l="1"/>
  <c r="E8" i="59" s="1"/>
  <c r="T29" i="53"/>
  <c r="M36" i="53"/>
  <c r="N29" i="53"/>
  <c r="T169" i="44"/>
  <c r="S173" i="44"/>
  <c r="C6" i="59" s="1"/>
  <c r="N66" i="43"/>
  <c r="M63" i="43"/>
  <c r="M65" i="43"/>
  <c r="M64" i="43"/>
  <c r="K66" i="43"/>
  <c r="J12" i="61"/>
  <c r="F14" i="59"/>
  <c r="F15" i="59" s="1"/>
  <c r="D9" i="43"/>
  <c r="D16" i="43" s="1"/>
  <c r="U88" i="55"/>
  <c r="Q12" i="61" s="1"/>
  <c r="M12" i="61"/>
  <c r="T12" i="61"/>
  <c r="F12" i="61"/>
  <c r="D12" i="61"/>
  <c r="K12" i="61"/>
  <c r="R12" i="61"/>
  <c r="J11" i="61"/>
  <c r="O88" i="55"/>
  <c r="Q11" i="61" s="1"/>
  <c r="T11" i="61"/>
  <c r="F11" i="61"/>
  <c r="K11" i="61"/>
  <c r="R11" i="61"/>
  <c r="M11" i="61"/>
  <c r="D11" i="61"/>
  <c r="D13" i="62"/>
  <c r="D19" i="64"/>
  <c r="D21" i="64" s="1"/>
  <c r="D14" i="59"/>
  <c r="D15" i="59" s="1"/>
  <c r="K10" i="61"/>
  <c r="F10" i="61"/>
  <c r="T10" i="61"/>
  <c r="D10" i="61"/>
  <c r="R10" i="61"/>
  <c r="M10" i="61"/>
  <c r="C69" i="55"/>
  <c r="G65" i="43"/>
  <c r="I88" i="55"/>
  <c r="Q10" i="61" s="1"/>
  <c r="G24" i="43"/>
  <c r="J62" i="43" s="1"/>
  <c r="G23" i="43"/>
  <c r="I62" i="43" s="1"/>
  <c r="V169" i="44"/>
  <c r="V173" i="44" s="1"/>
  <c r="C13" i="59" s="1"/>
  <c r="D8" i="59" l="1"/>
  <c r="N13" i="53"/>
  <c r="N12" i="53"/>
  <c r="N25" i="53"/>
  <c r="N18" i="53"/>
  <c r="N38" i="53"/>
  <c r="T13" i="53"/>
  <c r="T12" i="53"/>
  <c r="T25" i="53"/>
  <c r="T18" i="53"/>
  <c r="T38" i="53"/>
  <c r="D126" i="64"/>
  <c r="D14" i="62"/>
  <c r="D57" i="62" s="1"/>
  <c r="D63" i="62"/>
  <c r="M66" i="43"/>
  <c r="J63" i="43"/>
  <c r="J64" i="43"/>
  <c r="J65" i="43"/>
  <c r="C71" i="55"/>
  <c r="C7" i="59"/>
  <c r="C5" i="59"/>
  <c r="D15" i="43"/>
  <c r="D23" i="43" s="1"/>
  <c r="D20" i="64"/>
  <c r="C9" i="61"/>
  <c r="G62" i="43"/>
  <c r="C72" i="55"/>
  <c r="I64" i="43"/>
  <c r="I65" i="43"/>
  <c r="I63" i="43"/>
  <c r="D113" i="64" l="1"/>
  <c r="D114" i="64" s="1"/>
  <c r="D64" i="62"/>
  <c r="D65" i="62" s="1"/>
  <c r="D127" i="64"/>
  <c r="D128" i="64" s="1"/>
  <c r="T9" i="61"/>
  <c r="T17" i="61" s="1"/>
  <c r="F9" i="61"/>
  <c r="F17" i="61" s="1"/>
  <c r="M9" i="61"/>
  <c r="M17" i="61" s="1"/>
  <c r="G66" i="43"/>
  <c r="D17" i="43"/>
  <c r="D25" i="43" s="1"/>
  <c r="E23" i="43" s="1"/>
  <c r="E62" i="43" s="1"/>
  <c r="C14" i="59"/>
  <c r="C15" i="59" s="1"/>
  <c r="J9" i="61"/>
  <c r="J17" i="61" s="1"/>
  <c r="R9" i="61"/>
  <c r="R17" i="61" s="1"/>
  <c r="K9" i="61"/>
  <c r="K17" i="61" s="1"/>
  <c r="D9" i="61"/>
  <c r="D17" i="61" s="1"/>
  <c r="C17" i="61"/>
  <c r="C88" i="55"/>
  <c r="Q9" i="61" s="1"/>
  <c r="Q17" i="61" s="1"/>
  <c r="J66" i="43"/>
  <c r="I66" i="43"/>
  <c r="E65" i="43" l="1"/>
  <c r="E64" i="43"/>
  <c r="E63" i="43"/>
  <c r="E48" i="43"/>
  <c r="AB14" i="23"/>
  <c r="AB18" i="23" s="1"/>
  <c r="E66" i="43" l="1"/>
  <c r="E51" i="43"/>
  <c r="D24" i="43" s="1"/>
  <c r="E24" i="43" s="1"/>
  <c r="F62" i="43" s="1"/>
  <c r="F64" i="43" l="1"/>
  <c r="F65" i="43"/>
  <c r="F63" i="43"/>
  <c r="F66" i="43" l="1"/>
  <c r="G18" i="25" l="1"/>
  <c r="E18" i="25"/>
  <c r="F18" i="25"/>
  <c r="H18" i="25"/>
  <c r="P12" i="23" l="1"/>
  <c r="H12" i="23"/>
  <c r="L12" i="23"/>
  <c r="T12" i="23"/>
  <c r="J36" i="52" l="1"/>
  <c r="I36" i="52" l="1"/>
  <c r="O13" i="23" s="1"/>
  <c r="G36" i="52"/>
  <c r="G13" i="23" s="1"/>
  <c r="I36" i="51"/>
  <c r="O12" i="23" s="1"/>
  <c r="J36" i="51"/>
  <c r="S12" i="23" s="1"/>
  <c r="S13" i="23"/>
  <c r="H36" i="52"/>
  <c r="G36" i="51"/>
  <c r="H36" i="51"/>
  <c r="H18" i="51" l="1"/>
  <c r="J12" i="23" s="1"/>
  <c r="G18" i="51"/>
  <c r="F12" i="23" s="1"/>
  <c r="J18" i="52"/>
  <c r="G12" i="23"/>
  <c r="I18" i="52"/>
  <c r="J18" i="51"/>
  <c r="I18" i="51"/>
  <c r="K12" i="23"/>
  <c r="K13" i="23"/>
  <c r="H37" i="51" l="1"/>
  <c r="M12" i="23"/>
  <c r="G34" i="59" s="1"/>
  <c r="G35" i="59" s="1"/>
  <c r="G37" i="51"/>
  <c r="I12" i="23"/>
  <c r="G28" i="59" s="1"/>
  <c r="G29" i="59" s="1"/>
  <c r="N12" i="23"/>
  <c r="Q12" i="23" s="1"/>
  <c r="G40" i="59" s="1"/>
  <c r="G41" i="59" s="1"/>
  <c r="I37" i="51"/>
  <c r="G18" i="52"/>
  <c r="R12" i="23"/>
  <c r="U12" i="23" s="1"/>
  <c r="G46" i="59" s="1"/>
  <c r="G47" i="59" s="1"/>
  <c r="J37" i="51"/>
  <c r="N13" i="23"/>
  <c r="Q13" i="23" s="1"/>
  <c r="L40" i="59" s="1"/>
  <c r="L41" i="59" s="1"/>
  <c r="I37" i="52"/>
  <c r="R13" i="23"/>
  <c r="U13" i="23" s="1"/>
  <c r="L46" i="59" s="1"/>
  <c r="L47" i="59" s="1"/>
  <c r="J37" i="52"/>
  <c r="H18" i="52"/>
  <c r="J13" i="23" l="1"/>
  <c r="M13" i="23" s="1"/>
  <c r="L34" i="59" s="1"/>
  <c r="L35" i="59" s="1"/>
  <c r="H37" i="52"/>
  <c r="F13" i="23"/>
  <c r="I13" i="23" s="1"/>
  <c r="L28" i="59" s="1"/>
  <c r="L29" i="59" s="1"/>
  <c r="G37" i="52"/>
  <c r="L11" i="23"/>
  <c r="P11" i="23"/>
  <c r="T11" i="23"/>
  <c r="H11" i="23"/>
  <c r="H10" i="23" l="1"/>
  <c r="L10" i="23"/>
  <c r="P10" i="23"/>
  <c r="T10" i="23"/>
  <c r="L9" i="23"/>
  <c r="P9" i="23"/>
  <c r="H9" i="23"/>
  <c r="T9" i="23"/>
  <c r="G36" i="50" l="1"/>
  <c r="G11" i="23" s="1"/>
  <c r="I36" i="50"/>
  <c r="O11" i="23" s="1"/>
  <c r="H36" i="50"/>
  <c r="J36" i="50"/>
  <c r="T8" i="23"/>
  <c r="T14" i="23" s="1"/>
  <c r="T18" i="23" s="1"/>
  <c r="R22" i="59" s="1"/>
  <c r="R23" i="59" s="1"/>
  <c r="P8" i="23"/>
  <c r="P14" i="23" s="1"/>
  <c r="P18" i="23" s="1"/>
  <c r="N22" i="59" s="1"/>
  <c r="N23" i="59" s="1"/>
  <c r="H8" i="23"/>
  <c r="H14" i="23" s="1"/>
  <c r="H18" i="23" s="1"/>
  <c r="F22" i="59" s="1"/>
  <c r="F23" i="59" s="1"/>
  <c r="L8" i="23"/>
  <c r="L14" i="23" s="1"/>
  <c r="L18" i="23" s="1"/>
  <c r="J22" i="59" s="1"/>
  <c r="J23" i="59" s="1"/>
  <c r="H36" i="49" l="1"/>
  <c r="K10" i="23" s="1"/>
  <c r="I36" i="48"/>
  <c r="O9" i="23" s="1"/>
  <c r="J36" i="48"/>
  <c r="S9" i="23" s="1"/>
  <c r="S11" i="23"/>
  <c r="G18" i="50"/>
  <c r="I18" i="50"/>
  <c r="J36" i="49"/>
  <c r="G36" i="49"/>
  <c r="I36" i="49"/>
  <c r="J36" i="47"/>
  <c r="H18" i="50"/>
  <c r="J11" i="23" s="1"/>
  <c r="G36" i="47"/>
  <c r="G36" i="48"/>
  <c r="H36" i="48"/>
  <c r="K11" i="23"/>
  <c r="H36" i="47"/>
  <c r="M11" i="23" l="1"/>
  <c r="F34" i="59" s="1"/>
  <c r="F35" i="59" s="1"/>
  <c r="K8" i="23"/>
  <c r="G10" i="23"/>
  <c r="I18" i="48"/>
  <c r="H18" i="49"/>
  <c r="H37" i="50"/>
  <c r="J18" i="48"/>
  <c r="J18" i="50"/>
  <c r="J18" i="49"/>
  <c r="R10" i="23" s="1"/>
  <c r="K9" i="23"/>
  <c r="S10" i="23"/>
  <c r="G18" i="48"/>
  <c r="F9" i="23" s="1"/>
  <c r="G9" i="23"/>
  <c r="G8" i="23"/>
  <c r="N11" i="23"/>
  <c r="Q11" i="23" s="1"/>
  <c r="F40" i="59" s="1"/>
  <c r="F41" i="59" s="1"/>
  <c r="I37" i="50"/>
  <c r="G37" i="50"/>
  <c r="F11" i="23"/>
  <c r="I11" i="23" s="1"/>
  <c r="F28" i="59" s="1"/>
  <c r="F29" i="59" s="1"/>
  <c r="G18" i="49"/>
  <c r="F10" i="23" s="1"/>
  <c r="S8" i="23"/>
  <c r="I36" i="47"/>
  <c r="O10" i="23"/>
  <c r="J37" i="49" l="1"/>
  <c r="J18" i="47"/>
  <c r="R8" i="23" s="1"/>
  <c r="G18" i="47"/>
  <c r="F8" i="23" s="1"/>
  <c r="G37" i="48"/>
  <c r="H18" i="47"/>
  <c r="J8" i="23" s="1"/>
  <c r="I10" i="23"/>
  <c r="E28" i="59" s="1"/>
  <c r="E29" i="59" s="1"/>
  <c r="H18" i="48"/>
  <c r="R9" i="23"/>
  <c r="U9" i="23" s="1"/>
  <c r="D46" i="59" s="1"/>
  <c r="D47" i="59" s="1"/>
  <c r="J37" i="48"/>
  <c r="I18" i="47"/>
  <c r="N8" i="23" s="1"/>
  <c r="I18" i="49"/>
  <c r="J10" i="23"/>
  <c r="M10" i="23" s="1"/>
  <c r="E34" i="59" s="1"/>
  <c r="E35" i="59" s="1"/>
  <c r="H37" i="49"/>
  <c r="N9" i="23"/>
  <c r="Q9" i="23" s="1"/>
  <c r="D40" i="59" s="1"/>
  <c r="D41" i="59" s="1"/>
  <c r="I37" i="48"/>
  <c r="G14" i="23"/>
  <c r="G18" i="23" s="1"/>
  <c r="G37" i="49"/>
  <c r="I9" i="23"/>
  <c r="D28" i="59" s="1"/>
  <c r="D29" i="59" s="1"/>
  <c r="K14" i="23"/>
  <c r="K18" i="23" s="1"/>
  <c r="O8" i="23"/>
  <c r="O14" i="23" s="1"/>
  <c r="O18" i="23" s="1"/>
  <c r="U10" i="23"/>
  <c r="E46" i="59" s="1"/>
  <c r="E47" i="59" s="1"/>
  <c r="S14" i="23"/>
  <c r="S18" i="23" s="1"/>
  <c r="R11" i="23"/>
  <c r="U11" i="23" s="1"/>
  <c r="F46" i="59" s="1"/>
  <c r="F47" i="59" s="1"/>
  <c r="J37" i="50"/>
  <c r="H37" i="47" l="1"/>
  <c r="G37" i="47"/>
  <c r="J37" i="47"/>
  <c r="N10" i="23"/>
  <c r="Q10" i="23" s="1"/>
  <c r="E40" i="59" s="1"/>
  <c r="E41" i="59" s="1"/>
  <c r="I37" i="49"/>
  <c r="Q8" i="23"/>
  <c r="I37" i="47"/>
  <c r="J9" i="23"/>
  <c r="M9" i="23" s="1"/>
  <c r="D34" i="59" s="1"/>
  <c r="D35" i="59" s="1"/>
  <c r="H37" i="48"/>
  <c r="M8" i="23"/>
  <c r="U8" i="23"/>
  <c r="R14" i="23"/>
  <c r="R18" i="23" s="1"/>
  <c r="I8" i="23"/>
  <c r="F14" i="23"/>
  <c r="F18" i="23" s="1"/>
  <c r="N14" i="23" l="1"/>
  <c r="N18" i="23" s="1"/>
  <c r="J14" i="23"/>
  <c r="J18" i="23" s="1"/>
  <c r="C34" i="59"/>
  <c r="C35" i="59" s="1"/>
  <c r="M14" i="23"/>
  <c r="M18" i="23" s="1"/>
  <c r="D9" i="59" s="1"/>
  <c r="D10" i="59" s="1"/>
  <c r="C28" i="59"/>
  <c r="C29" i="59" s="1"/>
  <c r="I14" i="23"/>
  <c r="I18" i="23" s="1"/>
  <c r="C9" i="59" s="1"/>
  <c r="C10" i="59" s="1"/>
  <c r="C46" i="59"/>
  <c r="C47" i="59" s="1"/>
  <c r="U14" i="23"/>
  <c r="U18" i="23" s="1"/>
  <c r="F9" i="59" s="1"/>
  <c r="F10" i="59" s="1"/>
  <c r="C40" i="59"/>
  <c r="C41" i="59" s="1"/>
  <c r="Q14" i="23"/>
  <c r="Q18" i="23" s="1"/>
  <c r="E9" i="59" s="1"/>
  <c r="E10" i="59" s="1"/>
  <c r="F28" i="55" l="1"/>
  <c r="D28" i="55"/>
  <c r="E28" i="55"/>
  <c r="H27" i="55"/>
  <c r="F27" i="55"/>
  <c r="G10" i="55"/>
  <c r="H10" i="55"/>
  <c r="E10" i="55"/>
  <c r="D10" i="55"/>
  <c r="G24" i="55"/>
  <c r="E35" i="55"/>
  <c r="P15" i="64"/>
  <c r="P122" i="64" s="1"/>
  <c r="E41" i="55"/>
  <c r="D41" i="55"/>
  <c r="G41" i="55"/>
  <c r="F41" i="55"/>
  <c r="H41" i="55"/>
  <c r="F36" i="55"/>
  <c r="D36" i="55"/>
  <c r="E36" i="55"/>
  <c r="G36" i="55"/>
  <c r="H36" i="55"/>
  <c r="E53" i="55"/>
  <c r="I13" i="64" s="1"/>
  <c r="I120" i="64" s="1"/>
  <c r="H23" i="55"/>
  <c r="G27" i="55"/>
  <c r="N16" i="64"/>
  <c r="N123" i="64" s="1"/>
  <c r="M16" i="64"/>
  <c r="M123" i="64" s="1"/>
  <c r="P16" i="64"/>
  <c r="P123" i="64" s="1"/>
  <c r="O16" i="64"/>
  <c r="O123" i="64" s="1"/>
  <c r="G28" i="55"/>
  <c r="G56" i="55"/>
  <c r="K16" i="64" s="1"/>
  <c r="K123" i="64" s="1"/>
  <c r="N12" i="64"/>
  <c r="N119" i="64" s="1"/>
  <c r="H28" i="55"/>
  <c r="H56" i="55"/>
  <c r="L16" i="64" s="1"/>
  <c r="L123" i="64" s="1"/>
  <c r="D27" i="55"/>
  <c r="E27" i="55"/>
  <c r="F25" i="55" l="1"/>
  <c r="N15" i="64"/>
  <c r="N122" i="64" s="1"/>
  <c r="F56" i="55"/>
  <c r="J16" i="64" s="1"/>
  <c r="J123" i="64" s="1"/>
  <c r="G35" i="55"/>
  <c r="G44" i="55" s="1"/>
  <c r="K11" i="62" s="1"/>
  <c r="K61" i="62" s="1"/>
  <c r="F24" i="55"/>
  <c r="M12" i="64"/>
  <c r="M119" i="64" s="1"/>
  <c r="E23" i="55"/>
  <c r="D35" i="55"/>
  <c r="D44" i="55" s="1"/>
  <c r="H11" i="62" s="1"/>
  <c r="H61" i="62" s="1"/>
  <c r="H35" i="55"/>
  <c r="H44" i="55" s="1"/>
  <c r="L11" i="62" s="1"/>
  <c r="L61" i="62" s="1"/>
  <c r="E26" i="55"/>
  <c r="F23" i="55"/>
  <c r="F9" i="55"/>
  <c r="G22" i="55"/>
  <c r="E21" i="55"/>
  <c r="O11" i="64"/>
  <c r="O118" i="64" s="1"/>
  <c r="N11" i="64"/>
  <c r="N118" i="64" s="1"/>
  <c r="H9" i="55"/>
  <c r="G23" i="55"/>
  <c r="H24" i="55"/>
  <c r="G52" i="55"/>
  <c r="K12" i="64" s="1"/>
  <c r="K119" i="64" s="1"/>
  <c r="O12" i="64"/>
  <c r="O119" i="64" s="1"/>
  <c r="F21" i="55"/>
  <c r="F35" i="55"/>
  <c r="F44" i="55" s="1"/>
  <c r="J11" i="62" s="1"/>
  <c r="J61" i="62" s="1"/>
  <c r="H55" i="55"/>
  <c r="L15" i="64" s="1"/>
  <c r="L122" i="64" s="1"/>
  <c r="F55" i="55"/>
  <c r="J15" i="64" s="1"/>
  <c r="J122" i="64" s="1"/>
  <c r="H22" i="55"/>
  <c r="P12" i="64"/>
  <c r="P119" i="64" s="1"/>
  <c r="M15" i="64"/>
  <c r="M122" i="64" s="1"/>
  <c r="P11" i="64"/>
  <c r="P118" i="64" s="1"/>
  <c r="D56" i="55"/>
  <c r="H16" i="64" s="1"/>
  <c r="H123" i="64" s="1"/>
  <c r="D53" i="55"/>
  <c r="H13" i="64" s="1"/>
  <c r="H120" i="64" s="1"/>
  <c r="E56" i="55"/>
  <c r="I16" i="64" s="1"/>
  <c r="I123" i="64" s="1"/>
  <c r="D25" i="55"/>
  <c r="G21" i="55"/>
  <c r="H68" i="55"/>
  <c r="L18" i="64" s="1"/>
  <c r="L125" i="64" s="1"/>
  <c r="G49" i="55"/>
  <c r="K9" i="64" s="1"/>
  <c r="P11" i="62"/>
  <c r="P61" i="62" s="1"/>
  <c r="E12" i="55"/>
  <c r="D7" i="55"/>
  <c r="F22" i="55"/>
  <c r="D68" i="55"/>
  <c r="H18" i="64" s="1"/>
  <c r="H125" i="64" s="1"/>
  <c r="F52" i="55"/>
  <c r="J12" i="64" s="1"/>
  <c r="J119" i="64" s="1"/>
  <c r="H25" i="55"/>
  <c r="E52" i="55"/>
  <c r="I12" i="64" s="1"/>
  <c r="I119" i="64" s="1"/>
  <c r="H21" i="55"/>
  <c r="E8" i="55"/>
  <c r="G53" i="55"/>
  <c r="K13" i="64" s="1"/>
  <c r="K120" i="64" s="1"/>
  <c r="D24" i="55"/>
  <c r="E51" i="55"/>
  <c r="Z10" i="23" s="1"/>
  <c r="O15" i="64"/>
  <c r="O122" i="64" s="1"/>
  <c r="G25" i="55"/>
  <c r="H52" i="55"/>
  <c r="L12" i="64" s="1"/>
  <c r="L119" i="64" s="1"/>
  <c r="F10" i="55"/>
  <c r="P14" i="64"/>
  <c r="P121" i="64" s="1"/>
  <c r="M10" i="64"/>
  <c r="F49" i="55"/>
  <c r="AA8" i="23" s="1"/>
  <c r="M11" i="62"/>
  <c r="M61" i="62" s="1"/>
  <c r="H53" i="55"/>
  <c r="L13" i="64" s="1"/>
  <c r="L120" i="64" s="1"/>
  <c r="H12" i="55"/>
  <c r="F51" i="55"/>
  <c r="AA10" i="23" s="1"/>
  <c r="D55" i="55"/>
  <c r="H15" i="64" s="1"/>
  <c r="H122" i="64" s="1"/>
  <c r="D23" i="55"/>
  <c r="D8" i="55"/>
  <c r="E24" i="55"/>
  <c r="G7" i="55"/>
  <c r="H49" i="55"/>
  <c r="L9" i="64" s="1"/>
  <c r="D49" i="55"/>
  <c r="Y8" i="23" s="1"/>
  <c r="G8" i="55"/>
  <c r="E68" i="55"/>
  <c r="I18" i="64" s="1"/>
  <c r="I125" i="64" s="1"/>
  <c r="F7" i="55"/>
  <c r="P10" i="64"/>
  <c r="M11" i="64"/>
  <c r="M118" i="64" s="1"/>
  <c r="D52" i="55"/>
  <c r="H12" i="64" s="1"/>
  <c r="H119" i="64" s="1"/>
  <c r="E9" i="55"/>
  <c r="H51" i="55"/>
  <c r="L11" i="64" s="1"/>
  <c r="L118" i="64" s="1"/>
  <c r="H54" i="55"/>
  <c r="L14" i="64" s="1"/>
  <c r="L121" i="64" s="1"/>
  <c r="D54" i="55"/>
  <c r="Y12" i="23" s="1"/>
  <c r="O10" i="64"/>
  <c r="M9" i="64"/>
  <c r="P9" i="64"/>
  <c r="N9" i="64"/>
  <c r="F50" i="55"/>
  <c r="AA9" i="23" s="1"/>
  <c r="G54" i="55"/>
  <c r="K14" i="64" s="1"/>
  <c r="K121" i="64" s="1"/>
  <c r="E22" i="55"/>
  <c r="F26" i="55"/>
  <c r="F68" i="55"/>
  <c r="J18" i="64" s="1"/>
  <c r="J125" i="64" s="1"/>
  <c r="H8" i="55"/>
  <c r="G51" i="55"/>
  <c r="K11" i="64" s="1"/>
  <c r="K118" i="64" s="1"/>
  <c r="O11" i="62"/>
  <c r="O61" i="62" s="1"/>
  <c r="D51" i="55"/>
  <c r="Y10" i="23" s="1"/>
  <c r="O14" i="64"/>
  <c r="O121" i="64" s="1"/>
  <c r="AC162" i="44"/>
  <c r="AC169" i="44" s="1"/>
  <c r="AC173" i="44" s="1"/>
  <c r="M14" i="64"/>
  <c r="M121" i="64" s="1"/>
  <c r="G68" i="55"/>
  <c r="K18" i="64" s="1"/>
  <c r="K125" i="64" s="1"/>
  <c r="E7" i="55"/>
  <c r="F12" i="55"/>
  <c r="O10" i="62"/>
  <c r="O60" i="62" s="1"/>
  <c r="D50" i="55"/>
  <c r="H10" i="64" s="1"/>
  <c r="N10" i="62"/>
  <c r="N60" i="62" s="1"/>
  <c r="P10" i="62"/>
  <c r="P60" i="62" s="1"/>
  <c r="E55" i="55"/>
  <c r="I15" i="64" s="1"/>
  <c r="I122" i="64" s="1"/>
  <c r="M10" i="62"/>
  <c r="M60" i="62" s="1"/>
  <c r="G55" i="55"/>
  <c r="K15" i="64" s="1"/>
  <c r="K122" i="64" s="1"/>
  <c r="N10" i="64"/>
  <c r="N14" i="64"/>
  <c r="N121" i="64" s="1"/>
  <c r="F53" i="55"/>
  <c r="J13" i="64" s="1"/>
  <c r="J120" i="64" s="1"/>
  <c r="AB162" i="44"/>
  <c r="E44" i="55"/>
  <c r="I11" i="62" s="1"/>
  <c r="I61" i="62" s="1"/>
  <c r="AE162" i="44"/>
  <c r="AE169" i="44" s="1"/>
  <c r="AE173" i="44" s="1"/>
  <c r="E49" i="55"/>
  <c r="Z8" i="23" s="1"/>
  <c r="N11" i="62"/>
  <c r="N61" i="62" s="1"/>
  <c r="G12" i="55"/>
  <c r="D22" i="55"/>
  <c r="P9" i="62"/>
  <c r="P59" i="62" s="1"/>
  <c r="G26" i="55"/>
  <c r="D26" i="55"/>
  <c r="F8" i="55"/>
  <c r="D9" i="55"/>
  <c r="D21" i="55"/>
  <c r="O13" i="64"/>
  <c r="O120" i="64" s="1"/>
  <c r="P13" i="64"/>
  <c r="P120" i="64" s="1"/>
  <c r="G50" i="55"/>
  <c r="K10" i="64" s="1"/>
  <c r="F54" i="55"/>
  <c r="AA12" i="23" s="1"/>
  <c r="H26" i="55"/>
  <c r="N13" i="64"/>
  <c r="N120" i="64" s="1"/>
  <c r="N9" i="62"/>
  <c r="N59" i="62" s="1"/>
  <c r="O9" i="64"/>
  <c r="O21" i="64" s="1"/>
  <c r="M9" i="62"/>
  <c r="M59" i="62" s="1"/>
  <c r="M13" i="64"/>
  <c r="M120" i="64" s="1"/>
  <c r="O9" i="62"/>
  <c r="O59" i="62" s="1"/>
  <c r="AD162" i="44"/>
  <c r="AD169" i="44" s="1"/>
  <c r="AD173" i="44" s="1"/>
  <c r="E50" i="55"/>
  <c r="I10" i="64" s="1"/>
  <c r="W162" i="44"/>
  <c r="E54" i="55"/>
  <c r="I14" i="64" s="1"/>
  <c r="I121" i="64" s="1"/>
  <c r="E25" i="55"/>
  <c r="H50" i="55"/>
  <c r="L10" i="64" s="1"/>
  <c r="G9" i="55"/>
  <c r="D12" i="55"/>
  <c r="Z162" i="44"/>
  <c r="Z169" i="44" s="1"/>
  <c r="Z173" i="44" s="1"/>
  <c r="Y162" i="44"/>
  <c r="Y169" i="44" s="1"/>
  <c r="Y173" i="44" s="1"/>
  <c r="X162" i="44"/>
  <c r="X169" i="44" s="1"/>
  <c r="X173" i="44" s="1"/>
  <c r="H7" i="55"/>
  <c r="AA162" i="44"/>
  <c r="AA169" i="44" s="1"/>
  <c r="AA173" i="44" s="1"/>
  <c r="P21" i="64" l="1"/>
  <c r="M21" i="64"/>
  <c r="K21" i="64"/>
  <c r="L21" i="64"/>
  <c r="N21" i="64"/>
  <c r="N116" i="64"/>
  <c r="P116" i="64"/>
  <c r="O116" i="64"/>
  <c r="P117" i="64"/>
  <c r="O117" i="64"/>
  <c r="K117" i="64"/>
  <c r="L117" i="64"/>
  <c r="M117" i="64"/>
  <c r="N117" i="64"/>
  <c r="H117" i="64"/>
  <c r="I117" i="64"/>
  <c r="W169" i="44"/>
  <c r="W173" i="44" s="1"/>
  <c r="E11" i="14"/>
  <c r="AB169" i="44"/>
  <c r="AB173" i="44" s="1"/>
  <c r="F11" i="14"/>
  <c r="AA11" i="23"/>
  <c r="J9" i="64"/>
  <c r="F30" i="55"/>
  <c r="J10" i="62" s="1"/>
  <c r="J60" i="62" s="1"/>
  <c r="J10" i="64"/>
  <c r="G30" i="55"/>
  <c r="K10" i="62" s="1"/>
  <c r="K60" i="62" s="1"/>
  <c r="P14" i="62"/>
  <c r="P64" i="62" s="1"/>
  <c r="P65" i="62" s="1"/>
  <c r="AA13" i="23"/>
  <c r="H16" i="55"/>
  <c r="L9" i="62" s="1"/>
  <c r="L59" i="62" s="1"/>
  <c r="F58" i="55"/>
  <c r="H30" i="55"/>
  <c r="L10" i="62" s="1"/>
  <c r="L60" i="62" s="1"/>
  <c r="E16" i="55"/>
  <c r="I9" i="62" s="1"/>
  <c r="I59" i="62" s="1"/>
  <c r="Z11" i="23"/>
  <c r="J14" i="64"/>
  <c r="J121" i="64" s="1"/>
  <c r="J11" i="64"/>
  <c r="J118" i="64" s="1"/>
  <c r="H14" i="64"/>
  <c r="H121" i="64" s="1"/>
  <c r="Y11" i="23"/>
  <c r="H11" i="64"/>
  <c r="H118" i="64" s="1"/>
  <c r="Y9" i="23"/>
  <c r="H9" i="64"/>
  <c r="F16" i="55"/>
  <c r="J9" i="62" s="1"/>
  <c r="J59" i="62" s="1"/>
  <c r="E30" i="55"/>
  <c r="I10" i="62" s="1"/>
  <c r="I60" i="62" s="1"/>
  <c r="D58" i="55"/>
  <c r="H58" i="55"/>
  <c r="M20" i="64"/>
  <c r="I11" i="64"/>
  <c r="I118" i="64" s="1"/>
  <c r="P20" i="64"/>
  <c r="D16" i="55"/>
  <c r="H9" i="62" s="1"/>
  <c r="H59" i="62" s="1"/>
  <c r="G16" i="55"/>
  <c r="K9" i="62" s="1"/>
  <c r="K59" i="62" s="1"/>
  <c r="I9" i="64"/>
  <c r="M116" i="64"/>
  <c r="N20" i="64"/>
  <c r="D30" i="55"/>
  <c r="H10" i="62" s="1"/>
  <c r="H60" i="62" s="1"/>
  <c r="G58" i="55"/>
  <c r="O14" i="62"/>
  <c r="O57" i="62" s="1"/>
  <c r="Z12" i="23"/>
  <c r="M14" i="62"/>
  <c r="M64" i="62" s="1"/>
  <c r="M65" i="62" s="1"/>
  <c r="Z9" i="23"/>
  <c r="O20" i="64"/>
  <c r="E58" i="55"/>
  <c r="N14" i="62"/>
  <c r="N64" i="62" s="1"/>
  <c r="N65" i="62" s="1"/>
  <c r="L20" i="64"/>
  <c r="L127" i="64" s="1"/>
  <c r="L128" i="64" s="1"/>
  <c r="L116" i="64"/>
  <c r="K20" i="64"/>
  <c r="K116" i="64"/>
  <c r="H21" i="64" l="1"/>
  <c r="J21" i="64"/>
  <c r="I21" i="64"/>
  <c r="H116" i="64"/>
  <c r="J116" i="64"/>
  <c r="I116" i="64"/>
  <c r="K127" i="64"/>
  <c r="K128" i="64" s="1"/>
  <c r="J117" i="64"/>
  <c r="O127" i="64"/>
  <c r="O128" i="64" s="1"/>
  <c r="N127" i="64"/>
  <c r="N128" i="64" s="1"/>
  <c r="P113" i="64"/>
  <c r="P114" i="64" s="1"/>
  <c r="M113" i="64"/>
  <c r="M114" i="64" s="1"/>
  <c r="P57" i="62"/>
  <c r="AA14" i="23"/>
  <c r="AA18" i="23" s="1"/>
  <c r="M127" i="64"/>
  <c r="M128" i="64" s="1"/>
  <c r="J20" i="64"/>
  <c r="L14" i="62"/>
  <c r="L57" i="62" s="1"/>
  <c r="H20" i="64"/>
  <c r="I14" i="62"/>
  <c r="I57" i="62" s="1"/>
  <c r="I20" i="64"/>
  <c r="Y13" i="23"/>
  <c r="Y14" i="23" s="1"/>
  <c r="Y18" i="23" s="1"/>
  <c r="H14" i="62"/>
  <c r="H64" i="62" s="1"/>
  <c r="H65" i="62" s="1"/>
  <c r="Z13" i="23"/>
  <c r="Z14" i="23" s="1"/>
  <c r="Z18" i="23" s="1"/>
  <c r="J14" i="62"/>
  <c r="J57" i="62" s="1"/>
  <c r="K14" i="62"/>
  <c r="K64" i="62" s="1"/>
  <c r="K65" i="62" s="1"/>
  <c r="M57" i="62"/>
  <c r="O64" i="62"/>
  <c r="O65" i="62" s="1"/>
  <c r="N113" i="64"/>
  <c r="N114" i="64" s="1"/>
  <c r="O113" i="64"/>
  <c r="O114" i="64" s="1"/>
  <c r="N57" i="62"/>
  <c r="L113" i="64"/>
  <c r="L114" i="64" s="1"/>
  <c r="K113" i="64"/>
  <c r="K114" i="64" s="1"/>
  <c r="L64" i="62" l="1"/>
  <c r="L65" i="62" s="1"/>
  <c r="J127" i="64"/>
  <c r="J128" i="64" s="1"/>
  <c r="I113" i="64"/>
  <c r="I114" i="64" s="1"/>
  <c r="H127" i="64"/>
  <c r="H128" i="64" s="1"/>
  <c r="P127" i="64"/>
  <c r="P128" i="64" s="1"/>
  <c r="I127" i="64"/>
  <c r="I128" i="64" s="1"/>
  <c r="I64" i="62"/>
  <c r="I65" i="62" s="1"/>
  <c r="J113" i="64"/>
  <c r="J114" i="64" s="1"/>
  <c r="H113" i="64"/>
  <c r="H114" i="64" s="1"/>
  <c r="K57" i="62"/>
  <c r="J64" i="62"/>
  <c r="J65" i="62" s="1"/>
  <c r="H57" i="62"/>
  <c r="C24" i="21" l="1"/>
  <c r="D24" i="21" s="1"/>
  <c r="C25" i="21"/>
  <c r="D25" i="21"/>
  <c r="L162" i="44" l="1"/>
  <c r="L169" i="44" s="1"/>
  <c r="L173" i="44" s="1"/>
  <c r="C20" i="21" l="1"/>
  <c r="D20" i="21" s="1"/>
  <c r="C16" i="21" l="1"/>
  <c r="D16" i="21" s="1"/>
  <c r="C17" i="21" l="1"/>
  <c r="D17" i="21" s="1"/>
  <c r="C21" i="21"/>
  <c r="D21" i="21" s="1"/>
  <c r="C12" i="21" l="1"/>
  <c r="D12" i="21" s="1"/>
  <c r="C8" i="21" l="1"/>
  <c r="D8" i="21" s="1"/>
  <c r="C13" i="21"/>
  <c r="D13" i="21" s="1"/>
  <c r="C9" i="21" l="1"/>
  <c r="D9" i="21" s="1"/>
  <c r="G17" i="62" l="1"/>
  <c r="G15" i="62"/>
  <c r="F15" i="62"/>
  <c r="G9" i="62"/>
  <c r="F14" i="62"/>
  <c r="AA67" i="55"/>
  <c r="AG67" i="55" s="1"/>
  <c r="AM67" i="55" s="1"/>
  <c r="AS67" i="55" s="1"/>
  <c r="G21" i="62"/>
  <c r="F21" i="62"/>
  <c r="G22" i="62"/>
  <c r="F22" i="62"/>
  <c r="G23" i="62"/>
  <c r="F23" i="62"/>
  <c r="G26" i="62"/>
  <c r="G47" i="64" s="1"/>
  <c r="F26" i="62"/>
  <c r="F47" i="64" s="1"/>
  <c r="G16" i="62"/>
  <c r="F16" i="62"/>
  <c r="F17" i="62"/>
  <c r="G20" i="62"/>
  <c r="G34" i="64" s="1"/>
  <c r="F20" i="62"/>
  <c r="F34" i="64" s="1"/>
  <c r="F9" i="62"/>
  <c r="G10" i="62"/>
  <c r="F10" i="62"/>
  <c r="G11" i="62"/>
  <c r="F11" i="62"/>
  <c r="G14" i="62"/>
  <c r="AA32" i="55" l="1"/>
  <c r="F28" i="62"/>
  <c r="AA33" i="55"/>
  <c r="G28" i="62"/>
  <c r="AA19" i="55"/>
  <c r="G27" i="62"/>
  <c r="AA18" i="55"/>
  <c r="F27" i="62"/>
  <c r="G21" i="64"/>
  <c r="G65" i="62"/>
  <c r="AA47" i="55"/>
  <c r="G29" i="62"/>
  <c r="F29" i="62"/>
  <c r="AA46" i="55"/>
  <c r="AA65" i="55"/>
  <c r="F32" i="62"/>
  <c r="F60" i="64" s="1"/>
  <c r="F73" i="64" s="1"/>
  <c r="F86" i="64" s="1"/>
  <c r="F99" i="64" s="1"/>
  <c r="F112" i="64" s="1"/>
  <c r="AA66" i="55"/>
  <c r="G32" i="62"/>
  <c r="G60" i="64" s="1"/>
  <c r="G73" i="64" s="1"/>
  <c r="G86" i="64" s="1"/>
  <c r="G99" i="64" s="1"/>
  <c r="G112" i="64" s="1"/>
  <c r="F21" i="64"/>
  <c r="F65" i="62"/>
  <c r="AG65" i="55" l="1"/>
  <c r="F38" i="62"/>
  <c r="AG46" i="55"/>
  <c r="F35" i="62"/>
  <c r="AG47" i="55"/>
  <c r="G35" i="62"/>
  <c r="F33" i="62"/>
  <c r="AG18" i="55"/>
  <c r="AG19" i="55"/>
  <c r="G33" i="62"/>
  <c r="AG33" i="55"/>
  <c r="G34" i="62"/>
  <c r="G38" i="62"/>
  <c r="AG66" i="55"/>
  <c r="F34" i="62"/>
  <c r="AG32" i="55"/>
  <c r="AM32" i="55" l="1"/>
  <c r="F40" i="62"/>
  <c r="AM66" i="55"/>
  <c r="G44" i="62"/>
  <c r="AM33" i="55"/>
  <c r="G40" i="62"/>
  <c r="AM19" i="55"/>
  <c r="G39" i="62"/>
  <c r="F39" i="62"/>
  <c r="AM18" i="55"/>
  <c r="AM47" i="55"/>
  <c r="G41" i="62"/>
  <c r="F41" i="62"/>
  <c r="AM46" i="55"/>
  <c r="AM65" i="55"/>
  <c r="F44" i="62"/>
  <c r="AS65" i="55" l="1"/>
  <c r="F56" i="62" s="1"/>
  <c r="F50" i="62"/>
  <c r="AS46" i="55"/>
  <c r="F53" i="62" s="1"/>
  <c r="F47" i="62"/>
  <c r="AS47" i="55"/>
  <c r="G53" i="62" s="1"/>
  <c r="G47" i="62"/>
  <c r="AS18" i="55"/>
  <c r="F51" i="62" s="1"/>
  <c r="F45" i="62"/>
  <c r="AS19" i="55"/>
  <c r="G51" i="62" s="1"/>
  <c r="G45" i="62"/>
  <c r="AS33" i="55"/>
  <c r="G52" i="62" s="1"/>
  <c r="G46" i="62"/>
  <c r="G50" i="62"/>
  <c r="AS66" i="55"/>
  <c r="G56" i="62" s="1"/>
  <c r="AS32" i="55"/>
  <c r="F52" i="62" s="1"/>
  <c r="F46" i="6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<sst xmlns="http://schemas.openxmlformats.org/spreadsheetml/2006/main" count="9856" uniqueCount="2253">
  <si>
    <t>General Instructions for Completing the Tables:</t>
  </si>
  <si>
    <t>San Diego Gas &amp; Electric Co</t>
  </si>
  <si>
    <t>&lt;&lt;&lt;&lt;&lt; Input your PA name here. This will appear on every report Cell B2.</t>
  </si>
  <si>
    <t>2024-2031</t>
  </si>
  <si>
    <t>Reference Years for all tabs</t>
  </si>
  <si>
    <t>All currency will be reported to the dollar, i.e., $0.</t>
  </si>
  <si>
    <t>Follow the legend to guide the input of various data requirements.</t>
  </si>
  <si>
    <t>WORKBOOK DROPDOWN MENU CONTROL</t>
  </si>
  <si>
    <r>
      <t xml:space="preserve">Other than </t>
    </r>
    <r>
      <rPr>
        <b/>
        <sz val="12"/>
        <color theme="1"/>
        <rFont val="Calibri"/>
        <family val="2"/>
        <scheme val="minor"/>
      </rPr>
      <t>Tabs 4 and 5</t>
    </r>
    <r>
      <rPr>
        <sz val="12"/>
        <color theme="1"/>
        <rFont val="Calibri"/>
        <family val="2"/>
        <scheme val="minor"/>
      </rPr>
      <t>, do not add rows.  When adding rows, ensure all formulas are copied.</t>
    </r>
  </si>
  <si>
    <t xml:space="preserve">Tab 4 Program Budget is the primary data entry tab.  Most other tabs are calculations using the data from Tab 4 as the source of data.  </t>
  </si>
  <si>
    <t>Target Exempt</t>
  </si>
  <si>
    <t>Program Type</t>
  </si>
  <si>
    <t>New Business Sector</t>
  </si>
  <si>
    <t>Portfolio Segment</t>
  </si>
  <si>
    <t>All tables totals should be recalculated to ensure footing/cross footing accuracy.</t>
  </si>
  <si>
    <t>Yes</t>
  </si>
  <si>
    <t>Core PA</t>
  </si>
  <si>
    <t>Residential</t>
  </si>
  <si>
    <t>Resource Acquisition</t>
  </si>
  <si>
    <t>Be mindful of print area to ensure footnotes are included when added.</t>
  </si>
  <si>
    <t>No</t>
  </si>
  <si>
    <t>Local Third Party</t>
  </si>
  <si>
    <t>Commercial</t>
  </si>
  <si>
    <t>Market Support</t>
  </si>
  <si>
    <t>SW Third Party</t>
  </si>
  <si>
    <t>Industrial</t>
  </si>
  <si>
    <t>Equity</t>
  </si>
  <si>
    <t>Agricultural</t>
  </si>
  <si>
    <t>Codes &amp; Standards</t>
  </si>
  <si>
    <t>Emerging Tech</t>
  </si>
  <si>
    <t>Public</t>
  </si>
  <si>
    <t>Legend - What do the colors mean</t>
  </si>
  <si>
    <t>WE&amp;T</t>
  </si>
  <si>
    <t>Solid Gray, black font - FORMULA</t>
  </si>
  <si>
    <t>Finance</t>
  </si>
  <si>
    <t>Solid Blue, blue font - DATA INPUT CELL</t>
  </si>
  <si>
    <t>OBF Loan Pool</t>
  </si>
  <si>
    <t>Solid Gold, black font - HEADER/INFORMATION NO-INPUT CELL</t>
  </si>
  <si>
    <t>Specific Tab Instructions:</t>
  </si>
  <si>
    <t>ReadMe</t>
  </si>
  <si>
    <t>Populate Cell A2 with PA name, this will populate PA Name on each tab</t>
  </si>
  <si>
    <t>Tab 0</t>
  </si>
  <si>
    <t>Tab is protected, but no password required to unprotect</t>
  </si>
  <si>
    <t>Tab 1</t>
  </si>
  <si>
    <t>Current Year calculations are based on current effective rates.</t>
  </si>
  <si>
    <t>Total Average Annual Bill Savings by Year  ($) =Electric Average Rate (Res and Non-Res)  $/kwh * Total First Year Electric Net Savings KWH + Gas Average Rate
(Res and Non-Res) 
 $/therm * Total First Year Gas Net Savings Therm</t>
  </si>
  <si>
    <t>Total Average Lifecycle Bill Savings  ($) = Electric Average Rate (Res and Non-Res)  $/kwh * Total Lifecycle Electric Net Savings KWH + Gas Average Rate
(Res and Non-Res) 
 $/therm * Total Lifecycle Gas Net Savings Therm</t>
  </si>
  <si>
    <t>Tab 2</t>
  </si>
  <si>
    <t>This Table applies only to the IOU PAs.</t>
  </si>
  <si>
    <t>Each IOU may customize the "Customer Classes"</t>
  </si>
  <si>
    <t>Tab 3.1</t>
  </si>
  <si>
    <t>Summary Table of 3.2</t>
  </si>
  <si>
    <t>Tab 3.2</t>
  </si>
  <si>
    <t>Populate only the blue highlighted cells.  For example, forecasted electric and gas portfolio allocation percentage.</t>
  </si>
  <si>
    <t>Tab 4.1</t>
  </si>
  <si>
    <t>This provides required details by program for 2024-2027</t>
  </si>
  <si>
    <t>This is the primary input sheet for most of the data that feeds the other tables.</t>
  </si>
  <si>
    <t>Please add  rows between rows 7 and 129.  Copy an existing row for adding new rows to ensure all formulas carry over. Check to make sure that the formulas in the subtotal include the added rows.</t>
  </si>
  <si>
    <t>"_PA portion" of Statewide programs must be marked as "Core PA" rather than "Statewide".</t>
  </si>
  <si>
    <t>This is 4% of PA PY Spending Budget Request.</t>
  </si>
  <si>
    <t xml:space="preserve"> EM&amp;V - PA section This can range from 27.5%  up to 40% of the EM&amp;V 4% budget.</t>
  </si>
  <si>
    <t>Pulls from Table 4, EM&amp;V - ED section</t>
  </si>
  <si>
    <t>CEC AB 841 section only applies to the IOU PAs.</t>
  </si>
  <si>
    <t>Consider whether OBF Loan pool is included as part of the PA portfolio or not. Tab 9 may need to be adjusted if it is not.</t>
  </si>
  <si>
    <t>"20XX PA Pre-2020 Uncommitted and Unspent Carryover  Balance" should be entered as a negative value.</t>
  </si>
  <si>
    <t>For each program measure, if the refrigerant is positive and not new contruction, then assume it is low GWP emissions to be reported in the column "Lifecycle Net CO2e from low-GWP Measures".</t>
  </si>
  <si>
    <t>CO2e: is defined as the number of metric tons of CO2 emissions with the same global warming potential as one metric ton of another greenhouse gas.  This is provided in the CET output file.</t>
  </si>
  <si>
    <t>Tab 4.2</t>
  </si>
  <si>
    <t>This provides budgets by sector &amp; segment for 2028-2031</t>
  </si>
  <si>
    <t>Do not delete Hidden column E (appears to be duplicative but feeds the Tab 7 series.</t>
  </si>
  <si>
    <t>Tab 4.3</t>
  </si>
  <si>
    <t>Program Changes added consistent with ABAL tables</t>
  </si>
  <si>
    <t>Please read the instructions tab.</t>
  </si>
  <si>
    <t>Tab 5</t>
  </si>
  <si>
    <t>For Non-IOU PAs: complete on the EM&amp;V and REN/CCA; provide information to your IOU partner for the IOUs share of the commitment.</t>
  </si>
  <si>
    <t>For IOU PA: Input IOU EM&amp;V and IOU commitments.  Incorporate REN/CCA information into the table.  IOU Tab 5 will provide full picture of all committed funds for the IOU/CCA/REN combined portfolios.</t>
  </si>
  <si>
    <t xml:space="preserve">Tab 6 </t>
  </si>
  <si>
    <t>Historical years provie a point of reference for future requests</t>
  </si>
  <si>
    <t>This table is identical for all IOUs.</t>
  </si>
  <si>
    <t>The current input table is the approved table for 2018 onwards.  Any change will need to be requested in the application.</t>
  </si>
  <si>
    <t>Tab 7.1</t>
  </si>
  <si>
    <t>PA Budget 8-Yr Summary by Segement information</t>
  </si>
  <si>
    <t>Tab 7.2</t>
  </si>
  <si>
    <t>PA Budget 8-yr Summary by sector/Segement</t>
  </si>
  <si>
    <t>Tab 7.3</t>
  </si>
  <si>
    <t>PA Budgets details</t>
  </si>
  <si>
    <t>OBF Loan Pool calculation in Column C-H includes OBF Loan Pool as part of the PA Portfolio.  Formulas need to be adjusted to exclude this amount if not appropriate to be part of the PA Portfolio</t>
  </si>
  <si>
    <t>"For CCA &amp; RENS in IOU Service Territory Only" section is the CCA/REN Revenue Request.  Unspent/Uncommitted funds for the CCA/REN is disclosed on the CCA's/REN's BBAL template.</t>
  </si>
  <si>
    <t>Tab 8</t>
  </si>
  <si>
    <t>Cells E13 (2024), K13 (2025), Q13 (2026), &amp; W13 (2027), Admin expenditures for non-PA, non-qualifying Third Party &amp; Partnerships (non-Target Exempt Programs) must be manually populated as the forecast admin expenditures from the "Core PA" program type (Tab 4, Col F).  The PA admin formula in Cell E12 will adjust for this manual entry. Only for 2024-2027</t>
  </si>
  <si>
    <t xml:space="preserve">Non IOU PAs need to complete Table 8 C&amp;T for informational purposes </t>
  </si>
  <si>
    <t>Add footnotes to the files as specific for your PA and update any blue references in the existing footnotes.</t>
  </si>
  <si>
    <t xml:space="preserve">Tabs 9 through 16 </t>
  </si>
  <si>
    <t>These tables are required by D.18-05-041 OP 44.</t>
  </si>
  <si>
    <t>Tab 17</t>
  </si>
  <si>
    <t>Metrics Tab update for targets 2024-2027</t>
  </si>
  <si>
    <t>Tabs 18.1 and 18.2</t>
  </si>
  <si>
    <t xml:space="preserve">Complete to the greatest extent practical. Describe difficulties with any metrics and possible approaches to resolving them. </t>
  </si>
  <si>
    <t>Pa Name:</t>
  </si>
  <si>
    <t>Budget Year:</t>
  </si>
  <si>
    <t>Spending Budget Comparison</t>
  </si>
  <si>
    <t>Tab 7 - PA Spending Budget Request (PA Program and EM&amp;V + CEC AB 841)</t>
  </si>
  <si>
    <t>Difference</t>
  </si>
  <si>
    <t>Revenue Requirement or Cost Recovery Comparison</t>
  </si>
  <si>
    <t>Tab 4 - PA Revenue Requirement Request</t>
  </si>
  <si>
    <t>Tab 7 - PA Revenue Requirement Request (Cost Recovery)</t>
  </si>
  <si>
    <t>Program Budget by Cost Category</t>
  </si>
  <si>
    <t>Admin</t>
  </si>
  <si>
    <t>Mktg</t>
  </si>
  <si>
    <t>DINI</t>
  </si>
  <si>
    <t>DI Incentive</t>
  </si>
  <si>
    <t>Tab 4 - Program Budgets</t>
  </si>
  <si>
    <t>Tab 8 - Caps &amp; Targets</t>
  </si>
  <si>
    <t>Tab 9 - Incentives Column, EE Total</t>
  </si>
  <si>
    <t>Portfolio Budget Total vs Budget by Function Summary Total</t>
  </si>
  <si>
    <t>Cross Cutting</t>
  </si>
  <si>
    <t>Tab 7 - PA Portfolio Budget by Function</t>
  </si>
  <si>
    <t>Tab 9 - PA Portfolio Budget by Function</t>
  </si>
  <si>
    <t>(This Table applies only to the IOU PAs)</t>
  </si>
  <si>
    <t>Table 1 -Bill Payer Impacts  (based on program savings forecasted for the year)</t>
  </si>
  <si>
    <t>Total Average Annual Bill Savings by Year  ($)</t>
  </si>
  <si>
    <t>Total Average Lifecycle Bill Savings  ($)</t>
  </si>
  <si>
    <t>Present Rates - System Average *</t>
  </si>
  <si>
    <t>Electric Average Rate (Res and Non-Res)  $/kwh * Total First Year Electric Net Savings KWH + Gas Average Rate
(Res and Non-Res) 
 $/therm * Total First Year Gas Net Savings Therm</t>
  </si>
  <si>
    <t>Electric Average Rate (Res and Non-Res)  $/kwh * Total Lifecycle Electric Net Savings KWH + Gas Average Rate
(Res and Non-Res) 
 $/therm * Total Lifecycle Gas Net Savings Therm</t>
  </si>
  <si>
    <t>Customer Classes</t>
  </si>
  <si>
    <t>2022 Proposed Energy Efficiency Electric Annual Revenue Change 
 $000</t>
  </si>
  <si>
    <t>2022 Proposed Percentage Change In Electric Revenue and Rates</t>
  </si>
  <si>
    <t>2022 Electric 
Average Rate 
$/kWh</t>
  </si>
  <si>
    <t>2022 Energy Efficiency Portion of Electric Average Rate
$/kWh</t>
  </si>
  <si>
    <t>2023 Proposed Energy Efficiency Electric Annual Revenue Change 
 $000</t>
  </si>
  <si>
    <t>2023 Proposed Percentage Change In Electric Revenue and Rates</t>
  </si>
  <si>
    <t>2023 Electric 
Average Rate 
$/kWh</t>
  </si>
  <si>
    <t>2023 Energy Efficiency Portion of Electric Average Rate
$/kWh</t>
  </si>
  <si>
    <t>2024 Proposed Energy Efficiency Electric Annual Revenue Change 
 $000</t>
  </si>
  <si>
    <t>2024 Proposed Percentage Change In Electric Revenue and Rates</t>
  </si>
  <si>
    <t>2024 Electric 
Average Rate 
$/kWh</t>
  </si>
  <si>
    <t>2024 Energy Efficiency Portion of Electric Average Rate
$/kWh</t>
  </si>
  <si>
    <t>2025 Proposed Energy Efficiency Electric Annual Revenue Change 
 $000</t>
  </si>
  <si>
    <t>2025 Proposed Percentage Change In Electric Revenue and Rates</t>
  </si>
  <si>
    <t>2025 Electric 
Average Rate 
$/kWh</t>
  </si>
  <si>
    <t>2025 Energy Efficiency Portion of Electric Average Rate
$/kWh</t>
  </si>
  <si>
    <t>2026 Proposed Energy Efficiency Electric Annual Revenue Change 
 $000</t>
  </si>
  <si>
    <t>2026 Proposed Percentage Change In Electric Revenue and Rates</t>
  </si>
  <si>
    <t>2026 Electric 
Average Rate 
$/kWh</t>
  </si>
  <si>
    <t>2026 Energy Efficiency Portion of Electric Average Rate
$/kWh</t>
  </si>
  <si>
    <t>2027 Proposed Energy Efficiency Electric Annual Revenue Change 
 $000</t>
  </si>
  <si>
    <t>2027 Proposed Percentage Change In Electric Revenue and Rates</t>
  </si>
  <si>
    <t>2027 Electric 
Average Rate 
$/kWh</t>
  </si>
  <si>
    <t>2027 Energy Efficiency Portion of Electric Average Rate
$/kWh</t>
  </si>
  <si>
    <t>2028 Proposed Energy Efficiency Electric Annual Revenue Change 
 $000</t>
  </si>
  <si>
    <t>2028 Proposed Percentage Change In Electric Revenue and Rates</t>
  </si>
  <si>
    <t>2028 Electric 
Average Rate 
$/kWh</t>
  </si>
  <si>
    <t>2028 Energy Efficiency Portion of Electric Average Rate
$/kWh</t>
  </si>
  <si>
    <t>2029 Proposed Energy Efficiency Electric Annual Revenue Change 
 $000</t>
  </si>
  <si>
    <t>2029 Proposed Percentage Change In Electric Revenue and Rates</t>
  </si>
  <si>
    <t>2029 Electric 
Average Rate 
$/kWh</t>
  </si>
  <si>
    <t>2029 Energy Efficiency Portion of Electric Average Rate
$/kWh</t>
  </si>
  <si>
    <t>2030 Proposed Energy Efficiency Electric Annual Revenue Change 
 $000</t>
  </si>
  <si>
    <t>2030 Proposed Percentage Change In Electric Revenue and Rates</t>
  </si>
  <si>
    <t>2030 Electric 
Average Rate 
$/kWh</t>
  </si>
  <si>
    <t>2030 Energy Efficiency Portion of Electric Average Rate
$/kWh</t>
  </si>
  <si>
    <t>2031 Proposed Energy Efficiency Electric Annual Revenue Change 
 $000</t>
  </si>
  <si>
    <t>2031 Proposed Percentage Change In Electric Revenue and Rates</t>
  </si>
  <si>
    <t>2031 Electric 
Average Rate 
$/kWh</t>
  </si>
  <si>
    <t>2031 Energy Efficiency Portion of Electric Average Rate
$/kWh</t>
  </si>
  <si>
    <t>2022 Proposed Energy Efficiency Gas Annual Revenue Change 
 $000</t>
  </si>
  <si>
    <t>2022 Proposed Percentage Change In Gas Revenue and Rates</t>
  </si>
  <si>
    <t>2022 Gas 
Average Rate 
$/Therm</t>
  </si>
  <si>
    <t>2022 Energy Efficiency Portion of Gas Average Rate
$/Therm</t>
  </si>
  <si>
    <t>2023 Proposed Energy Efficiency Gas Annual Revenue Change 
 $000</t>
  </si>
  <si>
    <t>2023 Proposed Percentage Change In Gas Revenue and Rates</t>
  </si>
  <si>
    <t>2023 Gas 
Average Rate 
$/Therm</t>
  </si>
  <si>
    <t>2023 Energy Efficiency Portion of Gas Average Rate
$/Therm</t>
  </si>
  <si>
    <t>2024 Proposed Energy Efficiency Gas Annual Revenue Change 
 $000</t>
  </si>
  <si>
    <t>2024 Proposed Percentage Change In Gas Revenue and Rates</t>
  </si>
  <si>
    <t>2024 Gas 
Average Rate 
$/Therm</t>
  </si>
  <si>
    <t>2024 Energy Efficiency Portion of Gas Average Rate
$/Therm</t>
  </si>
  <si>
    <t>2025 Proposed Energy Efficiency Gas Annual Revenue Change 
 $000</t>
  </si>
  <si>
    <t>2025 Proposed Percentage Change In Gas Revenue and Rates</t>
  </si>
  <si>
    <t>2025 Gas 
Average Rate 
$/Therm</t>
  </si>
  <si>
    <t>2025 Energy Efficiency Portion of Gas Average Rate
$/Therm</t>
  </si>
  <si>
    <t>2026 Proposed Energy Efficiency Gas Annual Revenue Change 
 $000</t>
  </si>
  <si>
    <t>2026 Proposed Percentage Change In Gas Revenue and Rates</t>
  </si>
  <si>
    <t>2026 Gas 
Average Rate 
$/Therm</t>
  </si>
  <si>
    <t>2026 Energy Efficiency Portion of Gas Average Rate
$/Therm</t>
  </si>
  <si>
    <t>2027 Proposed Energy Efficiency Gas Annual Revenue Change 
 $000</t>
  </si>
  <si>
    <t>2027 Proposed Percentage Change In Gas Revenue and Rates</t>
  </si>
  <si>
    <t>2027 Gas 
Average Rate 
$/Therm</t>
  </si>
  <si>
    <t>2027 Energy Efficiency Portion of Gas Average Rate
$/Therm</t>
  </si>
  <si>
    <t>2028 Proposed Energy Efficiency Gas Annual Revenue Change 
 $000</t>
  </si>
  <si>
    <t>2028 Proposed Percentage Change In Gas Revenue and Rates</t>
  </si>
  <si>
    <t>2028 Gas 
Average Rate 
$/Therm</t>
  </si>
  <si>
    <t>2028 Energy Efficiency Portion of Gas Average Rate
$/Therm</t>
  </si>
  <si>
    <t>2029 Proposed Energy Efficiency Gas Annual Revenue Change 
 $000</t>
  </si>
  <si>
    <t>2029 Proposed Percentage Change In Gas Revenue and Rates</t>
  </si>
  <si>
    <t>2029 Gas 
Average Rate 
$/Therm</t>
  </si>
  <si>
    <t>2029 Energy Efficiency Portion of Gas Average Rate
$/Therm</t>
  </si>
  <si>
    <t>2030 Proposed Energy Efficiency Gas Annual Revenue Change 
 $000</t>
  </si>
  <si>
    <t>2030 Proposed Percentage Change In Gas Revenue and Rates</t>
  </si>
  <si>
    <t>2030 Gas 
Average Rate 
$/Therm</t>
  </si>
  <si>
    <t>2030 Energy Efficiency Portion of Gas Average Rate
$/Therm</t>
  </si>
  <si>
    <t>2031 Proposed Energy Efficiency Gas Annual Revenue Change 
 $000</t>
  </si>
  <si>
    <t>2031 Proposed Percentage Change In Gas Revenue and Rates</t>
  </si>
  <si>
    <t>2031 Gas 
Average Rate 
$/Therm</t>
  </si>
  <si>
    <t>2031 Energy Efficiency Portion of Gas Average Rate
$/Therm</t>
  </si>
  <si>
    <t>Table 3.1 - PA 2024-2031 Funding Source Summary</t>
  </si>
  <si>
    <t>Spending Budget Request</t>
  </si>
  <si>
    <t>Electric Procurement</t>
  </si>
  <si>
    <t>% Electric</t>
  </si>
  <si>
    <t>Gas</t>
  </si>
  <si>
    <t>% Gas</t>
  </si>
  <si>
    <t>PA Revenue Requirement Request (Cost Recovery)</t>
  </si>
  <si>
    <t>PA (IOU+CCAs+RENs ) Recovery Budget</t>
  </si>
  <si>
    <t>Total</t>
  </si>
  <si>
    <t>8 Year Funding Sources - RENs/CCAs</t>
  </si>
  <si>
    <t>Year</t>
  </si>
  <si>
    <t>PG&amp;E</t>
  </si>
  <si>
    <t>SDG&amp;E</t>
  </si>
  <si>
    <t>SCE</t>
  </si>
  <si>
    <t>SCG</t>
  </si>
  <si>
    <t>Electric $</t>
  </si>
  <si>
    <t>Gas $</t>
  </si>
  <si>
    <t>Table 3 - Budget and Cost Recovery by Funding Source</t>
  </si>
  <si>
    <t>Table 3a - PA Spending Budget Request by Funding Source</t>
  </si>
  <si>
    <t>Source is Table 4</t>
  </si>
  <si>
    <t>Source is Table 7</t>
  </si>
  <si>
    <t>PA EE Programs and EM&amp;V</t>
  </si>
  <si>
    <t>Annual PA Spending Budget Request (Program and EM&amp;V total)</t>
  </si>
  <si>
    <r>
      <t xml:space="preserve">PA Spending Budget Request (PA Program and EM&amp;V) </t>
    </r>
    <r>
      <rPr>
        <b/>
        <sz val="9"/>
        <rFont val="Times New Roman"/>
        <family val="1"/>
      </rPr>
      <t>(same as row above, used for reference)</t>
    </r>
  </si>
  <si>
    <t>Table 3b - Budget by Funding Source</t>
  </si>
  <si>
    <t>Portfolio Budget (Before Carryover)</t>
  </si>
  <si>
    <t>2024 Budget</t>
  </si>
  <si>
    <t>2024 %Allocation</t>
  </si>
  <si>
    <t>2025 Budget</t>
  </si>
  <si>
    <t>2025 %Allocation</t>
  </si>
  <si>
    <t>2026 Budget</t>
  </si>
  <si>
    <t>2026 %Allocation</t>
  </si>
  <si>
    <t>2027 Budget</t>
  </si>
  <si>
    <t>2027 %Allocation</t>
  </si>
  <si>
    <t>2028 Budget</t>
  </si>
  <si>
    <t>2028 %Allocation</t>
  </si>
  <si>
    <t>2029 Budget</t>
  </si>
  <si>
    <t>2029 %Allocation</t>
  </si>
  <si>
    <t>2030 Budget</t>
  </si>
  <si>
    <t>2030 %Allocation</t>
  </si>
  <si>
    <t>2031 Budget</t>
  </si>
  <si>
    <t>20317 %Allocation</t>
  </si>
  <si>
    <t>Electric Procurement EE Funds</t>
  </si>
  <si>
    <t>Gas PPP Surcharge Funds</t>
  </si>
  <si>
    <t>Total Funds</t>
  </si>
  <si>
    <t>Table 3c - Revenue Requirement for Cost Recovery by Funding Source</t>
  </si>
  <si>
    <t>Authorized Funding in Rates (including  Unspent/Uncommitted Funds )</t>
  </si>
  <si>
    <t>2024 Revenue Requirement</t>
  </si>
  <si>
    <t>2024 %Allocation after Carryover adjustment</t>
  </si>
  <si>
    <t>2025 Revenue Requirement</t>
  </si>
  <si>
    <t>2025 %Allocation after Carryover adjustment</t>
  </si>
  <si>
    <t>2026 Revenue Requirement</t>
  </si>
  <si>
    <t>2026 %Allocation after Carryover adjustment</t>
  </si>
  <si>
    <t>2027 Revenue Requirement</t>
  </si>
  <si>
    <t>2027 %Allocation after Carryover adjustment</t>
  </si>
  <si>
    <t>2028 Revenue Requirement</t>
  </si>
  <si>
    <t>2028 %Allocation after Carryover adjustment</t>
  </si>
  <si>
    <t>2029 Revenue Requirement</t>
  </si>
  <si>
    <t>2029 %Allocation after Carryover adjustment</t>
  </si>
  <si>
    <t>2030 Revenue Requirement</t>
  </si>
  <si>
    <t>2030 %Allocation after Carryover adjustment</t>
  </si>
  <si>
    <t>2031 Revenue Requirement</t>
  </si>
  <si>
    <t>2031 %Allocation after Carryover adjustment</t>
  </si>
  <si>
    <t>Table 3d - Unspent/Uncommitted Carryover Funds (in positive $ amounts)</t>
  </si>
  <si>
    <t xml:space="preserve">Program Unspent/Uncommitted Funds </t>
  </si>
  <si>
    <t xml:space="preserve"> Electric</t>
  </si>
  <si>
    <t xml:space="preserve">Total </t>
  </si>
  <si>
    <t xml:space="preserve">Pre-2020 </t>
  </si>
  <si>
    <t xml:space="preserve">EM&amp;V Unspent/Uncommitted Funds </t>
  </si>
  <si>
    <t>Total Unspent/Uncommitted Funds</t>
  </si>
  <si>
    <t>Notes on Table 3d</t>
  </si>
  <si>
    <t>Any actual uncommitted/unspent funds for 2023 will be trued-up in the IOU's respective electric and gas PPP annual rates advice letter for 2023.</t>
  </si>
  <si>
    <r>
      <t xml:space="preserve">Table 3e - Total  Requested Recovery 2024-2027 Portfolio Budgets - Demand Response &amp; Energy Efficiency </t>
    </r>
    <r>
      <rPr>
        <b/>
        <vertAlign val="superscript"/>
        <sz val="12"/>
        <rFont val="Times New Roman"/>
        <family val="1"/>
      </rPr>
      <t>1,2</t>
    </r>
  </si>
  <si>
    <t>Demand Response</t>
  </si>
  <si>
    <t>Energy Efficiency</t>
  </si>
  <si>
    <t>Electric Demand Response Funds</t>
  </si>
  <si>
    <t>Electric Energy Efficiency Funds</t>
  </si>
  <si>
    <t>Natural Gas Public Purpose Funds</t>
  </si>
  <si>
    <t>Total Energy Efficiency Funds</t>
  </si>
  <si>
    <r>
      <t xml:space="preserve"> Program Funds - PA </t>
    </r>
    <r>
      <rPr>
        <vertAlign val="superscript"/>
        <sz val="12"/>
        <rFont val="Palatino"/>
      </rPr>
      <t>4</t>
    </r>
  </si>
  <si>
    <r>
      <t xml:space="preserve"> Program Funds - REN </t>
    </r>
    <r>
      <rPr>
        <vertAlign val="superscript"/>
        <sz val="12"/>
        <rFont val="Palatino"/>
      </rPr>
      <t>5</t>
    </r>
  </si>
  <si>
    <r>
      <t xml:space="preserve"> Program Funds - CCA </t>
    </r>
    <r>
      <rPr>
        <vertAlign val="superscript"/>
        <sz val="12"/>
        <rFont val="Palatino"/>
      </rPr>
      <t>5</t>
    </r>
  </si>
  <si>
    <r>
      <t xml:space="preserve"> EM&amp;V </t>
    </r>
    <r>
      <rPr>
        <vertAlign val="superscript"/>
        <sz val="12"/>
        <rFont val="Palatino"/>
      </rPr>
      <t>3</t>
    </r>
  </si>
  <si>
    <t>Budget Total</t>
  </si>
  <si>
    <t>Notes:</t>
  </si>
  <si>
    <t xml:space="preserve">1 Authorized budget excludes reductions from past unspent funds, carryover and is consistent with funding approved in D. 09-09-047, D. 12-11-015, D.14-10-046 and D.15-10-028,  D.18-05-041 and D.21-01-004.  </t>
  </si>
  <si>
    <t>2 REN and CCA information provided by all RENS and CCAs and is consistent with their respective ABALs.</t>
  </si>
  <si>
    <t>3 This represent total IOU+CCA+REN EM&amp;V</t>
  </si>
  <si>
    <t>4 Program Funds represents the total program budget, excluding EM&amp;V.</t>
  </si>
  <si>
    <t>5 only the IOU completes this line and should be consistent table 7.</t>
  </si>
  <si>
    <t>2024-2027</t>
  </si>
  <si>
    <t>(report budgets to the $--do not round)</t>
  </si>
  <si>
    <t>Table 4 – Budget, Spent, Unspent, Carryover Details</t>
  </si>
  <si>
    <t>New/Existing Program #</t>
  </si>
  <si>
    <t>Discontinued Program #</t>
  </si>
  <si>
    <t>Program Name</t>
  </si>
  <si>
    <t xml:space="preserve"> Business Sector</t>
  </si>
  <si>
    <t>2021 Authorized Budget</t>
  </si>
  <si>
    <t>2021 Forecasted Unspent/ Uncommitted Funds as of 9/30/2021</t>
  </si>
  <si>
    <t>2021 Budget Spent as of 9/30/2021</t>
  </si>
  <si>
    <t>2022 Proposed Budget</t>
  </si>
  <si>
    <t>2023 Proposed Budget</t>
  </si>
  <si>
    <t>Administrative</t>
  </si>
  <si>
    <t>Marketing/ Outreach</t>
  </si>
  <si>
    <t>Direct Implementation Non-Incentive</t>
  </si>
  <si>
    <t>Incentive/ Rebate</t>
  </si>
  <si>
    <t>2024 PA Spending Budget Request</t>
  </si>
  <si>
    <t>Percent Change from Prior Year</t>
  </si>
  <si>
    <t xml:space="preserve">PA Pre-2024 Uncommitted and Unspent Carryover  Balance </t>
  </si>
  <si>
    <t>2024 PA Revenue Requirement Request (Cost Recovery)</t>
  </si>
  <si>
    <t>First Year Net KWH</t>
  </si>
  <si>
    <t>First Year Net KW</t>
  </si>
  <si>
    <t>First Year Net Therms (MM)</t>
  </si>
  <si>
    <t>First Year Net Electric CO2e</t>
  </si>
  <si>
    <t>First Year Net Gas CO2e</t>
  </si>
  <si>
    <t>Lifecycle Net KWH</t>
  </si>
  <si>
    <t>Lifecycle Net Therms (MM)</t>
  </si>
  <si>
    <t>Lifecycle Net Electric CO2e</t>
  </si>
  <si>
    <t>Lifecycle Net Gas CO2e</t>
  </si>
  <si>
    <t>Incentive/Rebate</t>
  </si>
  <si>
    <t>2025 PA Spending Budget Request</t>
  </si>
  <si>
    <t>2025 PA Revenue Requirement Request (Cost Recovery)</t>
  </si>
  <si>
    <t>2026 PA Spending Budget Request</t>
  </si>
  <si>
    <t>2026 PA Revenue Requirement Request (Cost Recovery)</t>
  </si>
  <si>
    <t>2027 PA Spending Budget Request</t>
  </si>
  <si>
    <t>2027 PA Revenue Requirement Request (Cost Recovery)</t>
  </si>
  <si>
    <t>PA PROGRAM TOTAL</t>
  </si>
  <si>
    <r>
      <t xml:space="preserve">EM&amp;V (PA &amp; ED Portions) Total </t>
    </r>
    <r>
      <rPr>
        <b/>
        <vertAlign val="superscript"/>
        <sz val="10"/>
        <rFont val="Arial"/>
        <family val="2"/>
      </rPr>
      <t>5</t>
    </r>
  </si>
  <si>
    <t>EM&amp;V - PA</t>
  </si>
  <si>
    <t>EM&amp;V - ED</t>
  </si>
  <si>
    <t>EM&amp;V TOTAL</t>
  </si>
  <si>
    <t>PA Program and EM&amp;V Total</t>
  </si>
  <si>
    <t>PA Spending Budget Request (PA Program and EM&amp;V)</t>
  </si>
  <si>
    <t>Financing Pilot Programs Total</t>
  </si>
  <si>
    <t>ME&amp;O &amp; ESA</t>
  </si>
  <si>
    <r>
      <t>ME&amp;O</t>
    </r>
    <r>
      <rPr>
        <vertAlign val="superscript"/>
        <sz val="10"/>
        <rFont val="Arial"/>
        <family val="2"/>
      </rPr>
      <t>1</t>
    </r>
  </si>
  <si>
    <t>Notes: (PA to add as needed, e.g., relevant advice letter references, decision references and any other needed explanations.)</t>
  </si>
  <si>
    <r>
      <rPr>
        <vertAlign val="superscript"/>
        <sz val="11"/>
        <color theme="1"/>
        <rFont val="Calibri"/>
        <family val="2"/>
        <scheme val="minor"/>
      </rPr>
      <t xml:space="preserve">5 </t>
    </r>
    <r>
      <rPr>
        <sz val="11"/>
        <color theme="1"/>
        <rFont val="Calibri"/>
        <family val="2"/>
        <scheme val="minor"/>
      </rPr>
      <t xml:space="preserve">For all PAs, EM&amp;V costs only includes IOU's Total EM&amp;V budget (PA + ED).  For the IOU EM&amp;V budget it does not include REN or CCAs EM&amp;V budget. </t>
    </r>
  </si>
  <si>
    <r>
      <rPr>
        <vertAlign val="superscript"/>
        <sz val="10"/>
        <rFont val="Arial"/>
        <family val="2"/>
      </rPr>
      <t>6</t>
    </r>
    <r>
      <rPr>
        <sz val="10"/>
        <rFont val="Arial"/>
        <family val="2"/>
      </rPr>
      <t xml:space="preserve"> PAs have the option of inputting by program or by total</t>
    </r>
  </si>
  <si>
    <t>2028-2031</t>
  </si>
  <si>
    <t>Sector Name</t>
  </si>
  <si>
    <t>2023 Baseline Percentage Change</t>
  </si>
  <si>
    <t>2028 PA Spending Budget Request</t>
  </si>
  <si>
    <t>2029 PA Spending Budget Request</t>
  </si>
  <si>
    <t>2030 PA Spending Budget Request</t>
  </si>
  <si>
    <t>2031 PA Spending Budget Request</t>
  </si>
  <si>
    <t>C&amp;S</t>
  </si>
  <si>
    <t>EM&amp;V</t>
  </si>
  <si>
    <t>PA Spending Budget Request (PA Program and EM&amp;V Total)</t>
  </si>
  <si>
    <t>CEC AB 841 Program Budget--IOU PA only</t>
  </si>
  <si>
    <t xml:space="preserve">IOU 2020 and Beyond Uncommitted and Unspent Carryover  Balance </t>
  </si>
  <si>
    <t>CEC AB 841 Total</t>
  </si>
  <si>
    <t>PA Spending Budget Request (PA Program and EM&amp;V + CEC AB 841)</t>
  </si>
  <si>
    <t xml:space="preserve">Table 4.3– 2024 and Beyond Program Changes </t>
  </si>
  <si>
    <t>(report budgets to the $--do not round; add rows as needed)</t>
  </si>
  <si>
    <t>Table 4.3.1 - Programs to be closed with the disposition of 2024-2031 EE Application</t>
  </si>
  <si>
    <t>PA Justification</t>
  </si>
  <si>
    <t>Third Party Implementer or Core</t>
  </si>
  <si>
    <t>Statewide or Local</t>
  </si>
  <si>
    <t>Programs to be closed with the disposition of 2024-2031 EE Application</t>
  </si>
  <si>
    <t>% change</t>
  </si>
  <si>
    <t>2021 (Q3) Claimed TRC</t>
  </si>
  <si>
    <t>2022 Filed TRC</t>
  </si>
  <si>
    <t>2023 Filed TRC</t>
  </si>
  <si>
    <t>2024 Filed TSB</t>
  </si>
  <si>
    <t>2025 Filed TSB</t>
  </si>
  <si>
    <t>2021 Budget</t>
  </si>
  <si>
    <t>2022 Budget</t>
  </si>
  <si>
    <t>2023 Budget</t>
  </si>
  <si>
    <t>Year Program Started</t>
  </si>
  <si>
    <t>For existing third party implemented programs, MM/YY Program was due to sunset prior to PY 2024 and Beyond Application planning and new 3P contracting</t>
  </si>
  <si>
    <t>For existing third party implemented programs, MM/YY Program is extended to as a result of PY 2024 and Beyond Application planning and timing for new 3P contracts' ramp up</t>
  </si>
  <si>
    <t>Table 4.3.2 - Programs to be closed upon completion of commitments</t>
  </si>
  <si>
    <t>2020 Claimed TRC</t>
  </si>
  <si>
    <t>For existing third party implemented programs, MM/YY Program was due to sunset prior to PY 2024 and Beyond Application planning and new 3P contracts ramp up.</t>
  </si>
  <si>
    <t>Table 4.3.3 - Programs with reduced budgets (&gt;40% budget decrease), to continue in 2024 and beyond</t>
  </si>
  <si>
    <t>PA justification</t>
  </si>
  <si>
    <t>Third party implementer or Core</t>
  </si>
  <si>
    <t>Statewide</t>
  </si>
  <si>
    <t>Programs with reduced budgets (&gt;40% budget decrease)</t>
  </si>
  <si>
    <t>2022 Filed TSB</t>
  </si>
  <si>
    <t>2023 Filed TSB</t>
  </si>
  <si>
    <t>Year program started</t>
  </si>
  <si>
    <t>For existing third party implemented programs, MM/YY Program is extended to as a result of PY 2024- and beyond planning and timing for new 3P contracts ramp up , or mark "NEW 3P" program if program is result of  3P solicitation process per D1801004.</t>
  </si>
  <si>
    <t>Table 4.3.4 - Programs with enhanced budgets (&gt;40% budget increase)</t>
  </si>
  <si>
    <t>Programs with enhanced budgets (&gt;40% budget increase)</t>
  </si>
  <si>
    <t>2023 Filed budget</t>
  </si>
  <si>
    <t>2024Budget</t>
  </si>
  <si>
    <t>For existing third party implemented programs, MM/YY Program was due to sunset prior to PY 2024-2031 Application planning and new 3P contracting</t>
  </si>
  <si>
    <t>Table 4.3.5 - Programs that are new in 2024 and Beyond</t>
  </si>
  <si>
    <t>Programs that are new in 2024 or beyond</t>
  </si>
  <si>
    <t>Start year Filed TSB</t>
  </si>
  <si>
    <t>Start year Filed TRC</t>
  </si>
  <si>
    <t>Start Year Budget</t>
  </si>
  <si>
    <t>MM/YY program to start</t>
  </si>
  <si>
    <t>MM/YY Program is due to sunset; and flag as "NEW 3P" program if program is result of  3P solicitation process per D1801004</t>
  </si>
  <si>
    <t>Table 4.3.6 - Programs with Third-Party Contracts that Sunset during 2024-2027</t>
  </si>
  <si>
    <t>Programs with Third-Party Contracts that Sunset in 2024-2027</t>
  </si>
  <si>
    <t>Third-Party Contracts that sunset during PY 2024-2027</t>
  </si>
  <si>
    <t>Contract Expiration Date</t>
  </si>
  <si>
    <t>Identify contract terms and/or limits on extensions</t>
  </si>
  <si>
    <t>Proposed target date to reopen solicitation for competition or new market opportunity</t>
  </si>
  <si>
    <t xml:space="preserve">Committed funds but not yet spent </t>
  </si>
  <si>
    <t>Electric Procurement Funds</t>
  </si>
  <si>
    <t>2018 to date EM&amp;V Funds</t>
  </si>
  <si>
    <t>2018 to date Program Funds - Utility</t>
  </si>
  <si>
    <t>2018 to date Program Funds - REN</t>
  </si>
  <si>
    <t>2018 to date Program Funds - CCA</t>
  </si>
  <si>
    <t>2019 to date EM&amp;V Funds</t>
  </si>
  <si>
    <t>2019 to date Program Funds - Utility</t>
  </si>
  <si>
    <t>2019 to date Program Funds - REN</t>
  </si>
  <si>
    <t>2019 to date Program Funds - CCA</t>
  </si>
  <si>
    <t>2020 to date EM&amp;V Funds</t>
  </si>
  <si>
    <t>2020 to date Program Funds - Utility</t>
  </si>
  <si>
    <t>2020 to date Program Funds - REN</t>
  </si>
  <si>
    <t>2020 to date Program Funds - CCA</t>
  </si>
  <si>
    <t>2021 to date Program Funds - REN</t>
  </si>
  <si>
    <t>2021 to date Program Funds - CCA</t>
  </si>
  <si>
    <t>(Col D)*(IOU 'Electric Proportional Share' from INPUT TABLE) +
[(1-Col D)*(IOU 'Gas Proportional Share' from INPUT TABLE)]</t>
  </si>
  <si>
    <t>Col D</t>
  </si>
  <si>
    <t>Col E</t>
  </si>
  <si>
    <t>Col F</t>
  </si>
  <si>
    <t>Col G</t>
  </si>
  <si>
    <t xml:space="preserve">Statewide Program* </t>
  </si>
  <si>
    <t>Lead IOU</t>
  </si>
  <si>
    <r>
      <t xml:space="preserve">2021 Program Contract Budget
</t>
    </r>
    <r>
      <rPr>
        <b/>
        <sz val="10"/>
        <rFont val="Calibri"/>
        <family val="2"/>
        <scheme val="minor"/>
      </rPr>
      <t>(Total for all IOUs)**</t>
    </r>
  </si>
  <si>
    <r>
      <t xml:space="preserve">2022 Program Contract Budget
</t>
    </r>
    <r>
      <rPr>
        <b/>
        <sz val="10"/>
        <rFont val="Calibri"/>
        <family val="2"/>
        <scheme val="minor"/>
      </rPr>
      <t>(Total for all IOUs)**</t>
    </r>
  </si>
  <si>
    <r>
      <t xml:space="preserve">2023 Program Contract Budget
</t>
    </r>
    <r>
      <rPr>
        <b/>
        <sz val="10"/>
        <rFont val="Calibri"/>
        <family val="2"/>
        <scheme val="minor"/>
      </rPr>
      <t>(Total for all IOUs)**</t>
    </r>
  </si>
  <si>
    <r>
      <t xml:space="preserve">2024 Program Contract Budget
</t>
    </r>
    <r>
      <rPr>
        <b/>
        <sz val="10"/>
        <rFont val="Calibri"/>
        <family val="2"/>
        <scheme val="minor"/>
      </rPr>
      <t>(Total for all IOUs)**</t>
    </r>
  </si>
  <si>
    <r>
      <t xml:space="preserve">2025 Program Contract Budget
</t>
    </r>
    <r>
      <rPr>
        <b/>
        <sz val="10"/>
        <rFont val="Calibri"/>
        <family val="2"/>
        <scheme val="minor"/>
      </rPr>
      <t>(Total for all IOUs)**</t>
    </r>
  </si>
  <si>
    <r>
      <t xml:space="preserve">2026 Program Contract Budget
</t>
    </r>
    <r>
      <rPr>
        <b/>
        <sz val="10"/>
        <rFont val="Calibri"/>
        <family val="2"/>
        <scheme val="minor"/>
      </rPr>
      <t>(Total for all IOUs)**</t>
    </r>
  </si>
  <si>
    <r>
      <t xml:space="preserve">2027 Program Contract Budget
</t>
    </r>
    <r>
      <rPr>
        <b/>
        <sz val="10"/>
        <rFont val="Calibri"/>
        <family val="2"/>
        <scheme val="minor"/>
      </rPr>
      <t>(Total for all IOUs)**</t>
    </r>
  </si>
  <si>
    <t>Expected Contract End Date (MM/YYYY)</t>
  </si>
  <si>
    <t>Percent Electric</t>
  </si>
  <si>
    <r>
      <t xml:space="preserve">Combined (Electric &amp; Gas) Proportional Contribution to Contract Cost per Load-Share
</t>
    </r>
    <r>
      <rPr>
        <sz val="11"/>
        <rFont val="Calibri"/>
        <family val="2"/>
        <scheme val="minor"/>
      </rPr>
      <t>(Either as reflected in co-funding agreement, or expected in co-funding agreement. Funding share may be within +/-20% of Target per formula in row 1 above)</t>
    </r>
  </si>
  <si>
    <t>Total Contract Expenditures 2018-2021 **</t>
  </si>
  <si>
    <r>
      <t>2022 IOU Administrative Budget</t>
    </r>
    <r>
      <rPr>
        <b/>
        <vertAlign val="superscript"/>
        <sz val="12"/>
        <rFont val="Calibri"/>
        <family val="2"/>
        <scheme val="minor"/>
      </rPr>
      <t>A</t>
    </r>
  </si>
  <si>
    <r>
      <t>2024 IOU Administrative Budget</t>
    </r>
    <r>
      <rPr>
        <b/>
        <vertAlign val="superscript"/>
        <sz val="12"/>
        <rFont val="Calibri"/>
        <family val="2"/>
        <scheme val="minor"/>
      </rPr>
      <t>A</t>
    </r>
  </si>
  <si>
    <r>
      <t>2025 IOU Administrative Budget</t>
    </r>
    <r>
      <rPr>
        <b/>
        <vertAlign val="superscript"/>
        <sz val="12"/>
        <rFont val="Calibri"/>
        <family val="2"/>
        <scheme val="minor"/>
      </rPr>
      <t>A</t>
    </r>
  </si>
  <si>
    <r>
      <t>2026 IOU Administrative Budget</t>
    </r>
    <r>
      <rPr>
        <b/>
        <vertAlign val="superscript"/>
        <sz val="12"/>
        <rFont val="Calibri"/>
        <family val="2"/>
        <scheme val="minor"/>
      </rPr>
      <t>A</t>
    </r>
  </si>
  <si>
    <r>
      <t>2027 IOU Administrative Budget</t>
    </r>
    <r>
      <rPr>
        <b/>
        <vertAlign val="superscript"/>
        <sz val="12"/>
        <rFont val="Calibri"/>
        <family val="2"/>
        <scheme val="minor"/>
      </rPr>
      <t>A</t>
    </r>
  </si>
  <si>
    <t>Water/wastewater pumping</t>
  </si>
  <si>
    <t>Lighting (Upstream)</t>
  </si>
  <si>
    <t>ETP, electric</t>
  </si>
  <si>
    <t>Institutional Partnerships, UC/CSU/CCC</t>
  </si>
  <si>
    <t>ETP, gas</t>
  </si>
  <si>
    <t>Food Service POS</t>
  </si>
  <si>
    <t>Midstream Comm Water Heating</t>
  </si>
  <si>
    <t>Res HVAC QI/QM</t>
  </si>
  <si>
    <t>Plug Load and Appliance</t>
  </si>
  <si>
    <t>Upstream HVAC (Comm + Res)</t>
  </si>
  <si>
    <t xml:space="preserve">*Modify rows as needed to reflect consolidation or division of a program category per solicitation approach or contracts. Ultimately there should be one line per executed 3P contract. </t>
  </si>
  <si>
    <t>BP Decision (D.18-05-041): OP 23. The 25 percent requirement for statewide funding articulated in D.16-08-019 shall be calculated as a proportion of the utility program administrator’s total portfolio budget, including evaluation, measurement, and verification funding, but excluding funding allocated to other program administrators for other (non-statewide) programs. The percentage requirement for statewide program funding for the Southern California Gas Company shall be reduced to 15 percent, but remain 25 percent for the other utility program administrators consistent with D.16-08-019.</t>
  </si>
  <si>
    <t>INPUT TABLE: DO NOT MODIFY</t>
  </si>
  <si>
    <t>IOU</t>
  </si>
  <si>
    <t>Percent PPP Electric</t>
  </si>
  <si>
    <t>Percent PPP Gas</t>
  </si>
  <si>
    <t>Electric Proportional Share</t>
  </si>
  <si>
    <t>Gas Proportional Share</t>
  </si>
  <si>
    <t>SoCalGas</t>
  </si>
  <si>
    <t>ADVICE LETTER 3268-E-A/2701-G-A</t>
  </si>
  <si>
    <t>(San Diego Gas &amp; Electric Company - U902 M)</t>
  </si>
  <si>
    <t>ADVICE LETTER 5346-G-A</t>
  </si>
  <si>
    <t>(Southern California Gas Company - U904 G)</t>
  </si>
  <si>
    <t>ADVICE LETTER 3861-E-A</t>
  </si>
  <si>
    <t>(Southern California Edison Company - U338 E)</t>
  </si>
  <si>
    <t>ADVICE LETTER 5373-E-A/4009-G-A</t>
  </si>
  <si>
    <t>(Pacific Gas &amp; Electric Company – U39 M)</t>
  </si>
  <si>
    <t xml:space="preserve">Table 7.1 - PA 2024-2031 Budget Savings By Segment </t>
  </si>
  <si>
    <t>Segment</t>
  </si>
  <si>
    <t>Requested Budget</t>
  </si>
  <si>
    <t>TSB</t>
  </si>
  <si>
    <t>TRC</t>
  </si>
  <si>
    <t>PAC</t>
  </si>
  <si>
    <t>kWh</t>
  </si>
  <si>
    <t>kW</t>
  </si>
  <si>
    <t>Therms (MM)</t>
  </si>
  <si>
    <t>First Year Net Elec CO2e</t>
  </si>
  <si>
    <t>TOTAL Portfolio</t>
  </si>
  <si>
    <t>8-Yr Total</t>
  </si>
  <si>
    <t>2024-2027 Total</t>
  </si>
  <si>
    <t xml:space="preserve">Table 7.2 - PA 2024-2031 Budget Savings By Sector </t>
  </si>
  <si>
    <t>Sector</t>
  </si>
  <si>
    <t>Table 7.3 - PA 2024-2031 Budget Savings By Sector and Segment</t>
  </si>
  <si>
    <r>
      <rPr>
        <sz val="11"/>
        <color rgb="FF00B050"/>
        <rFont val="Calibri"/>
        <family val="2"/>
        <scheme val="minor"/>
      </rPr>
      <t>Calculate TSB for all sectors,</t>
    </r>
    <r>
      <rPr>
        <sz val="11"/>
        <color rgb="FFFF0000"/>
        <rFont val="Calibri"/>
        <family val="2"/>
        <scheme val="minor"/>
      </rPr>
      <t xml:space="preserve"> include GHG</t>
    </r>
  </si>
  <si>
    <t xml:space="preserve"> PY2024 FORECAST ENERGY SAVINGS (Net)</t>
  </si>
  <si>
    <t xml:space="preserve"> PY2025 FORECAST ENERGY SAVINGS (Net)</t>
  </si>
  <si>
    <t xml:space="preserve"> PY2026 FORECAST ENERGY SAVINGS (Net)</t>
  </si>
  <si>
    <t xml:space="preserve"> PY2027 FORECAST ENERGY SAVINGS (Net)</t>
  </si>
  <si>
    <t xml:space="preserve"> PY2028 FORECAST ENERGY SAVINGS (Net)</t>
  </si>
  <si>
    <t xml:space="preserve"> PY2029 FORECAST ENERGY SAVINGS (Net)</t>
  </si>
  <si>
    <t xml:space="preserve"> PY2030 FORECAST ENERGY SAVINGS (Net)</t>
  </si>
  <si>
    <t xml:space="preserve"> PY2031 FORECAST ENERGY SAVINGS (Net)</t>
  </si>
  <si>
    <t>Line</t>
  </si>
  <si>
    <t>Program Year (PY) 2024 Budget</t>
  </si>
  <si>
    <t>PA forecast kWh</t>
  </si>
  <si>
    <t>PA forecast kW</t>
  </si>
  <si>
    <t>PA forecast therms (MM)</t>
  </si>
  <si>
    <t>Program Year (PY) 2025 Budget</t>
  </si>
  <si>
    <t>Program Year (PY) 2026 Budget</t>
  </si>
  <si>
    <t>Program Year (PY) 2027 Budget</t>
  </si>
  <si>
    <t>Program Year (PY) 2028 Budget</t>
  </si>
  <si>
    <t>Program Year (PY) 2029 Budget</t>
  </si>
  <si>
    <t>Program Year (PY) 2030 Budget</t>
  </si>
  <si>
    <t>Program Year (PY) 2031 Budget</t>
  </si>
  <si>
    <t>Row Notes--Delete for Final Submittal</t>
  </si>
  <si>
    <t xml:space="preserve">DO NOT CHANGE ANYTHING ON THE TABLE TO ALLOW ED TO MATCH ALL ENTIRES ON </t>
  </si>
  <si>
    <t>THE TABLES ACROSS ALL PAs.</t>
  </si>
  <si>
    <t>PA Subtotal (does not include ESA budget and savings)</t>
  </si>
  <si>
    <t>Do not include ESA budget</t>
  </si>
  <si>
    <t>Forecasted Total System Benefit (TSB)</t>
  </si>
  <si>
    <t>Informational Only (D.21-05-031, p.53)</t>
  </si>
  <si>
    <t>Forecasted Total Resource Cost (TRC)</t>
  </si>
  <si>
    <t>We will also require the program administrators to show the TRC and program administrator cost (PAC) ratios for all segments of the portfolio, separately and combined, including separately showing the portfolio cost-effectiveness with and without the C&amp;S segment of the portfolio. The 1.0 TRC threshold requirement applies to the resource acquisition portion of the portfolio without consideration of Codes and Standards programs. Cost-effectiveness ratios shall also be calculated on only the resource acquisition portion of the portfolio, and must exceed 1.0 on a forecast basis.   (D.21-05-031, p.22 &amp; 53)</t>
  </si>
  <si>
    <t>Forecasted Portfolio Administrator Cost (PAC)</t>
  </si>
  <si>
    <t>Portfolio</t>
  </si>
  <si>
    <t>CPUC Savings Goal ( w/o C&amp;S)</t>
  </si>
  <si>
    <t>Forecast savings as % of CPUC Savings Goal (w/o C&amp;S)</t>
  </si>
  <si>
    <t>This is 4% of PA PY Spending Budget Request  Row 9.</t>
  </si>
  <si>
    <t>8a</t>
  </si>
  <si>
    <t>PA EM&amp;V</t>
  </si>
  <si>
    <t>Pulls from Table 4, EM&amp;V - PA section</t>
  </si>
  <si>
    <t>8b</t>
  </si>
  <si>
    <t>ED EM&amp;V</t>
  </si>
  <si>
    <t>Forecasted Ratepayer Impact Measure (RIM)</t>
  </si>
  <si>
    <r>
      <t>PA Spending Budget Request</t>
    </r>
    <r>
      <rPr>
        <b/>
        <vertAlign val="superscript"/>
        <sz val="11"/>
        <rFont val="Calibri"/>
        <family val="2"/>
        <scheme val="minor"/>
      </rPr>
      <t>1</t>
    </r>
  </si>
  <si>
    <t>Line 4 + Line 7 + Line 8</t>
  </si>
  <si>
    <r>
      <t>(LESS) PA Pre-2020 Uncommitted and Unspent Carryover  Balance</t>
    </r>
    <r>
      <rPr>
        <b/>
        <vertAlign val="superscript"/>
        <sz val="11"/>
        <rFont val="Calibri"/>
        <family val="2"/>
        <scheme val="minor"/>
      </rPr>
      <t>2</t>
    </r>
  </si>
  <si>
    <t>Applies only to pre-2020 uncommitted &amp; unspent funds consistent with D.21-01-004.</t>
  </si>
  <si>
    <t>Line 9 - Line 10 + Line 12</t>
  </si>
  <si>
    <t>% of Equity and Market Support Program Budgets to PA Spending Budget Request (not to Exceed 30%)</t>
  </si>
  <si>
    <t>PA Authorized Budget Cap (D.18-05-041)</t>
  </si>
  <si>
    <t>As approved by D.18-05-041 and requested in BP application.</t>
  </si>
  <si>
    <t>ONLY IOU COMPLETES THIS SECTION - For CCA &amp; RENS in IOU Service Territory Only</t>
  </si>
  <si>
    <t>For IOU use only.  CCAs and RENs should only be for the portion that belongs to that specific IOU. Information Source are RENs.</t>
  </si>
  <si>
    <t>REN  Budget Recovery Request</t>
  </si>
  <si>
    <t>Sum of all RENs.  If there are new RENS, they will be added to the list. All IOUs will report the same list.</t>
  </si>
  <si>
    <t>13a</t>
  </si>
  <si>
    <t xml:space="preserve">   BayREN  PY Budget Recovery Request  (excl. REN Uncommitted/Unspent Carryover)</t>
  </si>
  <si>
    <t>If not applicable put $0</t>
  </si>
  <si>
    <t>13b</t>
  </si>
  <si>
    <t xml:space="preserve">   SoCalREN  PY Budget Recovery Request  (excl. REN Uncommitted/Unspent Carryover)</t>
  </si>
  <si>
    <t>13c</t>
  </si>
  <si>
    <t xml:space="preserve">   3C-REN  PY Budget Recovery Request  (excl. REN Uncommitted/Unspent Carryover)</t>
  </si>
  <si>
    <t>13d</t>
  </si>
  <si>
    <t xml:space="preserve">   I-REN  PY Budget Recovery Request  (excl. REN Uncommitted/Unspent Carryover)</t>
  </si>
  <si>
    <t>13e</t>
  </si>
  <si>
    <t>CCA  Budget Recovery Request</t>
  </si>
  <si>
    <t>For IOU use only.  CCAs and RENs should only be for the portion that belongs to that specific IOU. Information Source are  CCAs.</t>
  </si>
  <si>
    <t>14a</t>
  </si>
  <si>
    <t xml:space="preserve">   MCE PY Budget Recovery Request  (excl. REN Uncommitted/Unspent Carryover)</t>
  </si>
  <si>
    <t>14b</t>
  </si>
  <si>
    <t xml:space="preserve">   Redwood Coast Energy Authority (excl. REN Uncommitted/Unspent Carryover)</t>
  </si>
  <si>
    <t>14c</t>
  </si>
  <si>
    <t xml:space="preserve">   San Jose Clean Energy (excl. REN Uncommitted/Unspent Carryover)</t>
  </si>
  <si>
    <t>14d</t>
  </si>
  <si>
    <t>14e</t>
  </si>
  <si>
    <t>Total amount to be requested in IOU's PPP advice letter for their programs, RENs and CCAs in their service territory, Line 15+ Line 21 + Line 22.  For RENS &amp; CCAs, this should equal line 15.</t>
  </si>
  <si>
    <r>
      <rPr>
        <b/>
        <vertAlign val="superscript"/>
        <sz val="11"/>
        <color theme="1"/>
        <rFont val="Calibri"/>
        <family val="2"/>
        <scheme val="minor"/>
      </rPr>
      <t xml:space="preserve">1 </t>
    </r>
    <r>
      <rPr>
        <b/>
        <sz val="11"/>
        <color theme="1"/>
        <rFont val="Calibri"/>
        <family val="2"/>
        <scheme val="minor"/>
      </rPr>
      <t>This is the IOU's requested EE Portfolio budget.  This is the budget  by which the  Statewide Program compliance budget requirement of 25% will be measured.</t>
    </r>
  </si>
  <si>
    <r>
      <rPr>
        <b/>
        <vertAlign val="superscript"/>
        <sz val="11"/>
        <color theme="1"/>
        <rFont val="Calibri"/>
        <family val="2"/>
        <scheme val="minor"/>
      </rPr>
      <t xml:space="preserve">2 </t>
    </r>
    <r>
      <rPr>
        <b/>
        <sz val="11"/>
        <color theme="1"/>
        <rFont val="Calibri"/>
        <family val="2"/>
        <scheme val="minor"/>
      </rPr>
      <t xml:space="preserve">The balance of unspent uncommitted must reflect the total unspent uncommitted from pre-2020 EE authorized budgets Jan 1 2018 through Dec 31 of current year (PY-1). Because each ABAL is filed in Q3, this unspent uncommitted amount will be an estimate for the year in which the ABAL is filed. </t>
    </r>
  </si>
  <si>
    <t>Table 8 - Caps &amp; Targets</t>
  </si>
  <si>
    <t>2024 Energy Efficiency Cap And Target Expenditure Projections</t>
  </si>
  <si>
    <t>2025 Energy Efficiency Cap And Target Expenditure Projections</t>
  </si>
  <si>
    <t>2026 Energy Efficiency Cap And Target Expenditure Projections</t>
  </si>
  <si>
    <t>2027 Energy Efficiency Cap And Target Expenditure Projections</t>
  </si>
  <si>
    <t>Expenditures</t>
  </si>
  <si>
    <t>Cap &amp; Target Performance</t>
  </si>
  <si>
    <t>Budget Category</t>
  </si>
  <si>
    <r>
      <t xml:space="preserve">Non-Third Party Qualifying Costs 
</t>
    </r>
    <r>
      <rPr>
        <sz val="10"/>
        <rFont val="Arial"/>
        <family val="2"/>
      </rPr>
      <t>(including PA costs and old-definition 3P/GP contracts that don't meet the new definition)</t>
    </r>
  </si>
  <si>
    <r>
      <t xml:space="preserve">Third Party Qualifying Costs </t>
    </r>
    <r>
      <rPr>
        <b/>
        <vertAlign val="superscript"/>
        <sz val="10"/>
        <rFont val="Arial"/>
        <family val="2"/>
      </rPr>
      <t>2</t>
    </r>
    <r>
      <rPr>
        <b/>
        <sz val="10"/>
        <rFont val="Arial"/>
        <family val="2"/>
      </rPr>
      <t xml:space="preserve"> 
</t>
    </r>
    <r>
      <rPr>
        <sz val="10"/>
        <rFont val="Arial"/>
        <family val="2"/>
      </rPr>
      <t>(Local SW, CEC &amp; AB 841)</t>
    </r>
  </si>
  <si>
    <t>Total Portfolio</t>
  </si>
  <si>
    <r>
      <t xml:space="preserve">Percent of Budget </t>
    </r>
    <r>
      <rPr>
        <b/>
        <vertAlign val="superscript"/>
        <sz val="9"/>
        <rFont val="Arial"/>
        <family val="2"/>
      </rPr>
      <t>8</t>
    </r>
  </si>
  <si>
    <t>Cap %</t>
  </si>
  <si>
    <t>Target %</t>
  </si>
  <si>
    <r>
      <t xml:space="preserve">Third Party Qualifying Costs </t>
    </r>
    <r>
      <rPr>
        <b/>
        <vertAlign val="superscript"/>
        <sz val="10"/>
        <rFont val="Arial"/>
        <family val="2"/>
      </rPr>
      <t>2</t>
    </r>
    <r>
      <rPr>
        <b/>
        <sz val="10"/>
        <rFont val="Arial"/>
        <family val="2"/>
      </rPr>
      <t xml:space="preserve"> 
</t>
    </r>
    <r>
      <rPr>
        <sz val="10"/>
        <rFont val="Arial"/>
        <family val="2"/>
      </rPr>
      <t>(including SW)</t>
    </r>
  </si>
  <si>
    <t>Administrative Costs</t>
  </si>
  <si>
    <r>
      <t>PA</t>
    </r>
    <r>
      <rPr>
        <vertAlign val="superscript"/>
        <sz val="12"/>
        <rFont val="Arial"/>
        <family val="2"/>
      </rPr>
      <t xml:space="preserve"> 1</t>
    </r>
  </si>
  <si>
    <r>
      <t xml:space="preserve">Non-PA Third Party &amp; Partnership </t>
    </r>
    <r>
      <rPr>
        <vertAlign val="superscript"/>
        <sz val="12"/>
        <rFont val="Arial"/>
        <family val="2"/>
      </rPr>
      <t>2</t>
    </r>
  </si>
  <si>
    <r>
      <t xml:space="preserve">PA &amp; Non-PA Target Exempt Programs </t>
    </r>
    <r>
      <rPr>
        <vertAlign val="superscript"/>
        <sz val="12"/>
        <rFont val="Arial"/>
        <family val="2"/>
      </rPr>
      <t>3</t>
    </r>
  </si>
  <si>
    <r>
      <t>Marketing and Outreach Costs</t>
    </r>
    <r>
      <rPr>
        <b/>
        <vertAlign val="superscript"/>
        <sz val="12"/>
        <rFont val="Arial"/>
        <family val="2"/>
      </rPr>
      <t xml:space="preserve"> 4</t>
    </r>
  </si>
  <si>
    <t>Marketing &amp; Outreach</t>
  </si>
  <si>
    <r>
      <t xml:space="preserve">Statewide Marketing &amp; Outreach </t>
    </r>
    <r>
      <rPr>
        <vertAlign val="superscript"/>
        <sz val="12"/>
        <rFont val="Arial"/>
        <family val="2"/>
      </rPr>
      <t>5</t>
    </r>
  </si>
  <si>
    <t xml:space="preserve">Direct Implementation Costs </t>
  </si>
  <si>
    <t xml:space="preserve">Direct Implementation (Incentives and Rebates) </t>
  </si>
  <si>
    <t>Direct Implementation (Non Incentives and Non Rebates)</t>
  </si>
  <si>
    <r>
      <t>Direct Implementation Target Exempt Programs (Non Incentives and Non Rebates)</t>
    </r>
    <r>
      <rPr>
        <vertAlign val="superscript"/>
        <sz val="12"/>
        <rFont val="Arial"/>
        <family val="2"/>
      </rPr>
      <t xml:space="preserve"> 3</t>
    </r>
  </si>
  <si>
    <r>
      <t xml:space="preserve">EM&amp;V Costs (PA and Energy Division) </t>
    </r>
    <r>
      <rPr>
        <b/>
        <vertAlign val="superscript"/>
        <sz val="12"/>
        <rFont val="Arial"/>
        <family val="2"/>
      </rPr>
      <t>6,7</t>
    </r>
  </si>
  <si>
    <t>12a</t>
  </si>
  <si>
    <t>12b</t>
  </si>
  <si>
    <r>
      <t xml:space="preserve">Total Portfolio Budget (includes PA Program and EM&amp;V Budget + SW ME&amp;O) </t>
    </r>
    <r>
      <rPr>
        <b/>
        <vertAlign val="superscript"/>
        <sz val="12"/>
        <rFont val="Arial"/>
        <family val="2"/>
      </rPr>
      <t>8</t>
    </r>
  </si>
  <si>
    <r>
      <t xml:space="preserve">PA Spending Budget Request (PA Program and EM&amp;V) </t>
    </r>
    <r>
      <rPr>
        <b/>
        <vertAlign val="superscript"/>
        <sz val="12"/>
        <rFont val="Arial"/>
        <family val="2"/>
      </rPr>
      <t>9</t>
    </r>
  </si>
  <si>
    <r>
      <t xml:space="preserve">Total Third-Party Implementer Contracts + CEC AB 841 (as defined per D.16-08-019, OP 10) </t>
    </r>
    <r>
      <rPr>
        <b/>
        <vertAlign val="superscript"/>
        <sz val="12"/>
        <rFont val="Arial"/>
        <family val="2"/>
      </rPr>
      <t>10, 11</t>
    </r>
  </si>
  <si>
    <t>3.  Target Exempt Programs are Non-Resource Programs which include: Emerging Technologies, Workforce Education &amp; Training, Strategic Energy Resources (SER) program, 3P Placeholder for Public LGPs, and Codes &amp; Standards programs (excluding Building Codes Advocacy, Appliance Standards Advocacy and National Standards Advocacy).</t>
  </si>
  <si>
    <t>6.  For IOUs, EM&amp;V costs only includes IOU's Total EM&amp;V budget (PA + ED) and does not include REN or CCAs EM&amp;V budget. For RENs &amp; CCAs, include EM&amp;V-PA Budget and EM&amp;V-ED = $0 .</t>
  </si>
  <si>
    <t>8.  As directed in the Energy Efficiency Policy Manual Version 5 July 2013, page 92, this total includes SW ME&amp;O and excludes REN and CCA budgets and is the denominator used to calculate the IOU PA Admin, Marketing, and Direct Implementation Non-Incentives percentages.</t>
  </si>
  <si>
    <t>11.  IOU's Third-Party Implementer Contracts (as defined per D.16-08-019, OP 10) includes third-party contract and incentive budgets and statewide qualifying contract and incentive budgets.</t>
  </si>
  <si>
    <t xml:space="preserve">     </t>
  </si>
  <si>
    <t>FUNCTION DEFINITIONS</t>
  </si>
  <si>
    <t>Aggregated Category</t>
  </si>
  <si>
    <t>Definition</t>
  </si>
  <si>
    <t>Functional Category</t>
  </si>
  <si>
    <t>Detailed Definition</t>
  </si>
  <si>
    <t>Policy, Strategy, and Regulatory Reporting Compliance</t>
  </si>
  <si>
    <r>
      <t>Includes</t>
    </r>
    <r>
      <rPr>
        <b/>
        <sz val="11"/>
        <color rgb="FF000000"/>
        <rFont val="Calibri"/>
        <family val="2"/>
      </rPr>
      <t xml:space="preserve"> p</t>
    </r>
    <r>
      <rPr>
        <sz val="11"/>
        <color rgb="FF000000"/>
        <rFont val="Calibri"/>
        <family val="2"/>
      </rPr>
      <t>olicy, strategy, compliance, audits and regulatory support</t>
    </r>
  </si>
  <si>
    <t>Planning &amp; Compliance</t>
  </si>
  <si>
    <t>DSM Goal Planning; lead legislative review/positioning; policy support on reg proceedings; portfolio optimization; end use-market strategy; DSM lead for PRP, DRP, ES; locational targeting; audit support; SOX certifications; developing control plans; developing action plans; continuous monitoring; inspections; program/product QA/QC; decision compliance oversight/tracking; data requests; policies &amp; procedures</t>
  </si>
  <si>
    <t>Company Regulatory Support</t>
  </si>
  <si>
    <t>Case management for EE proceedings</t>
  </si>
  <si>
    <t>Program management</t>
  </si>
  <si>
    <t>Includes labor, contracts, admin costs for program design, program implementation, product and channel management for all sectors</t>
  </si>
  <si>
    <t>Program Management &amp; Delivery</t>
  </si>
  <si>
    <t>Market Segment &amp; Locational Resource programs; Business Core &amp; Finance Programs; Large Power DR Programs; Non-Res HVAC &amp; Technical Services; Program Integration &amp; Optimization; Residential EE &amp; DR  Programs (incl. Res HVAC QI); IQP &amp; Economic Assistance Programs; Mass Market DR Programs; Education &amp; Information Products &amp; Services; Energy Leader Partnerships; Institutional &amp; Federal Partnerships; REN Coordination; Strategic Plan Support; Energy/Water Program Mgt; Service Level Agreement Tracking</t>
  </si>
  <si>
    <t>Product Management</t>
  </si>
  <si>
    <t>Manage end-to-end new products and services (P&amp;S) intake, evaluation, and launch process; develop and facilitate  P&amp;S governance teams, coordination of all sub-process owners, stakeholders, and technical resources required to evaluate and launch new products; evaluate and launch new services and OOR opportunities; develop external partnerships &amp; strategic alliances; work with various companies and associations to help advance standards, products, and tech.; work with external experts to help reduce SCE costs to deliver new prog. and products; develop and launch new customer technologies, products, services for residential and business customers; conduct customer pilots of new technologies and programs; lead customer field demonstrations of new technologies and products; align new P&amp;S to savings programs/incentives; develop new programs/incentives in support of savings goals</t>
  </si>
  <si>
    <t>Channel Management</t>
  </si>
  <si>
    <t>Contract Management</t>
  </si>
  <si>
    <t>Budget forecasting, spend tracking, invoice processing, and contract management with vendors and suppliers; Regulatory support for ME&amp;O activities</t>
  </si>
  <si>
    <t>Engineering Services</t>
  </si>
  <si>
    <t>Includes engineering, project management, and contracts associated with workpaper development and pre/post sales project technical reviews and design assistance</t>
  </si>
  <si>
    <t>Custom project support</t>
  </si>
  <si>
    <t>Management of Emerging Products projects; Customized reviews; LCR/RFO support; Ex-ante review management; Technical policy support; Technical assessments; Workpapers; Tool development; End use subject matter expertise</t>
  </si>
  <si>
    <t>Deemed workpapers</t>
  </si>
  <si>
    <t>Project management</t>
  </si>
  <si>
    <t>Customer Application/Rebate and Incentive Processing</t>
  </si>
  <si>
    <t>Costs associated with application management and rebate and incentive processing (deemed and custom)</t>
  </si>
  <si>
    <t>Rebate &amp; Application Processing</t>
  </si>
  <si>
    <t>Inspections</t>
  </si>
  <si>
    <t>Costs associated with project inspections</t>
  </si>
  <si>
    <t>Portfolio Analytics</t>
  </si>
  <si>
    <t>Includes  analytics support, including internal performance reporting and external reporting</t>
  </si>
  <si>
    <t>Data analytics</t>
  </si>
  <si>
    <t>Data development for programs, products and services; Standard and ad hoc data extracts for internal and external clients ; Database management; CPUC, CAISO reporting; Data reconciliation; E3 support ; Compliance filing support; Funding Oversight; ESPI support; Program Results Data &amp; Performance</t>
  </si>
  <si>
    <t>EM&amp;V expenditures</t>
  </si>
  <si>
    <t>EM&amp;V Studies</t>
  </si>
  <si>
    <t>Program and product review; manage evaluation studies</t>
  </si>
  <si>
    <t>EM&amp;V Forecasting</t>
  </si>
  <si>
    <t>EE lead for LTPP and IEPR; market potential study; integration w/ procurement planning; CPUC Demand Analysis Working Group</t>
  </si>
  <si>
    <t>ME&amp;O</t>
  </si>
  <si>
    <t>Costs associated with utility EE marketing; no statewide; focus on outsourced portion</t>
  </si>
  <si>
    <t>Marketing</t>
  </si>
  <si>
    <t>Customer Programs, Products, and Services Marketing; Digital Product Development; Digital Content &amp; Optimization</t>
  </si>
  <si>
    <t>Customer insights</t>
  </si>
  <si>
    <t>Voice of the Customer; Customer satisfaction study measurement and  analysis (JD Power, SDS); Customer testing/research</t>
  </si>
  <si>
    <t>Account Management / Sales</t>
  </si>
  <si>
    <t>Costs associated with account rep energy efficiency sales functions</t>
  </si>
  <si>
    <t>Account Management</t>
  </si>
  <si>
    <t>IT</t>
  </si>
  <si>
    <t>IT project specific costs and regular O&amp;M</t>
  </si>
  <si>
    <t>IT - project specific</t>
  </si>
  <si>
    <t>Projects and minor enhancements.  Includes project management/business integration ("PMO/BID").  Excluded: maintenance (which SCE defines as when something goes down, normal batch processing, verifying interfaces, etc.).</t>
  </si>
  <si>
    <t>IT - regular O&amp;M</t>
  </si>
  <si>
    <t>Call Center</t>
  </si>
  <si>
    <t>Costs associated with call center staff fielding EE program questions</t>
  </si>
  <si>
    <t>Incentives</t>
  </si>
  <si>
    <t>Costs of rebate and incentive payments to customers</t>
  </si>
  <si>
    <t>PORTFOLIO SUMMARY</t>
  </si>
  <si>
    <t>2024 EE Portfolio Budget</t>
  </si>
  <si>
    <t>2025 EE Portfolio Budget</t>
  </si>
  <si>
    <t>2026 EE Portfolio Budget</t>
  </si>
  <si>
    <t>2027 EE Portfolio Budget</t>
  </si>
  <si>
    <t>2024 EE Portfolio Forecasted Savings</t>
  </si>
  <si>
    <t>2025 EE Portfolio Forecasted Savings</t>
  </si>
  <si>
    <t>2026 EE Portfolio Forecasted Savings</t>
  </si>
  <si>
    <t>2027 EE Portfolio Forecasted Savings</t>
  </si>
  <si>
    <t>Labor</t>
  </si>
  <si>
    <t>Non-Labor (excl. Incentives)</t>
  </si>
  <si>
    <t>KWH</t>
  </si>
  <si>
    <t>KW</t>
  </si>
  <si>
    <t>MTHERMS</t>
  </si>
  <si>
    <t>Cross Cutting*</t>
  </si>
  <si>
    <t>Total Sector Budget</t>
  </si>
  <si>
    <t>EM&amp;V-PA</t>
  </si>
  <si>
    <t>EM&amp;V-ED</t>
  </si>
  <si>
    <t>OBF - Loan Pool**</t>
  </si>
  <si>
    <t>* Cross Cutting Sector includes Codes &amp; Standards, Emerging Technologies, Workforce Education &amp; Training, Finance.</t>
  </si>
  <si>
    <t>** For SDG&amp;E and SCG the loan pool is not part of the authorized EE portfolio budget and is collected and tracked through a separate balancing account.</t>
  </si>
  <si>
    <t>PORTFOLIO STAFFING</t>
  </si>
  <si>
    <t>Functional Group</t>
  </si>
  <si>
    <t>Program Management</t>
  </si>
  <si>
    <t>Customer Application/Rebate/Incentive Processing</t>
  </si>
  <si>
    <t>Customer Project Inspections</t>
  </si>
  <si>
    <t>ME&amp;O (Local)</t>
  </si>
  <si>
    <t>RESIDENTIAL BUDGET DETAIL</t>
  </si>
  <si>
    <t>Cost Element</t>
  </si>
  <si>
    <t>2022 EE Portfolio Budget</t>
  </si>
  <si>
    <t>2023EE Portfolio Budget</t>
  </si>
  <si>
    <t>Labor(1)</t>
  </si>
  <si>
    <t>Engineering services</t>
  </si>
  <si>
    <t>Labor Total</t>
  </si>
  <si>
    <t>Non-Labor</t>
  </si>
  <si>
    <r>
      <t xml:space="preserve">Third-Party Implementer </t>
    </r>
    <r>
      <rPr>
        <sz val="11"/>
        <rFont val="Calibri"/>
        <family val="2"/>
        <scheme val="minor"/>
      </rPr>
      <t>(as defined per D.16-08-019, OP 10)</t>
    </r>
  </si>
  <si>
    <t>Local/Government Partnerships Contracts (3)</t>
  </si>
  <si>
    <t>Other Contracts</t>
  </si>
  <si>
    <t xml:space="preserve">    Program Implementation</t>
  </si>
  <si>
    <t xml:space="preserve">    Policy, Strategy, and Regulatory Reporting Compliance</t>
  </si>
  <si>
    <t xml:space="preserve">    Program Management</t>
  </si>
  <si>
    <t xml:space="preserve">    Engineering services</t>
  </si>
  <si>
    <t xml:space="preserve">    Customer Application/Rebate/Incentive Processing</t>
  </si>
  <si>
    <t xml:space="preserve">    Customer Project Inspections</t>
  </si>
  <si>
    <t xml:space="preserve">    Portfolio Analytics</t>
  </si>
  <si>
    <t xml:space="preserve">    ME&amp;O (Local)</t>
  </si>
  <si>
    <t xml:space="preserve">    Account Management / Sales</t>
  </si>
  <si>
    <t xml:space="preserve">    Call Center</t>
  </si>
  <si>
    <t>Facilities</t>
  </si>
  <si>
    <t>Incentives--(PA-implemented and Other Contracts Program Implementation) Programs</t>
  </si>
  <si>
    <t>Incentives--Third Party Program  (as defined per D.16-08-019, OP 10)</t>
  </si>
  <si>
    <t>Non-Labor Total</t>
  </si>
  <si>
    <t>Residential Total</t>
  </si>
  <si>
    <t>Other (collected through GRC) (2)</t>
  </si>
  <si>
    <t>Labor Overheads</t>
  </si>
  <si>
    <t>COMMERCIAL BUDGET DETAIL</t>
  </si>
  <si>
    <t>2023 EE Portfolio Budget</t>
  </si>
  <si>
    <t>These three programs are now classified as Commercial with the elimination of Cross Cutting programs.</t>
  </si>
  <si>
    <t>INDUSTRIAL BUDGET DETAIL</t>
  </si>
  <si>
    <t>AGRICULTURAL BUDGET DETAIL</t>
  </si>
  <si>
    <t>PUBLIC SECTOR BUDGET DETAIL</t>
  </si>
  <si>
    <t>Public Sector</t>
  </si>
  <si>
    <t>CROSS -CUTTING BUDGET DETAIL</t>
  </si>
  <si>
    <t>Cross-Cutting</t>
  </si>
  <si>
    <t>BP Metrics</t>
  </si>
  <si>
    <t>Table 9: Metrics Compliance Filing</t>
  </si>
  <si>
    <t>Index</t>
  </si>
  <si>
    <t>PA</t>
  </si>
  <si>
    <t>AttA Page</t>
  </si>
  <si>
    <t>AttA Order</t>
  </si>
  <si>
    <t>Method Code</t>
  </si>
  <si>
    <t>Units of Measurement</t>
  </si>
  <si>
    <t>Metric Type</t>
  </si>
  <si>
    <t>Metric/
Indicator</t>
  </si>
  <si>
    <t>Business Plan Att A Description</t>
  </si>
  <si>
    <t>Metric</t>
  </si>
  <si>
    <t>Baseline Year</t>
  </si>
  <si>
    <t>Baseline Number</t>
  </si>
  <si>
    <t>Baseline Num</t>
  </si>
  <si>
    <t>Baseline Denom</t>
  </si>
  <si>
    <t>2017 Achievements</t>
  </si>
  <si>
    <t xml:space="preserve">2018 Achievements </t>
  </si>
  <si>
    <t xml:space="preserve">2019 Achievements </t>
  </si>
  <si>
    <t>Short Term Annual Targets (2018-2020)</t>
  </si>
  <si>
    <t>Mid Term Annual Targets
 (2021-2023)</t>
  </si>
  <si>
    <t>Long Term Annual Target 
(2024-2025)</t>
  </si>
  <si>
    <t>2020
 Achievements</t>
  </si>
  <si>
    <t>2020 Numerator</t>
  </si>
  <si>
    <t>2020 Denominator</t>
  </si>
  <si>
    <t>Target 2021- 2023 Cumulative</t>
  </si>
  <si>
    <t>Target 2024</t>
  </si>
  <si>
    <t xml:space="preserve"> Target 2025</t>
  </si>
  <si>
    <t xml:space="preserve"> Target 2026</t>
  </si>
  <si>
    <t xml:space="preserve"> Target 2027</t>
  </si>
  <si>
    <t>Methodology</t>
  </si>
  <si>
    <t>Key Definitions</t>
  </si>
  <si>
    <t xml:space="preserve">Proxy Explanation
</t>
  </si>
  <si>
    <t>SDGE</t>
  </si>
  <si>
    <t>A03</t>
  </si>
  <si>
    <t>PL1</t>
  </si>
  <si>
    <t>G</t>
  </si>
  <si>
    <t>MT CO2eq</t>
  </si>
  <si>
    <t>NEW: Energy Savings</t>
  </si>
  <si>
    <t>Greenhouse gasses (MT CO2eq) Net kWh savings, reported on an annual basis</t>
  </si>
  <si>
    <t>CO2-equivalent of net annual kWh savings</t>
  </si>
  <si>
    <t xml:space="preserve">Portfolio Level (PL)– All Sectors </t>
  </si>
  <si>
    <t>N/A</t>
  </si>
  <si>
    <t xml:space="preserve"> N/A</t>
  </si>
  <si>
    <t>Calculated using CET, and reported by sector consistent with primary sector groupings in CEDARS PROGRAM specification. Includes Codes and Standards. BayREN, MCE, and ESA not included.</t>
  </si>
  <si>
    <t>Includes CO2 but not NOX and PM10 as these are not GHG equivalents.  New GHG added to CET for 2018.
As of April 19, 2020, electric C02 emissions reduction values output by the Cost Effectiveness Tool (CET) and displayed in CEDARS are under investigation. Per an email from Energy Division staff to Program Administrators on February 6, 2020, these values appear to undercount C02 emissions reductions. As a result, the C02 emissions reduction values may be revised in the future, with final, up-to-date values available for review in CEDARS. For 2019, this metric  shows the value in CEDARS as of April 19, 2020, the date the report was finalized.</t>
  </si>
  <si>
    <t>A02</t>
  </si>
  <si>
    <t>S1</t>
  </si>
  <si>
    <t>First year annual kW gross</t>
  </si>
  <si>
    <t>S1: Energy Savings</t>
  </si>
  <si>
    <t>First year annual and lifecycle ex‐ante (pre‐evaluation) gas, electric, and demand savings (gross and net)</t>
  </si>
  <si>
    <t xml:space="preserve">Portfolio Energy Savings include Codes and Standards, ESA, Bay Area Regional Energy Network (BayREN), and Marin Clean Energy (MCE), consistent with how portfolio savings are reported in the annual reports. 2016 achievements align with savings reported in 2016 Annual Report. 
Targets are aligned with CPUC adopted goals in D.17-09-025 and the 2018 Potential and Goals Study. </t>
  </si>
  <si>
    <t>Codes and Standards savings are net with 5% market effects.</t>
  </si>
  <si>
    <t>First year annual kW net</t>
  </si>
  <si>
    <t>First year annual kWh gross</t>
  </si>
  <si>
    <t>First year annual kWh net</t>
  </si>
  <si>
    <t>First year annual Therm gross</t>
  </si>
  <si>
    <t>First year annual Therm net</t>
  </si>
  <si>
    <t>Lifecycle ex-ante kW gross</t>
  </si>
  <si>
    <t>PL1-S1- First year annual and lifecycle ex‐ante (pre‐evaluation) gas, electric, and demand savings (gross and net)••</t>
  </si>
  <si>
    <t>Lifecycle ex-ante kW net</t>
  </si>
  <si>
    <t>Lifecycle ex-ante kWh gross</t>
  </si>
  <si>
    <t>Lifecycle ex-ante kWh net</t>
  </si>
  <si>
    <t>Lifecycle ex-ante Therm gross</t>
  </si>
  <si>
    <t>Lifecycle ex-ante Therm net</t>
  </si>
  <si>
    <t>PL2</t>
  </si>
  <si>
    <t>S3</t>
  </si>
  <si>
    <t>S3: DAC Savings</t>
  </si>
  <si>
    <t>First year annual and lifecycle ex‐ante (pre‐evaluation) gas, electric, and demand savings (gross and net) in disadvantaged communities</t>
  </si>
  <si>
    <t>First year annual kW gross in Disadvantaged Communities</t>
  </si>
  <si>
    <t>Baseline data aligns with underlying savings data reported in the 2016 Annual Report. Targets align with the movement of overall portfolio savings goals.</t>
  </si>
  <si>
    <t>DAC definition adopted in D.18-05-041</t>
  </si>
  <si>
    <t>First year annual kW net in Disadvantaged Communities</t>
  </si>
  <si>
    <t>First year annual kWh gross in Disadvantaged Communities</t>
  </si>
  <si>
    <t>First year annual kWh net in Disadvantaged Communities</t>
  </si>
  <si>
    <t>First year annual Therm gross in Disadvantaged Communities</t>
  </si>
  <si>
    <t>First year annual Therm net in Disadvantaged Communities</t>
  </si>
  <si>
    <t>Lifecycle ex-ante kW gross in Disadvantaged Communities</t>
  </si>
  <si>
    <t xml:space="preserve">Please note that during data quality review, this 2018 metric was found to be incorrectly entered into Index 19, when it should have been entered into Index 21.  </t>
  </si>
  <si>
    <t>Lifecycle ex-ante kW net in Disadvantaged Communities</t>
  </si>
  <si>
    <t xml:space="preserve">Please note that during data quality review, this 2018 metric was found to be incorrectly entered into Index 20, when it should have been entered into Index 22.  </t>
  </si>
  <si>
    <t>Lifecycle ex-ante kWh gross in Disadvantaged Communities</t>
  </si>
  <si>
    <t xml:space="preserve">Please note that during data quality review, this 2018 metric was found to be incorrectly entered into Index 21, when it should have been entered into Index 19.  </t>
  </si>
  <si>
    <t>Lifecycle ex-ante kWh net in Disadvantaged Communities</t>
  </si>
  <si>
    <t xml:space="preserve">Please note that during data quality review, this 2018 metric was found to be incorrectly entered into Index 22, when it should have been entered into Index 20.  </t>
  </si>
  <si>
    <t>Lifecycle ex-ante Therm gross in Disadvantaged Communities</t>
  </si>
  <si>
    <t>Lifecycle ex-ante Therm net in Disadvantaged Communities</t>
  </si>
  <si>
    <t>PL3</t>
  </si>
  <si>
    <t xml:space="preserve">S4 </t>
  </si>
  <si>
    <t>S4: Hard to reach markets</t>
  </si>
  <si>
    <t>First year annual and lifecycle ex‐ante (pre‐evaluation) gas, electric, and demand savings (gross and net) in hard‐to‐reach markets</t>
  </si>
  <si>
    <t>First year annual kW gross in Hard-to-Reach Markets</t>
  </si>
  <si>
    <t>HTR definition adopted in D.18-05-041</t>
  </si>
  <si>
    <t>First year annual kW net in Hard-to-Reach Markets</t>
  </si>
  <si>
    <t>First year annual kWh gross in Hard-to-Reach Markets</t>
  </si>
  <si>
    <t>First year annual kWh net in Hard-to-Reach Markets</t>
  </si>
  <si>
    <t>First year annual Therm gross in Hard-to-Reach Markets</t>
  </si>
  <si>
    <t>First year annual Therm net in Hard-to-Reach Markets</t>
  </si>
  <si>
    <t>Lifecycle ex-ante kW gross in Hard-to-Reach Markets</t>
  </si>
  <si>
    <t>Lifecycle ex-ante kW net in Hard-to-Reach Markets</t>
  </si>
  <si>
    <t>Lifecycle ex-ante kWh gross in Hard-to-Reach Markets</t>
  </si>
  <si>
    <t>Lifecycle ex-ante kWh net in Hard-to-Reach Markets</t>
  </si>
  <si>
    <t>Lifecycle ex-ante Therm gross in Hard-to-Reach Markets</t>
  </si>
  <si>
    <t>Lifecycle ex-ante Therm net in Hard-to-Reach Markets</t>
  </si>
  <si>
    <t>PL4</t>
  </si>
  <si>
    <t>LC</t>
  </si>
  <si>
    <t>PAC Levelized Cost ($/kW)</t>
  </si>
  <si>
    <t>Cost per unit saved</t>
  </si>
  <si>
    <t>Levelized cost of energy efficiency per kWh, therm and kW (use both TRC and PAC)</t>
  </si>
  <si>
    <t xml:space="preserve">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Portfolio TRC and PAC excludes ESA, BayREN, and MCE benefits and program costs, SW ET program costs per D.12-11-015 (p. 52), and Financing OBF Loan Pool amounts per D.09-09-047 (p. 288).
</t>
  </si>
  <si>
    <t>Levelized costs do not include codes and standards, per D.18-05-041.</t>
  </si>
  <si>
    <t>PAC Levelized Cost ($/kWh)</t>
  </si>
  <si>
    <t>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t>
  </si>
  <si>
    <t>PAC Levelized Cost ($/therm)</t>
  </si>
  <si>
    <t xml:space="preserve">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
</t>
  </si>
  <si>
    <t>TRC Levelized Cost ($/kW)</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</si>
  <si>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Portfolio TRC and PAC excludes ESA, BayREN, and MCE benefits and program costs, SW ET program costs per D.12-11-015 (p. 52), and Financing OBF Loan Pool amounts per D.09-09-047 (p. 288).</t>
  </si>
  <si>
    <t>TRC Levelized Cost ($/kWh)</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</si>
  <si>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</si>
  <si>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TRC Levelized Cost ($/therm)</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</si>
  <si>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</si>
  <si>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RSF1</t>
  </si>
  <si>
    <t>First year annual and lifecycle ex‐ante (pre‐evaluation) gas, electric, and demand savings (gross and net) for Single Family Customers</t>
  </si>
  <si>
    <t>Residential (RSF)</t>
  </si>
  <si>
    <t xml:space="preserve">Baseline savings tie to 2016 Annual Report. Targets are aligned with CPUC adopted goals in D.17-09-025 and the 2018 Potential and Goals Study. </t>
  </si>
  <si>
    <t xml:space="preserve">Single family savings are based on dwelling type, and includes 83% of the savings from Residential Energy Advisor based on the portion of Home Energy Reports sent to single-family customers. </t>
  </si>
  <si>
    <t>2016 achievements align with savings reported in 2016 Annual Report.</t>
  </si>
  <si>
    <t>RSF2</t>
  </si>
  <si>
    <t>GHG</t>
  </si>
  <si>
    <t xml:space="preserve">Calculated using CET, and reported in the MF segment by dwelling type. </t>
  </si>
  <si>
    <t>Includes CO2 but not NOX and PM10 as these are not GHG equivalents.
For details regarding electric C02 emissions reduction values, refer to note in cell AA5</t>
  </si>
  <si>
    <t>RSF3</t>
  </si>
  <si>
    <t>D1-D</t>
  </si>
  <si>
    <t>Lifecycle NET kW</t>
  </si>
  <si>
    <t>D1: Depth of interventions: Per downstream participant</t>
  </si>
  <si>
    <t>Average savings per participant in both opt‐in and opt‐out programs (broken down by downstream, midstream and upstream, as feasible)</t>
  </si>
  <si>
    <t>Average lifecycle ex-ante kW net savings per participant - Opt-in - Downstream</t>
  </si>
  <si>
    <t xml:space="preserve">Numerator: Total downstream savings claimed
Denominator: Total number of downstream participants (unique premise and account IDs) </t>
  </si>
  <si>
    <t xml:space="preserve">Per ED: “Energy savings” = lifecycle NET savings. </t>
  </si>
  <si>
    <t>Lifecycle NET kWh</t>
  </si>
  <si>
    <t>Average lifecycle ex-ante kWh net savings per participant - Opt-in - Downstream</t>
  </si>
  <si>
    <t>Lifecycle NET Therms</t>
  </si>
  <si>
    <t>Average lifecycle ex-ante Therm net savings per participant - Opt-in - Downstream</t>
  </si>
  <si>
    <t>D1-M</t>
  </si>
  <si>
    <t>D1: Depth of interventions: Per midstream participant</t>
  </si>
  <si>
    <t>Average lifecycle ex-ante kW net savings per participant - Opt-in - Midstream</t>
  </si>
  <si>
    <t>Midstream methodology –NOT FEASIBLE••••Numerator: Total midstream savings claimed ••Denominator: (not available) number or sector of midstream participants</t>
  </si>
  <si>
    <t xml:space="preserve">Since it is currently unclear how to define midstream "participants," PAs and ED agreed to report only the numerator for this metric in the compliance filing. </t>
  </si>
  <si>
    <t>Average lifecycle ex-ante kWh net savings per participant - Opt-in - Midstream</t>
  </si>
  <si>
    <t>Average lifecycle ex-ante Therm net savings per participant - Opt-in - Midstream</t>
  </si>
  <si>
    <t>D1-O</t>
  </si>
  <si>
    <t>D1: Depth of interventions: Per opt out participant</t>
  </si>
  <si>
    <t>Average lifecycle ex-ante kW net savings per participant - Opt-out</t>
  </si>
  <si>
    <t xml:space="preserve">  N/A</t>
  </si>
  <si>
    <t>Numerator: net lifecycle savings from Home Energy Reports
Denominator: total number of Home Energy Reports</t>
  </si>
  <si>
    <t xml:space="preserve">1) Currently, the only opt-out program is the Home Energy Report using social norming through neighborhood comparisons 2) Per ED: “Energy savings” = lifecycle NET savings. </t>
  </si>
  <si>
    <t>Average lifecycle ex-ante kWh net savings per participant - Opt-out</t>
  </si>
  <si>
    <t>Average lifecycle ex-ante Therm net savings per participant - Opt-out</t>
  </si>
  <si>
    <t>D1-U</t>
  </si>
  <si>
    <t>D1: Depth of interventions: Per upstream participant</t>
  </si>
  <si>
    <t>Average lifecycle ex-ante kW net savings per participant - Opt-in - Upstream</t>
  </si>
  <si>
    <t>Upstream methodology– NOT FEASIBLE••Numerator: Total upstream savings claimed••Denominator: (not available) number or sector of of upstream participants</t>
  </si>
  <si>
    <t xml:space="preserve">Since it is unclear how to define upstream "participants," PAs and ED agreed to report only the numerator for this metric in the compliance filing. </t>
  </si>
  <si>
    <t>Average lifecycle ex-ante kWh net savings per participant - Opt-in - Upstream</t>
  </si>
  <si>
    <t>Average lifecycle ex-ante Therm net savings per participant - Opt-in - Upstream</t>
  </si>
  <si>
    <t>RSF4</t>
  </si>
  <si>
    <t>P1</t>
  </si>
  <si>
    <t>Percent</t>
  </si>
  <si>
    <t>P1: Penetration of energy efficiency programs in the eligible market: Percent of Participation</t>
  </si>
  <si>
    <t>Percent of participation relative to eligible population</t>
  </si>
  <si>
    <t>Numerator: Number of downstream SF participants (unique account and premise IDs)
Denominator: total number of unique SF account and premise IDs</t>
  </si>
  <si>
    <t>"Participation" is defined as the first instance of participation.</t>
  </si>
  <si>
    <t>P3</t>
  </si>
  <si>
    <t>P3: Penetration of energy efficiency programs in the eligible market - DAC</t>
  </si>
  <si>
    <t>Percent of participation in disadvantaged communities</t>
  </si>
  <si>
    <t>Numerator: Number of SF participants in DACs (unique account and premise IDs)
Denominator: Total number of SF customers in DACs (unique account and premise IDs)</t>
  </si>
  <si>
    <t>DAC customers defined in accordance with D.18-05-041</t>
  </si>
  <si>
    <t>P4</t>
  </si>
  <si>
    <t>P4: Penetration of energy efficiency programs in the HTR market</t>
  </si>
  <si>
    <t>Percent of participation by customers defined as “hard‐to‐reach”</t>
  </si>
  <si>
    <t>Numerator: Number of SF HTR participants (unique account and premise IDs)
 Denominator: Total number of SF HTR customers (unique account and premise IDs)</t>
  </si>
  <si>
    <t>HTR customers defined in accordance with D.18-05-041.</t>
  </si>
  <si>
    <t>RSF5</t>
  </si>
  <si>
    <t xml:space="preserve">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t>
  </si>
  <si>
    <t xml:space="preserve">Levelized costs are reported by sector consistent with primary sector groupings in CEDARS PROGRAM specifications. </t>
  </si>
  <si>
    <t xml:space="preserve">
PAC cost per kWh or per therm or per kW is (PAC Cost x Electric Benefits/Total Benefits)/Lifecycle Net kWh or (PAC Cost x Gas Benefits/Total Benefits)/Lifecycle Net therm or (PAC Cost x Electric Benefits/Total Benefits)/Lifecycle Net kW respectively 
</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</si>
  <si>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</si>
  <si>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</si>
  <si>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TRC cost per kWh or per therm or per kW is (TRC Cost x Electric Benefits/Total Benefits)/Lifecycle Net kWh or (TRC Cost x Gas Benefits/Total Benefits)/Lifecycle Net therm or (TRC Cost x Electric Benefits/Total Benefits)/Lifecycle Net  kW </t>
  </si>
  <si>
    <t xml:space="preserve">TRC cost per kWh or per therm or per kW is (TRC Cost x Electric Benefits/Total Benefits)/Lifecycle Net kWh or (TRC Cost x Gas Benefits/Total Benefits)/Lifecycle Net therm or (TRC Cost x Electric Benefits/Total Benefits)/Lifecycle Net  kW  </t>
  </si>
  <si>
    <t>RSF6i</t>
  </si>
  <si>
    <t>EI1</t>
  </si>
  <si>
    <t>Btu</t>
  </si>
  <si>
    <t>Energy intensity per SF household</t>
  </si>
  <si>
    <t>Indicator</t>
  </si>
  <si>
    <t>Average energy use intensity of single family homes (average usage per household – not adjusted)</t>
  </si>
  <si>
    <t>Average electric and gas usage per household</t>
  </si>
  <si>
    <t xml:space="preserve"> N/A - Indicator</t>
  </si>
  <si>
    <t>Household refers to a unique account and premise ID in SF segment</t>
  </si>
  <si>
    <t>RMF1</t>
  </si>
  <si>
    <t>S1-IU</t>
  </si>
  <si>
    <t>First year annual and lifecycle ex‐ante (pre‐evaluation) gas, electric, and demand savings (gross and net) for multifamily customers (in‐unit, common area, and master metered accounts)</t>
  </si>
  <si>
    <t>First year annual kW gross - In Unit</t>
  </si>
  <si>
    <t>Residential Sector – Multi-family (RMF)</t>
  </si>
  <si>
    <t>First year annual kW net - In Unit</t>
  </si>
  <si>
    <t>First year annual kWh gross - In Unit</t>
  </si>
  <si>
    <t>First year annual kWh net - In Unit</t>
  </si>
  <si>
    <t>First year annual Therm gross - In Unit</t>
  </si>
  <si>
    <t>First year annual Therm net - In Unit</t>
  </si>
  <si>
    <t>Lifecycle ex-ante kW gross - In Unit</t>
  </si>
  <si>
    <t xml:space="preserve">All baseline savings tie to 2016 Annual Report. Targets are aligned with CPUC adopted goals in D.17-09-025 and the 2018 Potential and Goals Study. </t>
  </si>
  <si>
    <t>Lifecycle ex-ante kW net - In Unit</t>
  </si>
  <si>
    <t>Lifecycle ex-ante kWh gross - In Unit</t>
  </si>
  <si>
    <t>Lifecycle ex-ante kWh net - In Unit</t>
  </si>
  <si>
    <t>Lifecycle ex-ante Therm gross - In Unit</t>
  </si>
  <si>
    <t>Lifecycle ex-ante Therm net - In Unit</t>
  </si>
  <si>
    <t>S1-MM</t>
  </si>
  <si>
    <t>First year annual kW gross - Master Metered</t>
  </si>
  <si>
    <t>First year annual kW net - Master Metered</t>
  </si>
  <si>
    <t>First year annual kWh gross - Master Metered</t>
  </si>
  <si>
    <t>First year annual kWh net - Master Metered</t>
  </si>
  <si>
    <t>First year annual Therm gross - Master Metered</t>
  </si>
  <si>
    <t>First year annual Therm net - Master Metered</t>
  </si>
  <si>
    <t>Lifecycle ex-ante kW gross - Master Metered</t>
  </si>
  <si>
    <t>Lifecycle ex-ante kW net - Master Metered</t>
  </si>
  <si>
    <t>Lifecycle ex-ante kWh gross - Master Metered</t>
  </si>
  <si>
    <t>Lifecycle ex-ante kWh net - Master Metered</t>
  </si>
  <si>
    <t>Lifecycle ex-ante Therm gross - Master Metered</t>
  </si>
  <si>
    <t>Lifecycle ex-ante Therm net - Master Metered</t>
  </si>
  <si>
    <t>SI-CA</t>
  </si>
  <si>
    <t>First year annual kW gross - Common Area</t>
  </si>
  <si>
    <t>First year annual kW net - Common Area</t>
  </si>
  <si>
    <t>First year annual kWh gross - Common Area</t>
  </si>
  <si>
    <t>First year annual kWh net - Common Area</t>
  </si>
  <si>
    <t>First year annual Therm gross - Common Area</t>
  </si>
  <si>
    <t>First year annual Therm net - Common Area</t>
  </si>
  <si>
    <t>Lifecycle ex-ante kW gross - Common Area</t>
  </si>
  <si>
    <t>Lifecycle ex-ante kW net - Common Area</t>
  </si>
  <si>
    <t>Lifecycle ex-ante kWh gross - Common Area</t>
  </si>
  <si>
    <t>Lifecycle ex-ante kWh net - Common Area</t>
  </si>
  <si>
    <t>Lifecycle ex-ante Therm gross - Common Area</t>
  </si>
  <si>
    <t>Lifecycle ex-ante Therm net - Common Area</t>
  </si>
  <si>
    <t>RMF2</t>
  </si>
  <si>
    <t>A04</t>
  </si>
  <si>
    <t>RMF3</t>
  </si>
  <si>
    <t>D3a</t>
  </si>
  <si>
    <t>D3: Depth of interventions per building</t>
  </si>
  <si>
    <t>Energy savings (kWh, kw, therms) per project (building)</t>
  </si>
  <si>
    <t>Lifecycle ex-ante kW net per project (building)</t>
  </si>
  <si>
    <t>Numerator: Total savings claimed for MF retrofit projects
Denominator: Number of buildings that have been retrofitted</t>
  </si>
  <si>
    <t>Lifecycle ex-ante kWh net per project (building)</t>
  </si>
  <si>
    <t>Lifecycle ex-ante Therm net per project (building)</t>
  </si>
  <si>
    <t>D4</t>
  </si>
  <si>
    <t>D4: Depth of interventions per property</t>
  </si>
  <si>
    <t>Average savings per participant Savings per project (property)</t>
  </si>
  <si>
    <t>Lifecycle ex-ante kW net per project (property)</t>
  </si>
  <si>
    <t xml:space="preserve">Numerator - Total savings claimed for MF retrofit projects
Denominator - Number of participating properties </t>
  </si>
  <si>
    <t>Lifecycle ex-ante kWh net per project (property)</t>
  </si>
  <si>
    <t>Lifecycle ex-ante Therm net per project (property)</t>
  </si>
  <si>
    <t xml:space="preserve">Numerator: Total savings claimed for MF retrofit projects
Denominator: Number of participating properties </t>
  </si>
  <si>
    <t>D5</t>
  </si>
  <si>
    <t>D5: Depth of interventions: Per square foot</t>
  </si>
  <si>
    <t>Energy savings (kWh, kw, therms) per square foot</t>
  </si>
  <si>
    <t>Lifecycle ex-ante kW net per square foot</t>
  </si>
  <si>
    <t>Numerator: Total  MF savings
Denominator: Total number of unique MF premise and account IDs of participants multiplied by the average square footage of MF accounts</t>
  </si>
  <si>
    <t>Per ED: “Energy savings” = lifecycle NET savings. 
Includes savings attributed to MF customers for Home Energy Reports, as this metric refers to overall MF savings per square foot, instead of projects.</t>
  </si>
  <si>
    <t>Lifecycle ex-ante kWh net per square foot</t>
  </si>
  <si>
    <t>Lifecycle ex-ante Therm net per square foot</t>
  </si>
  <si>
    <t>RMF4</t>
  </si>
  <si>
    <t>P1-P</t>
  </si>
  <si>
    <t>Percent of participation relative to eligible population (by unit, and property)</t>
  </si>
  <si>
    <t>Percent of participation relative to eligible population by property</t>
  </si>
  <si>
    <t>Numerator: Number of downstream MF projects
Denominator: Total number of unique account and premise IDs in the MF segment</t>
  </si>
  <si>
    <t>P1-U</t>
  </si>
  <si>
    <t>Percent of participation relative to eligible population by unit</t>
  </si>
  <si>
    <t xml:space="preserve">Numerator: Number of downstream participating MF units (unique account and premise IDs)
Denominator: Total number of unique account and premise IDs in the MF segment </t>
  </si>
  <si>
    <t>Participation is defined as the first instance of participation.</t>
  </si>
  <si>
    <t>P2</t>
  </si>
  <si>
    <t>P2: Penetration of energy efficiency programs in terms of square feet of eligible population</t>
  </si>
  <si>
    <t>Percent of square feet of eligible population participating (by property)</t>
  </si>
  <si>
    <t xml:space="preserve"> Percent of square feet of eligible population participating (by property)</t>
  </si>
  <si>
    <t xml:space="preserve">Numerator: Square footage of participating MF customers (unique account and premise IDs)
Denominator: Square footage of all eligible accounts </t>
  </si>
  <si>
    <t>P3: DAC</t>
  </si>
  <si>
    <t>Numerator: Number of participants in disadvantaged communities (unique account and premise IDs)
Denominator: Total number of unique account and premise IDs in disadvantaged communities.</t>
  </si>
  <si>
    <t xml:space="preserve"> Percent of participation by customers defined as “hard‐to‐reach”</t>
  </si>
  <si>
    <t>Numerator: Number of HTR MF participants (unique account and premise IDs)
Denominator: Total number of MF HTR customers (unique account and premise IDs)</t>
  </si>
  <si>
    <t>RMF5</t>
  </si>
  <si>
    <t>B1</t>
  </si>
  <si>
    <t>MF Benchmarking Penetration</t>
  </si>
  <si>
    <t>Percent of benchmarked multi‐family properties relative to the eligible population</t>
  </si>
  <si>
    <t>This metric captures properties benchmarked  within the calendar year</t>
  </si>
  <si>
    <t>B6</t>
  </si>
  <si>
    <t>Benchmarking of HTR Properties</t>
  </si>
  <si>
    <t>Percent of benchmarking by properties defined as “hard‐to‐reach”</t>
  </si>
  <si>
    <t>RMF6</t>
  </si>
  <si>
    <t xml:space="preserve">
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</si>
  <si>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
TRC cost per kWh or per therm or per kW is (TRC Cost x Electric Benefits/Total Benefits)/Lifecycle Net kWh or (TRC Cost x Gas Benefits/Total Benefits)/Lifecycle Net therm or (TRC Cost x Electric Benefits/Total Benefits)/Lifecycle Net  kW  </t>
  </si>
  <si>
    <t>RMF7i</t>
  </si>
  <si>
    <t>EI2</t>
  </si>
  <si>
    <t>Energy Intensity per MF unit</t>
  </si>
  <si>
    <t>Average energy use intensity of multifamily units. including in‐unit accounts)</t>
  </si>
  <si>
    <t>Average electric and gas usage per unit</t>
  </si>
  <si>
    <t>EI3</t>
  </si>
  <si>
    <t>Energy Intensity per MF unit square foot</t>
  </si>
  <si>
    <t>Average energy use intensity of multifamily buildings (average usage per square foot – not adjusted</t>
  </si>
  <si>
    <t>Average electric and gas usage per square foot</t>
  </si>
  <si>
    <t>A05</t>
  </si>
  <si>
    <t>C1</t>
  </si>
  <si>
    <t xml:space="preserve">Commercial Sector (C) </t>
  </si>
  <si>
    <t>Baseline data is reported consistent with primary sector groups in CEDARS PROGRAM specification and aligns with achievements reported in 2016 Annual Report. Targets were set using the 2018 Potential and Goals Study, consistent with CPUC-adopted goals in D.17-09-025.</t>
  </si>
  <si>
    <t>None</t>
  </si>
  <si>
    <t>Therm</t>
  </si>
  <si>
    <t>S2</t>
  </si>
  <si>
    <t>S2: Percent Overall Sectoral Savings</t>
  </si>
  <si>
    <t>First year annual and lifecycle ex‐ante (pre‐evaluation) gas, electric, and demand savings (gross and net) as a percentage of overall sectoral usage</t>
  </si>
  <si>
    <t>Percent first year annual kW gross</t>
  </si>
  <si>
    <t>Percent first year annual kW net</t>
  </si>
  <si>
    <t>Percent first year annual kWh gross</t>
  </si>
  <si>
    <t>Percent first year annual kWh net</t>
  </si>
  <si>
    <t>Percent first year annual Therm gross</t>
  </si>
  <si>
    <t>Percent first year annual Therm net</t>
  </si>
  <si>
    <t>Percent lifecycle ex-ante kW gross</t>
  </si>
  <si>
    <t>Percent lifecycle ex-ante kW net</t>
  </si>
  <si>
    <t>Percent lifecycle ex-ante kWh gross</t>
  </si>
  <si>
    <t>Percent lifecycle ex-ante kWh net</t>
  </si>
  <si>
    <t>Percent lifecycle ex-ante Therm gross</t>
  </si>
  <si>
    <t>Percent lifecycle ex-ante Therm net</t>
  </si>
  <si>
    <t>C2</t>
  </si>
  <si>
    <t xml:space="preserve">Calculated using CET, and reported by sector consistent with primary sector groupings in CEDARS PROGRAM specification. </t>
  </si>
  <si>
    <t>Includes CO2 (in metric tons) but not NOX and PM10 as these are not GHG equivalents.
For details regarding electric C02 emissions reduction values, refer to note in cell AA5</t>
  </si>
  <si>
    <t>C3</t>
  </si>
  <si>
    <t>D2</t>
  </si>
  <si>
    <t>D2: Depth of interventions by project</t>
  </si>
  <si>
    <t>Energy savings (gross kWh, therms) as a fraction of total project consumption</t>
  </si>
  <si>
    <t>Percent lifecycle gross kW</t>
  </si>
  <si>
    <t>Did not calculate as Attachment A states: "Energy savings (gross kWh, therms) as a fraction of total project consumption. Does not include gross kW.</t>
  </si>
  <si>
    <t>Percent lifecycle gross kWh</t>
  </si>
  <si>
    <t>Numerator: Energy savings claimed for commercial projects, consistent with CEDARS PROGRAM classification
Denominator: Energy usage baseline on application, against which project savings is calculated.</t>
  </si>
  <si>
    <t>“Project” is defined as “per application”</t>
  </si>
  <si>
    <t>Percent lifecycle gross Therms</t>
  </si>
  <si>
    <t>C4</t>
  </si>
  <si>
    <t>P1L</t>
  </si>
  <si>
    <t>Percent of participation relative to eligible population for small, medium, and large customers</t>
  </si>
  <si>
    <t>Percent of participation relative to eligible population for large customers</t>
  </si>
  <si>
    <t>Numerator: Number of participating large customers (defined by unique combination of account and premise ID)
Denominator: Total number of large customers in the sector (defined by unique combination of account and premise ID)</t>
  </si>
  <si>
    <t xml:space="preserve">Participation is defined as the first instance of participation. Large customers are defined as those using greater than or equal to 500,000 kWh or 250,000 therms annually. </t>
  </si>
  <si>
    <t>P1M</t>
  </si>
  <si>
    <t>Percent of participation relative to eligible population for medium customers</t>
  </si>
  <si>
    <t>Numerator: Number of participating medium customers (defined by unique combination of account and premise ID)
Denominator: Total number of medium customers in the sector (defined by unique combination of account and premise ID)</t>
  </si>
  <si>
    <t xml:space="preserve">Participation is defined as the first instance of participation. Medium customers are defined as those who use between 40,000-500,000kWh or 10,000-250,000 therms annually. </t>
  </si>
  <si>
    <t>P1S</t>
  </si>
  <si>
    <t>Percent of participation relative to eligible population for  small customers</t>
  </si>
  <si>
    <t>Numerator: Number of participating small customers (defined by unique combination of account and premise ID)
Denominator: Total number of small customers in the sector (defined by unique combination of account and premise ID)</t>
  </si>
  <si>
    <t xml:space="preserve">Participation is defined as the first instance of participation. Small customers are defined as those who use less than 40,000 kWh or 10,000 therms annually. 
Targets are set at 5% in compliance with D.18-05-041. The methodology for capturing participation is still to be determined. </t>
  </si>
  <si>
    <t>Percent of square feet of eligible population</t>
  </si>
  <si>
    <t>Numerator: square footage of participating service commercial customers
Denominator: square footage of the commercial sector</t>
  </si>
  <si>
    <t>Numerator: Number of commercial HTR participants (unique account and premise ID)
Denominator: Total number of HTR commercial customers (unique account and premise ID)</t>
  </si>
  <si>
    <t>C5</t>
  </si>
  <si>
    <t>B2</t>
  </si>
  <si>
    <t>Square Footage of Commercial Benchmarking Penetration</t>
  </si>
  <si>
    <t>Percent of benchmarked square feet of eligible population</t>
  </si>
  <si>
    <t>This metric includes buildings benchmarked  within the calendar year</t>
  </si>
  <si>
    <t>B5L</t>
  </si>
  <si>
    <t>Benchmarking Penetration for Commercial Sector</t>
  </si>
  <si>
    <t>Percent of benchmarked customers relative to eligible population for large customers</t>
  </si>
  <si>
    <t>B5M</t>
  </si>
  <si>
    <t>Percent of benchmarked customers relative to eligible population for medium customers</t>
  </si>
  <si>
    <t>B5S</t>
  </si>
  <si>
    <t>Percent of benchmarked customers relative to eligible population for small  customers</t>
  </si>
  <si>
    <t>Percent of benchmarking by customers defined as “hard‐to‐reach”</t>
  </si>
  <si>
    <t>HTR customers defined based on D.18-05-041. 
This metric captures customers benchmarked within the calendar year.</t>
  </si>
  <si>
    <t>C6</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</si>
  <si>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</si>
  <si>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</si>
  <si>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</si>
  <si>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A06</t>
  </si>
  <si>
    <t>C7i</t>
  </si>
  <si>
    <t>N1</t>
  </si>
  <si>
    <t>NMEC</t>
  </si>
  <si>
    <t>Fraction of total projects utilizing Normalized Metered Energy Consumption (NMEC) to estimate savings</t>
  </si>
  <si>
    <t>Percent of total projects utilizing Normalized Metered Energy Consumption (NMEC) to estimate savings</t>
  </si>
  <si>
    <t>Per CAEECC meeting : “Fraction of total custom projects utilizing NMEC to estimate savings”.••••Data from CMPA (Custom Measure and Project Archive)</t>
  </si>
  <si>
    <t>N2</t>
  </si>
  <si>
    <t>Fraction of total savings (gross kWh and therm) derived from NMEC analysis</t>
  </si>
  <si>
    <t>Percent of total savings (gross kWh and therm) derived from NMEC analysis</t>
  </si>
  <si>
    <t>Per CAEECC Meeting: “Fraction of total custom savings derived from NMEC analysis”.••••Data from CMPA.</t>
  </si>
  <si>
    <t>C8i</t>
  </si>
  <si>
    <t>CS</t>
  </si>
  <si>
    <t>Satisfaction</t>
  </si>
  <si>
    <t>Improvement in customer satisfaction</t>
  </si>
  <si>
    <t>Percent Improvement in customer satisfaction</t>
  </si>
  <si>
    <t>Per CAEECC Meeting: M&amp;E will develop and field a consistent survey instrument annually.</t>
  </si>
  <si>
    <t>TS</t>
  </si>
  <si>
    <t>Improvement in trade ally satisfaction</t>
  </si>
  <si>
    <t>Percent Improvement in trade ally satisfaction</t>
  </si>
  <si>
    <t xml:space="preserve">Numerator = Current Year Percentage - Baseline Year Percentage.  Denominator = Baseline Year Percentage.  </t>
  </si>
  <si>
    <t>C9i</t>
  </si>
  <si>
    <t>F1</t>
  </si>
  <si>
    <t>Investment in EE</t>
  </si>
  <si>
    <t>Fraction of total investments made by ratepayers and private capital</t>
  </si>
  <si>
    <t>Percent of total investments made by ratepayers and private capital</t>
  </si>
  <si>
    <t xml:space="preserve"> Per CAEECC meeting: and ED :
Numerator: Total incentive amounts 
Denominator: Total project cost</t>
  </si>
  <si>
    <t>First year annual and lifecycle ex‐ante (pre‐evaluation) gas, electric, and demand savings (gross and net) across Public Sector programs</t>
  </si>
  <si>
    <t>Public Sector (P)</t>
  </si>
  <si>
    <t>Greenhouse gasses (MT CO2eq) based on net lifecycle kWh and Therms savings, reported on an annual basis, incorporating average fuel/technology mix</t>
  </si>
  <si>
    <t>Includes CO2 but not NOX and PM10 as these are not GHGs.
For details regarding electric C02 emissions reduction values, refer to note in cell AA5</t>
  </si>
  <si>
    <t>P3i</t>
  </si>
  <si>
    <t>D3b</t>
  </si>
  <si>
    <t>Percent annual NET kW</t>
  </si>
  <si>
    <t>Average percent energy savings (kWh, kw, therms) per project building or facility</t>
  </si>
  <si>
    <t>Percent annual net kW per project building or facility</t>
  </si>
  <si>
    <t>Percent annual NET kWh</t>
  </si>
  <si>
    <t>Percent annual net kWh per project building or facility</t>
  </si>
  <si>
    <t>Percent annual NET Therms</t>
  </si>
  <si>
    <t>Percent annual net Therms per project building or facility</t>
  </si>
  <si>
    <t>Annual NET kW</t>
  </si>
  <si>
    <t>Average annual energy savings (kWh, kw, therms) per project building floor plan area</t>
  </si>
  <si>
    <t>Average annual net kw savings per project building floor plan area</t>
  </si>
  <si>
    <t>Numerator: Total downstream savings
Denominator Total number of service accounts participating. x average square footage of property</t>
  </si>
  <si>
    <t>Annual NET kWh</t>
  </si>
  <si>
    <t>Numerator: Total downstream savings
Denominator: Total number of service accounts participating. x average square footage of property</t>
  </si>
  <si>
    <t>Annual NET Therms</t>
  </si>
  <si>
    <t>Average annual net Therm savings per project building floor plan area</t>
  </si>
  <si>
    <t>Numeartor: Total downstream savings
Denominator: Total number of service accounts participating. x average square footage of property</t>
  </si>
  <si>
    <t>W1</t>
  </si>
  <si>
    <t>Water</t>
  </si>
  <si>
    <t>Average annual energy savings (kWh, kW therms) per annual flow through project water/wastewater facilities</t>
  </si>
  <si>
    <t>Average annual Net kW savings per annual flow through project water/wastewater facilities</t>
  </si>
  <si>
    <t>Numerator: claimed savings from water/wastewater customers
Denominator: Baseline energy usage as reported on project applications</t>
  </si>
  <si>
    <t>Average annual Net kWh savings per annual flow through project water/wastewater facilities</t>
  </si>
  <si>
    <t>Average annual Net Therms savings per annual flow through project water/wastewater facilities</t>
  </si>
  <si>
    <t>A07</t>
  </si>
  <si>
    <t>Percent of Public Sector accounts participating in programs</t>
  </si>
  <si>
    <t>Numerator: Number of public sector unique account and premise IDs that participated in an EE program
Denominator: total number of unique account and premise IDs in the public sector</t>
  </si>
  <si>
    <t xml:space="preserve">Participation is defined as the first instance of participation. Public sector customers are defined by NAICS codes. </t>
  </si>
  <si>
    <t>P4i</t>
  </si>
  <si>
    <t>Percent of estimated floorplan area (i.e., ft2) of all Public Sector buildings participating in building projects—estimate within +/‐15% of sector‐wide building area, +/‐5% of project building area</t>
  </si>
  <si>
    <t>Percent of estimated floorplan area (i.e., ft2) of all Public Sector buildings participating in building projects</t>
  </si>
  <si>
    <t>Numerator: square footage of participating unique account and premise IDs
Denominator: Square footage of all unique public sector premise and account IDs times average number of buildings per account</t>
  </si>
  <si>
    <t>W2</t>
  </si>
  <si>
    <t>Percent of Public Sector water/wastewater flow (i.e.,
annual average Million Gallons per Day) enrolled in
non‐building water/wastewater programs—
estimate within +/‐20% of flow through eligible
facilities (treatment facilities pumping stations),
+/‐10% of flow through project facilities</t>
  </si>
  <si>
    <t>Percent of Public Sector water/wastewater flow enrolled in non‐building water/wastewater programs</t>
  </si>
  <si>
    <t>As reported by water/wastewater treatment facilities' pumping stations that respond to survey</t>
  </si>
  <si>
    <t>P5</t>
  </si>
  <si>
    <t>P6i</t>
  </si>
  <si>
    <t>F2</t>
  </si>
  <si>
    <t>$</t>
  </si>
  <si>
    <t>Total program‐backed financing distributed to Public Sector customers requiring repayment (i.e., loans, OBF)</t>
  </si>
  <si>
    <t>Total program‐backed financing distributed to Public Sector customers requiring repayment</t>
  </si>
  <si>
    <t xml:space="preserve">Total amount loaned through PA programs </t>
  </si>
  <si>
    <t>"Total program backed financing…requiring repayment" = total  loan amount</t>
  </si>
  <si>
    <t>P7</t>
  </si>
  <si>
    <t>B3</t>
  </si>
  <si>
    <t>Public Sector Benchmarking Penetration Calendar Year</t>
  </si>
  <si>
    <t>Percent of Public Sector buildings with current benchmark</t>
  </si>
  <si>
    <t>EI4</t>
  </si>
  <si>
    <t>Energy intensity per public sector building</t>
  </si>
  <si>
    <t>Average energy use intensity of all Public Sector buildings</t>
  </si>
  <si>
    <t xml:space="preserve"> Average energy use intensity of all Public Sector buildings</t>
  </si>
  <si>
    <t>P7i</t>
  </si>
  <si>
    <t>B4</t>
  </si>
  <si>
    <t>Public Sector Square Foot Benchmarking Penetration in Calendar Year</t>
  </si>
  <si>
    <t>Percent of floorplan area of all Public Sector buildings with current benchmark</t>
  </si>
  <si>
    <t>Numerator: Total square footage of public buildings benchmarked within calendar year, in Portfolio Manager
Denominator: Total square footage of all benchmarked public sector buildings</t>
  </si>
  <si>
    <t>A08</t>
  </si>
  <si>
    <t>In1</t>
  </si>
  <si>
    <t>First year annualized and lifecycle ex‐ante (pre‐evaluation) gas, electric, and demand savings (gross and net) in industrial sector</t>
  </si>
  <si>
    <t>Industrial (I)</t>
  </si>
  <si>
    <t>NA</t>
  </si>
  <si>
    <t>In2</t>
  </si>
  <si>
    <t>In3</t>
  </si>
  <si>
    <t>Percent of participation relative to eligible population for small, medium and large customers</t>
  </si>
  <si>
    <t>Percent of participation relative to eligible population for small customers</t>
  </si>
  <si>
    <t>Participation is defined as the first instance of participation. Small customers are defined as those who use less than 40,000 kWh or 10,000 therms annually.</t>
  </si>
  <si>
    <t>In4i</t>
  </si>
  <si>
    <t>P5L</t>
  </si>
  <si>
    <t>New participation</t>
  </si>
  <si>
    <t>Percent of customers participating that have not received an incentive for the past three years, annually, by small, medium and large customer categories</t>
  </si>
  <si>
    <t>Percent of large customers participating in reporting year that have not received an incentive for the past three years</t>
  </si>
  <si>
    <t>Numerator: Annual number of large industrial participants (by service account) that have not received an incentive for the past 3 years 
Denominator: Total number of unique large industrial account and premise IDs  in the sector</t>
  </si>
  <si>
    <t xml:space="preserve"> Large customers are defined as those using greater than or equal to 500,000 kWh or 250,000 therms annually. </t>
  </si>
  <si>
    <t>P5M</t>
  </si>
  <si>
    <t>Percent of medium customers participating in reporting year that have not received an incentive for the past three years</t>
  </si>
  <si>
    <t>Numerator: Annual number of medium industrial participants (by service account) that have not received an incentive for the past 3 years
Denominator: Total number of unique medium industrial account and premise IDs in the sector</t>
  </si>
  <si>
    <t xml:space="preserve">Medium customers are defined as those who use between 40,000-500,000kWh or 10,000-250,000 therms annually. </t>
  </si>
  <si>
    <t>P5S</t>
  </si>
  <si>
    <t>Percent of small customers participating in reporting year that have not received an incentive for the past three years</t>
  </si>
  <si>
    <t>Numerator: Annual number of small industrial participants (by service account) that have not received an incentive for the past 3 years 
Denominator: Total number of unique small industrial account and premise IDs in the sector</t>
  </si>
  <si>
    <t>Small customers are defined as those who use less than 40,000 kWh or 10,000 therms annually.</t>
  </si>
  <si>
    <t>In5</t>
  </si>
  <si>
    <t>$/kW</t>
  </si>
  <si>
    <t>Levelized cost of energy efficiency per kWh, therm and KW (use both TRC and PAC)</t>
  </si>
  <si>
    <t>$/kWh</t>
  </si>
  <si>
    <t>$/therm</t>
  </si>
  <si>
    <t>In6</t>
  </si>
  <si>
    <t>Reduction in consumption (proposed by SCE and SDG&amp;E)</t>
  </si>
  <si>
    <t>Defined as savings as a percentage of sectoral usage, based on conversations between PAs and ED.</t>
  </si>
  <si>
    <t>A09</t>
  </si>
  <si>
    <t>A1</t>
  </si>
  <si>
    <t>First year and lifecycle ex ante (pre‐evaluation) annualized gas, electric, and demand savings in Agricultural sector, gross and net</t>
  </si>
  <si>
    <t>Agricultural (A)</t>
  </si>
  <si>
    <t>A2</t>
  </si>
  <si>
    <t>A3</t>
  </si>
  <si>
    <t>P1: Particpants</t>
  </si>
  <si>
    <t>A4</t>
  </si>
  <si>
    <t>A10</t>
  </si>
  <si>
    <t>CS1</t>
  </si>
  <si>
    <t>Net GWh</t>
  </si>
  <si>
    <t>Net Energy Savings: GWH</t>
  </si>
  <si>
    <t>Net GWh savings</t>
  </si>
  <si>
    <t>Codes &amp; Standards (CS)</t>
  </si>
  <si>
    <t>EM&amp;V study</t>
  </si>
  <si>
    <t>2018-2025 consistent with adopted goals from D.17-09-025, Tables 1, 2, and 3, p. 37-39; 2016 from CEDARS (spillover not included).  Values summed across all four IOUs. "Savings" is defined as Net First year savings.</t>
  </si>
  <si>
    <t>Net MMTherms</t>
  </si>
  <si>
    <t>Net Energy Savings: MM Therms</t>
  </si>
  <si>
    <t>Net MMTherms savings</t>
  </si>
  <si>
    <t>2018-2025 consistent with adopted goals from D.17-09-025, Tables 1, 2, and 3, p. 37-39; 2016 from CEDARS (spillover not included).  Values summed across all four IOUs.  "Savings" is defined as Net First year savings.</t>
  </si>
  <si>
    <t>Net MW</t>
  </si>
  <si>
    <t>Net Energy Savings: MW</t>
  </si>
  <si>
    <t>Net MW savings</t>
  </si>
  <si>
    <t>CS2</t>
  </si>
  <si>
    <t>Count</t>
  </si>
  <si>
    <t>Advocacy-Building</t>
  </si>
  <si>
    <t>Number of measures supported by CASE studies in rulemaking cycle (current work)</t>
  </si>
  <si>
    <t xml:space="preserve"> Measures supported by CASE</t>
  </si>
  <si>
    <t>Baseline and targets for measures supported  are  for 3 year cycle rather than annual.</t>
  </si>
  <si>
    <t>Number of measures adopted by CEC in rulemaking cycle (indicator of past work)</t>
  </si>
  <si>
    <t xml:space="preserve"> Measures adopted by CEC</t>
  </si>
  <si>
    <t>CS3</t>
  </si>
  <si>
    <t>Advocacy-Appliance</t>
  </si>
  <si>
    <t>Number of T-20 measures supported by CASE studies in rulemaking cycle (current work)</t>
  </si>
  <si>
    <t xml:space="preserve"> T-20 measures supported by CASE</t>
  </si>
  <si>
    <t>Baseline is annual.  Targets for measures supported  are  for 3 year cycle rather than annual. 2017 chosen as baseline since 2016 was zero.</t>
  </si>
  <si>
    <t>Number of measures adopted by CEC in current year</t>
  </si>
  <si>
    <t>Baseline is annual.  Targets for measures adopted  are  for 3 year cycle rather than annual.</t>
  </si>
  <si>
    <t>CS4</t>
  </si>
  <si>
    <t>Advocacy-Federal</t>
  </si>
  <si>
    <t>Number of federal standards adopted for which a utility advocated (IOUs to list advocated activites)</t>
  </si>
  <si>
    <t xml:space="preserve"> Standards adopted</t>
  </si>
  <si>
    <t>Baselines and targets are annual.  Any federal standards based upon Title 20 that were adopted will still be included in the federal count.</t>
  </si>
  <si>
    <t>Percent of federal standards adopted for which a utility advocated (#IOU supported / # DOE adopted)</t>
  </si>
  <si>
    <t xml:space="preserve"> # IOUs supported ÷ 
# DOE adopted</t>
  </si>
  <si>
    <t>Baselines and targets are annual.</t>
  </si>
  <si>
    <t>CS5</t>
  </si>
  <si>
    <t>Reach Codes</t>
  </si>
  <si>
    <t>The number of local government Reach Codes implemented (this is a joint IOU and REN effort)</t>
  </si>
  <si>
    <t xml:space="preserve"> Reach Code ordinances implemented</t>
  </si>
  <si>
    <t>Targets are total for a three-year Title 24 code cycle.  Jurisdictions having multiple reach codes will be counted by reach code rather than by jurisdiction.  Accomplishments will be reported from the CEC Reach Codes website (http://www.energy.ca.gov/title24/2013standards/ordinances/).</t>
  </si>
  <si>
    <t>A11</t>
  </si>
  <si>
    <t>CS6</t>
  </si>
  <si>
    <t>Compliance Improvement</t>
  </si>
  <si>
    <t>Number of training activities (classes, webinars) held, number of market actors participants by segment (e.g. building officials, builders, architects, etc.) and the the total size (number of the target audience) by sector. (M) Number of training activities</t>
  </si>
  <si>
    <t xml:space="preserve"> Number of training activities</t>
  </si>
  <si>
    <t>118 live training sessions and 20 webinars in 2017; short, mid, and long-term targets are annual</t>
  </si>
  <si>
    <t>Number of training activities (classes, webinars) held, number of market actors participants by segment (e.g. building officials, builders, architects, etc.) and the the total size (number of the target audience) by sector. (M) Number of participants</t>
  </si>
  <si>
    <t xml:space="preserve"> Number of participants</t>
  </si>
  <si>
    <t>3000 attendees for live training and 600 attendees for webinars in 2017; short, mid, and long-term targets are annual.  Attendees will be shown by major segment (i.e., building officials, builders, architects, HERS raters) and target size of each segment will be provided during first metrics reporting.</t>
  </si>
  <si>
    <t>Score</t>
  </si>
  <si>
    <t>Increase in code compliance knowledge pre/post training</t>
  </si>
  <si>
    <t xml:space="preserve"> Knowledge score</t>
  </si>
  <si>
    <t>Code compliance knowledge increase will be tested via pre and post training questionaires.  Surveys will be conducted for training that lasts longer than three hours (in order to preserve time for instruction in shorter training sessions).  Questionaires will be made available during the first metrics reporting.</t>
  </si>
  <si>
    <t>CS6R</t>
  </si>
  <si>
    <t>The percentage increase in closed permits for building projects triggering energy code compliance within participating jurisdictions</t>
  </si>
  <si>
    <t xml:space="preserve"> N/A-REN</t>
  </si>
  <si>
    <t>CS6Ri</t>
  </si>
  <si>
    <t>Number and percent of jurisdictions with staff participating in an Energy Policy Forum</t>
  </si>
  <si>
    <t xml:space="preserve">Number and percent of jurisdictions receiving Energy Policy technical assistance. </t>
  </si>
  <si>
    <t>Buildings receiving enhanced code compliance support and delivering compliance data to program evaluators</t>
  </si>
  <si>
    <t>A12</t>
  </si>
  <si>
    <t>WET-1</t>
  </si>
  <si>
    <t>Collaborations</t>
  </si>
  <si>
    <t xml:space="preserve">Number of collaborations by Business Plan sector to jointly develop or share training materials or resources. </t>
  </si>
  <si>
    <t>Workforce Education and Training (WET)</t>
  </si>
  <si>
    <t>Not Available</t>
  </si>
  <si>
    <t>Staff input.</t>
  </si>
  <si>
    <t>WET-2</t>
  </si>
  <si>
    <t>Penetration</t>
  </si>
  <si>
    <t>Number of participants by sector</t>
  </si>
  <si>
    <t>Sector:
Residential - 889               
Nonresidential - 5,814   
Segment:                 
HVAC - 2507                              
Lighting - 239                                 
Codes &amp; Standards - 896  
Foodservice - 125                        
Renewables &amp; Sustainability - 730 
Home Performance -  N/A                      
Real Estate -  N/A                                
Rates, Rebate &amp; Incentive Programs -  321  
Zero-Net Energy - 103
*Data was not tracked in line with other segments                            
Building Design, Construction and Performance -  N/A</t>
  </si>
  <si>
    <t>Sector:
Residential - 563             
Nonresidential - 5,853
Segment:                 
HVAC - 2299                              
Lighting - 271                                
Codes &amp; Standards - 634 
Foodservice - 126                        
Renewables &amp; Sustainability - 418 
Home Performance - 296                      
Real Estate - 222                               
Rates, Rebate &amp; Incentive Programs -  355  
Zero-Net Energy - 190
*Data was not tracked in line with other segments                            
Building Design, Construction and Performance - 1270
Marketing, Finance, and Sales (MFS) -335</t>
  </si>
  <si>
    <t xml:space="preserve">Sector:
Residential - 520
Nonresidential - 5,566
Segment:                 
Building Design &amp; Construction - 350
Building Performance - 336
Commercial &amp; Industrial Energy Process &amp; Technoloby (CIEPT) - 334
Energy Codes &amp; Standards - 699
Food Service - 82
Home Performance - 541
HVAC -   2,163                           
Lighting - 150             
Market, Finance &amp; Sales - 243
Rates, Rebate &amp; Incentive Programs - 259
Real Estate - 333         
Renewable Energy &amp; Sustainability -  483            
Zero-Net Energy - 113
*Data was not tracked in line with other segments </t>
  </si>
  <si>
    <t>Sector:
Residential - 185
Nonresidential - 7,036
Segment
Building Design &amp; Construction - 606
Building Performance - 326
Commercial &amp; Industrial Energy Process &amp; Technology (CIEPT) - 180
*Energy Codes &amp; Standards (CNS) - 441
Food Service - 28
Home Performance - 471
HVAC - 3,855
Lighting - 104
Market, Finance &amp; Sales - 516
Rates, Rebate &amp; Incentive Programs - 108
Real Estate - 187
Renewable Energy &amp; Sustainability - 383
Zero-Net Energy - 16
*Data was not tracked in line with other segments</t>
  </si>
  <si>
    <t xml:space="preserve">Report from class registration database.
</t>
  </si>
  <si>
    <t>Percentage</t>
  </si>
  <si>
    <t>Percent of participation relative to eligible target population for curriculum</t>
  </si>
  <si>
    <t>See ETP-M4</t>
  </si>
  <si>
    <t xml:space="preserve">"Participation" means unique participants, meaning that one person attending two classes throughout the year would be counted as one participant.
“Curriculum” refers to the portfolio of training programs and training materials offered by WE&amp;T
“Eligible target population” refers to the energy efficiency labor workforce within each PA's service territory based on the proportion of the IOU's territory population compared to that of California's population.
Justification for targets is consistent with justification provided for metric above.
</t>
  </si>
  <si>
    <t>WET-3</t>
  </si>
  <si>
    <t>Diversity</t>
  </si>
  <si>
    <t xml:space="preserve">Percent of total WE&amp;T training program participants that meet the definition of disadvantaged worker.  </t>
  </si>
  <si>
    <t>Percent of incentive dollars spent on contracts* with a demonstrated commitment to provide career pathways to disadvantaged workers</t>
  </si>
  <si>
    <t>Disadvantaged worker tracking is currently not required by PA contract terms and conditions.</t>
  </si>
  <si>
    <t>*Applies only to programs that install, modify, repair, or maintain EE equipment where the incentive is paid to an entity other than a manufacturer, distributor, or retailer of equipment. This applicability standard is adopted from the language the July 9th ruling on workforce standards. It excludes contracts such as those for upstream incentives, Codes and Standards, and mid-stream distributor programs. 
“Demonstrated commitment” means that the vendor submits a plan describing how the program will provide disadvantaged workers with improved access to career opportunities in the energy efficiency industry, that they regularly report the percentage of their workforce qualifying as “disadvantaged”, and that they have long-term targets for the percentage of their  workforce qualifying as “disadvantaged”.
See "Disadvantaged worker" above.
Data to support this metric will be required by new third-party program implementers as part of the upcoming solicitations.</t>
  </si>
  <si>
    <t>WET-3i</t>
  </si>
  <si>
    <t xml:space="preserve">Number Career &amp; Workforce Readiness (CWR) participants who have been employed for 12 months after receiving the training </t>
  </si>
  <si>
    <t>Per ED, to be determined by an ED study*</t>
  </si>
  <si>
    <t>CWR program does not yet exist. CWR RFA/RFP will be issued Q3 2019 with exptected launch mid-2020.</t>
  </si>
  <si>
    <t>A13</t>
  </si>
  <si>
    <t>ETP-M1</t>
  </si>
  <si>
    <t>Research Prioritization</t>
  </si>
  <si>
    <t xml:space="preserve"> Number of TPMs initiated (gas and electric combined), including one technology-focused pilot (TFP) TPM  *This number will be updated once all third party contracts have been awarded. </t>
  </si>
  <si>
    <t xml:space="preserve">Number of TPMs initiated (gas and electric combined), including one technology-focused pilot (TFP) TPM </t>
  </si>
  <si>
    <t>Emerging Technologies (ET)</t>
  </si>
  <si>
    <t>ETP-Future</t>
  </si>
  <si>
    <t xml:space="preserve"> N/A—TPMs will be initiated once 3P implentation contracts have been awarded.</t>
  </si>
  <si>
    <t>Data for this metric will be gathered from 3P TPM Implementers annually.</t>
  </si>
  <si>
    <t xml:space="preserve">1) Technology priority maps (TPMs) are defined in the Business Plan 2) Technology-focused pilot: See ETP-M7 </t>
  </si>
  <si>
    <t>ETP-M2</t>
  </si>
  <si>
    <t>Count of TPMs</t>
  </si>
  <si>
    <t>Number of TPMs updated *This number will be updated once all third party contracts have been awarded.</t>
  </si>
  <si>
    <t>Number of TPMs updated</t>
  </si>
  <si>
    <t>1) Technology priority maps (TPMs) are defined in the Business Plan</t>
  </si>
  <si>
    <t>ETP-M3</t>
  </si>
  <si>
    <t>Count of Projects</t>
  </si>
  <si>
    <t>Projects</t>
  </si>
  <si>
    <t>Number of projects initiated</t>
  </si>
  <si>
    <t xml:space="preserve">1) Technology priority maps (TPMs) are defined in the Business Plan 2) Projects are considered “initiated” when project budget has been approved and funding allocated. </t>
  </si>
  <si>
    <t>ETP-M4</t>
  </si>
  <si>
    <t>Count of Events</t>
  </si>
  <si>
    <t>Outreach</t>
  </si>
  <si>
    <t>Number of outreach events with technology developers with products &lt;1 year from commercialization, including new technology vendors, manufacturers, and entrepreneurs. *This number will be updated once all third party contracts have been awarded.</t>
  </si>
  <si>
    <t>Number of outreach events with technology developers with products &lt;1 year from commercialization, including new technology vendors, manufacturers, and entrepreneurs</t>
  </si>
  <si>
    <t>Each ETP event will provide data for ETP-M4 and ETP-M5 simultaneously.**Data for this metric will be gathered from TPM Implementers annually based on methodology to be determined.</t>
  </si>
  <si>
    <t>1) “Technology developers” – Any organization or company that develops energy efficiency and demand response technology suitable for inclusion in PA incentive programs 2) “Events” – ET Summit, webinars, and in-person meetings, as proposed by ETP implementers.</t>
  </si>
  <si>
    <t>ETP-M5</t>
  </si>
  <si>
    <t>Number of outreach events with technology developers with products &lt;5 years from commercialization, including new technology vendors, manufacturers, and entrepreneurs. *This number will be updated once all third party contracts have been awarded.</t>
  </si>
  <si>
    <t>Number of outreach events with technology developers with products &lt;5 years from commercialization, including new technology vendors, manufacturers, and entrepreneurs</t>
  </si>
  <si>
    <t>Each ETP event will provide data for ETP-M4 and ETP-M5 simultaneously.**Data for this metric will be gathered from 3P TPM Implementers annually based on methodology to be determined.</t>
  </si>
  <si>
    <t>1) “Technology developers” – Any organization or company that develops energy efficiency and demand response technology suitable for inclusion in PA incentive programs. 2) “Events” – ET Summit, webinars, and in-person meetings, as proposed by ETP implementers.</t>
  </si>
  <si>
    <t>A14</t>
  </si>
  <si>
    <t>ETP-M6</t>
  </si>
  <si>
    <t>Count of TFPs</t>
  </si>
  <si>
    <t>Pilots</t>
  </si>
  <si>
    <t>Number of projects initiated with cooperation from other internal IOU programs associated with each Technology-focused Pilot  *This number will be updated once all third party contracts have been awarded.</t>
  </si>
  <si>
    <t xml:space="preserve">Number of projects initiated with cooperation from other internal IOU programs associated with each Technology-focused Pilot  </t>
  </si>
  <si>
    <t xml:space="preserve"> N/A—TFPs will begin once 3P implentation contracts have been awarded.</t>
  </si>
  <si>
    <t xml:space="preserve">ETP-M6 metric is a subset of ETP-M7 and counted towards ETP-M7 targets. All targets will be determined by 3P TPM implementers. </t>
  </si>
  <si>
    <t>1) “Cooperation” is defined as a process by which all parties work towards a mutual objective.</t>
  </si>
  <si>
    <t>ETP-M7</t>
  </si>
  <si>
    <t>Number of Technology-Focused Pilot (TFP) initiated as part of the TFP TPM. *This number will be updated once all third party contracts have been awarded.</t>
  </si>
  <si>
    <t>Number of Technology-Focused Pilot (TFP) initiated as part of the TFP TPM</t>
  </si>
  <si>
    <t>1) A technology-focused pilot (TFP) will identify market barriers for a diverse range of high-impact technologies through studies, and subsequently breaking down identified barriers  in collaboration with other relevant programs . 2) “Technology-focused Pilot”- Pilots that have been proposed by 3Ps in response to PA needs and that have been approved through the existing ED Ideation Process. These includes TFPs conducted in cooperation with other programs.</t>
  </si>
  <si>
    <t>A15</t>
  </si>
  <si>
    <t>ETP-T1</t>
  </si>
  <si>
    <t>Percent of New Measures</t>
  </si>
  <si>
    <t>Measure Tracing</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</si>
  <si>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</si>
  <si>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</si>
  <si>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 xml:space="preserve">Per ED: Baseline, methodology, and targets need to be determined by ED evaluation contractors. ED evaluators can make recommendations on what suitable targets would be. ETP Tracking Metrics 1 – 5 need to be determined at the same time as part of calculating savings (ETP-T5), and because ETP impact and savings are involved, ED evaluators need to make these determinations. Baselines will not be available until then. </t>
  </si>
  <si>
    <t xml:space="preserve">ETP-T1 through ETP -T8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</si>
  <si>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ETP-T2</t>
  </si>
  <si>
    <t>Count of New Measures</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</si>
  <si>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</si>
  <si>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</si>
  <si>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 xml:space="preserve">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t>
  </si>
  <si>
    <t>ETP-T3</t>
  </si>
  <si>
    <t>Prior year: % of new codes or standards that were previously ETP technologies</t>
  </si>
  <si>
    <t xml:space="preserve">Per ED: Baseline, methodology, and targets need to be determined by ED evaluation contractor. </t>
  </si>
  <si>
    <t>ETP-T4</t>
  </si>
  <si>
    <t>Prior Year: # of new codes and standards that were previously ETP technologies. *The PAs believe this is not suited for a metric with targets because ETP does not make decisions about new codes or standards.</t>
  </si>
  <si>
    <t>Prior Year: # of new codes and standards that were previously ETP technologies</t>
  </si>
  <si>
    <t>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PAs will work with ED to support matching ETP content to portfolio content.</t>
  </si>
  <si>
    <t xml:space="preserve">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</si>
  <si>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ETP-T5a</t>
  </si>
  <si>
    <t xml:space="preserve">Lifecycle net kW    </t>
  </si>
  <si>
    <t>Savings Tracing</t>
  </si>
  <si>
    <t>Savings of measures currently in the portfolio that were supported by ETP, added since 2009. Ex-ante with gross and net for all measures, with ex-post where available</t>
  </si>
  <si>
    <t xml:space="preserve">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</si>
  <si>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ETP is a non-resource program and does not make savings claims.</t>
  </si>
  <si>
    <t>ETP-T5b</t>
  </si>
  <si>
    <t xml:space="preserve">Lifecycle net kWh    </t>
  </si>
  <si>
    <t>ETP-T5c</t>
  </si>
  <si>
    <t>Lifecycle net Therms</t>
  </si>
  <si>
    <t>ETP-T6a</t>
  </si>
  <si>
    <t>Count of project ideas by PA</t>
  </si>
  <si>
    <t>Project Idea Tracing</t>
  </si>
  <si>
    <t>Data for this metric will be gathered from 3P TPM Implementers annually. If ideas are submitted both outside and as part of the TPM-aligned research planning process, it can be reported under both ETP-T6 and ETP-T7. Ideas may be submitted by more than one source and will be counted under each.</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</si>
  <si>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"Submitted" refers to an idea submitted through a formal submission process.</t>
  </si>
  <si>
    <t>ETP-T6b</t>
  </si>
  <si>
    <t>Count of project ideas by national labs</t>
  </si>
  <si>
    <t>ETP-T6c</t>
  </si>
  <si>
    <t>Count of project ideas by manufacturers</t>
  </si>
  <si>
    <t>ETP-T6d</t>
  </si>
  <si>
    <t>Count of project ideas by entrepreneurs</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</si>
  <si>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"Submitted" refers to an idea submitted through a formal submission process.</t>
  </si>
  <si>
    <t>ETP-T7a</t>
  </si>
  <si>
    <t>Data for this metric will be gathered from 3P TPM Implementers. If ideas are submitted both outside and as part of the TPM-aligned research planning process, it can be reported under both ETP-T6 and ETP-T7. Ideas may be submitted by more than one source and will be counted under each.</t>
  </si>
  <si>
    <t>ETP-T7b</t>
  </si>
  <si>
    <t>ETP-T7c</t>
  </si>
  <si>
    <t>ETP-T7d</t>
  </si>
  <si>
    <t>A16</t>
  </si>
  <si>
    <t>ETP-T8</t>
  </si>
  <si>
    <t>Number of lists</t>
  </si>
  <si>
    <t>Statewide Goal Alignment</t>
  </si>
  <si>
    <t>List of ETP projects aligned with statewide goals that were initiated in the reporting year with specificity as to what aspect of each goal it is fulfilling. Goals will also be labeled in the ETP database. A list of eligible goals will be developed collaboratively with ED.</t>
  </si>
  <si>
    <t>List of ETP projects aligned with statewide goals that were initiated in the reporting year with specificity as to what aspect of each goal it is fulfilling</t>
  </si>
  <si>
    <t xml:space="preserve"> N/A - The statewide goals to be tracked are still under collaborative discussion with ED and not yet available; hence, no data will be reported for 2019</t>
  </si>
  <si>
    <t>Data for this metric will be gathered from 3P TPM Implementers.  An ETP project may align with multiple statewide goals and will be listed under each goal. **</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</si>
  <si>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 however the commission ruled that these tracking metrics must have targets. The “statewide goals” will be tracked will be developed and updated in collaboration with ED as needed. Projects are considered “initiated” when project budget has been approved and funding allocated.</t>
  </si>
  <si>
    <t>ETP-T8: List of ETP projects aligned with statewide goals that were initiated in the reporting year with specificity as to what aspect of each goal it is fulfilling. Goals will also be labeled in the ETP database. A list of eligible goals will be developed collaboratively with ED.</t>
  </si>
  <si>
    <t>ETP-T8: List of ETP projects aligned with statewide goals that were initiated in the reporting year with specificity as to what aspect of each goal it is fulfilling</t>
  </si>
  <si>
    <t>Equity Segment Metrics</t>
  </si>
  <si>
    <t>THIS SET OF METRICS AND INDICATORS ARE BASED ON RECOMMENDATIONS BY CAEECC WORKING GROUPS. THEY HAVE NOT BEEN APPROVED BY THE CPUC. FINAL REPORT CAN BE FOUND AT: https://www.caeecc.org/equity-metrics-working-group-meeting</t>
  </si>
  <si>
    <t>Metric/Indicator #</t>
  </si>
  <si>
    <t>Metric/Indicator Description</t>
  </si>
  <si>
    <t>Units of Measure</t>
  </si>
  <si>
    <t>Participants</t>
  </si>
  <si>
    <t>2022 Expected Results</t>
  </si>
  <si>
    <t>2023 Expected Results</t>
  </si>
  <si>
    <t>Proxy Explanation</t>
  </si>
  <si>
    <t>Notes</t>
  </si>
  <si>
    <t>ED Comments</t>
  </si>
  <si>
    <t>ED notes on realted, existing metrics</t>
  </si>
  <si>
    <t>Equity_1</t>
  </si>
  <si>
    <t>Total # residential (SF or MF unit) equity-targeted households (HHs) served by the Equity programs</t>
  </si>
  <si>
    <t>Households (HH)</t>
  </si>
  <si>
    <t>Equity-All Target Participants</t>
  </si>
  <si>
    <t>Equity_2</t>
  </si>
  <si>
    <t>A1.1</t>
  </si>
  <si>
    <t>Single Family –  equity market support (ex: education, information, training, technical support, etc.)</t>
  </si>
  <si>
    <t>MS Target Participants</t>
  </si>
  <si>
    <t>Equity_3</t>
  </si>
  <si>
    <t>A1.2</t>
  </si>
  <si>
    <t>Single family –  equity resource acquisition (ex: energy saving action, etc. )</t>
  </si>
  <si>
    <t>RA Target Participants</t>
  </si>
  <si>
    <t>Equity_4</t>
  </si>
  <si>
    <t>A1.3</t>
  </si>
  <si>
    <t>Multifamily –  equity market support (ex: education, information, training, technical support, etc.)</t>
  </si>
  <si>
    <t>Be sure MF building definition (i.e. # of units) is consistent with BP metrics</t>
  </si>
  <si>
    <t>Equity_5</t>
  </si>
  <si>
    <t>A1.4</t>
  </si>
  <si>
    <t>Multifamily – equity resource acquisition (ex: energy saving action, etc. )</t>
  </si>
  <si>
    <t>Equity_6</t>
  </si>
  <si>
    <t>Total # MF equity-targeted buildings served by the Equity programs</t>
  </si>
  <si>
    <t>Buildings</t>
  </si>
  <si>
    <t>Equity_7</t>
  </si>
  <si>
    <t>A2.1</t>
  </si>
  <si>
    <t>Equity - Market support (ex: education, information, training, technical support, etc.)</t>
  </si>
  <si>
    <t>Equity_8</t>
  </si>
  <si>
    <t>A2.2</t>
  </si>
  <si>
    <t>Equity - resource acquisition (ex: energy saving action, etc. )</t>
  </si>
  <si>
    <t>Equity_9</t>
  </si>
  <si>
    <t>Total # Ag or Ind. equity-targeted customers served by the Equity programs</t>
  </si>
  <si>
    <t>Customers</t>
  </si>
  <si>
    <t>Industrial (I) and Agricultural (A)</t>
  </si>
  <si>
    <t>Equity_10</t>
  </si>
  <si>
    <t>A3.1</t>
  </si>
  <si>
    <t>Ag –  equity market support (ex: education, information, training, technical support, etc.)</t>
  </si>
  <si>
    <t>Equity_11</t>
  </si>
  <si>
    <t>A3.2</t>
  </si>
  <si>
    <t>Ag –  equity resource acquisition (ex: energy saving action, etc. )</t>
  </si>
  <si>
    <t>Equity_12</t>
  </si>
  <si>
    <t>A3.3</t>
  </si>
  <si>
    <t>Ind –  equity market support (ex: education, information, training, technical support, etc.)</t>
  </si>
  <si>
    <t>Equity_13</t>
  </si>
  <si>
    <t>A3.4</t>
  </si>
  <si>
    <t>Ind – equity resource acquisition (ex: energy saving action, etc. )</t>
  </si>
  <si>
    <t>Equity_14</t>
  </si>
  <si>
    <t>Total # equity-targeted public facilities and equipment or community projects served by the Equity programs</t>
  </si>
  <si>
    <t>Equity_15</t>
  </si>
  <si>
    <t>A4.1</t>
  </si>
  <si>
    <t>Equity_16</t>
  </si>
  <si>
    <t>A4.2</t>
  </si>
  <si>
    <t>Equity_17</t>
  </si>
  <si>
    <t>A5</t>
  </si>
  <si>
    <t>Total # small and medium business (SMB) equity-targeted participants served by the Equity programs</t>
  </si>
  <si>
    <t>Businesses</t>
  </si>
  <si>
    <t>Is distinction between Small and Medium business needed?</t>
  </si>
  <si>
    <t>Equity_18</t>
  </si>
  <si>
    <t>A5.1</t>
  </si>
  <si>
    <t>Equity_19</t>
  </si>
  <si>
    <t>A5.2</t>
  </si>
  <si>
    <t>Equity_20</t>
  </si>
  <si>
    <t>A6</t>
  </si>
  <si>
    <t>Total # of companies/non-profits served by the Equity Segment programs</t>
  </si>
  <si>
    <t>Equity_21</t>
  </si>
  <si>
    <t>A6.1</t>
  </si>
  <si>
    <t>Equity_22</t>
  </si>
  <si>
    <t>A6.2</t>
  </si>
  <si>
    <t>Equity_23</t>
  </si>
  <si>
    <t>A7</t>
  </si>
  <si>
    <t>Total # of contractors/workers served by Equity Segment Programs</t>
  </si>
  <si>
    <t>Contractors/Workers</t>
  </si>
  <si>
    <t xml:space="preserve">Would we just want the number of workers or would we want it by sector and/or by type of work (construction, consulting, admin, trainers, etc)? </t>
  </si>
  <si>
    <t>Equity_24</t>
  </si>
  <si>
    <t>A8</t>
  </si>
  <si>
    <t>Total # (indicator for all) [and % (metric for PAs with no relevant legal restriction)] of contractors and/or workers that are disadvantaged workers or otherwise underrepresented, who are directly involved in implementing Equity Segment programs</t>
  </si>
  <si>
    <t>Equity_25</t>
  </si>
  <si>
    <t>A9</t>
  </si>
  <si>
    <t>Total # (indicator for all) [and % (metric for PAs with no relevant legal restriction)] of companies/non-profits who are Diverse Business Enterprises (DBE) or otherwise underrepresented (e.g., BIPOC-owned) with contracts to implement Equity Segment programs</t>
  </si>
  <si>
    <t>Companies</t>
  </si>
  <si>
    <t>Equity_26</t>
  </si>
  <si>
    <t>Expected first-year bill savings in total $ for equity-targeted program participants (metric)</t>
  </si>
  <si>
    <t>Dollars</t>
  </si>
  <si>
    <t>Per the Equity WG report, the methodology and how fuel-switching will be handled still needs to be clarified</t>
  </si>
  <si>
    <t>Equity_27</t>
  </si>
  <si>
    <t>GHG reductions (tons)_EquityAll</t>
  </si>
  <si>
    <t>Lifecycle GHG reductions (tons) - Net</t>
  </si>
  <si>
    <t>Equity_28</t>
  </si>
  <si>
    <t>B2.1</t>
  </si>
  <si>
    <t>GHG reductions (tons)_EquityDAC</t>
  </si>
  <si>
    <t>Equity-DAC Participants</t>
  </si>
  <si>
    <t>Equity_29</t>
  </si>
  <si>
    <t>B2.2</t>
  </si>
  <si>
    <t>GHG reductions (tons)_EquityHTR</t>
  </si>
  <si>
    <t>Equity-HTR Participants</t>
  </si>
  <si>
    <t>Equity_30</t>
  </si>
  <si>
    <t>B2.3</t>
  </si>
  <si>
    <t>GHG reductions (tons)_EquityUnderserved</t>
  </si>
  <si>
    <t>Equity-Underserved Participants</t>
  </si>
  <si>
    <t>Equity_31</t>
  </si>
  <si>
    <t>Total kWh savings_EquityAll</t>
  </si>
  <si>
    <t>Equity_32</t>
  </si>
  <si>
    <t>B3.1</t>
  </si>
  <si>
    <t>Total kWh savings_EquityDAC</t>
  </si>
  <si>
    <t>Equity_33</t>
  </si>
  <si>
    <t>B3.2</t>
  </si>
  <si>
    <t>Total kWh savings_EquityHTR</t>
  </si>
  <si>
    <t>Equity_34</t>
  </si>
  <si>
    <t>B3.3</t>
  </si>
  <si>
    <t>Total kWh savings_EquityUnderserved</t>
  </si>
  <si>
    <t>Equity_35</t>
  </si>
  <si>
    <t>Total kW savings_EquityAll</t>
  </si>
  <si>
    <t>Equity_36</t>
  </si>
  <si>
    <t>B4.1</t>
  </si>
  <si>
    <t>Total kW savings_EquityDAC</t>
  </si>
  <si>
    <t>Equity_37</t>
  </si>
  <si>
    <t>B4.2</t>
  </si>
  <si>
    <t>Total kW savings_EquityHTR</t>
  </si>
  <si>
    <t>Equity_38</t>
  </si>
  <si>
    <t>B4.3</t>
  </si>
  <si>
    <t>Total kW savings_EquityUnderserved</t>
  </si>
  <si>
    <t>Equity_39</t>
  </si>
  <si>
    <t>B5</t>
  </si>
  <si>
    <t>Total Therm savings_EquityAll</t>
  </si>
  <si>
    <t>Equity_40</t>
  </si>
  <si>
    <t>B5.1</t>
  </si>
  <si>
    <t>Total Therm savings_EquityDAC</t>
  </si>
  <si>
    <t>Equity_41</t>
  </si>
  <si>
    <t>B5.2</t>
  </si>
  <si>
    <t>Total Therm savings_EquityHTR</t>
  </si>
  <si>
    <t>Equity_42</t>
  </si>
  <si>
    <t>B5.3</t>
  </si>
  <si>
    <t>Total Therm savings_EquityUnderserved</t>
  </si>
  <si>
    <t>Equity_43</t>
  </si>
  <si>
    <t>Community engagement activities during program design and to identify community needs and solutions</t>
  </si>
  <si>
    <t>Counts</t>
  </si>
  <si>
    <t>Equity_44</t>
  </si>
  <si>
    <t>B7</t>
  </si>
  <si>
    <t>Community engagement activities during program implementation</t>
  </si>
  <si>
    <t>Equity_45</t>
  </si>
  <si>
    <t>B8</t>
  </si>
  <si>
    <t>Community engagement activities during program assessment</t>
  </si>
  <si>
    <t>Equity_46</t>
  </si>
  <si>
    <t>Energy and climate benefits (monetized within TSB)</t>
  </si>
  <si>
    <t>Equity_47</t>
  </si>
  <si>
    <t>C1.1</t>
  </si>
  <si>
    <t>Health – “non-energy benefits” in “counts of participants receiving this benefit” until we can monetize. Reporting at least one of: Indoor air quality, Outdoor air quality (e.g., reduction in emissions from gas combustion appliances that vent to nearby outdoor air), Reduction in interior contaminants/biologics, other</t>
  </si>
  <si>
    <t>Equity_48</t>
  </si>
  <si>
    <t>C1.2</t>
  </si>
  <si>
    <t>Comfort - “non-energy benefits” in “counts of participants receiving this benefit” until we can monetize. Reporting at least one of: reduced drafts, quieter interior, managed interior temp, other</t>
  </si>
  <si>
    <t>Equity_49</t>
  </si>
  <si>
    <t>C1.3</t>
  </si>
  <si>
    <t>Safety -“non-energy benefits” in “counts of participants receiving this benefit” until we can monetize. Reporting at least one of: improved safety of appliances, other</t>
  </si>
  <si>
    <t>Equity_50</t>
  </si>
  <si>
    <t>C1.4</t>
  </si>
  <si>
    <t>Economic or other “non-energy benefits” (as proposed by the PAs or program) in dollars or “counts of participants receiving this benefit” until we can monetize</t>
  </si>
  <si>
    <t>Market Support Segment Metrics</t>
  </si>
  <si>
    <t xml:space="preserve">THIS SET OF METRICS AND INDICATORS ARE BASED ON RECOMMENDATIONS BY CAEECC WORKING GROUPS. THEY HAVE NOT BEEN APPROVED BY THE CPUC.  FINAL REPORT CAN BE FOUND AT: https://www.caeecc.org/market-support-metrics-wg </t>
  </si>
  <si>
    <t>Index #</t>
  </si>
  <si>
    <t xml:space="preserve">Sector </t>
  </si>
  <si>
    <t>Participant</t>
  </si>
  <si>
    <t>MS_1</t>
  </si>
  <si>
    <t>Number and % increase/decrease of inquiries and/or requests for information on EE products and services through relevant MS programs</t>
  </si>
  <si>
    <t>Percent/Count</t>
  </si>
  <si>
    <t>Specificity, Granularity of sector</t>
  </si>
  <si>
    <t>MS_2</t>
  </si>
  <si>
    <t>Number and % increase/decrease of customers receiving information, education, or outreach on EE projects, products, and services through relevant MS programs</t>
  </si>
  <si>
    <t>MS_3</t>
  </si>
  <si>
    <t>% of customer sample aware of EE product/service (awareness) </t>
  </si>
  <si>
    <t>IOU Customers</t>
  </si>
  <si>
    <t>Survey</t>
  </si>
  <si>
    <t>Granularity, population/participant, methodology</t>
  </si>
  <si>
    <t>MS_4</t>
  </si>
  <si>
    <t>% of customer sample that is knowledgeable of EE product/service's benefits (knowledge) </t>
  </si>
  <si>
    <t>MS_5</t>
  </si>
  <si>
    <t>% of customer sample that is interested in obtaining an EE product/service (attitude) </t>
  </si>
  <si>
    <t>MS_6</t>
  </si>
  <si>
    <t>% of customer sample that has taken action towards obtaining EE product/service (behavior a)  </t>
  </si>
  <si>
    <t>MS_7</t>
  </si>
  <si>
    <t>% of customers that have obtained EE products/services (behavior b) </t>
  </si>
  <si>
    <t>Reportability</t>
  </si>
  <si>
    <t>Percent of incentive dollars spent on contracts with a demonstrated commitment to provide career pathways to disadvantaged workers</t>
  </si>
  <si>
    <t>MS_8</t>
  </si>
  <si>
    <t>Number of Contractors (that serve in PA service territory) with knowledge and trained by relevant MS programs to provide quality installations that optimize EE</t>
  </si>
  <si>
    <t>MS_9</t>
  </si>
  <si>
    <t>% of market actors aware of energy efficient products and/or services that can be supplied to customers (awareness) </t>
  </si>
  <si>
    <t>Market Actors</t>
  </si>
  <si>
    <t>MS_10</t>
  </si>
  <si>
    <t>% of market actors knowledgeable of energy efficient products and/or services that can be supplied to customers (knowledge) </t>
  </si>
  <si>
    <t>MS_11</t>
  </si>
  <si>
    <t>% of market actors that are interested in supplying energy efficient products and/or services to customers (attitude) </t>
  </si>
  <si>
    <t>MS_12</t>
  </si>
  <si>
    <t>% of market actors that have supplied energy efficient products and/or services to customers (behavior) </t>
  </si>
  <si>
    <t>MS_13</t>
  </si>
  <si>
    <t>% of market actors aware of what is required to perform/ensure quality installation of energy efficient products and/or services that optimizes energy efficiency savings (awareness) </t>
  </si>
  <si>
    <t>MS_14</t>
  </si>
  <si>
    <t>% of market actors knowledgeable of how to perform to perform/ensure quality installation of energy efficient products and/or services that optimizes energy efficiency savings (knowledge) </t>
  </si>
  <si>
    <t>MS_15</t>
  </si>
  <si>
    <t>% of market actors that are interested in performing/ensuring quality installation of energy efficient products and/or services that optimizes energy efficiency savings (attitude) </t>
  </si>
  <si>
    <t>MS_16</t>
  </si>
  <si>
    <t>% of market actors that have performed/ensured quality installation of energy efficient products and/or services that optimizes energy efficiency savings (behavior) </t>
  </si>
  <si>
    <t>MS_17</t>
  </si>
  <si>
    <t>Number of EE customers/market actors reached through partner networks and partner communications channels</t>
  </si>
  <si>
    <t>Specificity</t>
  </si>
  <si>
    <t>MS_18</t>
  </si>
  <si>
    <t>Assessed value of the partnership by partners </t>
  </si>
  <si>
    <t>Unknown</t>
  </si>
  <si>
    <t>Unit of Measurement</t>
  </si>
  <si>
    <t>MS_19</t>
  </si>
  <si>
    <t>% of partners that have taken action supporting energy efficiency </t>
  </si>
  <si>
    <t>MS_20</t>
  </si>
  <si>
    <t>Number of partners by type and purpose</t>
  </si>
  <si>
    <t>MS_21</t>
  </si>
  <si>
    <t>Dollar value of non-ratepayer in kind funds/contributions utilized via partnerships</t>
  </si>
  <si>
    <r>
      <t>Savings of measures currently in the portfolio that were supported by ETP, added since 2009. Ex-ante with gross and net for all measures, with ex-post where available.</t>
    </r>
    <r>
      <rPr>
        <sz val="9"/>
        <rFont val="Palatino"/>
        <family val="1"/>
      </rPr>
      <t> </t>
    </r>
  </si>
  <si>
    <t>MS_22</t>
  </si>
  <si>
    <t>Number of new, validated technologies recommended to CalTF</t>
  </si>
  <si>
    <t>Granularity of product/technology</t>
  </si>
  <si>
    <t>MS_23</t>
  </si>
  <si>
    <t xml:space="preserve">Number of market support projects (outside of ETP) that validate the technical performance, market and market barrier knowledge, and/or effective program interventions of an emerging/under-utilized or existing energy efficient technology </t>
  </si>
  <si>
    <t>Granularity of sector</t>
  </si>
  <si>
    <t>MS_24</t>
  </si>
  <si>
    <t>Cost effectiveness of a technology prior to market support programs relative to cost effectiveness of a technology after intervention by the market support programs (% change in cost effectiveness) </t>
  </si>
  <si>
    <t>CE</t>
  </si>
  <si>
    <t>MS_25</t>
  </si>
  <si>
    <t>Percent market penetration of emerging/under-utilized or existing EE products or services </t>
  </si>
  <si>
    <t>MS_26</t>
  </si>
  <si>
    <t>Percent market participant aware of emerging/under-utilized or existing EE products or services </t>
  </si>
  <si>
    <t>MS_27</t>
  </si>
  <si>
    <t>Aggregated confidence level in performance verification by product, project, and service (for relevant programs) </t>
  </si>
  <si>
    <t>MS_28</t>
  </si>
  <si>
    <t>Number of providers for performance verification services</t>
  </si>
  <si>
    <t>MS_29</t>
  </si>
  <si>
    <t> </t>
  </si>
  <si>
    <t>Participant data, e.g. credit score, census tract income, CalEnviroScreen Scores of areas served, zip code</t>
  </si>
  <si>
    <t>Misc</t>
  </si>
  <si>
    <t>Specificity, Units of Measurement, Reporting</t>
  </si>
  <si>
    <t>MS_30</t>
  </si>
  <si>
    <t>Comparisons between market-rate capital vs. capital accessed via EE programs, e.g. interest rate, monthly payment</t>
  </si>
  <si>
    <t>MS_31</t>
  </si>
  <si>
    <t>Total projects completed/measures installed and dollar value of consolidated projects[1] </t>
  </si>
  <si>
    <t>MS_32</t>
  </si>
  <si>
    <t>Ratio of ratepayer funds allocated to private capital leveraged[2] </t>
  </si>
  <si>
    <t>Ratio</t>
  </si>
  <si>
    <t>Granularity</t>
  </si>
  <si>
    <t>MS_33</t>
  </si>
  <si>
    <t>Differential of cost defrayed from customers (e.g., difference between comparable market rate products and program products). </t>
  </si>
  <si>
    <t>MS_34</t>
  </si>
  <si>
    <t>% of market participants aware of capital access opportunities for investments in energy efficient projects, products, and/or services (awareness) </t>
  </si>
  <si>
    <t>Market Participants</t>
  </si>
  <si>
    <t>MS_35</t>
  </si>
  <si>
    <t>% of market participants knowledgeable about capital access opportunities for investments in energy efficient projects, products, and/or services (knowledge) </t>
  </si>
  <si>
    <t>MS_36</t>
  </si>
  <si>
    <t>% of market participants interested in leveraging capital access opportunities for investments in energy efficient projects, products, and/or services (attitude) </t>
  </si>
  <si>
    <t>MS_37</t>
  </si>
  <si>
    <t>% of market participants that were unable to take action due to access to capital or affordability of energy efficient projects, products, or services (behavior) </t>
  </si>
  <si>
    <t>Comments and Suggestions</t>
  </si>
  <si>
    <t>This is an optional space to offer comments, feedback, and/or suggestions for improving information exchange between the Commission and PAs. Please keep this section focused on this and other instruments used for the Energy Efficiency Applications</t>
  </si>
  <si>
    <t>Population</t>
  </si>
  <si>
    <t>Number and source (as reported by submitter) of project ideas submitted OUTSIDE OF the annual TPM research planning process by PA</t>
  </si>
  <si>
    <t>Number and source (as reported by submitter) of project ideas submitted OUTSIDE OF the annual TPM research planning process by National Lab</t>
  </si>
  <si>
    <t>Number and source (as reported by submitter) of project ideas submitted OUTSIDE OF the annual TPM research planning process by Manufacturer</t>
  </si>
  <si>
    <t>Number and source (as reported by submitter) of project ideas submitted OUTSIDE OF the annual TPM research planning process by Entrepreneur</t>
  </si>
  <si>
    <t>ETP-T7a Number and source (as reported by submitter) of project ideas submitted AS PART OF the annual TPM research planning process by PA</t>
  </si>
  <si>
    <t>Number and source (as reported by submitter) of project ideas submitted AS PART OF the annual TPM research planning process by National Lab</t>
  </si>
  <si>
    <t>Number and source (as reported by submitter) of project ideas submitted AS PART OF the annual TPM research planning process by Manufacturer</t>
  </si>
  <si>
    <t>Number and source (as reported by submitter) of project ideas submitted AS PART OF the annual TPM research planning process by Entrepreneur</t>
  </si>
  <si>
    <t>2021 EE Portfolio FTE (1)</t>
  </si>
  <si>
    <t>2022 EE Portfolio FTE (1)</t>
  </si>
  <si>
    <t>2023 EE Portfolio FTE (1)</t>
  </si>
  <si>
    <t>2024 EE Portfolio FTE (1)</t>
  </si>
  <si>
    <t>2025 EE Portfolio FTE (1)</t>
  </si>
  <si>
    <t>2026 EE Portfolio FTE (1)</t>
  </si>
  <si>
    <t>2027 EE Portfolio FTE (1)</t>
  </si>
  <si>
    <t>(1) FTE is equal to productive labor of 1788 hour per year.</t>
  </si>
  <si>
    <t xml:space="preserve">2020 EE Portfolio Expenditures </t>
  </si>
  <si>
    <t>2020 EE Portfolio Expenditures</t>
  </si>
  <si>
    <r>
      <t xml:space="preserve">TOTAL Portfolio </t>
    </r>
    <r>
      <rPr>
        <b/>
        <vertAlign val="superscript"/>
        <sz val="11"/>
        <color theme="1"/>
        <rFont val="Calibri"/>
        <family val="2"/>
        <scheme val="minor"/>
      </rPr>
      <t>1</t>
    </r>
  </si>
  <si>
    <t xml:space="preserve">[1] Per discussion with ED Staff, TRC &amp; PAC are both without Codes and Standards </t>
  </si>
  <si>
    <t>2020 EE Portfolio Savings</t>
  </si>
  <si>
    <r>
      <t xml:space="preserve">Applicable Annual % of difference between funding limitation &amp; 2020 EE ABAL budget </t>
    </r>
    <r>
      <rPr>
        <vertAlign val="superscript"/>
        <sz val="11"/>
        <rFont val="Calibri"/>
        <family val="2"/>
        <scheme val="minor"/>
      </rPr>
      <t>3</t>
    </r>
  </si>
  <si>
    <r>
      <t>Lifecycle Net CO2e from low-GWP Measures</t>
    </r>
    <r>
      <rPr>
        <b/>
        <vertAlign val="superscript"/>
        <sz val="10"/>
        <rFont val="Arial"/>
        <family val="2"/>
      </rPr>
      <t>7</t>
    </r>
  </si>
  <si>
    <t>SDGE3204</t>
  </si>
  <si>
    <t>SW-CALS-Plug Load and Appliances-POS Rebates</t>
  </si>
  <si>
    <t>SDGE3255</t>
  </si>
  <si>
    <t>SW-WE&amp;T-Connections</t>
  </si>
  <si>
    <t>SDGE3260</t>
  </si>
  <si>
    <t>Local-IDSM-ME&amp;O-Local Marketing (EE)</t>
  </si>
  <si>
    <t>SDGE3266</t>
  </si>
  <si>
    <t>LInstP-CA Department of Corrections Partnership</t>
  </si>
  <si>
    <t>SDGE3269</t>
  </si>
  <si>
    <t>LInstP-State of California /IOU</t>
  </si>
  <si>
    <t>SDGE3270</t>
  </si>
  <si>
    <t>LInstP-University of San Diego Partnership</t>
  </si>
  <si>
    <t>SDGE3272</t>
  </si>
  <si>
    <t>LGP- City of Chula Vista Partnership</t>
  </si>
  <si>
    <t>SDGE3273</t>
  </si>
  <si>
    <t>LGP- City of San Diego Partnership</t>
  </si>
  <si>
    <t>SDGE3274</t>
  </si>
  <si>
    <t>LGP- County of San Diego Partnership</t>
  </si>
  <si>
    <t>SDGE3275</t>
  </si>
  <si>
    <t>LGP- Port of San Diego Partnership</t>
  </si>
  <si>
    <t>SDGE3276</t>
  </si>
  <si>
    <t>LGP- SANDAG Partnership</t>
  </si>
  <si>
    <t>SDGE3278</t>
  </si>
  <si>
    <t>LGP- Emerging Cities Partnership</t>
  </si>
  <si>
    <t>SDGE4113</t>
  </si>
  <si>
    <t>SW CA Department of Corrections Partnership</t>
  </si>
  <si>
    <t>SDGE4114</t>
  </si>
  <si>
    <t>SW CA Department of Corrections Partnership (Utility)</t>
  </si>
  <si>
    <t>SDGE4115</t>
  </si>
  <si>
    <t>SW New Construction Non Residential</t>
  </si>
  <si>
    <t>SDGE4116</t>
  </si>
  <si>
    <t>SW New Construction Non Residential (Utility)</t>
  </si>
  <si>
    <t>SDGE4117</t>
  </si>
  <si>
    <t>SW New Construction Residential</t>
  </si>
  <si>
    <t>SDGE4118</t>
  </si>
  <si>
    <t>SW New Construction Residential (Utility)</t>
  </si>
  <si>
    <t>3325B</t>
  </si>
  <si>
    <t>SW-FIN-New Finance Offerings</t>
  </si>
  <si>
    <t>Finance Pilot ME&amp;O OBR</t>
  </si>
  <si>
    <t>OBR Information Systems Activities</t>
  </si>
  <si>
    <t>SW-FIN-Finance Pilots - SDG&amp;E Administration</t>
  </si>
  <si>
    <t>SW-FIN-Finance Pilots Credit Enhancement</t>
  </si>
  <si>
    <t>2017 and Prior to date EM&amp;V Funds</t>
  </si>
  <si>
    <t>2017 and Prior to date Program Funds - Utility</t>
  </si>
  <si>
    <t>2017 and Prior to date Program Funds - REN</t>
  </si>
  <si>
    <t>2017 and Prior to date Program Funds - CCA</t>
  </si>
  <si>
    <t>Category</t>
  </si>
  <si>
    <r>
      <t xml:space="preserve">Lifecycle Net CO2e from low-GWP Measures </t>
    </r>
    <r>
      <rPr>
        <b/>
        <vertAlign val="superscript"/>
        <sz val="11"/>
        <color theme="1"/>
        <rFont val="Calibri"/>
        <family val="2"/>
        <scheme val="minor"/>
      </rPr>
      <t>1</t>
    </r>
  </si>
  <si>
    <t>5.  Statewide ME&amp;O requested budget for 2021 per AL 3498-E/3835-G was the final year of Statewide ME&amp;O.</t>
  </si>
  <si>
    <t xml:space="preserve">1. IOU administrative costs (excluding non-IOU, third party and/or government partnership programs, and target exempt programs) are limited to 10 percent of total EE budgets based on D. 09-09-047. </t>
  </si>
  <si>
    <t xml:space="preserve">2.  New Third party program definition per D.16-08-019, OP 10. For Row 3 of this table, the "Third Party &amp; Partnership" administrative costs under the "Non-Third Party Qualifying Costs" column are costs for programs that met the old Third Party definition prior to the transition to the new third party definition.  Third-party and government, direct costs are limited 10 percent of total third-party and government partnership budget based on D. 09-09-047. </t>
  </si>
  <si>
    <t>4.  Marketing and Outreach costs are limited to 6 percent of total EE budgets based on D. 09-09-047. Statewide Marketing &amp; Outreach (SW ME&amp;O) is excluded from the Marketing and Outreach cost target calculation per D.13-12-038, at p. 82.</t>
  </si>
  <si>
    <t>7.  The EM&amp;V percentage is based on PA's total portfolio budget per Table 4.1 and 4.2, "PA  program total", which excludes SWME&amp;O, RENs, CCAs and CEC AB 841.  This is the Total in line 13, minus SWME&amp;O in line 7.</t>
  </si>
  <si>
    <t xml:space="preserve">9.  IOU PA's Proposed Budget (all years) excludes SWME&amp;O budget. </t>
  </si>
  <si>
    <t>10. IOU PA's percentage for Third-Party Implementer Contracts uses IOU PA Subtotal including EM&amp;V, but excluding SWME&amp;O, REN, and CCA. This is the Total in line 13 + 15, minus SWME&amp;O in line 7.</t>
  </si>
  <si>
    <r>
      <t xml:space="preserve">PA Revenue Requirement Request (Cost Recovery) </t>
    </r>
    <r>
      <rPr>
        <b/>
        <vertAlign val="superscript"/>
        <sz val="11"/>
        <rFont val="Calibri"/>
        <family val="2"/>
        <scheme val="minor"/>
      </rPr>
      <t>3</t>
    </r>
  </si>
  <si>
    <r>
      <rPr>
        <b/>
        <vertAlign val="superscript"/>
        <sz val="11"/>
        <color theme="1"/>
        <rFont val="Calibri"/>
        <family val="2"/>
        <scheme val="minor"/>
      </rPr>
      <t xml:space="preserve">3 </t>
    </r>
    <r>
      <rPr>
        <b/>
        <sz val="11"/>
        <color theme="1"/>
        <rFont val="Calibri"/>
        <family val="2"/>
        <scheme val="minor"/>
      </rPr>
      <t>The amount of funds to be collected (cost recovery) for the PA EE Program Year = Line 9 - Line 10 + Line 12</t>
    </r>
  </si>
  <si>
    <r>
      <rPr>
        <b/>
        <sz val="14"/>
        <rFont val="Calibri"/>
        <family val="2"/>
        <scheme val="minor"/>
      </rPr>
      <t>Total</t>
    </r>
    <r>
      <rPr>
        <b/>
        <sz val="11"/>
        <rFont val="Calibri"/>
        <family val="2"/>
        <scheme val="minor"/>
      </rPr>
      <t xml:space="preserve"> PA  (IOU+CCAs+RENs ) Recovery Budget</t>
    </r>
    <r>
      <rPr>
        <b/>
        <vertAlign val="superscript"/>
        <sz val="11"/>
        <rFont val="Calibri"/>
        <family val="2"/>
        <scheme val="minor"/>
      </rPr>
      <t>4</t>
    </r>
  </si>
  <si>
    <r>
      <rPr>
        <b/>
        <vertAlign val="superscript"/>
        <sz val="11"/>
        <color theme="1"/>
        <rFont val="Calibri"/>
        <family val="2"/>
        <scheme val="minor"/>
      </rPr>
      <t xml:space="preserve">4 </t>
    </r>
    <r>
      <rPr>
        <b/>
        <sz val="11"/>
        <color theme="1"/>
        <rFont val="Calibri"/>
        <family val="2"/>
        <scheme val="minor"/>
      </rPr>
      <t>Total amount to be requested in IOU's PPP advice letter for their programs, RENs and CCAs in their service territory, Line 15+ Line 21 + Line 22</t>
    </r>
  </si>
  <si>
    <r>
      <t xml:space="preserve">Total EM&amp;V </t>
    </r>
    <r>
      <rPr>
        <b/>
        <vertAlign val="superscript"/>
        <sz val="11"/>
        <rFont val="Calibri"/>
        <family val="2"/>
        <scheme val="minor"/>
      </rPr>
      <t>5</t>
    </r>
    <r>
      <rPr>
        <b/>
        <sz val="11"/>
        <rFont val="Calibri"/>
        <family val="2"/>
        <scheme val="minor"/>
      </rPr>
      <t xml:space="preserve"> </t>
    </r>
  </si>
  <si>
    <r>
      <rPr>
        <b/>
        <vertAlign val="superscript"/>
        <sz val="11"/>
        <color theme="1"/>
        <rFont val="Calibri"/>
        <family val="2"/>
        <scheme val="minor"/>
      </rPr>
      <t xml:space="preserve">5 </t>
    </r>
    <r>
      <rPr>
        <b/>
        <sz val="11"/>
        <color theme="1"/>
        <rFont val="Calibri"/>
        <family val="2"/>
        <scheme val="minor"/>
      </rPr>
      <t>For IOUs, EM&amp;V costs only includes IOU's Total EM&amp;V budget (PA + ED) and does not include REN or CCAs EM&amp;V budget. For RENs &amp; CCAs, include EM&amp;V-PA Budget and EM&amp;V-ED = $0 .</t>
    </r>
  </si>
  <si>
    <t>Small Commercial</t>
  </si>
  <si>
    <t>Medium and Large Commercial</t>
  </si>
  <si>
    <t>Street Lighting</t>
  </si>
  <si>
    <t>System Total</t>
  </si>
  <si>
    <t>Core Commercial/Industrial</t>
  </si>
  <si>
    <t>Non-Core Commercial/Industrial</t>
  </si>
  <si>
    <t>Program Segment</t>
  </si>
  <si>
    <t>Expect to Extend/Renew, or Rebid contract? (a)</t>
  </si>
  <si>
    <t>Total IOU Administrative Expenditures 2018-2021A</t>
  </si>
  <si>
    <t>WET Career and Workforce Readiness</t>
  </si>
  <si>
    <t>TBD</t>
  </si>
  <si>
    <t>SW New Construction Res - All Electric</t>
  </si>
  <si>
    <t>SW New Construction Res - Mixed Fuel</t>
  </si>
  <si>
    <t>SW New Construction NonRes - All Electric</t>
  </si>
  <si>
    <t>SW New Construction NonRes - Mixed Fuel</t>
  </si>
  <si>
    <t>State Appliance Standards Advocacy</t>
  </si>
  <si>
    <t>State Building Codes Advocacy</t>
  </si>
  <si>
    <t>National Codes &amp; Standards Advocacy</t>
  </si>
  <si>
    <t>Institutional Partnerships: DGS &amp; DoC</t>
  </si>
  <si>
    <t>WET Career Connections</t>
  </si>
  <si>
    <t xml:space="preserve"> $- </t>
  </si>
  <si>
    <t xml:space="preserve"> $                           -</t>
  </si>
  <si>
    <t xml:space="preserve"> $                        -</t>
  </si>
  <si>
    <t>Upstream HVAC Comm</t>
  </si>
  <si>
    <t>Upstream HVAC Res</t>
  </si>
  <si>
    <t>(a) Based upon performance of the program, Lead PA will determine whether to extend/renew, rebid or terminate contract</t>
  </si>
  <si>
    <t>**The contract budget  or signed contract amount for a given year accounts for the anticipated launch date of the program. Program contract budgets reflect third party implementation contract values and expenditures. Estimated values for year end 2021.</t>
  </si>
  <si>
    <t>Program is being replaced by PG&amp;E Non Residential New Construction programs</t>
  </si>
  <si>
    <t>Core</t>
  </si>
  <si>
    <t>Local</t>
  </si>
  <si>
    <t>SDGE3222 - SW-COM-Calculated Incentives-Savings by Design</t>
  </si>
  <si>
    <t>Program is being replaced by local 3P Commercial programs</t>
  </si>
  <si>
    <t>SDGE3317 - HOPPs - Building Retro-Commissioning</t>
  </si>
  <si>
    <t>Program is being replaced by SCE and SCG SW ET programs</t>
  </si>
  <si>
    <t>SDGE3246 - SW-ET-Technology Introduction Support</t>
  </si>
  <si>
    <t>SDGE3247 - SW-ET-Technology Assessment Support</t>
  </si>
  <si>
    <t>SDGE3248 - SW-ET-Technology Deployment Support</t>
  </si>
  <si>
    <t>Program will be competed via 3P solicitation process</t>
  </si>
  <si>
    <t>SDGE3254 - Local WE&amp;T-Integrated Energy Education &amp; Training (IEET)</t>
  </si>
  <si>
    <t>Programs to be closed upon completion of commitments</t>
  </si>
  <si>
    <t>Program budget reduced after poor performance in 2021</t>
  </si>
  <si>
    <t>3PI</t>
  </si>
  <si>
    <t>N</t>
  </si>
  <si>
    <t>SDGE4004 - Commercial Large Customer Services (&gt;20KW) Program</t>
  </si>
  <si>
    <t>SDGE4009 - Agricultural Growers Services Program</t>
  </si>
  <si>
    <t>NEW 3P</t>
  </si>
  <si>
    <t>SW program administered by SCE, program will ramp down and close by end of 2024</t>
  </si>
  <si>
    <t>Y</t>
  </si>
  <si>
    <t>SDGE_SW_UL - SW Lighting Program</t>
  </si>
  <si>
    <t>SDGE_SW_UL_PA - SW Lighting Program (Utility)</t>
  </si>
  <si>
    <t>Includes funding for OBR administration</t>
  </si>
  <si>
    <t>SDGE3262 - SW-FIN-On-Bill Finance</t>
  </si>
  <si>
    <t>added increased dollars to cover staff time to run additional solicitations</t>
  </si>
  <si>
    <t>SDGE3280 - 3P-IDEEA</t>
  </si>
  <si>
    <t>projection from 3P that participation will be much higher this year</t>
  </si>
  <si>
    <t>SDGE4011 - K-12 Customer Services Program</t>
  </si>
  <si>
    <t>SW program administered by PG&amp;E</t>
  </si>
  <si>
    <t>SDGE_SW_CSA_Appl - SW Codes &amp; Standards Advocacy - State Appliance Standards (NET SAVINGS)</t>
  </si>
  <si>
    <t>included dollars associated with ongoing program participation for SW meetings, lead PA requests, marketing and cobranding approvals, administration of cofunding agreements, monthly accounting activity related to the transfer of funds, IT overhead related to budget filings</t>
  </si>
  <si>
    <t>SDGE_SW_CSA_Bldg_PA - SW Codes &amp; Standards Advocacy - State Building Codes (Utility) (NET SAVINGS)</t>
  </si>
  <si>
    <t>increase is due to shutting down local programs and transferring required memberships to SW programs, as well as included dollars associated with ongoing program participation for SW meetings, lead PA requests, marketing and cobranding approvals, administration of cofunding agreements, monthly accounting activity related to the transfer of funds, IT overhead related to budget filings</t>
  </si>
  <si>
    <t>SDGE_SW_ETP_Elec_PA - SW Emerging Technologies - Electric (Utility)</t>
  </si>
  <si>
    <t>SDGE_SW_IP_Gov - SW Institutional Partnerships: DGS &amp; DoC</t>
  </si>
  <si>
    <t>SDGE_SW_IP_Gov_PA - SW Institutional Partnerships: DGS &amp; DoC (Utility)</t>
  </si>
  <si>
    <t>SDGE_SW_WET_CC_PA - SW WET Career Connections (Utility)</t>
  </si>
  <si>
    <t>SDGE_SW_WET_Work_PA - SW WE&amp;T Career &amp; Workforce Readiness (CWR) (Utility)</t>
  </si>
  <si>
    <t>SDGE_SW_HVAC_QIQM_PA - SW HVAC QI/QM Program (Utility)</t>
  </si>
  <si>
    <t>increase is due to shutting down local programs and transferring required memberships to SW programs</t>
  </si>
  <si>
    <t>SDGE_SW_ETP_Gas_PA - SW Emerging Technologies - Gas (Utility)</t>
  </si>
  <si>
    <t>SDGE_SW_NC_NonRes_Ag_electric - SW New Construction Non Residential - Agricultural - All Electric</t>
  </si>
  <si>
    <t>SDGE_SW_NC_NonRes_Ag_electric_PA - SW New Construction Non Residential - Agricultural - All Electric (Utility)</t>
  </si>
  <si>
    <t>SDGE_SW_NC_NonRes_Ind_electric - SW New Construction Non Residential - Industrial - All Electric</t>
  </si>
  <si>
    <t>SDGE_SW_NC_NonRes_Ind_electric_PA - SW New Construction Non Residential - Industrial - All Electric (Utility)</t>
  </si>
  <si>
    <t>SDGE_SW_NC_NonRes_Pub_electric - SW New Construction Non Residential - Public - All Electric</t>
  </si>
  <si>
    <t>SDGE_SW_NC_NonRes_Pub_electric_PA - SW New Construction Non Residential - Public - All Electric (Utility)</t>
  </si>
  <si>
    <t>SDGE_SW_NC_NonRes_Res_electric - SW New Construction NonResidential - Residential - All Electric</t>
  </si>
  <si>
    <t>SDGE_SW_NC_NonRes_Res_electric_PA - SW New Construction NonResidential - Residential - All Electric (Utility)</t>
  </si>
  <si>
    <t>SDGE_SW_NC_NonRes_Ag_mixed_PA - SW New Construction Non Residential - Agricultural - Mixed Fuel (Utility)</t>
  </si>
  <si>
    <t>SDGE_SW_NC_NonRes_Ind_mixed - SW New Construction Non Residential - Industrial - Mixed Fuel</t>
  </si>
  <si>
    <t>SDGE_SW_NC_NonRes_Ind_mixed_PA - SW New Construction Non Residential - Industrial - Mixed Fuel (Utility)</t>
  </si>
  <si>
    <t>SDGE_SW_NC_NonRes_Pub_mixed - SW New Construction Non Residential - Public - Mixed Fuel</t>
  </si>
  <si>
    <t>SDGE_SW_NC_NonRes_Pub_mixed_PA - SW New Construction Non Residential - Public - Mixed Fuel (Utility)</t>
  </si>
  <si>
    <t>SDGE_SW_NC_NonRes_Res_mixed - SW New Construction NonResidential - Residential - Mixed Fuel</t>
  </si>
  <si>
    <t>SDGE_SW_NC_NonRes_Res_mixed_PA - SW New Construction NonResidential - Residential - Mixed Fuel (Utility)</t>
  </si>
  <si>
    <t>Splitting Large Commercial program into smaller sub sectors - recompete via 3P process</t>
  </si>
  <si>
    <t>SDGE4168 - Lodging (Hotels/Motels)</t>
  </si>
  <si>
    <t>NEW 3P - 12/31/2028</t>
  </si>
  <si>
    <t>SDGE4169 - Groceries, Restaurants and Food Storage</t>
  </si>
  <si>
    <t>SDGE4170 - Wholesale/Retail/Office, including Entertainment Services</t>
  </si>
  <si>
    <t>SDGE4171 - Private Institutions/Healthcare</t>
  </si>
  <si>
    <t>SDGE 4172 - Property Management</t>
  </si>
  <si>
    <t>SDGE4173 - Small Business Outreach</t>
  </si>
  <si>
    <t>NEW 3P - 12/31/2027</t>
  </si>
  <si>
    <t>Closing local program SDGE3254 Local WE&amp;T and soliciting via 3P process</t>
  </si>
  <si>
    <t>SDGE4174 - Workforce, Education &amp; Training Programs</t>
  </si>
  <si>
    <t>New program to address fuel-substitution</t>
  </si>
  <si>
    <t>SDGE 4175 - Local Residential Fuel-Substitution</t>
  </si>
  <si>
    <t>New Equity program to service customers above FERA income guidelines</t>
  </si>
  <si>
    <t>SDGE4176 - Residential Single Family Equity Program</t>
  </si>
  <si>
    <t>SDGE4177 - Residential Multi Family Equity Program</t>
  </si>
  <si>
    <t>starting program for summer reliability, will continue in this application period</t>
  </si>
  <si>
    <t>SDGE4184 - Non-Residential Behavioral Program</t>
  </si>
  <si>
    <t>SW HVAC Upstream Commercial</t>
  </si>
  <si>
    <t>SW HVAC Upstream Residential</t>
  </si>
  <si>
    <t>Statewide Program being closed by SCE</t>
  </si>
  <si>
    <t>unknown</t>
  </si>
  <si>
    <t>Market sector will be recompeted and split into sub sectors</t>
  </si>
  <si>
    <t>recompeted</t>
  </si>
  <si>
    <t>Portfolio Energy Savings include Codes and Standards, ESA, Bay Area Regional Energy Network (BayREN), and Marin Clean Energy (MCE), which is consistent with regulatory reporting of portfolio energy savings. 2016 achievements align with savings reported in 2016 Annual Report. 
Since the 2018 Potential and Goals Study does not include lifecycle savings, SDG&amp;E estimated lifecycle targets based on 2016 achievements (baseline) and first-year savings targets.</t>
  </si>
  <si>
    <t>SDG&amp;E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SDG&amp;E will collect all required information to track HTR customers and will update the metric when this data is available. Since all HTR criteria are not included, SDG&amp;E anticipates HTR metrics on savings and participation will increase once all data is available.</t>
  </si>
  <si>
    <t>SDG&amp;E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31, when it should have been entered into Index 33.    
SDG&amp;E will collect all required information to track HTR customers and will update the metric when this data is available. Since all HTR criteria are not included, SDG&amp;E anticipates HTR metrics on savings and participation will increase once all data is available.</t>
  </si>
  <si>
    <t>SDG&amp;E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32, when it should have been entered into Index 34.    
SDG&amp;E will collect all required information to track HTR customers and will update the metric when this data is available. Since all HTR criteria are not included, SDG&amp;E anticipates HTR metrics on savings and participation will increase once all data is available.</t>
  </si>
  <si>
    <t>SDG&amp;E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33, when it should have been entered into Index 31.    
SDG&amp;E will collect all required information to track HTR customers and will update the metric when this data is available. Since all HTR criteria are not included, SDG&amp;E anticipates HTR metrics on savings and participation will increase once all data is available.</t>
  </si>
  <si>
    <t>SDG&amp;E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34, when it should have been entered into Index 32.    
SDG&amp;E will collect all required information to track HTR customers and will update the metric when this data is available. Since all HTR criteria are not included, SDG&amp;E anticipates HTR metrics on savings and participation will increase once all data is available.</t>
  </si>
  <si>
    <t xml:space="preserve">2016 achievements align with savings reported in 2016 Annual Report.
SDG&amp;E estimated lifecycle savings targets based on 2016 achievements (baseline) and first year savings targets. </t>
  </si>
  <si>
    <t xml:space="preserve"> Since SDG&amp;E does not yet report language data, this metric identifies residential customers as HTR if they meet the geography and income and geography and housing type criteria.</t>
  </si>
  <si>
    <t>Numerator: Total SF energy use from SDG&amp;E database (gas + electric)
Denominator:  Number of unique account and premise IDs in SF segment</t>
  </si>
  <si>
    <t>Multi-family designation based on dwelling type in SDG&amp;E database and refers to any buliding or property with at least two residential housing units. Multi-family savings include 17% of the savings from Residential Energy Advisor based on the portfion of Home Energy Reports sent to multi-family customers.</t>
  </si>
  <si>
    <t>SDG&amp;E is unable to report this metric at this time because SDG&amp;E has not historically required program data to be tracked and reported at this level of detail, and was unable to identify a proxy for this filing.</t>
  </si>
  <si>
    <t xml:space="preserve">SDG&amp;E consulted the American Community Survey and the 2010-2012 SDG&amp;E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SDG&amp;E will collect the required information in as accurate a manner as possible to support reliable and insightful metrics reporting. 
In addition to requiring vendors to collect this information moving forward, SDG&amp;E believes a study of the multi-family segment would be helpful to provide historical information on the savings attributable to in-unit, common, area, and master-metered sites. </t>
  </si>
  <si>
    <t xml:space="preserve">Savings do not include savings attributed to multi-family customers receiving Home Energy Reports, as this metric is focused on projects.
“Energy savings” = Lifecycle NET savings
Based on conversations with ED and the other PAs, SDG&amp;E agrees to assume that project = property for this filing. 
SDG&amp;E projects savings per project to increase by 1.4% year over year. </t>
  </si>
  <si>
    <t xml:space="preserve">Since SDG&amp;E does not require building information to be collected and reported from vendors, SDG&amp;E used an estimate of 6.01 buildings per property from the 2010-2012 SDG&amp;E and SCE Multifamily Energy Efficiency Rebate Program (MFEER) Process Evaluationa nd Market Characterization Study for this filing. 
Moving forward, SDG&amp;E will collect and report project data per building. </t>
  </si>
  <si>
    <t>SDG&amp;E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SDG&amp;E estimates the average square footage to be 911 square feet and total square footage to be 1,447,965,390 square feet.
For more information, see SDG&amp;E's July 14, 2017 Revised Metrics filing, which provides extensive detail on the calculation for MF square footage estimates.  
SDG&amp;E will collect this information from vendors to report on this metric in the future.</t>
  </si>
  <si>
    <t xml:space="preserve">Participation is defined as the first instance of participation. SDG&amp;E assumes project = participating property for this compliance filing. </t>
  </si>
  <si>
    <t xml:space="preserve">SDG&amp;E has not historically tracked and reported the number of unique properties treated through programs that work with MF customers. SDG&amp;E will track this information moving forward to report on this metric. For now, the number of projects are used as a proxy for the number of properties participating in an EE program. 
SDG&amp;E also does not currently know the number of MF properties (two or more units) in its service area. SDG&amp;E believes a study on the number of multi-family units, buildings, and properties in its service area would enable more consistent and accurate reporting of this metric, as well as provide useful information for third-party vendors participating in solicitations. The unique combination of account and premise ID is used as a proxy for this filing. 
</t>
  </si>
  <si>
    <t xml:space="preserve">SDG&amp;E has not historically tracked and reported the number of unique units treated through programs that work with MF customers. SDG&amp;E will track this information moving forward to report on this metric. For now, we believe the number of unique premise and account IDs provides the closest estimate of the number of units. 
</t>
  </si>
  <si>
    <t xml:space="preserve">SDG&amp;E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SDG&amp;E estimates the average square footage to be 911 square feet, and the total square footage of the MF segment to be 1,447,965,390 square feet. 
For more information, see SDG&amp;E's July 14, 2017 Revised Metrics filing, which provides extensive detail on the calculation for MF square footage estimates.  
SDG&amp;E will collect this information from vendors to report on this metric in the future.
For this filing, SDG&amp;E multiplied the number of participating unique MF account and premise IDs by the estimate for square footage (911 square feet) and divided it by an estimate for the total square footage of MF properties. </t>
  </si>
  <si>
    <t xml:space="preserve"> Since SDG&amp;E does not collect language data, this metric identifies residential customers as HTR if they meet the geography and income and geography and housing type criteria</t>
  </si>
  <si>
    <t xml:space="preserve">
Numerator:Total number of multifamily properties benchmarked via Portfolio Manager using SDG&amp;E's portal. 
Denominator: Total number of unique account and premise IDs in SDG&amp;E's service area
</t>
  </si>
  <si>
    <t>SDG&amp;E attempted to identify the number of MF properties from the American Community Survey, 2010-2012 Multifamily Energy Efficiency Rebate Program Process Evaluation, an AB 802 presentation from the California Energy Commission, and its own databases, but was unable to identify a reliable estimate for the number of multi-family properties with two or more units in its service area. The number of unique MF account and premise IDs will be used as a proxy for this filing. 
SDG&amp;E believes a study on the number of multi-family units, buildings, and properties in its service area would enable more consistent and accurate reporting of this metric, as well as provide useful information for third-party vendors participating in solicitations.</t>
  </si>
  <si>
    <t xml:space="preserve">
Numerator:Total number of multifamily HTR  properties benchmarked via Portfolio Manager using SDG&amp;E's portal. 
Denominator: Total number of unique HTR MF account and premise IDs in SDG&amp;E's service area
</t>
  </si>
  <si>
    <t xml:space="preserve">Since SDG&amp;E does not collect language data, this metric identifies multifamily customers that benchmarked as HTR if they meet the geography and income and geography and housing type criteria
SDG&amp;E believes a study on the number of multi-family units, buildings, and properties in its service area would enable more consistent and accurate reporting of this metric, as well as provide useful information for third-party vendors participating in solicitations. </t>
  </si>
  <si>
    <t>Numerator: Total MF energy use from SDG&amp;E database (gas + electric)
Denominator: Total units in MF segment</t>
  </si>
  <si>
    <t>SDG&amp;E will use unique premise and account IDs as a proxy for total units in the MF segment until a study provides more accurate information about the MF building stock in SDG&amp;E's service area.</t>
  </si>
  <si>
    <t>Numerator: Total MF energy use from SDG&amp;E database (gas + electric)
Denominator: Total number of MF units multiplied by the average square footage of MF units</t>
  </si>
  <si>
    <t>SDG&amp;E will use unique premise and account ID as a proxy for total units in the MF segment until a study provides more accurate information about the MF building stock in SDG&amp;E's service area.
SDG&amp;E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SDG&amp;E estimates the average square footage to be 911 square feet and total square footage to be 1,447,965,390 square feet.
For more information, see SDG&amp;E's July 14, 2017 Revised Metrics filing, which provides extensive detail on the calculation for MF square footage estimates.  
SDG&amp;E will collect this information from vendors to report on this indicator in the future.</t>
  </si>
  <si>
    <t>Since the Potential Study does not distinguish public sector energy savings potential from commercial sector energy savings potential, SDG&amp;E analyzed the ratio of savings achievement in the public sector relative to the commercial sector and applied that ratio to the Potential Study data to distinguish between the two. This represents SDG&amp;E's best estimate of future energy savings potential. Savings targets will be updated based on the next version of the Potential Study which distinguishes between commercial and public sector energy savings potential.</t>
  </si>
  <si>
    <t>Numerator = Metric C1
Denominator = Total commercial usage from SDG&amp;E database
Projected sectoral usage derived by analyzing the forecasted annual percent change in energy use from CES sales data (as presented in the "Mid" scenario from the 2018 Potential and Goals Study)</t>
  </si>
  <si>
    <t xml:space="preserve">SDG&amp;E does not currently collect square footage data from participants. The numerator for this metric multiplies the number of commercial sector participants by the average square footage of commercial buildings in SDG&amp;E's service territory. This was derived by dividing the total commercial square footage in SDG&amp;E's service area from CEUS by SDG&amp;E's best current estimate for the number of buildings in its service area (unique account and premise ID). This numerator was then divided by the total square footage of commercial buildings in SDG&amp;E's service area from CEUS.
Targets increase in accordance with participation targets. </t>
  </si>
  <si>
    <t>SDG&amp;E also considered using data from the Commercial Saturation Survey to determine square footage, but decided on CEUS based on Commission direction.
SDG&amp;E will require this information to be colllected to track this metric moving forward.</t>
  </si>
  <si>
    <t xml:space="preserve">SDG&amp;E does not currently collect whether a commercial customer rents their facility or the customer's primary language is other than English. As a result, this metric includes the geography and business size criteria. 
SDG&amp;E will collect all required information to track HTR customers and will update the metric when this data is available. </t>
  </si>
  <si>
    <t>Numerator: Total square footage of benchmarked commercial buildings in Portfolio Manager using SDG&amp;E portal
Denominator: Total square footage of commercial sector</t>
  </si>
  <si>
    <t xml:space="preserve">SDG&amp;E estimated the total square footage of the commercial sector using data from CEUS. </t>
  </si>
  <si>
    <t>Numerator: Number of large commercial customers that  benchmarked on Portfolio Manager using SDG&amp;E portal
Denominator: Total number of large commercial customers (unique account and premise ID)</t>
  </si>
  <si>
    <t xml:space="preserve">Large customers are defined consistent with criteria approved in SDG&amp;E's Business Plan. Specifically, large customers use more than 500,000 kWh or 250,000 therms per year. 
This metric includes customers benchmarked within the calendar year.
</t>
  </si>
  <si>
    <t>SDG&amp;E considered using data on covered commercial buildings from the AB 802 benchmarking presentation, but decided to use the unique combination of premise ID and account ID because the AB 802 data could not easily be broken down to distinguish between small, medium, and large customers. 
SDG&amp;E will explore opportunities to better report this metric using data from sources such as CoStar, but believes a study on the commercial building stock in its service area would provide more accurate data that would also add value to the solicitation process.</t>
  </si>
  <si>
    <t>Numerator: Number of medium commercial customers that  benchmarked on Portfolio Manager using SDG&amp;E portal
Denominator: Total number of medium commercial customers (unique account and premise ID)</t>
  </si>
  <si>
    <t>Medium customers are defined consistent with criteria approved in SDG&amp;E's Business Plan. Specifically, medium customers use between 40,000-500,000 kWh or 10,000-250,000 therms per year. 
This metric includes customers benchmarked within the calendar year.</t>
  </si>
  <si>
    <t>Numerator: Number of small commercial customers that  benchmarked on Portfolio Manager using SDG&amp;E portal
Denominator: Total number of small commercial customers (unique account and premise ID)</t>
  </si>
  <si>
    <t>Small customers are defined consistent with criteria approved in SDG&amp;E's Business Plan. Specifically, small customers use less than 40,000 kWh or 10,000 therms per year. 
This metric includes customers benchmarked within the calendar year.</t>
  </si>
  <si>
    <t xml:space="preserve">Numerator: number of commercial HTR customers that bencharmed on Portfolio Manager using SDG&amp;E portal
Denominator: total number of commercial HTR customers (unique account and premise ID)
</t>
  </si>
  <si>
    <t>Informal Survey of Trade Pros found for each of the previous target years.  Scale is 1-5, where 5 is high satisfaction.  SDG&amp;E is indicating increase percentage in satisfaction over the previous year reported.</t>
  </si>
  <si>
    <t xml:space="preserve">Numerator: Number of public sector buildings benchmarked on Portfolio Manager using SDG&amp;E portal 
Denominator: total number of public sector unique account and premise IDs </t>
  </si>
  <si>
    <t>SDG&amp;E used the number of unique account and premise IDs as a proxy for public sector buildings. A study that sheds some light on the building stock and public sector market would be helpful to report this metric.</t>
  </si>
  <si>
    <t>Numerator: Total sector-level energy use from SDG&amp;E database (gas + electric)
Denominator: Number of unique public sector account and premise IDs</t>
  </si>
  <si>
    <t xml:space="preserve">Numerator = Metric IN 1 
Denominator = Total sectoral usage from SDG&amp;E database
Projected usage remains steady through 2025 in accordance with projections from CEC sales data presented in the 2018 Potential and Goals Study "Mid" case. </t>
  </si>
  <si>
    <t>Up to 6</t>
  </si>
  <si>
    <t xml:space="preserve">"Collaborations" mean sharing mutually-beneficial  resources such as training materials, expertise, and marketing/outreach tactics that help achieve WE&amp;T goals and outcomes and that support the collaborating organizations' goals and objectives.
The targets are based on interviews with SDG&amp;E staff. SDG&amp;E does not anticipate a steep increase in the number of collaborations, but rather turnover within our number of collaborations as activities become self-sustaining without the need for SDG&amp;E assistance. The 2018 target is set as  N/A because SDG&amp;E does not currently have any signed collaboration agreements in place.
Targets reflect number of agreements currently  in place as of the referred time period. </t>
  </si>
  <si>
    <t xml:space="preserve">"Sector" refers to:
a. Residential versus non-residential
b. Energy efficiency training topic area (e.g., Lighting, HVAC, Agricultural)
"Participants" means aggregate class attendance, meaning that one person attending two classes throughout the year would qualify as two participants. This is an accurate measurement of audience interest per topic / sector.
SDG&amp;E analyzed attendance rates since 2012 and discovered a high positive correlation (0.8) between unemployment rates in California and class attendance. Unemployment is not only an indicator of employment, but also the workload of the existing industry. In other words, when the workforce is busy, they do not have time to attend as many classes. The unemployment rate has fallen since 2016, which means that attendance may fall as well. SDG&amp;E will adjust the training format (e.g., Offer online classes) and time (e.g., Offer night classes) in order to maintain our 2016 attendance figure. </t>
  </si>
  <si>
    <t>Numerator: from class registration database. 
Denominator: SDG&amp;E's share of 321,000 jobs is approximately 132,380. Advanced Energy Economy Institute (AEEI) report finding: “Energy Efficiency accounts for the largest share of advanced energy jobs in California. About six in 10 advanced energy workers are employed in the Energy Efficiency sector; these firms support over 321,000 jobs.” Assume advanced Energy Efficiency jobs are commiserate with population for each PA territory. Population figues obtained from 2010 census.</t>
  </si>
  <si>
    <t xml:space="preserve">The zip codes available in SDG&amp;E's database are a mix of home and workplace zip codes. Starting in 2019, SDG&amp;E will request home zip codes specifically. </t>
  </si>
  <si>
    <t xml:space="preserve">Calculation based on students with valid CA (not just SDG&amp;E) zip codes. Numerator includes students with any CA zip code. Our 2018 records also do not include people who benefited from WE&amp;T through consultations, outreach classes, etc., </t>
  </si>
  <si>
    <t xml:space="preserve">This metric applies only to the Statewide CWR program, which will help Disadvantaged Workers enter the energy industry, and not technical upskill classes offered at the Energy Centers. As the lead PA, SDG&amp;E will report on this metric for the whole state. </t>
  </si>
  <si>
    <t>TOTAL Portfolio w/o C&amp;S</t>
  </si>
  <si>
    <t>8-Yr Total w/o C&amp;S</t>
  </si>
  <si>
    <t>2024 Filed TRC</t>
  </si>
  <si>
    <t>For existing third party implemented programs, MM/YY Program is extended to as a result of PY 2024-2031  Application planning and timing for new 3P contracts ramp up , or mark "NEW 3P" program if program is result of  3P solicitation process per D1801004.</t>
  </si>
  <si>
    <t>unknown - SCE contract</t>
  </si>
  <si>
    <t>* Net of any commitment cancellations as of September 2021.</t>
  </si>
  <si>
    <t>[A] Administrative budgets for statewide programs are IOU specific and are filed under separate program IDs. They include all non-contract program expenditures which cover coordination, support and management. Estimate for year end 2021.  This does not include any contract implementation cost.</t>
  </si>
  <si>
    <t>Expected or Actual Contract Execution Date
(MM/YYYY)</t>
  </si>
  <si>
    <r>
      <t>Financing Pilot</t>
    </r>
    <r>
      <rPr>
        <b/>
        <vertAlign val="superscript"/>
        <sz val="10"/>
        <rFont val="Arial"/>
        <family val="2"/>
      </rPr>
      <t>2</t>
    </r>
    <r>
      <rPr>
        <b/>
        <sz val="10"/>
        <rFont val="Arial"/>
        <family val="2"/>
      </rPr>
      <t xml:space="preserve"> Programs </t>
    </r>
  </si>
  <si>
    <r>
      <t>ESA</t>
    </r>
    <r>
      <rPr>
        <vertAlign val="superscript"/>
        <sz val="10"/>
        <rFont val="Arial"/>
        <family val="2"/>
      </rPr>
      <t>4</t>
    </r>
  </si>
  <si>
    <r>
      <t>8-Yr Total</t>
    </r>
    <r>
      <rPr>
        <b/>
        <vertAlign val="superscript"/>
        <sz val="11"/>
        <color theme="1"/>
        <rFont val="Calibri"/>
        <family val="2"/>
        <scheme val="minor"/>
      </rPr>
      <t>1</t>
    </r>
  </si>
  <si>
    <r>
      <t>ESA</t>
    </r>
    <r>
      <rPr>
        <vertAlign val="superscript"/>
        <sz val="10"/>
        <rFont val="Arial"/>
        <family val="2"/>
      </rPr>
      <t>3</t>
    </r>
  </si>
  <si>
    <r>
      <t xml:space="preserve">Pre-2020 Unspent/Uncommitted EE Funds </t>
    </r>
    <r>
      <rPr>
        <b/>
        <vertAlign val="superscript"/>
        <sz val="10"/>
        <rFont val="Arial"/>
        <family val="2"/>
      </rPr>
      <t>5</t>
    </r>
  </si>
  <si>
    <r>
      <rPr>
        <vertAlign val="superscript"/>
        <sz val="10"/>
        <rFont val="Arial"/>
        <family val="2"/>
      </rPr>
      <t>5</t>
    </r>
    <r>
      <rPr>
        <sz val="10"/>
        <rFont val="Arial"/>
        <family val="2"/>
      </rPr>
      <t xml:space="preserve"> PAs have the option of inputting by program or by total</t>
    </r>
  </si>
  <si>
    <r>
      <rPr>
        <vertAlign val="superscript"/>
        <sz val="11"/>
        <color theme="1"/>
        <rFont val="Calibri"/>
        <family val="2"/>
        <scheme val="minor"/>
      </rPr>
      <t xml:space="preserve">4 </t>
    </r>
    <r>
      <rPr>
        <sz val="11"/>
        <color theme="1"/>
        <rFont val="Calibri"/>
        <family val="2"/>
        <scheme val="minor"/>
      </rPr>
      <t xml:space="preserve">For all PAs, EM&amp;V costs only includes IOU's Total EM&amp;V budget (PA + ED).  For the IOU EM&amp;V budget it does not include REN or CCAs EM&amp;V budget. </t>
    </r>
  </si>
  <si>
    <r>
      <t xml:space="preserve">EM&amp;V (PA &amp; ED Portions) Total </t>
    </r>
    <r>
      <rPr>
        <b/>
        <vertAlign val="superscript"/>
        <sz val="10"/>
        <rFont val="Arial"/>
        <family val="2"/>
      </rPr>
      <t>4</t>
    </r>
  </si>
  <si>
    <r>
      <t>Lifecycle Net CO2e from low-GWP Measures</t>
    </r>
    <r>
      <rPr>
        <b/>
        <vertAlign val="superscript"/>
        <sz val="10"/>
        <rFont val="Arial"/>
        <family val="2"/>
      </rPr>
      <t>6</t>
    </r>
  </si>
  <si>
    <r>
      <t xml:space="preserve">Table 2a - Electric Bill Payer Impacts - Current and Proposed Revenues and Rates, Total and Energy Efficiency, by Customer Class </t>
    </r>
    <r>
      <rPr>
        <b/>
        <vertAlign val="superscript"/>
        <sz val="12"/>
        <rFont val="Times New Roman"/>
        <family val="1"/>
      </rPr>
      <t>1</t>
    </r>
  </si>
  <si>
    <r>
      <t xml:space="preserve">Table 2b - Gas Bill Payer Impacts  - Current and Proposed Revenues and Rates, Total and Energy Efficiency, by Customer Class </t>
    </r>
    <r>
      <rPr>
        <b/>
        <vertAlign val="superscript"/>
        <sz val="12"/>
        <rFont val="Times New Roman"/>
        <family val="1"/>
      </rPr>
      <t>2</t>
    </r>
  </si>
  <si>
    <r>
      <t>Electric Average Rate (Res and Non-Res)  $/kwh [</t>
    </r>
    <r>
      <rPr>
        <b/>
        <vertAlign val="superscript"/>
        <sz val="12"/>
        <rFont val="Times New Roman"/>
        <family val="1"/>
      </rPr>
      <t>1]</t>
    </r>
  </si>
  <si>
    <t xml:space="preserve">[1] 2022 &amp; 2023 Electric rates align with AL 3887-E, but as noted in AL 3887-E rates were based on then-current allocation factors authorized in 2016 General Rate Case (GRC) Phase 2 D.17-08-030. 2024-2031 Electric rates reflects current authorized allocation factors per SDG&amp;E’s 2019 GRC P2 Decision 21-07-010 which went into affect January 1, 2022. </t>
  </si>
  <si>
    <r>
      <rPr>
        <vertAlign val="superscript"/>
        <sz val="12"/>
        <rFont val="Times New Roman"/>
        <family val="1"/>
      </rPr>
      <t>1</t>
    </r>
    <r>
      <rPr>
        <sz val="12"/>
        <rFont val="Times New Roman"/>
        <family val="1"/>
      </rPr>
      <t xml:space="preserve"> 2022 &amp; 2023 Electric rates align with AL 3887-E, but as noted in AL 3887-E rates were based on then-current allocation factors authorized in 2016 General Rate Case (GRC) Phase 2 D.17-08-030. 2024-2031 Electric rates reflects current authorized allocation factors per SDG&amp;E’s 2019 GRC P2 Decision 21-07-010 which went into affect January 1, 2022. </t>
    </r>
  </si>
  <si>
    <r>
      <rPr>
        <vertAlign val="superscript"/>
        <sz val="12"/>
        <rFont val="Times New Roman"/>
        <family val="1"/>
      </rPr>
      <t>2</t>
    </r>
    <r>
      <rPr>
        <sz val="12"/>
        <rFont val="Times New Roman"/>
        <family val="1"/>
      </rPr>
      <t xml:space="preserve"> Gas rates are based on 10/1/2021 current effective rates and based on current allocation factors authorized in the 2020 Triennial Cost Allocation Proceeding (TCAP) D.20-02-045.</t>
    </r>
  </si>
  <si>
    <r>
      <rPr>
        <vertAlign val="superscript"/>
        <sz val="10"/>
        <rFont val="Arial"/>
        <family val="2"/>
      </rPr>
      <t>1</t>
    </r>
    <r>
      <rPr>
        <sz val="10"/>
        <rFont val="Arial"/>
        <family val="2"/>
      </rPr>
      <t xml:space="preserve"> ME&amp;O requested budget for 2021 per AL 3498-E/3835-G.  2021 was the final year of SW ME&amp;O.</t>
    </r>
  </si>
  <si>
    <r>
      <rPr>
        <vertAlign val="superscript"/>
        <sz val="10"/>
        <rFont val="Arial"/>
        <family val="2"/>
      </rPr>
      <t>3</t>
    </r>
    <r>
      <rPr>
        <sz val="10"/>
        <rFont val="Arial"/>
        <family val="2"/>
      </rPr>
      <t xml:space="preserve"> Per D.21-01-004, percentage allocation is 70% for 2022 and 60% for 2023.  For SDG&amp;E, the base for calculation is $116,456,311 minus 2020 PY EE Budget of $81,485,692.</t>
    </r>
  </si>
  <si>
    <t>Table 5 - Committed Energy Efficiency Program Funding - Funds Not Yet Spent as of 9/30/2021*</t>
  </si>
  <si>
    <r>
      <t>2023 IOU Administrative Budget</t>
    </r>
    <r>
      <rPr>
        <b/>
        <vertAlign val="superscript"/>
        <sz val="12"/>
        <rFont val="Calibri"/>
        <family val="2"/>
        <scheme val="minor"/>
      </rPr>
      <t>A</t>
    </r>
  </si>
  <si>
    <r>
      <t xml:space="preserve">Lifecycle Net CO2e from low-GWP Measures </t>
    </r>
    <r>
      <rPr>
        <b/>
        <vertAlign val="superscript"/>
        <sz val="11"/>
        <color theme="1"/>
        <rFont val="Calibri"/>
        <family val="2"/>
        <scheme val="minor"/>
      </rPr>
      <t>2</t>
    </r>
  </si>
  <si>
    <t>(1) Labor costs are already loaded with Payroll Taxes, Vacation, and Sick</t>
  </si>
  <si>
    <t>(3) LGP contracts that directly support the sector is included in this item</t>
  </si>
  <si>
    <t xml:space="preserve">    IT</t>
  </si>
  <si>
    <t>(2) These costs are collected through GRC D.19-09-051</t>
  </si>
  <si>
    <t>Commercial Total (4)</t>
  </si>
  <si>
    <t>Industrial Total</t>
  </si>
  <si>
    <t>Agricultural Total</t>
  </si>
  <si>
    <t>Public Sector Total</t>
  </si>
  <si>
    <t>(4) Under the previous program categories the following programs were classified as Cross Cutting: 3P-IDEEA, Local-IDSM-ME&amp;O-Local Marketing (EE), SW-IDSM-IDSM.  These were included in Table 16 Cross Cutting.</t>
  </si>
  <si>
    <t>unknown, PG&amp;E led program</t>
  </si>
  <si>
    <t>4/31/2026</t>
  </si>
  <si>
    <r>
      <t>Gas Average Rate
(Residential) 
 $/therm [</t>
    </r>
    <r>
      <rPr>
        <b/>
        <vertAlign val="superscript"/>
        <sz val="12"/>
        <rFont val="Times New Roman"/>
        <family val="1"/>
      </rPr>
      <t>2</t>
    </r>
    <r>
      <rPr>
        <b/>
        <sz val="12"/>
        <rFont val="Times New Roman"/>
        <family val="1"/>
      </rPr>
      <t>]</t>
    </r>
  </si>
  <si>
    <t>[2]  Gas rates are based on 10/1/2021 current effective Residential rates and based on current allocation factors authorized in the 2020 Triennial Cost Allocation Proceeding (TCAP) D.20-02-045.</t>
  </si>
  <si>
    <r>
      <rPr>
        <vertAlign val="superscript"/>
        <sz val="10"/>
        <rFont val="Arial"/>
        <family val="2"/>
      </rPr>
      <t>2</t>
    </r>
    <r>
      <rPr>
        <sz val="10"/>
        <rFont val="Arial"/>
        <family val="2"/>
      </rPr>
      <t xml:space="preserve"> Additional Financing Pilot programs budgets were authorized via D.21-08-006 and will be funded through incremental ratepayer funding via the Public Purpose Program charge.</t>
    </r>
  </si>
  <si>
    <r>
      <rPr>
        <vertAlign val="superscript"/>
        <sz val="10"/>
        <rFont val="Arial"/>
        <family val="2"/>
      </rPr>
      <t>3</t>
    </r>
    <r>
      <rPr>
        <sz val="10"/>
        <rFont val="Arial"/>
        <family val="2"/>
      </rPr>
      <t xml:space="preserve"> ESA 2021 budget as requested in Decision D.21-06-015 ATT 1, Table 11, covering years 2022-2026. For years 2027-2031, the 2026 budget and savings forecasts were replicated.</t>
    </r>
  </si>
  <si>
    <r>
      <rPr>
        <vertAlign val="superscript"/>
        <sz val="10"/>
        <rFont val="Arial"/>
        <family val="2"/>
      </rPr>
      <t>6</t>
    </r>
    <r>
      <rPr>
        <sz val="10"/>
        <rFont val="Arial"/>
        <family val="2"/>
      </rPr>
      <t xml:space="preserve"> LifeCycle Net CO2e from low-GWP Measures was determined not required per Memo from Energy Division Staff to Energy Efficiency Portfolio Administrators, </t>
    </r>
    <r>
      <rPr>
        <i/>
        <sz val="10"/>
        <rFont val="Arial"/>
        <family val="2"/>
      </rPr>
      <t>"Notice to EE Program Administrators Re:  Low-GWP refrigerant measures in February 2022 Business Plan filings (December 10, 2021) at 1"</t>
    </r>
    <r>
      <rPr>
        <sz val="10"/>
        <rFont val="Arial"/>
        <family val="2"/>
      </rPr>
      <t>.</t>
    </r>
  </si>
  <si>
    <r>
      <rPr>
        <vertAlign val="superscript"/>
        <sz val="10"/>
        <rFont val="Arial"/>
        <family val="2"/>
      </rPr>
      <t>7</t>
    </r>
    <r>
      <rPr>
        <sz val="10"/>
        <rFont val="Arial"/>
        <family val="2"/>
      </rPr>
      <t xml:space="preserve"> LifeCycle Net CO2e from low-GWP Measures was determined not required per Memo from Energy Division Staff to Energy Efficiency Portfolio Administrators, </t>
    </r>
    <r>
      <rPr>
        <i/>
        <sz val="10"/>
        <rFont val="Arial"/>
        <family val="2"/>
      </rPr>
      <t>"Notice to EE Program Administrators Re:  Low-GWP refrigerant measures in February 2022 Business Plan filings (December 10, 2021) at 1"</t>
    </r>
    <r>
      <rPr>
        <sz val="10"/>
        <rFont val="Arial"/>
        <family val="2"/>
      </rPr>
      <t>.</t>
    </r>
  </si>
  <si>
    <r>
      <rPr>
        <vertAlign val="superscript"/>
        <sz val="10"/>
        <rFont val="Arial"/>
        <family val="2"/>
      </rPr>
      <t>4</t>
    </r>
    <r>
      <rPr>
        <sz val="10"/>
        <rFont val="Arial"/>
        <family val="2"/>
      </rPr>
      <t xml:space="preserve"> ESA 2021 budget as requested in Decision D.21-06-015 ATT 1, Table 11, covering years 2022-2026. For years 2027-2031, the 2026 budget and savings forecasts were replicated.</t>
    </r>
  </si>
  <si>
    <t>Program budget updated to reflect updated solicitation information</t>
  </si>
  <si>
    <t>Reduction due to less cost needed to cover program ramping down</t>
  </si>
  <si>
    <t>Recompeting SDGE4003 - Small Commercial Program</t>
  </si>
  <si>
    <t>Program was previously classified as all Commercial, splitting it out for both comm and res sectors</t>
  </si>
  <si>
    <t xml:space="preserve">Is third-party contract anticipated to be renewed, recompeted, or unknown? </t>
  </si>
  <si>
    <t>Table 6 - Statewide Programs (Identical For All IOUs)</t>
  </si>
  <si>
    <r>
      <t>[1] LifeCycle Net CO2e from low-GWP Measures was determined not required per Memo from Energy Division Staff to Energy Efficiency Portfolio Administrators, "</t>
    </r>
    <r>
      <rPr>
        <i/>
        <sz val="11"/>
        <color theme="1"/>
        <rFont val="Calibri"/>
        <family val="2"/>
        <scheme val="minor"/>
      </rPr>
      <t>Notice to EE Program Administrators Re:  Low-GWP refrigerant measures in February 2022 Business Plan filings (December 10, 2021) at 1"</t>
    </r>
    <r>
      <rPr>
        <sz val="11"/>
        <color theme="1"/>
        <rFont val="Calibri"/>
        <family val="2"/>
        <scheme val="minor"/>
      </rPr>
      <t>.</t>
    </r>
  </si>
  <si>
    <r>
      <t>[2] LifeCycle Net CO2e from low-GWP Measures was determined not required per Memo from Energy Division Staff to Energy Efficiency Portfolio Administrators, "</t>
    </r>
    <r>
      <rPr>
        <i/>
        <sz val="11"/>
        <color theme="1"/>
        <rFont val="Calibri"/>
        <family val="2"/>
        <scheme val="minor"/>
      </rPr>
      <t>Notice to EE Program Administrators Re:  Low-GWP refrigerant measures in February 2022 Business Plan filings (December 10, 2021) at 1"</t>
    </r>
    <r>
      <rPr>
        <sz val="11"/>
        <color theme="1"/>
        <rFont val="Calibri"/>
        <family val="2"/>
        <scheme val="minor"/>
      </rPr>
      <t>.</t>
    </r>
  </si>
  <si>
    <r>
      <t xml:space="preserve">2021 to date Program Funds - Utility </t>
    </r>
    <r>
      <rPr>
        <vertAlign val="superscript"/>
        <sz val="12"/>
        <rFont val="Palatino"/>
      </rPr>
      <t>1</t>
    </r>
  </si>
  <si>
    <r>
      <t xml:space="preserve">2021 to date EM&amp;V Funds </t>
    </r>
    <r>
      <rPr>
        <vertAlign val="superscript"/>
        <sz val="12"/>
        <rFont val="Palatino"/>
      </rPr>
      <t>1</t>
    </r>
  </si>
  <si>
    <r>
      <rPr>
        <vertAlign val="superscript"/>
        <sz val="11"/>
        <rFont val="Calibri"/>
        <family val="2"/>
        <scheme val="minor"/>
      </rPr>
      <t>1</t>
    </r>
    <r>
      <rPr>
        <sz val="11"/>
        <rFont val="Calibri"/>
        <family val="2"/>
        <scheme val="minor"/>
      </rPr>
      <t xml:space="preserve"> 2021 Committed Funds will be finalized with the completion of the 2021 EE Annual Report filing with the CPUC, May 01, 2022.</t>
    </r>
  </si>
  <si>
    <t>NOT FEASIBLE</t>
  </si>
  <si>
    <t>tbd TPMs*</t>
  </si>
  <si>
    <t>tbd  TPMs*</t>
  </si>
  <si>
    <t>Number of projects initiated *This number will be updated once all third party contracts have been awarded.</t>
  </si>
  <si>
    <t>tbd projects*</t>
  </si>
  <si>
    <t>tbd events*</t>
  </si>
  <si>
    <t>tbd*</t>
  </si>
  <si>
    <t>Prior year: % of new codes or standards that were previously ETP technologies. *The PAs believe this is not suited for a metric with targets because ETP does not make decisions about new codes or standards.</t>
  </si>
  <si>
    <t>Savings of measures currently in the portfolio that were supported by ETP, added since 2009. Ex-ante with gross and net for all measures, with ex-post where available. *The PAs believe this is not suited for a metric with targets because ETP is a non-resource program and does not claim any savings.</t>
  </si>
  <si>
    <t>Number and source (as reported by submitter) of project ideas submitted OUTSIDE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</si>
  <si>
    <t>Number and source (as reported by submitter) of project ideas submitted AS PART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</si>
  <si>
    <t>3 lists cumulative</t>
  </si>
  <si>
    <t>2 lists cumulative</t>
  </si>
  <si>
    <t>SDGE3251</t>
  </si>
  <si>
    <t>SW C&amp;S - Compliance Enhancement (NET SAVINGS)</t>
  </si>
  <si>
    <t>SDGE3252</t>
  </si>
  <si>
    <t>SW C&amp;S - Reach Codes (NET SAVINGS)</t>
  </si>
  <si>
    <t>SDGE3253</t>
  </si>
  <si>
    <t>SW C&amp;S - Planning Coordination (NET SAVINGS)</t>
  </si>
  <si>
    <t>SDGE3262</t>
  </si>
  <si>
    <t>SW-FIN-On-Bill Finance</t>
  </si>
  <si>
    <t>SDGE3280</t>
  </si>
  <si>
    <t>3P-IDEEA</t>
  </si>
  <si>
    <t>SDGE4001</t>
  </si>
  <si>
    <t>Single Family Program</t>
  </si>
  <si>
    <t>Single Family Program (Utility)</t>
  </si>
  <si>
    <t>SDGE4002</t>
  </si>
  <si>
    <t>Multi Family Program</t>
  </si>
  <si>
    <t>Multi Family Program (Utility)</t>
  </si>
  <si>
    <t>SDGE4004</t>
  </si>
  <si>
    <t>Commercial Large Customer Services (&gt;20KW) Program</t>
  </si>
  <si>
    <t>Commercial Large Customer Services (&gt;20KW) Program (Utility)</t>
  </si>
  <si>
    <t>SDGE4006</t>
  </si>
  <si>
    <t>Industrial Sector Program</t>
  </si>
  <si>
    <t>Industrial Sector Program (Utility)</t>
  </si>
  <si>
    <t>SDGE4007</t>
  </si>
  <si>
    <t>Industrial Port Tenant Customers Services Programs</t>
  </si>
  <si>
    <t>Industrial Port Tenant Customers Services Programs (Utility)</t>
  </si>
  <si>
    <t>SDGE4009</t>
  </si>
  <si>
    <t>Agricultural Growers Services Program</t>
  </si>
  <si>
    <t>Agricultural Growers Services Program (Utility)</t>
  </si>
  <si>
    <t>SDGE4010</t>
  </si>
  <si>
    <t>Local Government Customers Program</t>
  </si>
  <si>
    <t>Local Government Customers Program (Utility)</t>
  </si>
  <si>
    <t>SDGE4011</t>
  </si>
  <si>
    <t>K-12 Customer Services Program</t>
  </si>
  <si>
    <t>K-12 Customer Services Program (Utility)</t>
  </si>
  <si>
    <t>SDGE4012</t>
  </si>
  <si>
    <t>Federal Customer Services Program</t>
  </si>
  <si>
    <t>Federal Customer Services Program (Utility)</t>
  </si>
  <si>
    <t>SDGE4040</t>
  </si>
  <si>
    <t>IDSM Local Residential Behavioral Program (EE)</t>
  </si>
  <si>
    <t>IDSM Local Residential Behavioral Program (EE) (Utility)</t>
  </si>
  <si>
    <t>SDGE_SW_CSA_Natl</t>
  </si>
  <si>
    <t>SW Codes &amp; Standards Advocacy - National Codes &amp; Standards Advocacy (NET SAVINGS)</t>
  </si>
  <si>
    <t>SDGE_SW_CSA_Natl_PA</t>
  </si>
  <si>
    <t>SW Codes &amp; Standards Advocacy - National Codes &amp; Standards Advocacy (Utility) (NET SAVINGS)</t>
  </si>
  <si>
    <t>SDGE_SW_CSA_Appl</t>
  </si>
  <si>
    <t>SW Codes &amp; Standards Advocacy - State Appliance Standards (NET SAVINGS)</t>
  </si>
  <si>
    <t>SDGE_SW_CSA_Appl_PA</t>
  </si>
  <si>
    <t>SW Codes &amp; Standards Advocacy - State Appliance Standards (Utility) (NET SAVINGS)</t>
  </si>
  <si>
    <t>SDGE_SW_CSA_Bldg</t>
  </si>
  <si>
    <t>SW Codes &amp; Standards Advocacy - State Building Codes (NET SAVINGS)</t>
  </si>
  <si>
    <t>SDGE_SW_CSA_Bldg_PA</t>
  </si>
  <si>
    <t>SW Codes &amp; Standards Advocacy - State Building Codes (Utility) (NET SAVINGS)</t>
  </si>
  <si>
    <t>SDGE_SW_ETP_Elec</t>
  </si>
  <si>
    <t>SW Emerging Technologies - Electric</t>
  </si>
  <si>
    <t>SDGE_SW_ETP_Elec_PA</t>
  </si>
  <si>
    <t>SW Emerging Technologies - Electric (Utility)</t>
  </si>
  <si>
    <t>SDGE_SW_IP_Gov</t>
  </si>
  <si>
    <t>SW Institutional Partnerships: DGS &amp; DoC</t>
  </si>
  <si>
    <t>SDGE_SW_IP_Gov_PA</t>
  </si>
  <si>
    <t>SW Institutional Partnerships: DGS &amp; DoC (Utility)</t>
  </si>
  <si>
    <t>SDGE_SW_IP_Colleges</t>
  </si>
  <si>
    <t>SW Higher Education</t>
  </si>
  <si>
    <t>SDGE_SW_IP_Colleges_PA</t>
  </si>
  <si>
    <t>SW Higher Education (Utility)</t>
  </si>
  <si>
    <t>SDGE_SW_MCWH</t>
  </si>
  <si>
    <t>SW Midstream Commercial Water Heating</t>
  </si>
  <si>
    <t>SDGE_SW_MCWH_PA</t>
  </si>
  <si>
    <t>SW Midstream Commercial Water Heating (Utility)</t>
  </si>
  <si>
    <t>SDGE_SW_FS</t>
  </si>
  <si>
    <t>SW Foodservice Point of Sale Program</t>
  </si>
  <si>
    <t>SDGE_SW_FS_PA</t>
  </si>
  <si>
    <t>SW Foodservice Point of Sale Program (Utility)</t>
  </si>
  <si>
    <t>SDGE_SW_UL</t>
  </si>
  <si>
    <t>SW Lighting Program</t>
  </si>
  <si>
    <t>SDGE_SW_UL_PA</t>
  </si>
  <si>
    <t>SW Lighting Program (Utility)</t>
  </si>
  <si>
    <t>SDGE_SW_PLA</t>
  </si>
  <si>
    <t>SW Plug Load and Appliances</t>
  </si>
  <si>
    <t>SDGE_SW_PLA_PA</t>
  </si>
  <si>
    <t>SW Plug Load and Appliances (Utility)</t>
  </si>
  <si>
    <t>SDGE_SW_WET_CC</t>
  </si>
  <si>
    <t>SW WET Career Connections</t>
  </si>
  <si>
    <t>SDGE_SW_WET_CC_PA</t>
  </si>
  <si>
    <t>SW WET Career Connections (Utility)</t>
  </si>
  <si>
    <t>SDGE_SW_WET_Work</t>
  </si>
  <si>
    <t>SW WE&amp;T Career &amp; Workforce Readiness (CWR)</t>
  </si>
  <si>
    <t>SDGE_SW_WET_Work_PA</t>
  </si>
  <si>
    <t>SW WE&amp;T Career &amp; Workforce Readiness (CWR) (Utility)</t>
  </si>
  <si>
    <t>SDGE_SW_WP</t>
  </si>
  <si>
    <t>SW Downstream Water/Wastewater Pumping Program</t>
  </si>
  <si>
    <t>SDGE_SW_WP_PA</t>
  </si>
  <si>
    <t>SW Downstream Water/Wastewater Pumping Program (Utility)</t>
  </si>
  <si>
    <t>SDGE_SW_HVAC_QIQM</t>
  </si>
  <si>
    <t>SW HVAC QI/QM Program</t>
  </si>
  <si>
    <t>SDGE_SW_HVAC_QIQM_PA</t>
  </si>
  <si>
    <t>SW HVAC QI/QM Program (Utility)</t>
  </si>
  <si>
    <t>SDGE_SW_ETP_Gas</t>
  </si>
  <si>
    <t>SW Emerging Technologies - Gas</t>
  </si>
  <si>
    <t>SDGE_SW_ETP_Gas_PA</t>
  </si>
  <si>
    <t>SW Emerging Technologies - Gas (Utility)</t>
  </si>
  <si>
    <t>SDGE_SW_NC_NonRes_Ag_electric</t>
  </si>
  <si>
    <t>SW New Construction Non Residential - Agricultural - All Electric</t>
  </si>
  <si>
    <t>SDGE_SW_NC_NonRes_Ag_electric_PA</t>
  </si>
  <si>
    <t>SW New Construction Non Residential - Agricultural - All Electric (Utility)</t>
  </si>
  <si>
    <t>SDGE_SW_NC_NonRes_Com_electric</t>
  </si>
  <si>
    <t>SW New Construction Non Residential - Commercial - All Electric</t>
  </si>
  <si>
    <t>SDGE_SW_NC_NonRes_Com_electric_PA</t>
  </si>
  <si>
    <t>SW New Construction Non Residential - Commercial - All Electric (Utility)</t>
  </si>
  <si>
    <t>SDGE_SW_NC_NonRes_Ind_electric</t>
  </si>
  <si>
    <t>SW New Construction Non Residential - Industrial - All Electric</t>
  </si>
  <si>
    <t>SDGE_SW_NC_NonRes_Ind_electric_PA</t>
  </si>
  <si>
    <t>SW New Construction Non Residential - Industrial - All Electric (Utility)</t>
  </si>
  <si>
    <t>SDGE_SW_NC_NonRes_Pub_electric</t>
  </si>
  <si>
    <t>SW New Construction Non Residential - Public - All Electric</t>
  </si>
  <si>
    <t>SDGE_SW_NC_NonRes_Pub_electric_PA</t>
  </si>
  <si>
    <t>SW New Construction Non Residential - Public - All Electric (Utility)</t>
  </si>
  <si>
    <t>SDGE_SW_NC_NonRes_Res_electric</t>
  </si>
  <si>
    <t>SW New Construction NonResidential - Residential - All Electric</t>
  </si>
  <si>
    <t>SDGE_SW_NC_NonRes_Res_electric_PA</t>
  </si>
  <si>
    <t>SW New Construction NonResidential - Residential - All Electric (Utility)</t>
  </si>
  <si>
    <t>SDGE_SW_NC_NonRes_Ag_mixed</t>
  </si>
  <si>
    <t>SW New Construction Non Residential - Agricultural - Mixed Fuel</t>
  </si>
  <si>
    <t>SDGE_SW_NC_NonRes_Ag_mixed_PA</t>
  </si>
  <si>
    <t>SW New Construction Non Residential - Agricultural - Mixed Fuel (Utility)</t>
  </si>
  <si>
    <t>SDGE_SW_NC_NonRes_Com_mixed</t>
  </si>
  <si>
    <t>SW New Construction Non Residential - Commercial - Mixed Fuel</t>
  </si>
  <si>
    <t>SDGE_SW_NC_NonRes_Com_mixed_PA</t>
  </si>
  <si>
    <t>SW New Construction Non Residential - Commercial - Mixed Fuel (Utility)</t>
  </si>
  <si>
    <t>SDGE_SW_NC_NonRes_Ind_mixed</t>
  </si>
  <si>
    <t>SW New Construction Non Residential - Industrial - Mixed Fuel</t>
  </si>
  <si>
    <t>SDGE_SW_NC_NonRes_Ind_mixed_PA</t>
  </si>
  <si>
    <t>SW New Construction Non Residential - Industrial - Mixed Fuel (Utility)</t>
  </si>
  <si>
    <t>SDGE_SW_NC_NonRes_Pub_mixed</t>
  </si>
  <si>
    <t>SW New Construction Non Residential - Public - Mixed Fuel</t>
  </si>
  <si>
    <t>SDGE_SW_NC_NonRes_Pub_mixed_PA</t>
  </si>
  <si>
    <t>SW New Construction Non Residential - Public - Mixed Fuel (Utility)</t>
  </si>
  <si>
    <t>SDGE_SW_NC_NonRes_Res_mixed</t>
  </si>
  <si>
    <t>SW New Construction NonResidential - Residential - Mixed Fuel</t>
  </si>
  <si>
    <t>SDGE_SW_NC_NonRes_Res_mixed_PA</t>
  </si>
  <si>
    <t>SW New Construction NonResidential - Residential - Mixed Fuel (Utility)</t>
  </si>
  <si>
    <t>SDGE_SW_NC_Res_electric</t>
  </si>
  <si>
    <t>SW New Construction Residential - All Electric</t>
  </si>
  <si>
    <t>SDGE_SW_NC_Res_electric_PA</t>
  </si>
  <si>
    <t>SW New Construction Residential - All Electric (Utility)</t>
  </si>
  <si>
    <t>SDGE_SW_NC_Res_mixed</t>
  </si>
  <si>
    <t>SW New Construction Residential - Mixed Fuel</t>
  </si>
  <si>
    <t>SDGE_SW_NC_Res_mixed_PA</t>
  </si>
  <si>
    <t>SW New Construction Residential - Mixed Fuel (Utility)</t>
  </si>
  <si>
    <t>SDGE4168</t>
  </si>
  <si>
    <t>Lodging (Hotels/Motels)</t>
  </si>
  <si>
    <t>Lodging (Hotels/Motels) (Utility)</t>
  </si>
  <si>
    <t>SDGE4169</t>
  </si>
  <si>
    <t>Groceries, Restaurants and Food Storage</t>
  </si>
  <si>
    <t>Groceries, Restaurants and Food Storage (Utility)</t>
  </si>
  <si>
    <t>SDGE4170</t>
  </si>
  <si>
    <t>Wholesale/Retail/Office, including Entertainment Services</t>
  </si>
  <si>
    <t>Wholesale/Retail/Office, including Entertainment Services (Utility)</t>
  </si>
  <si>
    <t>SDGE4171</t>
  </si>
  <si>
    <t>Private Institutions/Healthcare</t>
  </si>
  <si>
    <t>Private Institutions/Healthcare (Utility)</t>
  </si>
  <si>
    <t>SDGE4172</t>
  </si>
  <si>
    <t>Property Management</t>
  </si>
  <si>
    <t>Property Management (Utility)</t>
  </si>
  <si>
    <t>SDGE4173</t>
  </si>
  <si>
    <t>Small Business Outreach</t>
  </si>
  <si>
    <t>Small Business Outreach (Utility)</t>
  </si>
  <si>
    <t>SDGE4174</t>
  </si>
  <si>
    <t>Workforce, Education &amp; Training Programs</t>
  </si>
  <si>
    <t>Workforce, Education &amp; Training Programs (Utility)</t>
  </si>
  <si>
    <t>SDGE4175</t>
  </si>
  <si>
    <t>Local Residential Fuel-Substitution</t>
  </si>
  <si>
    <t>Local Residential Fuel-Substitution (Utility)</t>
  </si>
  <si>
    <t>SDGE4176</t>
  </si>
  <si>
    <t>Residential Single Family Equity Program</t>
  </si>
  <si>
    <t>Residential Single Family Equity Program (Utility)</t>
  </si>
  <si>
    <t>SDGE4177</t>
  </si>
  <si>
    <t>Residential Multi Family Equity Program</t>
  </si>
  <si>
    <t>Residential Multi Family Equity Program (Utility)</t>
  </si>
  <si>
    <t>SDGE_SW_HVAC_Up_Com</t>
  </si>
  <si>
    <t>SDGE SW HVAC Upstream Commercial</t>
  </si>
  <si>
    <t>SDGE_SW_HVAC_Up_Com_PA</t>
  </si>
  <si>
    <t>SW HVAC Upstream Commercial (Utility)</t>
  </si>
  <si>
    <t>SDGE_SW_HVAC_Up_Res</t>
  </si>
  <si>
    <t>SDGE SW HVAC Upstream Residential</t>
  </si>
  <si>
    <t>SDGE_SW_HVAC_Up_Res_PA</t>
  </si>
  <si>
    <t>SW HVAC Upstream Residential (Utility)</t>
  </si>
  <si>
    <t>SDGE4184</t>
  </si>
  <si>
    <t>Non-Residential Behavioral Program</t>
  </si>
  <si>
    <t>Non-Residential Behavioral Program (Utility)</t>
  </si>
  <si>
    <t>SDGE3201</t>
  </si>
  <si>
    <t>SW-CALS-Energy Advisor-HEES, UAT</t>
  </si>
  <si>
    <t>SDGE3217</t>
  </si>
  <si>
    <t>SW-COM-Customer Services- Audits NonRes</t>
  </si>
  <si>
    <t>SDGE3220</t>
  </si>
  <si>
    <t>SW-COM-Calculated Incentives-Calculated</t>
  </si>
  <si>
    <t>SDGE3222</t>
  </si>
  <si>
    <t>SW-COM-Calculated Incentives-Savings by Design</t>
  </si>
  <si>
    <t>SDGE3223</t>
  </si>
  <si>
    <t>SW-COM-Deemed Incentives-Commercial Rebates</t>
  </si>
  <si>
    <t>SDGE3226</t>
  </si>
  <si>
    <t>SW-COM Direct Install</t>
  </si>
  <si>
    <t>SDGE3227</t>
  </si>
  <si>
    <t>SW-IND-Strategic Energy Management</t>
  </si>
  <si>
    <t>SDGE3229</t>
  </si>
  <si>
    <t>SW-IND-Customer Services-Audits NonRes</t>
  </si>
  <si>
    <t>SDGE3231</t>
  </si>
  <si>
    <t>SW-IND-Calculated Incentives-Calculated</t>
  </si>
  <si>
    <t>SDGE3233</t>
  </si>
  <si>
    <t>SW-IND-Deemed Incentives</t>
  </si>
  <si>
    <t>SDGE3236</t>
  </si>
  <si>
    <t>SW-AG-Customer Services-Audits</t>
  </si>
  <si>
    <t>SDGE3237</t>
  </si>
  <si>
    <t>SW-AG-Calculated Incentives-Calculated</t>
  </si>
  <si>
    <t>SDGE3239</t>
  </si>
  <si>
    <t>SW-AG-Deemed Incentives</t>
  </si>
  <si>
    <t>SDGE3246</t>
  </si>
  <si>
    <t>SW-ET-Technology Introduction Support</t>
  </si>
  <si>
    <t>SDGE3247</t>
  </si>
  <si>
    <t>SW-ET-Technology Assessment Support</t>
  </si>
  <si>
    <t>SDGE3248</t>
  </si>
  <si>
    <t>SW-ET-Technology Deployment Support</t>
  </si>
  <si>
    <t>SDGE3254</t>
  </si>
  <si>
    <t>Local WE&amp;T-Integrated Energy Education &amp; Training (IEET)</t>
  </si>
  <si>
    <t>SDGE3261</t>
  </si>
  <si>
    <t>Local-IDSM-ME&amp;O-Behavioral Programs (EE)</t>
  </si>
  <si>
    <t>SDGE3267</t>
  </si>
  <si>
    <t>LInstP-California Community College Partnership</t>
  </si>
  <si>
    <t>SDGE3268</t>
  </si>
  <si>
    <t>LInstP-UC/CSU/IOU Partnership</t>
  </si>
  <si>
    <t>SDGE3317</t>
  </si>
  <si>
    <t xml:space="preserve">HOPPs - Building Retro-Commissioning </t>
  </si>
  <si>
    <t>SDGE3322</t>
  </si>
  <si>
    <t>3P-Streamlined Ag Efficiency (SAE)</t>
  </si>
  <si>
    <t>SDGE4003</t>
  </si>
  <si>
    <t>Commercial Small Customer Services (&lt;20KW) Program</t>
  </si>
  <si>
    <t>Commercial Small Customer Services (&lt;20KW) Program (Utility)</t>
  </si>
  <si>
    <t>SDGE_SW_HVAC_Up</t>
  </si>
  <si>
    <t>SW Upstream HVAC Program</t>
  </si>
  <si>
    <t>SDGE_SW_HVAC_Up_PA</t>
  </si>
  <si>
    <t>SW Upstream HVAC Program (Utility)</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</si>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</sst>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00_);_(&quot;$&quot;* \(#,##0.0000\);_(&quot;$&quot;* &quot;-&quot;??_);_(@_)"/>
    <numFmt numFmtId="165" formatCode="_(&quot;$&quot;* #,##0.000_);_(&quot;$&quot;* \(#,##0.000\);_(&quot;$&quot;* &quot;-&quot;??_);_(@_)"/>
    <numFmt numFmtId="166" formatCode="_(&quot;$&quot;* #,##0_);_(&quot;$&quot;* \(#,##0\);_(&quot;$&quot;* &quot;-&quot;??_);_(@_)"/>
    <numFmt numFmtId="167" formatCode="_(&quot;$&quot;* #,##0.00000_);_(&quot;$&quot;* \(#,##0.00000\);_(&quot;$&quot;* &quot;-&quot;??_);_(@_)"/>
    <numFmt numFmtId="168" formatCode="0.0%"/>
    <numFmt numFmtId="169" formatCode="0_);\(0\)"/>
    <numFmt numFmtId="170" formatCode="[$$-409]#,##0.00"/>
    <numFmt numFmtId="171" formatCode="_(* #,##0.00000_);_(* \(#,##0.00000\);_(* &quot;-&quot;??_);_(@_)"/>
    <numFmt numFmtId="172" formatCode="_(* #,##0_);_(* \(#,##0\);_(* &quot;-&quot;??_);_(@_)"/>
    <numFmt numFmtId="173" formatCode="&quot;$&quot;#,##0.00"/>
    <numFmt numFmtId="174" formatCode="mmmddyyyy"/>
    <numFmt numFmtId="175" formatCode="yymmmmdd"/>
    <numFmt numFmtId="176" formatCode="0.0%;_(* &quot;-&quot;_)"/>
    <numFmt numFmtId="177" formatCode="#,##0.0,,,&quot;bn&quot;"/>
    <numFmt numFmtId="178" formatCode="#,##0;\-#,##0;&quot;-&quot;"/>
    <numFmt numFmtId="179" formatCode="&quot;$&quot;#,\);\(&quot;$&quot;#,##0\)"/>
    <numFmt numFmtId="180" formatCode="_-* #,##0.00_-;\-* #,##0.00_-;_-* &quot;-&quot;??_-;_-@_-"/>
    <numFmt numFmtId="181" formatCode="hh:mm"/>
    <numFmt numFmtId="182" formatCode="00000"/>
    <numFmt numFmtId="183" formatCode="_-&quot;$&quot;* #,##0.00_-;\-&quot;$&quot;* #,##0.00_-;_-&quot;$&quot;* &quot;-&quot;??_-;_-@_-"/>
    <numFmt numFmtId="184" formatCode="&quot;$&quot;\ #,##0.00_);\(&quot;$&quot;\ #,##0.00\)"/>
    <numFmt numFmtId="185" formatCode="mm/dd/yyyy;@"/>
    <numFmt numFmtId="186" formatCode="#,##0.00;[Red]#,##0.00"/>
    <numFmt numFmtId="187" formatCode="_([$€-2]* #,##0.00_);_([$€-2]* \(#,##0.00\);_([$€-2]* &quot;-&quot;??_)"/>
    <numFmt numFmtId="188" formatCode="\€#,##0.0,,,&quot;bn&quot;"/>
    <numFmt numFmtId="189" formatCode="\€#,##0.0,,&quot;m&quot;"/>
    <numFmt numFmtId="190" formatCode="\€#,##0.0,&quot;k&quot;"/>
    <numFmt numFmtId="191" formatCode="\€#,##0.00"/>
    <numFmt numFmtId="192" formatCode="_-* #,##0.0_-;\-* #,##0.0_-;_-* &quot;-&quot;??_-;_-@_-"/>
    <numFmt numFmtId="193" formatCode="yyyy"/>
    <numFmt numFmtId="194" formatCode="\£#,##0.00"/>
    <numFmt numFmtId="195" formatCode="\£#,##0.0,,,&quot;bn&quot;"/>
    <numFmt numFmtId="196" formatCode="\£#,##0.0,,&quot;m&quot;"/>
    <numFmt numFmtId="197" formatCode="\£#,##0.0,&quot;k&quot;"/>
    <numFmt numFmtId="198" formatCode="#,##0.00&quot; $&quot;;\-#,##0.00&quot; $&quot;"/>
    <numFmt numFmtId="199" formatCode=";;;"/>
    <numFmt numFmtId="200" formatCode="General_)"/>
    <numFmt numFmtId="201" formatCode="@*."/>
    <numFmt numFmtId="202" formatCode="_ * #,##0_ ;_ * \-#,##0_ ;_ * &quot;-&quot;_ ;_ @_ "/>
    <numFmt numFmtId="203" formatCode="_ * #,##0.00_ ;_ * \-#,##0.00_ ;_ * &quot;-&quot;??_ ;_ @_ "/>
    <numFmt numFmtId="204" formatCode="#,##0.0,,&quot;m&quot;"/>
    <numFmt numFmtId="205" formatCode="dd/mm/yy"/>
    <numFmt numFmtId="206" formatCode="0.0%;_(&quot;-&quot;_)"/>
    <numFmt numFmtId="207" formatCode="0.0000%"/>
    <numFmt numFmtId="208" formatCode="[&lt;=9999999]###\-####;\(###\)\ ###\-####"/>
    <numFmt numFmtId="209" formatCode="&quot;$&quot;#,##0"/>
    <numFmt numFmtId="210" formatCode="mmm\-yyyy"/>
    <numFmt numFmtId="211" formatCode="#,###,##0,&quot;k&quot;"/>
    <numFmt numFmtId="212" formatCode="#,##0,_);\(#,##0,\)"/>
    <numFmt numFmtId="213" formatCode="\$#,##0.0,,,&quot;bn&quot;"/>
    <numFmt numFmtId="214" formatCode="\$#,##0.0,,&quot;m&quot;"/>
    <numFmt numFmtId="215" formatCode="\$#,##0.0,&quot;k&quot;"/>
    <numFmt numFmtId="216" formatCode="[$-409]d\-mmm\-yy;@"/>
    <numFmt numFmtId="217" formatCode="00\-0000000"/>
    <numFmt numFmtId="218" formatCode="_(* #,##0.0_);_(* \(#,##0.0\);_(* &quot;-&quot;??_);_(@_)"/>
    <numFmt numFmtId="219" formatCode="_-* #,##0.00\ &quot;DM&quot;_-;\-* #,##0.00\ &quot;DM&quot;_-;_-* &quot;-&quot;??\ &quot;DM&quot;_-;_-@_-"/>
    <numFmt numFmtId="220" formatCode="_-* #,##0_-;\-* #,##0_-;_-* &quot;-&quot;??_-;_-@_-"/>
    <numFmt numFmtId="221" formatCode="0.000%"/>
  </numFmts>
  <fonts count="26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2"/>
      <name val="Times New Roman"/>
      <family val="1"/>
    </font>
    <font>
      <sz val="10"/>
      <name val="Arial"/>
      <family val="2"/>
    </font>
    <font>
      <sz val="12"/>
      <name val="Times New Roman"/>
      <family val="1"/>
    </font>
    <font>
      <b/>
      <sz val="12"/>
      <color indexed="9"/>
      <name val="Times New Roman"/>
      <family val="1"/>
    </font>
    <font>
      <sz val="12"/>
      <color rgb="FFFF0000"/>
      <name val="Times New Roman"/>
      <family val="1"/>
    </font>
    <font>
      <sz val="10"/>
      <name val="Times New Roman"/>
      <family val="1"/>
    </font>
    <font>
      <sz val="12"/>
      <color theme="1"/>
      <name val="Times New Roman"/>
      <family val="1"/>
    </font>
    <font>
      <b/>
      <sz val="12"/>
      <color theme="1"/>
      <name val="Times New Roman"/>
      <family val="1"/>
    </font>
    <font>
      <sz val="11"/>
      <name val="Calibri"/>
      <family val="2"/>
      <scheme val="minor"/>
    </font>
    <font>
      <b/>
      <sz val="10"/>
      <name val="Arial"/>
      <family val="2"/>
    </font>
    <font>
      <b/>
      <u/>
      <sz val="10"/>
      <color rgb="FFFF0000"/>
      <name val="Arial"/>
      <family val="2"/>
    </font>
    <font>
      <sz val="12"/>
      <color indexed="10"/>
      <name val="Arial"/>
      <family val="2"/>
    </font>
    <font>
      <i/>
      <u/>
      <sz val="12"/>
      <color indexed="10"/>
      <name val="Arial"/>
      <family val="2"/>
    </font>
    <font>
      <b/>
      <sz val="12"/>
      <name val="Arial"/>
      <family val="2"/>
    </font>
    <font>
      <b/>
      <sz val="12"/>
      <name val="Palatino"/>
      <family val="1"/>
    </font>
    <font>
      <sz val="12"/>
      <name val="Palatino"/>
      <family val="1"/>
    </font>
    <font>
      <sz val="11"/>
      <name val="Palatino"/>
      <family val="1"/>
    </font>
    <font>
      <sz val="10"/>
      <color rgb="FFFF0000"/>
      <name val="Arial"/>
      <family val="2"/>
    </font>
    <font>
      <sz val="12"/>
      <color theme="1"/>
      <name val="Calibri"/>
      <family val="2"/>
      <scheme val="minor"/>
    </font>
    <font>
      <vertAlign val="superscript"/>
      <sz val="12"/>
      <name val="Palatino"/>
    </font>
    <font>
      <b/>
      <vertAlign val="superscript"/>
      <sz val="10"/>
      <name val="Arial"/>
      <family val="2"/>
    </font>
    <font>
      <sz val="11"/>
      <color rgb="FF0000FF"/>
      <name val="Calibri"/>
      <family val="2"/>
      <scheme val="minor"/>
    </font>
    <font>
      <vertAlign val="superscrip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Helv"/>
      <charset val="204"/>
    </font>
    <font>
      <sz val="12"/>
      <name val="???"/>
      <family val="1"/>
      <charset val="129"/>
    </font>
    <font>
      <u/>
      <sz val="8.4"/>
      <color indexed="12"/>
      <name val="Arial"/>
      <family val="2"/>
    </font>
    <font>
      <sz val="10"/>
      <color indexed="11"/>
      <name val="Arial"/>
      <family val="2"/>
    </font>
    <font>
      <i/>
      <sz val="10"/>
      <color indexed="12"/>
      <name val="Arial"/>
      <family val="2"/>
    </font>
    <font>
      <i/>
      <sz val="10"/>
      <color indexed="10"/>
      <name val="Arial"/>
      <family val="2"/>
    </font>
    <font>
      <sz val="11"/>
      <color indexed="8"/>
      <name val="Calibri"/>
      <family val="2"/>
    </font>
    <font>
      <sz val="11"/>
      <color indexed="9"/>
      <name val="Calibri"/>
      <family val="2"/>
    </font>
    <font>
      <sz val="10"/>
      <color indexed="8"/>
      <name val="MS Sans Serif"/>
      <family val="2"/>
    </font>
    <font>
      <sz val="10"/>
      <name val="Geneva"/>
      <family val="2"/>
    </font>
    <font>
      <sz val="11"/>
      <color indexed="20"/>
      <name val="Calibri"/>
      <family val="2"/>
    </font>
    <font>
      <sz val="9"/>
      <name val="Helv"/>
    </font>
    <font>
      <sz val="10"/>
      <color indexed="8"/>
      <name val="Arial"/>
      <family val="2"/>
    </font>
    <font>
      <b/>
      <sz val="11"/>
      <color indexed="52"/>
      <name val="Calibri"/>
      <family val="2"/>
    </font>
    <font>
      <b/>
      <sz val="11"/>
      <color indexed="53"/>
      <name val="Calibri"/>
      <family val="2"/>
    </font>
    <font>
      <b/>
      <sz val="11"/>
      <color indexed="9"/>
      <name val="Calibri"/>
      <family val="2"/>
    </font>
    <font>
      <sz val="10"/>
      <name val="MS Sans Serif"/>
      <family val="2"/>
    </font>
    <font>
      <sz val="10"/>
      <name val="MS Serif"/>
      <family val="1"/>
    </font>
    <font>
      <sz val="11"/>
      <name val="Book Antiqua"/>
      <family val="1"/>
    </font>
    <font>
      <sz val="10"/>
      <color theme="1"/>
      <name val="Arial"/>
      <family val="2"/>
    </font>
    <font>
      <sz val="10"/>
      <color indexed="12"/>
      <name val="Times New Roman"/>
      <family val="1"/>
    </font>
    <font>
      <sz val="11"/>
      <name val="??"/>
      <family val="3"/>
      <charset val="129"/>
    </font>
    <font>
      <sz val="10"/>
      <color indexed="16"/>
      <name val="MS Serif"/>
      <family val="1"/>
    </font>
    <font>
      <i/>
      <sz val="11"/>
      <color indexed="23"/>
      <name val="Calibri"/>
      <family val="2"/>
    </font>
    <font>
      <sz val="8"/>
      <name val="Arial"/>
      <family val="2"/>
    </font>
    <font>
      <sz val="6"/>
      <name val="Arial"/>
      <family val="2"/>
    </font>
    <font>
      <sz val="11"/>
      <color indexed="17"/>
      <name val="Calibri"/>
      <family val="2"/>
    </font>
    <font>
      <b/>
      <u/>
      <sz val="11"/>
      <color indexed="37"/>
      <name val="Arial"/>
      <family val="2"/>
    </font>
    <font>
      <b/>
      <sz val="18"/>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sz val="10"/>
      <color indexed="12"/>
      <name val="Arial"/>
      <family val="2"/>
    </font>
    <font>
      <sz val="7"/>
      <color indexed="12"/>
      <name val="Arial"/>
      <family val="2"/>
    </font>
    <font>
      <sz val="11"/>
      <color indexed="62"/>
      <name val="Calibri"/>
      <family val="2"/>
    </font>
    <font>
      <sz val="11"/>
      <color indexed="52"/>
      <name val="Calibri"/>
      <family val="2"/>
    </font>
    <font>
      <sz val="11"/>
      <color indexed="53"/>
      <name val="Calibri"/>
      <family val="2"/>
    </font>
    <font>
      <sz val="11"/>
      <color indexed="60"/>
      <name val="Calibri"/>
      <family val="2"/>
    </font>
    <font>
      <sz val="7"/>
      <name val="Small Fonts"/>
      <family val="2"/>
    </font>
    <font>
      <sz val="12"/>
      <name val="Arial"/>
      <family val="2"/>
    </font>
    <font>
      <sz val="11"/>
      <name val="Tms Rmn"/>
    </font>
    <font>
      <sz val="9"/>
      <name val="Arial"/>
      <family val="2"/>
    </font>
    <font>
      <i/>
      <sz val="11"/>
      <name val="Arial"/>
      <family val="2"/>
    </font>
    <font>
      <b/>
      <sz val="11"/>
      <color indexed="63"/>
      <name val="Calibri"/>
      <family val="2"/>
    </font>
    <font>
      <sz val="22"/>
      <name val="UBSHeadline"/>
      <family val="1"/>
    </font>
    <font>
      <sz val="8"/>
      <color indexed="8"/>
      <name val="Arial"/>
      <family val="2"/>
    </font>
    <font>
      <sz val="10"/>
      <color indexed="10"/>
      <name val="Geneva"/>
      <family val="2"/>
    </font>
    <font>
      <sz val="10"/>
      <color indexed="14"/>
      <name val="Arial"/>
      <family val="2"/>
    </font>
    <font>
      <sz val="8"/>
      <name val="Helv"/>
    </font>
    <font>
      <b/>
      <sz val="9"/>
      <color indexed="8"/>
      <name val="Arial"/>
      <family val="2"/>
    </font>
    <font>
      <b/>
      <sz val="10"/>
      <color indexed="39"/>
      <name val="Arial"/>
      <family val="2"/>
    </font>
    <font>
      <b/>
      <sz val="11"/>
      <color indexed="9"/>
      <name val="Arial"/>
      <family val="2"/>
    </font>
    <font>
      <b/>
      <i/>
      <sz val="11"/>
      <color indexed="9"/>
      <name val="Arial"/>
      <family val="2"/>
    </font>
    <font>
      <b/>
      <sz val="10"/>
      <color indexed="8"/>
      <name val="Arial"/>
      <family val="2"/>
    </font>
    <font>
      <b/>
      <sz val="9"/>
      <name val="Arial"/>
      <family val="2"/>
    </font>
    <font>
      <b/>
      <sz val="8"/>
      <name val="Arial"/>
      <family val="2"/>
    </font>
    <font>
      <b/>
      <sz val="12"/>
      <color indexed="8"/>
      <name val="Arial"/>
      <family val="2"/>
    </font>
    <font>
      <i/>
      <sz val="8"/>
      <color indexed="8"/>
      <name val="Arial"/>
      <family val="2"/>
    </font>
    <font>
      <sz val="10"/>
      <color indexed="56"/>
      <name val="Arial"/>
      <family val="2"/>
    </font>
    <font>
      <sz val="10"/>
      <color indexed="39"/>
      <name val="Arial"/>
      <family val="2"/>
    </font>
    <font>
      <sz val="12"/>
      <color indexed="9"/>
      <name val="Arial"/>
      <family val="2"/>
    </font>
    <font>
      <i/>
      <sz val="12"/>
      <color indexed="9"/>
      <name val="Arial"/>
      <family val="2"/>
    </font>
    <font>
      <sz val="9"/>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4"/>
      <name val="Arial"/>
      <family val="2"/>
    </font>
    <font>
      <sz val="10"/>
      <color indexed="10"/>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5"/>
      <name val="Arial"/>
      <family val="2"/>
    </font>
    <font>
      <sz val="10"/>
      <name val="Tahoma"/>
      <family val="2"/>
    </font>
    <font>
      <b/>
      <sz val="8"/>
      <color indexed="8"/>
      <name val="Helv"/>
    </font>
    <font>
      <sz val="10"/>
      <name val="Frutiger 45 Light"/>
      <family val="2"/>
    </font>
    <font>
      <b/>
      <sz val="18"/>
      <color indexed="56"/>
      <name val="Cambria"/>
      <family val="2"/>
    </font>
    <font>
      <b/>
      <sz val="11"/>
      <color indexed="8"/>
      <name val="Calibri"/>
      <family val="2"/>
    </font>
    <font>
      <sz val="8"/>
      <color indexed="12"/>
      <name val="Arial"/>
      <family val="2"/>
    </font>
    <font>
      <sz val="12"/>
      <name val="Arial Black"/>
      <family val="2"/>
    </font>
    <font>
      <sz val="11"/>
      <color indexed="10"/>
      <name val="Calibri"/>
      <family val="2"/>
    </font>
    <font>
      <sz val="10"/>
      <color indexed="9"/>
      <name val="Arial"/>
      <family val="2"/>
    </font>
    <font>
      <b/>
      <sz val="10"/>
      <name val="Times New Roman"/>
      <family val="1"/>
    </font>
    <font>
      <sz val="10"/>
      <color indexed="8"/>
      <name val="楲污瑡潩⁮"/>
    </font>
    <font>
      <sz val="11"/>
      <color rgb="FF000000"/>
      <name val="Calibri"/>
      <family val="2"/>
      <scheme val="minor"/>
    </font>
    <font>
      <sz val="10"/>
      <name val="Arial"/>
      <family val="2"/>
    </font>
    <font>
      <sz val="10"/>
      <name val="Helv"/>
    </font>
    <font>
      <b/>
      <sz val="18"/>
      <color theme="3"/>
      <name val="Calibri Light"/>
      <family val="2"/>
      <scheme val="major"/>
    </font>
    <font>
      <sz val="11"/>
      <color rgb="FF9C6500"/>
      <name val="Calibri"/>
      <family val="2"/>
      <scheme val="minor"/>
    </font>
    <font>
      <sz val="7"/>
      <name val="Arial"/>
      <family val="2"/>
    </font>
    <font>
      <sz val="11"/>
      <color indexed="16"/>
      <name val="Calibri"/>
      <family val="2"/>
    </font>
    <font>
      <sz val="11"/>
      <color indexed="37"/>
      <name val="Calibri"/>
      <family val="2"/>
    </font>
    <font>
      <b/>
      <sz val="11"/>
      <color indexed="17"/>
      <name val="Calibri"/>
      <family val="2"/>
    </font>
    <font>
      <b/>
      <sz val="11"/>
      <color indexed="10"/>
      <name val="Calibri"/>
      <family val="2"/>
      <scheme val="minor"/>
    </font>
    <font>
      <sz val="10"/>
      <color theme="1"/>
      <name val="Calibri"/>
      <family val="2"/>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u/>
      <sz val="10"/>
      <color indexed="12"/>
      <name val="Times New Roman"/>
      <family val="1"/>
    </font>
    <font>
      <u/>
      <sz val="11"/>
      <color theme="10"/>
      <name val="Calibri"/>
      <family val="2"/>
    </font>
    <font>
      <u/>
      <sz val="10"/>
      <color indexed="12"/>
      <name val="Arial"/>
      <family val="2"/>
    </font>
    <font>
      <u/>
      <sz val="9"/>
      <color indexed="12"/>
      <name val="Geneva"/>
    </font>
    <font>
      <sz val="11"/>
      <color indexed="48"/>
      <name val="Calibri"/>
      <family val="2"/>
    </font>
    <font>
      <sz val="11"/>
      <color indexed="10"/>
      <name val="Calibri"/>
      <family val="2"/>
      <scheme val="minor"/>
    </font>
    <font>
      <sz val="11"/>
      <color indexed="19"/>
      <name val="Calibri"/>
      <family val="2"/>
      <scheme val="minor"/>
    </font>
    <font>
      <sz val="12"/>
      <name val="Helv"/>
    </font>
    <font>
      <sz val="8"/>
      <color indexed="62"/>
      <name val="Arial"/>
      <family val="2"/>
    </font>
    <font>
      <b/>
      <sz val="8"/>
      <color indexed="8"/>
      <name val="Arial"/>
      <family val="2"/>
    </font>
    <font>
      <sz val="19"/>
      <name val="Arial"/>
      <family val="2"/>
    </font>
    <font>
      <b/>
      <sz val="16"/>
      <color indexed="23"/>
      <name val="Arial"/>
      <family val="2"/>
    </font>
    <font>
      <sz val="19"/>
      <color indexed="48"/>
      <name val="Arial"/>
      <family val="2"/>
    </font>
    <font>
      <sz val="8"/>
      <color indexed="14"/>
      <name val="Arial"/>
      <family val="2"/>
    </font>
    <font>
      <b/>
      <sz val="40"/>
      <color indexed="63"/>
      <name val="Trebuchet MS"/>
      <family val="2"/>
    </font>
    <font>
      <b/>
      <sz val="22"/>
      <name val="Tahoma"/>
      <family val="2"/>
    </font>
    <font>
      <b/>
      <sz val="24"/>
      <name val="Tahoma"/>
      <family val="2"/>
    </font>
    <font>
      <sz val="22"/>
      <name val="Tahoma"/>
      <family val="2"/>
    </font>
    <font>
      <sz val="11"/>
      <color indexed="14"/>
      <name val="Calibri"/>
      <family val="2"/>
    </font>
    <font>
      <b/>
      <sz val="11"/>
      <color theme="1"/>
      <name val="Calibri"/>
      <family val="2"/>
    </font>
    <font>
      <sz val="11"/>
      <color rgb="FF000000"/>
      <name val="Calibri"/>
      <family val="2"/>
    </font>
    <font>
      <b/>
      <sz val="11"/>
      <color rgb="FF000000"/>
      <name val="Calibri"/>
      <family val="2"/>
    </font>
    <font>
      <sz val="10"/>
      <color theme="1"/>
      <name val="Calibri"/>
      <family val="2"/>
      <scheme val="minor"/>
    </font>
    <font>
      <sz val="9"/>
      <color theme="1"/>
      <name val="Calibri"/>
      <family val="2"/>
      <scheme val="minor"/>
    </font>
    <font>
      <b/>
      <sz val="12"/>
      <color theme="1"/>
      <name val="Calibri"/>
      <family val="2"/>
      <scheme val="minor"/>
    </font>
    <font>
      <b/>
      <sz val="12"/>
      <name val="Calibri"/>
      <family val="2"/>
      <scheme val="minor"/>
    </font>
    <font>
      <b/>
      <sz val="10"/>
      <name val="Calibri"/>
      <family val="2"/>
      <scheme val="minor"/>
    </font>
    <font>
      <sz val="12"/>
      <name val="Calibri"/>
      <family val="2"/>
      <scheme val="minor"/>
    </font>
    <font>
      <b/>
      <sz val="12"/>
      <color theme="0"/>
      <name val="Calibri"/>
      <family val="2"/>
      <scheme val="minor"/>
    </font>
    <font>
      <b/>
      <sz val="11"/>
      <name val="Calibri"/>
      <family val="2"/>
      <scheme val="minor"/>
    </font>
    <font>
      <sz val="12"/>
      <color theme="1"/>
      <name val="Calibri"/>
      <family val="2"/>
      <charset val="204"/>
      <scheme val="minor"/>
    </font>
    <font>
      <b/>
      <vertAlign val="superscript"/>
      <sz val="11"/>
      <color theme="1"/>
      <name val="Calibri"/>
      <family val="2"/>
      <scheme val="minor"/>
    </font>
    <font>
      <b/>
      <sz val="14"/>
      <name val="Calibri"/>
      <family val="2"/>
      <scheme val="minor"/>
    </font>
    <font>
      <b/>
      <vertAlign val="superscript"/>
      <sz val="11"/>
      <name val="Calibri"/>
      <family val="2"/>
      <scheme val="minor"/>
    </font>
    <font>
      <b/>
      <sz val="13"/>
      <name val="Arial"/>
      <family val="2"/>
    </font>
    <font>
      <sz val="11"/>
      <name val="Arial"/>
      <family val="2"/>
    </font>
    <font>
      <vertAlign val="superscript"/>
      <sz val="12"/>
      <name val="Arial"/>
      <family val="2"/>
    </font>
    <font>
      <b/>
      <vertAlign val="superscript"/>
      <sz val="12"/>
      <name val="Arial"/>
      <family val="2"/>
    </font>
    <font>
      <sz val="8"/>
      <name val="Calibri"/>
      <family val="2"/>
      <scheme val="minor"/>
    </font>
    <font>
      <b/>
      <vertAlign val="superscript"/>
      <sz val="9"/>
      <name val="Arial"/>
      <family val="2"/>
    </font>
    <font>
      <sz val="12"/>
      <color rgb="FF000000"/>
      <name val="Calibri"/>
      <family val="2"/>
      <scheme val="minor"/>
    </font>
    <font>
      <b/>
      <sz val="12"/>
      <name val="Palatino"/>
    </font>
    <font>
      <sz val="12"/>
      <color rgb="FF0000FF"/>
      <name val="Times New Roman"/>
      <family val="1"/>
    </font>
    <font>
      <sz val="10"/>
      <color rgb="FF0000FF"/>
      <name val="Arial"/>
      <family val="2"/>
    </font>
    <font>
      <sz val="12"/>
      <color rgb="FF0000FF"/>
      <name val="Calibri"/>
      <family val="2"/>
      <scheme val="minor"/>
    </font>
    <font>
      <sz val="12"/>
      <color rgb="FFFF0000"/>
      <name val="Calibri"/>
      <family val="2"/>
      <scheme val="minor"/>
    </font>
    <font>
      <u/>
      <sz val="12"/>
      <color rgb="FF0000FF"/>
      <name val="Times New Roman"/>
      <family val="1"/>
    </font>
    <font>
      <b/>
      <sz val="12"/>
      <color rgb="FF0000FF"/>
      <name val="Times New Roman"/>
      <family val="1"/>
    </font>
    <font>
      <b/>
      <sz val="10"/>
      <color rgb="FF0000FF"/>
      <name val="Arial"/>
      <family val="2"/>
    </font>
    <font>
      <b/>
      <sz val="12"/>
      <color rgb="FF0000FF"/>
      <name val="Palatino"/>
      <family val="1"/>
    </font>
    <font>
      <b/>
      <sz val="12"/>
      <color rgb="FFFF0000"/>
      <name val="Calibri"/>
      <family val="2"/>
      <scheme val="minor"/>
    </font>
    <font>
      <sz val="10"/>
      <name val="Calibri"/>
      <family val="2"/>
      <scheme val="minor"/>
    </font>
    <font>
      <sz val="9"/>
      <name val="Calibri"/>
      <family val="2"/>
      <scheme val="minor"/>
    </font>
    <font>
      <sz val="9"/>
      <name val="Palatino"/>
      <family val="1"/>
    </font>
    <font>
      <sz val="12"/>
      <color rgb="FF9C6500"/>
      <name val="Calibri"/>
      <family val="2"/>
      <scheme val="minor"/>
    </font>
    <font>
      <strike/>
      <sz val="8"/>
      <name val="Calibri"/>
      <family val="2"/>
      <scheme val="minor"/>
    </font>
    <font>
      <sz val="12"/>
      <color rgb="FF006100"/>
      <name val="Calibri"/>
      <family val="2"/>
      <scheme val="minor"/>
    </font>
    <font>
      <b/>
      <sz val="10"/>
      <name val="Calibri"/>
      <family val="2"/>
    </font>
    <font>
      <sz val="24"/>
      <color rgb="FFFF0000"/>
      <name val="Calibri"/>
      <family val="2"/>
      <scheme val="minor"/>
    </font>
    <font>
      <b/>
      <vertAlign val="superscript"/>
      <sz val="12"/>
      <name val="Times New Roman"/>
      <family val="1"/>
    </font>
    <font>
      <vertAlign val="superscript"/>
      <sz val="11"/>
      <color theme="1"/>
      <name val="Calibri"/>
      <family val="2"/>
      <scheme val="minor"/>
    </font>
    <font>
      <sz val="12"/>
      <color theme="1"/>
      <name val="Calibri"/>
      <family val="2"/>
    </font>
    <font>
      <sz val="12"/>
      <name val="Calibri"/>
      <family val="2"/>
    </font>
    <font>
      <b/>
      <sz val="11"/>
      <color rgb="FFFF0000"/>
      <name val="Calibri"/>
      <family val="2"/>
      <scheme val="minor"/>
    </font>
    <font>
      <b/>
      <vertAlign val="superscript"/>
      <sz val="12"/>
      <name val="Calibri"/>
      <family val="2"/>
      <scheme val="minor"/>
    </font>
    <font>
      <b/>
      <sz val="11"/>
      <color rgb="FF00B050"/>
      <name val="Calibri"/>
      <family val="2"/>
      <scheme val="minor"/>
    </font>
    <font>
      <sz val="11"/>
      <color rgb="FF00B050"/>
      <name val="Calibri"/>
      <family val="2"/>
      <scheme val="minor"/>
    </font>
    <font>
      <b/>
      <sz val="10"/>
      <color rgb="FF00B050"/>
      <name val="Arial"/>
      <family val="2"/>
    </font>
    <font>
      <b/>
      <sz val="12"/>
      <color rgb="FF00B050"/>
      <name val="Arial"/>
      <family val="2"/>
    </font>
    <font>
      <b/>
      <sz val="12"/>
      <color rgb="FF00B050"/>
      <name val="Palatino"/>
      <family val="1"/>
    </font>
    <font>
      <b/>
      <sz val="10"/>
      <color rgb="FF000000"/>
      <name val="Calibri"/>
      <family val="2"/>
    </font>
    <font>
      <sz val="12"/>
      <color rgb="FF000000"/>
      <name val="Calibri"/>
      <family val="2"/>
    </font>
    <font>
      <b/>
      <sz val="11"/>
      <name val="Calibri"/>
      <family val="2"/>
    </font>
    <font>
      <sz val="12"/>
      <color rgb="FFFF0000"/>
      <name val="Calibri"/>
      <family val="2"/>
    </font>
    <font>
      <b/>
      <sz val="9"/>
      <name val="Times New Roman"/>
      <family val="1"/>
    </font>
    <font>
      <sz val="11"/>
      <color rgb="FF000000"/>
      <name val="Century Gothic"/>
      <family val="2"/>
    </font>
    <font>
      <vertAlign val="superscript"/>
      <sz val="11"/>
      <name val="Calibri"/>
      <family val="2"/>
      <scheme val="minor"/>
    </font>
    <font>
      <sz val="11"/>
      <name val="Times New Roman"/>
      <family val="1"/>
    </font>
    <font>
      <b/>
      <sz val="11"/>
      <color rgb="FF0000FF"/>
      <name val="Calibri"/>
      <family val="2"/>
      <scheme val="minor"/>
    </font>
    <font>
      <b/>
      <sz val="12"/>
      <color rgb="FF0000FF"/>
      <name val="Calibri"/>
      <family val="2"/>
      <scheme val="minor"/>
    </font>
    <font>
      <vertAlign val="superscript"/>
      <sz val="12"/>
      <name val="Times New Roman"/>
      <family val="1"/>
    </font>
    <font>
      <i/>
      <sz val="10"/>
      <name val="Arial"/>
      <family val="2"/>
    </font>
    <font>
      <i/>
      <sz val="11"/>
      <color theme="1"/>
      <name val="Calibri"/>
      <family val="2"/>
      <scheme val="minor"/>
    </font>
  </fonts>
  <fills count="16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44"/>
      </patternFill>
    </fill>
    <fill>
      <patternFill patternType="solid">
        <fgColor indexed="55"/>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44"/>
        <bgColor indexed="64"/>
      </patternFill>
    </fill>
    <fill>
      <patternFill patternType="solid">
        <fgColor indexed="23"/>
      </patternFill>
    </fill>
    <fill>
      <patternFill patternType="solid">
        <fgColor indexed="49"/>
        <bgColor indexed="64"/>
      </patternFill>
    </fill>
    <fill>
      <patternFill patternType="solid">
        <fgColor indexed="50"/>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3"/>
      </patternFill>
    </fill>
    <fill>
      <patternFill patternType="solid">
        <fgColor indexed="43"/>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55"/>
        <bgColor indexed="64"/>
      </patternFill>
    </fill>
    <fill>
      <patternFill patternType="solid">
        <fgColor indexed="54"/>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9"/>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0"/>
        <bgColor indexed="40"/>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18"/>
        <bgColor indexed="64"/>
      </patternFill>
    </fill>
    <fill>
      <patternFill patternType="solid">
        <fgColor indexed="42"/>
        <bgColor indexed="64"/>
      </patternFill>
    </fill>
    <fill>
      <patternFill patternType="solid">
        <fgColor indexed="45"/>
        <bgColor indexed="64"/>
      </patternFill>
    </fill>
    <fill>
      <patternFill patternType="solid">
        <fgColor indexed="53"/>
        <bgColor indexed="64"/>
      </patternFill>
    </fill>
    <fill>
      <patternFill patternType="solid">
        <fgColor indexed="16"/>
        <bgColor indexed="64"/>
      </patternFill>
    </fill>
    <fill>
      <patternFill patternType="solid">
        <fgColor indexed="14"/>
      </patternFill>
    </fill>
    <fill>
      <patternFill patternType="solid">
        <fgColor indexed="63"/>
      </patternFill>
    </fill>
    <fill>
      <patternFill patternType="solid">
        <fgColor indexed="18"/>
      </patternFill>
    </fill>
    <fill>
      <patternFill patternType="solid">
        <fgColor indexed="40"/>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56"/>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9"/>
      </patternFill>
    </fill>
    <fill>
      <patternFill patternType="solid">
        <fgColor indexed="35"/>
        <bgColor indexed="3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60"/>
      </patternFill>
    </fill>
    <fill>
      <patternFill patternType="solid">
        <fgColor indexed="31"/>
        <bgColor indexed="64"/>
      </patternFill>
    </fill>
    <fill>
      <patternFill patternType="solid">
        <fgColor indexed="12"/>
      </patternFill>
    </fill>
    <fill>
      <patternFill patternType="solid">
        <fgColor indexed="29"/>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lightUp">
        <fgColor indexed="48"/>
        <bgColor indexed="41"/>
      </patternFill>
    </fill>
    <fill>
      <patternFill patternType="lightUp">
        <fgColor indexed="22"/>
        <bgColor indexed="35"/>
      </patternFill>
    </fill>
    <fill>
      <patternFill patternType="solid">
        <fgColor indexed="23"/>
        <bgColor indexed="64"/>
      </patternFill>
    </fill>
    <fill>
      <patternFill patternType="solid">
        <fgColor indexed="15"/>
      </patternFill>
    </fill>
    <fill>
      <patternFill patternType="solid">
        <fgColor indexed="20"/>
      </patternFill>
    </fill>
    <fill>
      <patternFill patternType="solid">
        <fgColor rgb="FFFFFFFF"/>
        <bgColor indexed="64"/>
      </patternFill>
    </fill>
    <fill>
      <patternFill patternType="solid">
        <fgColor theme="1"/>
        <bgColor indexed="64"/>
      </patternFill>
    </fill>
    <fill>
      <patternFill patternType="solid">
        <fgColor rgb="FF92D05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000000"/>
        <bgColor indexed="64"/>
      </patternFill>
    </fill>
    <fill>
      <patternFill patternType="solid">
        <fgColor theme="4"/>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E2EFDA"/>
        <bgColor indexed="64"/>
      </patternFill>
    </fill>
    <fill>
      <patternFill patternType="solid">
        <fgColor theme="9" tint="0.79998168889431442"/>
        <bgColor indexed="64"/>
      </patternFill>
    </fill>
  </fills>
  <borders count="3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rgb="FF000000"/>
      </bottom>
      <diagonal/>
    </border>
    <border>
      <left/>
      <right/>
      <top style="thin">
        <color auto="1"/>
      </top>
      <bottom style="thin">
        <color auto="1"/>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top/>
      <bottom style="hair">
        <color auto="1"/>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22"/>
      </left>
      <right style="hair">
        <color indexed="22"/>
      </right>
      <top style="hair">
        <color indexed="22"/>
      </top>
      <bottom style="hair">
        <color indexed="22"/>
      </bottom>
      <diagonal/>
    </border>
    <border>
      <left/>
      <right/>
      <top style="medium">
        <color auto="1"/>
      </top>
      <bottom style="medium">
        <color auto="1"/>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5"/>
      </bottom>
      <diagonal/>
    </border>
    <border>
      <left/>
      <right/>
      <top/>
      <bottom style="medium">
        <color indexed="30"/>
      </bottom>
      <diagonal/>
    </border>
    <border>
      <left/>
      <right/>
      <top/>
      <bottom style="medium">
        <color indexed="55"/>
      </bottom>
      <diagonal/>
    </border>
    <border>
      <left style="double">
        <color auto="1"/>
      </left>
      <right style="double">
        <color auto="1"/>
      </right>
      <top style="double">
        <color auto="1"/>
      </top>
      <bottom style="double">
        <color auto="1"/>
      </bottom>
      <diagonal/>
    </border>
    <border>
      <left/>
      <right/>
      <top/>
      <bottom style="double">
        <color indexed="52"/>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style="thin">
        <color auto="1"/>
      </left>
      <right/>
      <top style="thin">
        <color auto="1"/>
      </top>
      <bottom/>
      <diagonal/>
    </border>
    <border>
      <left/>
      <right/>
      <top style="double">
        <color indexed="0"/>
      </top>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6"/>
      </bottom>
      <diagonal/>
    </border>
    <border>
      <left/>
      <right/>
      <top/>
      <bottom style="thick">
        <color indexed="58"/>
      </bottom>
      <diagonal/>
    </border>
    <border>
      <left/>
      <right/>
      <top/>
      <bottom style="thick">
        <color indexed="27"/>
      </bottom>
      <diagonal/>
    </border>
    <border>
      <left/>
      <right/>
      <top/>
      <bottom style="medium">
        <color indexed="24"/>
      </bottom>
      <diagonal/>
    </border>
    <border>
      <left/>
      <right/>
      <top/>
      <bottom style="medium">
        <color indexed="58"/>
      </bottom>
      <diagonal/>
    </border>
    <border>
      <left/>
      <right/>
      <top/>
      <bottom style="medium">
        <color indexed="27"/>
      </bottom>
      <diagonal/>
    </border>
    <border>
      <left/>
      <right/>
      <top/>
      <bottom style="double">
        <color indexed="17"/>
      </bottom>
      <diagonal/>
    </border>
    <border>
      <left/>
      <right/>
      <top/>
      <bottom style="double">
        <color indexed="10"/>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style="thin">
        <color auto="1"/>
      </bottom>
      <diagonal/>
    </border>
    <border>
      <left style="medium">
        <color indexed="64"/>
      </left>
      <right style="medium">
        <color indexed="64"/>
      </right>
      <top style="medium">
        <color rgb="FF000000"/>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auto="1"/>
      </bottom>
      <diagonal/>
    </border>
    <border>
      <left style="thick">
        <color auto="1"/>
      </left>
      <right style="thick">
        <color auto="1"/>
      </right>
      <top style="thin">
        <color auto="1"/>
      </top>
      <bottom style="thick">
        <color auto="1"/>
      </bottom>
      <diagonal/>
    </border>
    <border>
      <left style="thick">
        <color auto="1"/>
      </left>
      <right style="thick">
        <color auto="1"/>
      </right>
      <top/>
      <bottom style="thick">
        <color auto="1"/>
      </bottom>
      <diagonal/>
    </border>
    <border>
      <left style="thick">
        <color auto="1"/>
      </left>
      <right style="thick">
        <color auto="1"/>
      </right>
      <top style="thick">
        <color auto="1"/>
      </top>
      <bottom/>
      <diagonal/>
    </border>
    <border>
      <left style="thin">
        <color indexed="64"/>
      </left>
      <right style="thin">
        <color indexed="64"/>
      </right>
      <top style="thin">
        <color indexed="64"/>
      </top>
      <bottom style="thin">
        <color indexed="64"/>
      </bottom>
      <diagonal/>
    </border>
    <border>
      <left style="medium">
        <color indexed="64"/>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right style="thin">
        <color auto="1"/>
      </right>
      <top style="thin">
        <color auto="1"/>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right style="medium">
        <color indexed="64"/>
      </right>
      <top/>
      <bottom/>
      <diagonal/>
    </border>
    <border>
      <left style="medium">
        <color indexed="64"/>
      </left>
      <right/>
      <top/>
      <bottom/>
      <diagonal/>
    </border>
    <border>
      <left style="medium">
        <color auto="1"/>
      </left>
      <right/>
      <top style="medium">
        <color auto="1"/>
      </top>
      <bottom/>
      <diagonal/>
    </border>
    <border>
      <left/>
      <right style="thin">
        <color indexed="64"/>
      </right>
      <top/>
      <bottom style="medium">
        <color auto="1"/>
      </bottom>
      <diagonal/>
    </border>
    <border>
      <left style="thin">
        <color indexed="64"/>
      </left>
      <right/>
      <top style="thin">
        <color indexed="64"/>
      </top>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style="medium">
        <color auto="1"/>
      </left>
      <right/>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medium">
        <color indexed="64"/>
      </top>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right style="medium">
        <color auto="1"/>
      </right>
      <top style="medium">
        <color auto="1"/>
      </top>
      <bottom/>
      <diagonal/>
    </border>
    <border>
      <left/>
      <right style="medium">
        <color indexed="64"/>
      </right>
      <top style="thin">
        <color indexed="64"/>
      </top>
      <bottom style="thin">
        <color indexed="64"/>
      </bottom>
      <diagonal/>
    </border>
    <border>
      <left style="medium">
        <color auto="1"/>
      </left>
      <right style="thin">
        <color auto="1"/>
      </right>
      <top/>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right/>
      <top style="medium">
        <color indexed="64"/>
      </top>
      <bottom/>
      <diagonal/>
    </border>
    <border>
      <left/>
      <right style="medium">
        <color auto="1"/>
      </right>
      <top/>
      <bottom style="thin">
        <color auto="1"/>
      </bottom>
      <diagonal/>
    </border>
    <border>
      <left/>
      <right style="thin">
        <color indexed="64"/>
      </right>
      <top style="medium">
        <color indexed="64"/>
      </top>
      <bottom style="double">
        <color indexed="64"/>
      </bottom>
      <diagonal/>
    </border>
    <border>
      <left style="thin">
        <color auto="1"/>
      </left>
      <right/>
      <top style="thin">
        <color auto="1"/>
      </top>
      <bottom style="thin">
        <color auto="1"/>
      </bottom>
      <diagonal/>
    </border>
    <border>
      <left/>
      <right/>
      <top/>
      <bottom style="medium">
        <color indexed="30"/>
      </bottom>
      <diagonal/>
    </border>
    <border>
      <left/>
      <right/>
      <top/>
      <bottom style="medium">
        <color indexed="55"/>
      </bottom>
      <diagonal/>
    </border>
    <border>
      <left/>
      <right/>
      <top/>
      <bottom style="medium">
        <color indexed="22"/>
      </bottom>
      <diagonal/>
    </border>
    <border>
      <left/>
      <right/>
      <top style="double">
        <color indexed="0"/>
      </top>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right/>
      <top/>
      <bottom style="medium">
        <color indexed="58"/>
      </bottom>
      <diagonal/>
    </border>
    <border>
      <left/>
      <right/>
      <top/>
      <bottom style="medium">
        <color indexed="27"/>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5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right/>
      <top/>
      <bottom style="medium">
        <color indexed="58"/>
      </bottom>
      <diagonal/>
    </border>
    <border>
      <left/>
      <right/>
      <top/>
      <bottom style="medium">
        <color indexed="27"/>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auto="1"/>
      </left>
      <right style="double">
        <color auto="1"/>
      </right>
      <top style="double">
        <color auto="1"/>
      </top>
      <bottom style="double">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4"/>
      </top>
      <bottom style="thin">
        <color indexed="63"/>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5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thin">
        <color auto="1"/>
      </top>
      <bottom style="double">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right/>
      <top/>
      <bottom style="medium">
        <color indexed="58"/>
      </bottom>
      <diagonal/>
    </border>
    <border>
      <left/>
      <right/>
      <top/>
      <bottom style="medium">
        <color indexed="27"/>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auto="1"/>
      </left>
      <right/>
      <top style="thin">
        <color auto="1"/>
      </top>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style="thin">
        <color indexed="54"/>
      </left>
      <right/>
      <top style="thin">
        <color indexed="54"/>
      </top>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s>
  <cellStyleXfs count="31637">
    <xf numFmtId="0" fontId="0" fillId="0" borderId="0"/>
    <xf numFmtId="0" fontId="31" fillId="0" borderId="0"/>
    <xf numFmtId="0" fontId="34" fillId="0" borderId="0"/>
    <xf numFmtId="44" fontId="31" fillId="0" borderId="0" applyFont="0" applyFill="0" applyBorder="0" applyAlignment="0" applyProtection="0"/>
    <xf numFmtId="43" fontId="31" fillId="0" borderId="0" applyFont="0" applyFill="0" applyBorder="0" applyAlignment="0" applyProtection="0"/>
    <xf numFmtId="0" fontId="38" fillId="0" borderId="0"/>
    <xf numFmtId="0" fontId="34" fillId="0" borderId="0"/>
    <xf numFmtId="44" fontId="38" fillId="0" borderId="0" applyFont="0" applyFill="0" applyBorder="0" applyAlignment="0" applyProtection="0"/>
    <xf numFmtId="0" fontId="30" fillId="0" borderId="0"/>
    <xf numFmtId="0" fontId="38" fillId="0" borderId="0"/>
    <xf numFmtId="44" fontId="30"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51" fillId="0" borderId="0" applyFont="0" applyFill="0" applyBorder="0" applyAlignment="0" applyProtection="0"/>
    <xf numFmtId="0" fontId="28" fillId="0" borderId="0"/>
    <xf numFmtId="44" fontId="28" fillId="0" borderId="0" applyFont="0" applyFill="0" applyBorder="0" applyAlignment="0" applyProtection="0"/>
    <xf numFmtId="43" fontId="28" fillId="0" borderId="0" applyFont="0" applyFill="0" applyBorder="0" applyAlignment="0" applyProtection="0"/>
    <xf numFmtId="0" fontId="27" fillId="0" borderId="0"/>
    <xf numFmtId="0" fontId="26" fillId="0" borderId="0"/>
    <xf numFmtId="43" fontId="51" fillId="0" borderId="0" applyFont="0" applyFill="0" applyBorder="0" applyAlignment="0" applyProtection="0"/>
    <xf numFmtId="0" fontId="56" fillId="0" borderId="0" applyNumberFormat="0" applyFill="0" applyBorder="0" applyAlignment="0" applyProtection="0"/>
    <xf numFmtId="0" fontId="57" fillId="0" borderId="11" applyNumberFormat="0" applyFill="0" applyAlignment="0" applyProtection="0"/>
    <xf numFmtId="0" fontId="58" fillId="0" borderId="12" applyNumberFormat="0" applyFill="0" applyAlignment="0" applyProtection="0"/>
    <xf numFmtId="0" fontId="59" fillId="0" borderId="13" applyNumberFormat="0" applyFill="0" applyAlignment="0" applyProtection="0"/>
    <xf numFmtId="0" fontId="59" fillId="0" borderId="0" applyNumberFormat="0" applyFill="0" applyBorder="0" applyAlignment="0" applyProtection="0"/>
    <xf numFmtId="0" fontId="60" fillId="5" borderId="0" applyNumberFormat="0" applyBorder="0" applyAlignment="0" applyProtection="0"/>
    <xf numFmtId="0" fontId="61" fillId="6" borderId="0" applyNumberFormat="0" applyBorder="0" applyAlignment="0" applyProtection="0"/>
    <xf numFmtId="0" fontId="62" fillId="7" borderId="0" applyNumberFormat="0" applyBorder="0" applyAlignment="0" applyProtection="0"/>
    <xf numFmtId="0" fontId="63" fillId="8" borderId="14" applyNumberFormat="0" applyAlignment="0" applyProtection="0"/>
    <xf numFmtId="0" fontId="64" fillId="9" borderId="15" applyNumberFormat="0" applyAlignment="0" applyProtection="0"/>
    <xf numFmtId="0" fontId="65" fillId="9" borderId="14" applyNumberFormat="0" applyAlignment="0" applyProtection="0"/>
    <xf numFmtId="0" fontId="66" fillId="0" borderId="16" applyNumberFormat="0" applyFill="0" applyAlignment="0" applyProtection="0"/>
    <xf numFmtId="0" fontId="67" fillId="10" borderId="17" applyNumberFormat="0" applyAlignment="0" applyProtection="0"/>
    <xf numFmtId="0" fontId="32" fillId="0" borderId="0" applyNumberFormat="0" applyFill="0" applyBorder="0" applyAlignment="0" applyProtection="0"/>
    <xf numFmtId="0" fontId="68" fillId="0" borderId="0" applyNumberFormat="0" applyFill="0" applyBorder="0" applyAlignment="0" applyProtection="0"/>
    <xf numFmtId="0" fontId="69" fillId="0" borderId="19" applyNumberFormat="0" applyFill="0" applyAlignment="0" applyProtection="0"/>
    <xf numFmtId="0" fontId="70"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70"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70"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70"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70"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70"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78" fillId="38" borderId="0" applyNumberFormat="0" applyBorder="0" applyAlignment="0" applyProtection="0"/>
    <xf numFmtId="0" fontId="25" fillId="0" borderId="0"/>
    <xf numFmtId="0" fontId="78" fillId="42" borderId="0" applyNumberFormat="0" applyBorder="0" applyAlignment="0" applyProtection="0"/>
    <xf numFmtId="44" fontId="25" fillId="0" borderId="0" applyFont="0" applyFill="0" applyBorder="0" applyAlignment="0" applyProtection="0"/>
    <xf numFmtId="43" fontId="25" fillId="0" borderId="0" applyFont="0" applyFill="0" applyBorder="0" applyAlignment="0" applyProtection="0"/>
    <xf numFmtId="0" fontId="78" fillId="36" borderId="0" applyNumberFormat="0" applyBorder="0" applyAlignment="0" applyProtection="0"/>
    <xf numFmtId="0" fontId="34" fillId="0" borderId="0"/>
    <xf numFmtId="0" fontId="25" fillId="0" borderId="0"/>
    <xf numFmtId="0" fontId="78" fillId="41" borderId="0" applyNumberFormat="0" applyBorder="0" applyAlignment="0" applyProtection="0"/>
    <xf numFmtId="44" fontId="25" fillId="0" borderId="0" applyFont="0" applyFill="0" applyBorder="0" applyAlignment="0" applyProtection="0"/>
    <xf numFmtId="0" fontId="34" fillId="0" borderId="0" applyNumberFormat="0" applyFill="0" applyBorder="0" applyAlignment="0" applyProtection="0"/>
    <xf numFmtId="0" fontId="34" fillId="0" borderId="0"/>
    <xf numFmtId="0" fontId="7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78" fillId="40" borderId="0" applyNumberFormat="0" applyBorder="0" applyAlignment="0" applyProtection="0"/>
    <xf numFmtId="0" fontId="72" fillId="0" borderId="0"/>
    <xf numFmtId="0" fontId="34" fillId="0" borderId="0"/>
    <xf numFmtId="0" fontId="78" fillId="36" borderId="0" applyNumberFormat="0" applyBorder="0" applyAlignment="0" applyProtection="0"/>
    <xf numFmtId="0" fontId="78"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9" fontId="25" fillId="0" borderId="0" applyFont="0" applyFill="0" applyBorder="0" applyAlignment="0" applyProtection="0"/>
    <xf numFmtId="0" fontId="34" fillId="0" borderId="0"/>
    <xf numFmtId="0" fontId="34" fillId="0" borderId="0"/>
    <xf numFmtId="0" fontId="72" fillId="0" borderId="0"/>
    <xf numFmtId="0" fontId="78" fillId="40" borderId="0" applyNumberFormat="0" applyBorder="0" applyAlignment="0" applyProtection="0"/>
    <xf numFmtId="0" fontId="75" fillId="0" borderId="0" applyNumberFormat="0" applyFill="0" applyBorder="0" applyAlignment="0" applyProtection="0">
      <alignment vertical="top"/>
    </xf>
    <xf numFmtId="0" fontId="76" fillId="0" borderId="0" applyNumberFormat="0" applyFill="0" applyBorder="0" applyAlignment="0" applyProtection="0">
      <alignment vertical="top"/>
    </xf>
    <xf numFmtId="0" fontId="77" fillId="0" borderId="0" applyNumberFormat="0" applyFill="0" applyBorder="0" applyAlignment="0" applyProtection="0">
      <alignment vertical="top"/>
    </xf>
    <xf numFmtId="0" fontId="34" fillId="0" borderId="0"/>
    <xf numFmtId="0" fontId="34" fillId="0" borderId="0" applyFont="0" applyFill="0" applyBorder="0" applyProtection="0"/>
    <xf numFmtId="0" fontId="78" fillId="36"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2" borderId="0" applyNumberFormat="0" applyBorder="0" applyAlignment="0" applyProtection="0"/>
    <xf numFmtId="174" fontId="34" fillId="0" borderId="0" applyFont="0" applyFill="0" applyBorder="0" applyAlignment="0" applyProtection="0"/>
    <xf numFmtId="0" fontId="34" fillId="0" borderId="0" applyNumberFormat="0" applyFill="0" applyBorder="0" applyAlignment="0" applyProtection="0"/>
    <xf numFmtId="0" fontId="78" fillId="38" borderId="0" applyNumberFormat="0" applyBorder="0" applyAlignment="0" applyProtection="0"/>
    <xf numFmtId="0" fontId="74" fillId="0" borderId="0" applyNumberFormat="0" applyFill="0" applyBorder="0" applyAlignment="0" applyProtection="0">
      <alignment vertical="top"/>
      <protection locked="0"/>
    </xf>
    <xf numFmtId="0" fontId="78" fillId="36" borderId="0" applyNumberFormat="0" applyBorder="0" applyAlignment="0" applyProtection="0"/>
    <xf numFmtId="0" fontId="78" fillId="39" borderId="0" applyNumberFormat="0" applyBorder="0" applyAlignment="0" applyProtection="0"/>
    <xf numFmtId="0" fontId="78" fillId="37" borderId="0" applyNumberFormat="0" applyBorder="0" applyAlignment="0" applyProtection="0"/>
    <xf numFmtId="0" fontId="34" fillId="0" borderId="0" applyNumberFormat="0" applyFill="0" applyBorder="0" applyAlignment="0" applyProtection="0"/>
    <xf numFmtId="0" fontId="73" fillId="0" borderId="0"/>
    <xf numFmtId="0" fontId="78" fillId="36" borderId="0" applyNumberFormat="0" applyBorder="0" applyAlignment="0" applyProtection="0"/>
    <xf numFmtId="0" fontId="34" fillId="0" borderId="0"/>
    <xf numFmtId="0" fontId="78" fillId="36" borderId="0" applyNumberFormat="0" applyBorder="0" applyAlignment="0" applyProtection="0"/>
    <xf numFmtId="0" fontId="34" fillId="0" borderId="0" applyNumberFormat="0" applyFill="0" applyBorder="0" applyAlignment="0" applyProtection="0"/>
    <xf numFmtId="0" fontId="78" fillId="38" borderId="0" applyNumberFormat="0" applyBorder="0" applyAlignment="0" applyProtection="0"/>
    <xf numFmtId="0" fontId="72" fillId="0" borderId="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44"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0" fontId="78" fillId="37" borderId="0" applyNumberFormat="0" applyBorder="0" applyAlignment="0" applyProtection="0"/>
    <xf numFmtId="39" fontId="38" fillId="0" borderId="0" applyFont="0" applyFill="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1"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50"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34" fillId="0" borderId="0" applyFont="0" applyFill="0" applyBorder="0" applyProtection="0"/>
    <xf numFmtId="0" fontId="79" fillId="51"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47"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52"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8" fillId="55" borderId="0" applyNumberFormat="0" applyBorder="0" applyAlignment="0" applyProtection="0"/>
    <xf numFmtId="0" fontId="78"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8" fillId="59" borderId="0" applyNumberFormat="0" applyBorder="0" applyAlignment="0" applyProtection="0"/>
    <xf numFmtId="0" fontId="78" fillId="60" borderId="0" applyNumberFormat="0" applyBorder="0" applyAlignment="0" applyProtection="0"/>
    <xf numFmtId="0" fontId="79" fillId="61"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9" fillId="65"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9" fillId="65" borderId="0" applyNumberFormat="0" applyBorder="0" applyAlignment="0" applyProtection="0"/>
    <xf numFmtId="0" fontId="79" fillId="52"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8" fillId="55" borderId="0" applyNumberFormat="0" applyBorder="0" applyAlignment="0" applyProtection="0"/>
    <xf numFmtId="0" fontId="78" fillId="56" borderId="0" applyNumberFormat="0" applyBorder="0" applyAlignment="0" applyProtection="0"/>
    <xf numFmtId="0" fontId="79" fillId="56"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8" fillId="67" borderId="0" applyNumberFormat="0" applyBorder="0" applyAlignment="0" applyProtection="0"/>
    <xf numFmtId="0" fontId="78" fillId="60" borderId="0" applyNumberFormat="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175" fontId="80" fillId="70" borderId="20">
      <alignment horizontal="center" vertical="center"/>
    </xf>
    <xf numFmtId="176" fontId="34" fillId="70" borderId="20">
      <alignment horizontal="center" vertical="center"/>
    </xf>
    <xf numFmtId="176" fontId="34" fillId="70" borderId="20">
      <alignment horizontal="center" vertical="center"/>
    </xf>
    <xf numFmtId="176" fontId="34" fillId="70" borderId="20">
      <alignment horizontal="center" vertical="center"/>
    </xf>
    <xf numFmtId="49" fontId="34" fillId="0" borderId="21"/>
    <xf numFmtId="0" fontId="81" fillId="49" borderId="21" applyNumberFormat="0" applyFont="0" applyBorder="0" applyAlignment="0" applyProtection="0">
      <protection hidden="1"/>
    </xf>
    <xf numFmtId="0" fontId="82" fillId="37"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3" fontId="83" fillId="0" borderId="0" applyFill="0" applyBorder="0" applyProtection="0">
      <alignment horizontal="right"/>
    </xf>
    <xf numFmtId="177" fontId="34" fillId="0" borderId="0" applyFont="0" applyFill="0" applyBorder="0" applyAlignment="0" applyProtection="0"/>
    <xf numFmtId="178" fontId="84" fillId="0" borderId="0" applyFill="0" applyBorder="0" applyAlignment="0"/>
    <xf numFmtId="0" fontId="85" fillId="49" borderId="22" applyNumberFormat="0" applyAlignment="0" applyProtection="0"/>
    <xf numFmtId="0" fontId="85" fillId="49" borderId="22" applyNumberFormat="0" applyAlignment="0" applyProtection="0"/>
    <xf numFmtId="0" fontId="86" fillId="42" borderId="22" applyNumberFormat="0" applyAlignment="0" applyProtection="0"/>
    <xf numFmtId="0" fontId="86" fillId="42" borderId="22" applyNumberFormat="0" applyAlignment="0" applyProtection="0"/>
    <xf numFmtId="0" fontId="86" fillId="42" borderId="22" applyNumberFormat="0" applyAlignment="0" applyProtection="0"/>
    <xf numFmtId="0" fontId="86" fillId="42" borderId="22" applyNumberFormat="0" applyAlignment="0" applyProtection="0"/>
    <xf numFmtId="0" fontId="86" fillId="42" borderId="22" applyNumberFormat="0" applyAlignment="0" applyProtection="0"/>
    <xf numFmtId="0" fontId="86" fillId="42" borderId="22" applyNumberFormat="0" applyAlignment="0" applyProtection="0"/>
    <xf numFmtId="0" fontId="86" fillId="42" borderId="22" applyNumberFormat="0" applyAlignment="0" applyProtection="0"/>
    <xf numFmtId="0" fontId="86" fillId="42" borderId="22" applyNumberFormat="0" applyAlignment="0" applyProtection="0"/>
    <xf numFmtId="0" fontId="86" fillId="42" borderId="22" applyNumberFormat="0" applyAlignment="0" applyProtection="0"/>
    <xf numFmtId="0" fontId="86" fillId="42" borderId="22" applyNumberFormat="0" applyAlignment="0" applyProtection="0"/>
    <xf numFmtId="0" fontId="87" fillId="46" borderId="23" applyNumberFormat="0" applyAlignment="0" applyProtection="0"/>
    <xf numFmtId="0" fontId="87" fillId="71" borderId="23" applyNumberFormat="0" applyAlignment="0" applyProtection="0"/>
    <xf numFmtId="0" fontId="87" fillId="71" borderId="23" applyNumberFormat="0" applyAlignment="0" applyProtection="0"/>
    <xf numFmtId="0" fontId="87" fillId="71" borderId="23" applyNumberFormat="0" applyAlignment="0" applyProtection="0"/>
    <xf numFmtId="0" fontId="87" fillId="71" borderId="23" applyNumberFormat="0" applyAlignment="0" applyProtection="0"/>
    <xf numFmtId="0" fontId="87" fillId="71" borderId="23" applyNumberFormat="0" applyAlignment="0" applyProtection="0"/>
    <xf numFmtId="49" fontId="34" fillId="0" borderId="21"/>
    <xf numFmtId="179" fontId="34" fillId="0" borderId="0"/>
    <xf numFmtId="179" fontId="34" fillId="0" borderId="0"/>
    <xf numFmtId="179" fontId="34" fillId="0" borderId="0"/>
    <xf numFmtId="179" fontId="34" fillId="0" borderId="0"/>
    <xf numFmtId="179" fontId="34" fillId="0" borderId="0"/>
    <xf numFmtId="179" fontId="34" fillId="0" borderId="0"/>
    <xf numFmtId="179" fontId="34" fillId="0" borderId="0"/>
    <xf numFmtId="179" fontId="34" fillId="0" borderId="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0" fontId="3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0" fontId="89" fillId="0" borderId="0" applyNumberFormat="0" applyAlignment="0">
      <alignment horizontal="left"/>
    </xf>
    <xf numFmtId="181" fontId="34" fillId="0" borderId="0" applyFont="0" applyFill="0" applyBorder="0" applyAlignment="0" applyProtection="0"/>
    <xf numFmtId="182" fontId="90" fillId="0" borderId="0" applyFont="0" applyFill="0" applyBorder="0" applyAlignment="0" applyProtection="0"/>
    <xf numFmtId="44" fontId="78" fillId="0" borderId="0" applyFont="0" applyFill="0" applyBorder="0" applyAlignment="0" applyProtection="0"/>
    <xf numFmtId="0" fontId="25" fillId="43" borderId="0" applyNumberFormat="0" applyBorder="0" applyAlignment="0" applyProtection="0"/>
    <xf numFmtId="44" fontId="8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25" fillId="40" borderId="0" applyNumberFormat="0" applyBorder="0" applyAlignment="0" applyProtection="0"/>
    <xf numFmtId="44" fontId="8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8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88" fillId="0" borderId="0" applyFont="0" applyFill="0" applyBorder="0" applyAlignment="0" applyProtection="0"/>
    <xf numFmtId="44" fontId="34" fillId="0" borderId="0" applyFont="0" applyFill="0" applyBorder="0" applyAlignment="0" applyProtection="0"/>
    <xf numFmtId="44" fontId="91"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18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78"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5" fontId="92" fillId="0" borderId="0" applyFont="0" applyFill="0" applyBorder="0" applyAlignment="0" applyProtection="0"/>
    <xf numFmtId="184" fontId="38" fillId="0" borderId="0" applyFont="0" applyFill="0" applyBorder="0" applyAlignment="0" applyProtection="0"/>
    <xf numFmtId="14" fontId="34" fillId="0" borderId="0" applyFont="0" applyFill="0" applyBorder="0" applyAlignment="0" applyProtection="0"/>
    <xf numFmtId="6" fontId="93" fillId="0" borderId="0">
      <protection locked="0"/>
    </xf>
    <xf numFmtId="6" fontId="93" fillId="0" borderId="0">
      <protection locked="0"/>
    </xf>
    <xf numFmtId="185" fontId="34" fillId="72" borderId="0">
      <alignment horizontal="center"/>
    </xf>
    <xf numFmtId="0" fontId="34" fillId="0" borderId="21"/>
    <xf numFmtId="186" fontId="72" fillId="0" borderId="0">
      <alignment horizontal="right"/>
      <protection locked="0"/>
    </xf>
    <xf numFmtId="0" fontId="94" fillId="0" borderId="0" applyNumberFormat="0" applyAlignment="0">
      <alignment horizontal="left"/>
    </xf>
    <xf numFmtId="187" fontId="34" fillId="0" borderId="0" applyFont="0" applyFill="0" applyBorder="0" applyAlignment="0" applyProtection="0"/>
    <xf numFmtId="188" fontId="34" fillId="0" borderId="0" applyFont="0" applyFill="0" applyBorder="0" applyAlignment="0" applyProtection="0"/>
    <xf numFmtId="189" fontId="34" fillId="0" borderId="0" applyFont="0" applyFill="0" applyBorder="0" applyAlignment="0" applyProtection="0"/>
    <xf numFmtId="190" fontId="34" fillId="0" borderId="0" applyFont="0" applyFill="0" applyBorder="0" applyAlignment="0" applyProtection="0"/>
    <xf numFmtId="191" fontId="34"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4" fillId="0" borderId="21">
      <alignment horizontal="left"/>
    </xf>
    <xf numFmtId="2" fontId="34" fillId="0" borderId="0" applyFont="0" applyFill="0" applyBorder="0" applyAlignment="0" applyProtection="0"/>
    <xf numFmtId="192" fontId="34" fillId="0" borderId="0">
      <protection locked="0"/>
    </xf>
    <xf numFmtId="192" fontId="34" fillId="0" borderId="0">
      <protection locked="0"/>
    </xf>
    <xf numFmtId="192" fontId="34" fillId="0" borderId="0">
      <protection locked="0"/>
    </xf>
    <xf numFmtId="38" fontId="96" fillId="0" borderId="24">
      <alignment horizontal="right"/>
    </xf>
    <xf numFmtId="172" fontId="90" fillId="0" borderId="0" applyFont="0" applyFill="0" applyBorder="0" applyAlignment="0" applyProtection="0"/>
    <xf numFmtId="193" fontId="34" fillId="0" borderId="0" applyFont="0" applyFill="0" applyBorder="0" applyAlignment="0" applyProtection="0">
      <alignment horizontal="center"/>
    </xf>
    <xf numFmtId="194" fontId="34" fillId="0" borderId="0" applyFont="0" applyFill="0" applyBorder="0" applyAlignment="0" applyProtection="0"/>
    <xf numFmtId="195" fontId="97" fillId="0" borderId="0" applyFont="0" applyFill="0" applyBorder="0" applyAlignment="0" applyProtection="0"/>
    <xf numFmtId="196" fontId="34" fillId="0" borderId="0" applyFont="0" applyFill="0" applyBorder="0" applyAlignment="0" applyProtection="0"/>
    <xf numFmtId="197" fontId="97" fillId="0" borderId="0" applyFont="0" applyFill="0" applyBorder="0" applyAlignment="0" applyProtection="0"/>
    <xf numFmtId="0" fontId="34" fillId="0" borderId="0" applyFont="0" applyFill="0" applyBorder="0"/>
    <xf numFmtId="0" fontId="98" fillId="39" borderId="0" applyNumberFormat="0" applyBorder="0" applyAlignment="0" applyProtection="0"/>
    <xf numFmtId="0" fontId="98" fillId="73" borderId="0" applyNumberFormat="0" applyBorder="0" applyAlignment="0" applyProtection="0"/>
    <xf numFmtId="0" fontId="98" fillId="73" borderId="0" applyNumberFormat="0" applyBorder="0" applyAlignment="0" applyProtection="0"/>
    <xf numFmtId="0" fontId="98" fillId="73" borderId="0" applyNumberFormat="0" applyBorder="0" applyAlignment="0" applyProtection="0"/>
    <xf numFmtId="0" fontId="98" fillId="73" borderId="0" applyNumberFormat="0" applyBorder="0" applyAlignment="0" applyProtection="0"/>
    <xf numFmtId="0" fontId="98" fillId="73" borderId="0" applyNumberFormat="0" applyBorder="0" applyAlignment="0" applyProtection="0"/>
    <xf numFmtId="38" fontId="96" fillId="74" borderId="0" applyNumberFormat="0" applyBorder="0" applyAlignment="0" applyProtection="0"/>
    <xf numFmtId="38" fontId="96" fillId="74" borderId="0" applyNumberFormat="0" applyBorder="0" applyAlignment="0" applyProtection="0"/>
    <xf numFmtId="38" fontId="96" fillId="74" borderId="0" applyNumberFormat="0" applyBorder="0" applyAlignment="0" applyProtection="0"/>
    <xf numFmtId="0" fontId="99" fillId="0" borderId="0" applyNumberFormat="0" applyFill="0" applyBorder="0" applyAlignment="0" applyProtection="0"/>
    <xf numFmtId="0" fontId="46" fillId="0" borderId="25" applyNumberFormat="0" applyAlignment="0" applyProtection="0">
      <alignment horizontal="left" vertical="center"/>
    </xf>
    <xf numFmtId="0" fontId="46" fillId="0" borderId="9">
      <alignment horizontal="left" vertical="center"/>
    </xf>
    <xf numFmtId="0" fontId="46" fillId="0" borderId="9">
      <alignment horizontal="left" vertical="center"/>
    </xf>
    <xf numFmtId="0" fontId="100" fillId="0" borderId="0" applyNumberFormat="0" applyFont="0" applyFill="0" applyBorder="0" applyProtection="0"/>
    <xf numFmtId="0" fontId="101" fillId="0" borderId="26" applyNumberFormat="0" applyFill="0" applyAlignment="0" applyProtection="0"/>
    <xf numFmtId="0" fontId="101" fillId="0" borderId="26" applyNumberFormat="0" applyFill="0" applyAlignment="0" applyProtection="0"/>
    <xf numFmtId="0" fontId="102" fillId="0" borderId="27" applyNumberFormat="0" applyFill="0" applyAlignment="0" applyProtection="0"/>
    <xf numFmtId="0" fontId="102" fillId="0" borderId="27" applyNumberFormat="0" applyFill="0" applyAlignment="0" applyProtection="0"/>
    <xf numFmtId="0" fontId="102" fillId="0" borderId="27" applyNumberFormat="0" applyFill="0" applyAlignment="0" applyProtection="0"/>
    <xf numFmtId="0" fontId="102" fillId="0" borderId="27" applyNumberFormat="0" applyFill="0" applyAlignment="0" applyProtection="0"/>
    <xf numFmtId="0" fontId="102" fillId="0" borderId="27" applyNumberFormat="0" applyFill="0" applyAlignment="0" applyProtection="0"/>
    <xf numFmtId="0" fontId="46" fillId="0" borderId="0" applyNumberFormat="0" applyFont="0" applyFill="0" applyBorder="0" applyProtection="0"/>
    <xf numFmtId="0" fontId="103" fillId="0" borderId="28" applyNumberFormat="0" applyFill="0" applyAlignment="0" applyProtection="0"/>
    <xf numFmtId="0" fontId="103" fillId="0" borderId="28"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5" fillId="0" borderId="30" applyNumberFormat="0" applyFill="0" applyAlignment="0" applyProtection="0"/>
    <xf numFmtId="0" fontId="106" fillId="0" borderId="31" applyNumberFormat="0" applyFill="0" applyAlignment="0" applyProtection="0"/>
    <xf numFmtId="0" fontId="106" fillId="0" borderId="31" applyNumberFormat="0" applyFill="0" applyAlignment="0" applyProtection="0"/>
    <xf numFmtId="0" fontId="106" fillId="0" borderId="31" applyNumberFormat="0" applyFill="0" applyAlignment="0" applyProtection="0"/>
    <xf numFmtId="0" fontId="106" fillId="0" borderId="31" applyNumberFormat="0" applyFill="0" applyAlignment="0" applyProtection="0"/>
    <xf numFmtId="0" fontId="106" fillId="0" borderId="31" applyNumberFormat="0" applyFill="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198" fontId="34" fillId="0" borderId="0">
      <protection locked="0"/>
    </xf>
    <xf numFmtId="198" fontId="34" fillId="0" borderId="0">
      <protection locked="0"/>
    </xf>
    <xf numFmtId="198" fontId="34" fillId="0" borderId="0">
      <protection locked="0"/>
    </xf>
    <xf numFmtId="198" fontId="34" fillId="0" borderId="0">
      <protection locked="0"/>
    </xf>
    <xf numFmtId="198" fontId="34" fillId="0" borderId="0">
      <protection locked="0"/>
    </xf>
    <xf numFmtId="198" fontId="34" fillId="0" borderId="0">
      <protection locked="0"/>
    </xf>
    <xf numFmtId="198" fontId="34" fillId="0" borderId="0">
      <protection locked="0"/>
    </xf>
    <xf numFmtId="198" fontId="34" fillId="0" borderId="0">
      <protection locked="0"/>
    </xf>
    <xf numFmtId="199" fontId="34" fillId="0" borderId="0" applyFont="0" applyFill="0" applyBorder="0" applyAlignment="0" applyProtection="0">
      <alignment horizontal="center"/>
    </xf>
    <xf numFmtId="0" fontId="107" fillId="0" borderId="32" applyNumberFormat="0" applyFill="0" applyAlignment="0" applyProtection="0"/>
    <xf numFmtId="39" fontId="108" fillId="0" borderId="0">
      <protection locked="0"/>
    </xf>
    <xf numFmtId="200" fontId="108" fillId="0" borderId="0"/>
    <xf numFmtId="10" fontId="96" fillId="75" borderId="1" applyNumberFormat="0" applyBorder="0" applyAlignment="0" applyProtection="0"/>
    <xf numFmtId="10" fontId="96" fillId="75" borderId="1" applyNumberFormat="0" applyBorder="0" applyAlignment="0" applyProtection="0"/>
    <xf numFmtId="10" fontId="96" fillId="75" borderId="1" applyNumberFormat="0" applyBorder="0" applyAlignment="0" applyProtection="0"/>
    <xf numFmtId="10" fontId="96" fillId="75" borderId="1" applyNumberFormat="0" applyBorder="0" applyAlignment="0" applyProtection="0"/>
    <xf numFmtId="10" fontId="96" fillId="75" borderId="1" applyNumberFormat="0" applyBorder="0" applyAlignment="0" applyProtection="0"/>
    <xf numFmtId="0" fontId="109" fillId="44" borderId="22" applyNumberFormat="0" applyAlignment="0" applyProtection="0"/>
    <xf numFmtId="0" fontId="109" fillId="44" borderId="22" applyNumberFormat="0" applyAlignment="0" applyProtection="0"/>
    <xf numFmtId="0" fontId="109" fillId="44" borderId="22" applyNumberFormat="0" applyAlignment="0" applyProtection="0"/>
    <xf numFmtId="0" fontId="109" fillId="44" borderId="22" applyNumberFormat="0" applyAlignment="0" applyProtection="0"/>
    <xf numFmtId="0" fontId="109" fillId="44" borderId="22" applyNumberFormat="0" applyAlignment="0" applyProtection="0"/>
    <xf numFmtId="0" fontId="109" fillId="44" borderId="22" applyNumberFormat="0" applyAlignment="0" applyProtection="0"/>
    <xf numFmtId="0" fontId="109" fillId="44" borderId="22" applyNumberFormat="0" applyAlignment="0" applyProtection="0"/>
    <xf numFmtId="0" fontId="109" fillId="44" borderId="22" applyNumberFormat="0" applyAlignment="0" applyProtection="0"/>
    <xf numFmtId="0" fontId="109" fillId="44" borderId="22" applyNumberFormat="0" applyAlignment="0" applyProtection="0"/>
    <xf numFmtId="0" fontId="109" fillId="44" borderId="22" applyNumberFormat="0" applyAlignment="0" applyProtection="0"/>
    <xf numFmtId="0" fontId="109" fillId="44" borderId="22" applyNumberFormat="0" applyAlignment="0" applyProtection="0"/>
    <xf numFmtId="0" fontId="109" fillId="44" borderId="22" applyNumberFormat="0" applyAlignment="0" applyProtection="0"/>
    <xf numFmtId="201" fontId="38" fillId="0" borderId="0" applyFont="0" applyFill="0" applyBorder="0" applyAlignment="0" applyProtection="0">
      <alignment horizontal="left" indent="1"/>
    </xf>
    <xf numFmtId="0" fontId="34" fillId="0" borderId="21">
      <alignment horizontal="left"/>
    </xf>
    <xf numFmtId="0" fontId="34" fillId="76" borderId="21" applyNumberFormat="0">
      <alignment horizontal="left" vertical="top"/>
    </xf>
    <xf numFmtId="0" fontId="110" fillId="0" borderId="33" applyNumberFormat="0" applyFill="0" applyAlignment="0" applyProtection="0"/>
    <xf numFmtId="0" fontId="111" fillId="0" borderId="34" applyNumberFormat="0" applyFill="0" applyAlignment="0" applyProtection="0"/>
    <xf numFmtId="0" fontId="111" fillId="0" borderId="34" applyNumberFormat="0" applyFill="0" applyAlignment="0" applyProtection="0"/>
    <xf numFmtId="0" fontId="111" fillId="0" borderId="34" applyNumberFormat="0" applyFill="0" applyAlignment="0" applyProtection="0"/>
    <xf numFmtId="0" fontId="111" fillId="0" borderId="34" applyNumberFormat="0" applyFill="0" applyAlignment="0" applyProtection="0"/>
    <xf numFmtId="0" fontId="111" fillId="0" borderId="34" applyNumberFormat="0" applyFill="0" applyAlignment="0" applyProtection="0"/>
    <xf numFmtId="202" fontId="34" fillId="0" borderId="0" applyFont="0" applyFill="0" applyBorder="0" applyAlignment="0" applyProtection="0"/>
    <xf numFmtId="203" fontId="34" fillId="0" borderId="0" applyFont="0" applyFill="0" applyBorder="0" applyAlignment="0" applyProtection="0"/>
    <xf numFmtId="204"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46" fillId="0" borderId="0"/>
    <xf numFmtId="0" fontId="34" fillId="0" borderId="21"/>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37" fontId="113" fillId="0" borderId="0"/>
    <xf numFmtId="205" fontId="114" fillId="0" borderId="0"/>
    <xf numFmtId="206" fontId="34" fillId="0" borderId="0"/>
    <xf numFmtId="206" fontId="34" fillId="0" borderId="0"/>
    <xf numFmtId="206" fontId="34" fillId="0" borderId="0"/>
    <xf numFmtId="200" fontId="115" fillId="0" borderId="0"/>
    <xf numFmtId="200" fontId="115" fillId="0" borderId="0"/>
    <xf numFmtId="200" fontId="115" fillId="0" borderId="0"/>
    <xf numFmtId="200" fontId="115" fillId="0" borderId="0"/>
    <xf numFmtId="200" fontId="115" fillId="0" borderId="0"/>
    <xf numFmtId="200" fontId="115" fillId="0" borderId="0"/>
    <xf numFmtId="200" fontId="115" fillId="0" borderId="0"/>
    <xf numFmtId="0" fontId="88" fillId="0" borderId="0"/>
    <xf numFmtId="0" fontId="25" fillId="40" borderId="0" applyNumberFormat="0" applyBorder="0" applyAlignment="0" applyProtection="0"/>
    <xf numFmtId="0" fontId="34" fillId="0" borderId="0"/>
    <xf numFmtId="0" fontId="34" fillId="0" borderId="0"/>
    <xf numFmtId="0" fontId="34" fillId="0" borderId="0"/>
    <xf numFmtId="0" fontId="91" fillId="0" borderId="0"/>
    <xf numFmtId="0" fontId="91" fillId="0" borderId="0"/>
    <xf numFmtId="0" fontId="88" fillId="0" borderId="0"/>
    <xf numFmtId="0" fontId="34" fillId="0" borderId="0"/>
    <xf numFmtId="0" fontId="34" fillId="0" borderId="0"/>
    <xf numFmtId="0" fontId="34" fillId="0" borderId="0"/>
    <xf numFmtId="0" fontId="116" fillId="0" borderId="0"/>
    <xf numFmtId="0" fontId="78" fillId="0" borderId="0"/>
    <xf numFmtId="0" fontId="78" fillId="0" borderId="0"/>
    <xf numFmtId="0" fontId="34" fillId="0" borderId="0"/>
    <xf numFmtId="0" fontId="34" fillId="0" borderId="0"/>
    <xf numFmtId="0" fontId="78" fillId="0" borderId="0"/>
    <xf numFmtId="0" fontId="78" fillId="0" borderId="0"/>
    <xf numFmtId="0" fontId="34" fillId="0" borderId="0"/>
    <xf numFmtId="0" fontId="78" fillId="0" borderId="0"/>
    <xf numFmtId="0" fontId="78" fillId="0" borderId="0"/>
    <xf numFmtId="0" fontId="34" fillId="0" borderId="0"/>
    <xf numFmtId="0" fontId="78" fillId="0" borderId="0"/>
    <xf numFmtId="0" fontId="78" fillId="0" borderId="0"/>
    <xf numFmtId="0" fontId="34" fillId="0" borderId="0"/>
    <xf numFmtId="0" fontId="116" fillId="0" borderId="0"/>
    <xf numFmtId="0" fontId="116" fillId="0" borderId="0"/>
    <xf numFmtId="0" fontId="34" fillId="0" borderId="0"/>
    <xf numFmtId="0" fontId="34" fillId="0" borderId="0"/>
    <xf numFmtId="0" fontId="38" fillId="0" borderId="0"/>
    <xf numFmtId="0" fontId="38" fillId="0" borderId="0"/>
    <xf numFmtId="0" fontId="88" fillId="0" borderId="0"/>
    <xf numFmtId="0" fontId="34" fillId="0" borderId="0"/>
    <xf numFmtId="0" fontId="25" fillId="40"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8" fillId="0" borderId="0"/>
    <xf numFmtId="0" fontId="7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78" fillId="0" borderId="0"/>
    <xf numFmtId="0" fontId="34" fillId="0" borderId="0"/>
    <xf numFmtId="0" fontId="25" fillId="0" borderId="0"/>
    <xf numFmtId="0" fontId="91" fillId="0" borderId="0"/>
    <xf numFmtId="0" fontId="91" fillId="0" borderId="0"/>
    <xf numFmtId="0" fontId="34" fillId="0" borderId="0"/>
    <xf numFmtId="0" fontId="25" fillId="0" borderId="0"/>
    <xf numFmtId="0" fontId="25" fillId="0" borderId="0"/>
    <xf numFmtId="0" fontId="34" fillId="0" borderId="0"/>
    <xf numFmtId="0" fontId="25" fillId="0" borderId="0"/>
    <xf numFmtId="0" fontId="25" fillId="0" borderId="0"/>
    <xf numFmtId="0" fontId="34" fillId="0" borderId="0"/>
    <xf numFmtId="0" fontId="25" fillId="0" borderId="0"/>
    <xf numFmtId="0" fontId="25" fillId="0" borderId="0"/>
    <xf numFmtId="0" fontId="25" fillId="0" borderId="0"/>
    <xf numFmtId="0" fontId="38" fillId="0" borderId="0"/>
    <xf numFmtId="0" fontId="25" fillId="0" borderId="0"/>
    <xf numFmtId="0" fontId="25" fillId="40"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8" fillId="0" borderId="0"/>
    <xf numFmtId="0" fontId="25" fillId="0" borderId="0"/>
    <xf numFmtId="0" fontId="34" fillId="0" borderId="0"/>
    <xf numFmtId="0" fontId="34" fillId="0" borderId="0"/>
    <xf numFmtId="0" fontId="88" fillId="0" borderId="0"/>
    <xf numFmtId="0" fontId="25" fillId="0" borderId="0"/>
    <xf numFmtId="0" fontId="34" fillId="0" borderId="0"/>
    <xf numFmtId="0" fontId="34" fillId="0" borderId="0"/>
    <xf numFmtId="0" fontId="7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8" fillId="0" borderId="0"/>
    <xf numFmtId="0" fontId="78" fillId="0" borderId="0"/>
    <xf numFmtId="0" fontId="78" fillId="0" borderId="0"/>
    <xf numFmtId="0" fontId="78" fillId="0" borderId="0"/>
    <xf numFmtId="0" fontId="34" fillId="0" borderId="0"/>
    <xf numFmtId="0" fontId="78"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8" fillId="0" borderId="0"/>
    <xf numFmtId="0" fontId="78" fillId="0" borderId="0"/>
    <xf numFmtId="0" fontId="88" fillId="0" borderId="0"/>
    <xf numFmtId="0" fontId="34" fillId="0" borderId="0"/>
    <xf numFmtId="0" fontId="34" fillId="0" borderId="0"/>
    <xf numFmtId="0" fontId="25" fillId="0" borderId="0"/>
    <xf numFmtId="0" fontId="34" fillId="40" borderId="35" applyNumberFormat="0" applyFont="0" applyAlignment="0" applyProtection="0"/>
    <xf numFmtId="0" fontId="34" fillId="40" borderId="22" applyNumberFormat="0" applyFont="0" applyAlignment="0" applyProtection="0"/>
    <xf numFmtId="0" fontId="34" fillId="40" borderId="22" applyNumberFormat="0" applyFont="0" applyAlignment="0" applyProtection="0"/>
    <xf numFmtId="0" fontId="34" fillId="40" borderId="22" applyNumberFormat="0" applyFont="0" applyAlignment="0" applyProtection="0"/>
    <xf numFmtId="0" fontId="34" fillId="40" borderId="22" applyNumberFormat="0" applyFont="0" applyAlignment="0" applyProtection="0"/>
    <xf numFmtId="0" fontId="34" fillId="40" borderId="22" applyNumberFormat="0" applyFont="0" applyAlignment="0" applyProtection="0"/>
    <xf numFmtId="0" fontId="34" fillId="40" borderId="22" applyNumberFormat="0" applyFont="0" applyAlignment="0" applyProtection="0"/>
    <xf numFmtId="0" fontId="34" fillId="40" borderId="22" applyNumberFormat="0" applyFont="0" applyAlignment="0" applyProtection="0"/>
    <xf numFmtId="0" fontId="34" fillId="40" borderId="22" applyNumberFormat="0" applyFont="0" applyAlignment="0" applyProtection="0"/>
    <xf numFmtId="0" fontId="34" fillId="40" borderId="22" applyNumberFormat="0" applyFont="0" applyAlignment="0" applyProtection="0"/>
    <xf numFmtId="0" fontId="34" fillId="40" borderId="22" applyNumberFormat="0" applyFont="0" applyAlignment="0" applyProtection="0"/>
    <xf numFmtId="49" fontId="117" fillId="0" borderId="0" applyAlignment="0">
      <alignment horizontal="left" vertical="top"/>
    </xf>
    <xf numFmtId="0" fontId="118" fillId="49" borderId="36" applyNumberFormat="0" applyAlignment="0" applyProtection="0"/>
    <xf numFmtId="0" fontId="118" fillId="49" borderId="36" applyNumberFormat="0" applyAlignment="0" applyProtection="0"/>
    <xf numFmtId="0" fontId="118" fillId="42" borderId="36" applyNumberFormat="0" applyAlignment="0" applyProtection="0"/>
    <xf numFmtId="0" fontId="118" fillId="42" borderId="36" applyNumberFormat="0" applyAlignment="0" applyProtection="0"/>
    <xf numFmtId="0" fontId="118" fillId="42" borderId="36" applyNumberFormat="0" applyAlignment="0" applyProtection="0"/>
    <xf numFmtId="0" fontId="118" fillId="42" borderId="36" applyNumberFormat="0" applyAlignment="0" applyProtection="0"/>
    <xf numFmtId="0" fontId="118" fillId="42" borderId="36" applyNumberFormat="0" applyAlignment="0" applyProtection="0"/>
    <xf numFmtId="0" fontId="118" fillId="42" borderId="36" applyNumberFormat="0" applyAlignment="0" applyProtection="0"/>
    <xf numFmtId="0" fontId="118" fillId="42" borderId="36" applyNumberFormat="0" applyAlignment="0" applyProtection="0"/>
    <xf numFmtId="0" fontId="118" fillId="42" borderId="36" applyNumberFormat="0" applyAlignment="0" applyProtection="0"/>
    <xf numFmtId="0" fontId="118" fillId="42" borderId="36" applyNumberFormat="0" applyAlignment="0" applyProtection="0"/>
    <xf numFmtId="0" fontId="118" fillId="42" borderId="36" applyNumberFormat="0" applyAlignment="0" applyProtection="0"/>
    <xf numFmtId="8" fontId="34" fillId="0" borderId="21"/>
    <xf numFmtId="173" fontId="34" fillId="0" borderId="21">
      <alignment horizontal="right"/>
    </xf>
    <xf numFmtId="200" fontId="119" fillId="0" borderId="3">
      <alignment vertical="center"/>
    </xf>
    <xf numFmtId="10" fontId="34" fillId="0" borderId="21"/>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8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8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9" fontId="8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7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207" fontId="120" fillId="0" borderId="0" applyProtection="0"/>
    <xf numFmtId="208" fontId="34" fillId="0" borderId="21">
      <alignment horizontal="center"/>
    </xf>
    <xf numFmtId="0" fontId="121" fillId="0" borderId="21" applyNumberFormat="0" applyFill="0" applyBorder="0" applyAlignment="0" applyProtection="0">
      <protection hidden="1"/>
    </xf>
    <xf numFmtId="0" fontId="122" fillId="0" borderId="0" applyNumberFormat="0" applyFill="0" applyBorder="0" applyAlignment="0"/>
    <xf numFmtId="209" fontId="83" fillId="0" borderId="0" applyFill="0" applyBorder="0" applyProtection="0">
      <alignment horizontal="right"/>
    </xf>
    <xf numFmtId="14" fontId="123" fillId="0" borderId="0" applyNumberFormat="0" applyFill="0" applyBorder="0" applyAlignment="0" applyProtection="0">
      <alignment horizontal="left"/>
    </xf>
    <xf numFmtId="0" fontId="34" fillId="0" borderId="0"/>
    <xf numFmtId="8" fontId="34" fillId="0" borderId="21"/>
    <xf numFmtId="4" fontId="84" fillId="78" borderId="36" applyNumberFormat="0" applyProtection="0">
      <alignment vertical="center"/>
    </xf>
    <xf numFmtId="4" fontId="124" fillId="79" borderId="1" applyNumberFormat="0" applyProtection="0">
      <alignment horizontal="right" vertical="center" wrapText="1"/>
    </xf>
    <xf numFmtId="4" fontId="124" fillId="79" borderId="1" applyNumberFormat="0" applyProtection="0">
      <alignment horizontal="right" vertical="center" wrapText="1"/>
    </xf>
    <xf numFmtId="4" fontId="125" fillId="78" borderId="37" applyNumberFormat="0" applyProtection="0">
      <alignment vertical="center"/>
    </xf>
    <xf numFmtId="4" fontId="125" fillId="78" borderId="37" applyNumberFormat="0" applyProtection="0">
      <alignment vertical="center"/>
    </xf>
    <xf numFmtId="4" fontId="126" fillId="80" borderId="28">
      <alignment vertical="center"/>
    </xf>
    <xf numFmtId="4" fontId="127" fillId="80" borderId="28">
      <alignment vertical="center"/>
    </xf>
    <xf numFmtId="4" fontId="126" fillId="81" borderId="28">
      <alignment vertical="center"/>
    </xf>
    <xf numFmtId="4" fontId="127" fillId="81" borderId="28">
      <alignment vertical="center"/>
    </xf>
    <xf numFmtId="4" fontId="124" fillId="79" borderId="1" applyNumberFormat="0" applyProtection="0">
      <alignment horizontal="left" vertical="center" indent="1"/>
    </xf>
    <xf numFmtId="0" fontId="128" fillId="78" borderId="37" applyNumberFormat="0" applyProtection="0">
      <alignment horizontal="left" vertical="top" indent="1"/>
    </xf>
    <xf numFmtId="0" fontId="128" fillId="78" borderId="37" applyNumberFormat="0" applyProtection="0">
      <alignment horizontal="left" vertical="top" indent="1"/>
    </xf>
    <xf numFmtId="4" fontId="129" fillId="82" borderId="1" applyNumberFormat="0" applyProtection="0">
      <alignment horizontal="left" vertical="center"/>
    </xf>
    <xf numFmtId="4" fontId="129" fillId="82" borderId="1" applyNumberFormat="0" applyProtection="0">
      <alignment horizontal="left" vertical="center"/>
    </xf>
    <xf numFmtId="4" fontId="129" fillId="82" borderId="1" applyNumberFormat="0" applyProtection="0">
      <alignment horizontal="left" vertical="center"/>
    </xf>
    <xf numFmtId="4" fontId="130" fillId="83" borderId="1" applyNumberFormat="0">
      <alignment horizontal="right" vertical="center"/>
    </xf>
    <xf numFmtId="4" fontId="84" fillId="37" borderId="37" applyNumberFormat="0" applyProtection="0">
      <alignment horizontal="right" vertical="center"/>
    </xf>
    <xf numFmtId="4" fontId="84" fillId="37" borderId="37" applyNumberFormat="0" applyProtection="0">
      <alignment horizontal="right" vertical="center"/>
    </xf>
    <xf numFmtId="4" fontId="84" fillId="38" borderId="37" applyNumberFormat="0" applyProtection="0">
      <alignment horizontal="right" vertical="center"/>
    </xf>
    <xf numFmtId="4" fontId="84" fillId="38" borderId="37" applyNumberFormat="0" applyProtection="0">
      <alignment horizontal="right" vertical="center"/>
    </xf>
    <xf numFmtId="4" fontId="84" fillId="62" borderId="37" applyNumberFormat="0" applyProtection="0">
      <alignment horizontal="right" vertical="center"/>
    </xf>
    <xf numFmtId="4" fontId="84" fillId="62" borderId="37" applyNumberFormat="0" applyProtection="0">
      <alignment horizontal="right" vertical="center"/>
    </xf>
    <xf numFmtId="4" fontId="84" fillId="50" borderId="37" applyNumberFormat="0" applyProtection="0">
      <alignment horizontal="right" vertical="center"/>
    </xf>
    <xf numFmtId="4" fontId="84" fillId="50" borderId="37" applyNumberFormat="0" applyProtection="0">
      <alignment horizontal="right" vertical="center"/>
    </xf>
    <xf numFmtId="4" fontId="84" fillId="54" borderId="37" applyNumberFormat="0" applyProtection="0">
      <alignment horizontal="right" vertical="center"/>
    </xf>
    <xf numFmtId="4" fontId="84" fillId="54" borderId="37" applyNumberFormat="0" applyProtection="0">
      <alignment horizontal="right" vertical="center"/>
    </xf>
    <xf numFmtId="4" fontId="84" fillId="69" borderId="37" applyNumberFormat="0" applyProtection="0">
      <alignment horizontal="right" vertical="center"/>
    </xf>
    <xf numFmtId="4" fontId="84" fillId="69" borderId="37" applyNumberFormat="0" applyProtection="0">
      <alignment horizontal="right" vertical="center"/>
    </xf>
    <xf numFmtId="4" fontId="84" fillId="48" borderId="37" applyNumberFormat="0" applyProtection="0">
      <alignment horizontal="right" vertical="center"/>
    </xf>
    <xf numFmtId="4" fontId="84" fillId="48" borderId="37" applyNumberFormat="0" applyProtection="0">
      <alignment horizontal="right" vertical="center"/>
    </xf>
    <xf numFmtId="4" fontId="84" fillId="73" borderId="37" applyNumberFormat="0" applyProtection="0">
      <alignment horizontal="right" vertical="center"/>
    </xf>
    <xf numFmtId="4" fontId="84" fillId="73" borderId="37" applyNumberFormat="0" applyProtection="0">
      <alignment horizontal="right" vertical="center"/>
    </xf>
    <xf numFmtId="4" fontId="84" fillId="47" borderId="37" applyNumberFormat="0" applyProtection="0">
      <alignment horizontal="right" vertical="center"/>
    </xf>
    <xf numFmtId="4" fontId="84" fillId="47" borderId="37" applyNumberFormat="0" applyProtection="0">
      <alignment horizontal="right" vertical="center"/>
    </xf>
    <xf numFmtId="4" fontId="128" fillId="0" borderId="1" applyNumberFormat="0" applyProtection="0">
      <alignment horizontal="left" vertical="center" indent="1"/>
    </xf>
    <xf numFmtId="4" fontId="84" fillId="0" borderId="1" applyNumberFormat="0" applyProtection="0">
      <alignment horizontal="left" vertical="center" indent="1"/>
    </xf>
    <xf numFmtId="4" fontId="131" fillId="84" borderId="0" applyNumberFormat="0" applyProtection="0">
      <alignment horizontal="left" vertical="center" indent="1"/>
    </xf>
    <xf numFmtId="4" fontId="132" fillId="49" borderId="37" applyNumberFormat="0" applyProtection="0">
      <alignment horizontal="center" vertical="center"/>
    </xf>
    <xf numFmtId="4" fontId="132" fillId="49" borderId="37" applyNumberFormat="0" applyProtection="0">
      <alignment horizontal="center" vertical="center"/>
    </xf>
    <xf numFmtId="4" fontId="133" fillId="76" borderId="38">
      <alignment horizontal="left" vertical="center" indent="1"/>
    </xf>
    <xf numFmtId="4" fontId="129" fillId="0" borderId="0" applyNumberFormat="0" applyProtection="0">
      <alignment horizontal="left" vertical="center" indent="1"/>
    </xf>
    <xf numFmtId="4" fontId="129" fillId="0" borderId="0" applyNumberFormat="0" applyProtection="0">
      <alignment horizontal="left" vertical="center" indent="1"/>
    </xf>
    <xf numFmtId="4" fontId="129" fillId="0" borderId="0" applyNumberFormat="0" applyProtection="0">
      <alignment horizontal="left" vertical="center" indent="1"/>
    </xf>
    <xf numFmtId="4" fontId="129" fillId="0" borderId="0" applyNumberFormat="0" applyProtection="0">
      <alignment horizontal="left" vertical="center" indent="1"/>
    </xf>
    <xf numFmtId="4" fontId="129" fillId="0" borderId="0" applyNumberFormat="0" applyProtection="0">
      <alignment horizontal="left" vertical="center" indent="1"/>
    </xf>
    <xf numFmtId="4" fontId="129" fillId="0" borderId="0" applyNumberFormat="0" applyProtection="0">
      <alignment horizontal="left" vertical="center" indent="1"/>
    </xf>
    <xf numFmtId="0" fontId="129" fillId="85" borderId="1" applyNumberFormat="0" applyProtection="0">
      <alignment horizontal="left" vertical="center" indent="2"/>
    </xf>
    <xf numFmtId="0" fontId="129" fillId="85" borderId="1" applyNumberFormat="0" applyProtection="0">
      <alignment horizontal="left" vertical="center" indent="2"/>
    </xf>
    <xf numFmtId="0" fontId="129" fillId="85" borderId="1" applyNumberFormat="0" applyProtection="0">
      <alignment horizontal="left" vertical="center" indent="2"/>
    </xf>
    <xf numFmtId="0" fontId="34" fillId="84" borderId="37" applyNumberFormat="0" applyProtection="0">
      <alignment horizontal="left" vertical="top" indent="1"/>
    </xf>
    <xf numFmtId="0" fontId="34" fillId="84" borderId="37" applyNumberFormat="0" applyProtection="0">
      <alignment horizontal="left" vertical="top" indent="1"/>
    </xf>
    <xf numFmtId="0" fontId="34" fillId="84" borderId="37" applyNumberFormat="0" applyProtection="0">
      <alignment horizontal="left" vertical="top" indent="1"/>
    </xf>
    <xf numFmtId="0" fontId="34" fillId="84" borderId="37" applyNumberFormat="0" applyProtection="0">
      <alignment horizontal="left" vertical="top" indent="1"/>
    </xf>
    <xf numFmtId="0" fontId="34" fillId="84" borderId="37" applyNumberFormat="0" applyProtection="0">
      <alignment horizontal="left" vertical="top" indent="1"/>
    </xf>
    <xf numFmtId="0" fontId="34" fillId="84" borderId="37" applyNumberFormat="0" applyProtection="0">
      <alignment horizontal="left" vertical="top" indent="1"/>
    </xf>
    <xf numFmtId="0" fontId="34" fillId="84" borderId="37" applyNumberFormat="0" applyProtection="0">
      <alignment horizontal="left" vertical="top" indent="1"/>
    </xf>
    <xf numFmtId="0" fontId="116" fillId="0" borderId="1" applyNumberFormat="0" applyProtection="0">
      <alignment horizontal="left" vertical="center" indent="2"/>
    </xf>
    <xf numFmtId="0" fontId="34" fillId="86" borderId="37" applyNumberFormat="0" applyProtection="0">
      <alignment horizontal="left" vertical="top" indent="1"/>
    </xf>
    <xf numFmtId="0" fontId="34" fillId="86" borderId="37" applyNumberFormat="0" applyProtection="0">
      <alignment horizontal="left" vertical="top" indent="1"/>
    </xf>
    <xf numFmtId="0" fontId="34" fillId="86" borderId="37" applyNumberFormat="0" applyProtection="0">
      <alignment horizontal="left" vertical="top" indent="1"/>
    </xf>
    <xf numFmtId="0" fontId="34" fillId="86" borderId="37" applyNumberFormat="0" applyProtection="0">
      <alignment horizontal="left" vertical="top" indent="1"/>
    </xf>
    <xf numFmtId="0" fontId="34" fillId="86" borderId="37" applyNumberFormat="0" applyProtection="0">
      <alignment horizontal="left" vertical="top" indent="1"/>
    </xf>
    <xf numFmtId="0" fontId="34" fillId="86" borderId="37" applyNumberFormat="0" applyProtection="0">
      <alignment horizontal="left" vertical="top" indent="1"/>
    </xf>
    <xf numFmtId="0" fontId="34" fillId="86" borderId="37" applyNumberFormat="0" applyProtection="0">
      <alignment horizontal="left" vertical="top" indent="1"/>
    </xf>
    <xf numFmtId="0" fontId="116" fillId="0" borderId="1" applyNumberFormat="0" applyProtection="0">
      <alignment horizontal="left" vertical="center" indent="2"/>
    </xf>
    <xf numFmtId="0" fontId="34" fillId="70" borderId="37" applyNumberFormat="0" applyProtection="0">
      <alignment horizontal="left" vertical="top" indent="1"/>
    </xf>
    <xf numFmtId="0" fontId="34" fillId="70" borderId="37" applyNumberFormat="0" applyProtection="0">
      <alignment horizontal="left" vertical="top" indent="1"/>
    </xf>
    <xf numFmtId="0" fontId="34" fillId="70" borderId="37" applyNumberFormat="0" applyProtection="0">
      <alignment horizontal="left" vertical="top" indent="1"/>
    </xf>
    <xf numFmtId="0" fontId="34" fillId="70" borderId="37" applyNumberFormat="0" applyProtection="0">
      <alignment horizontal="left" vertical="top" indent="1"/>
    </xf>
    <xf numFmtId="0" fontId="34" fillId="70" borderId="37" applyNumberFormat="0" applyProtection="0">
      <alignment horizontal="left" vertical="top" indent="1"/>
    </xf>
    <xf numFmtId="0" fontId="34" fillId="70" borderId="37" applyNumberFormat="0" applyProtection="0">
      <alignment horizontal="left" vertical="top" indent="1"/>
    </xf>
    <xf numFmtId="0" fontId="34" fillId="70" borderId="37" applyNumberFormat="0" applyProtection="0">
      <alignment horizontal="left" vertical="top" indent="1"/>
    </xf>
    <xf numFmtId="0" fontId="116" fillId="0" borderId="1" applyNumberFormat="0" applyProtection="0">
      <alignment horizontal="left" vertical="center" indent="2"/>
    </xf>
    <xf numFmtId="0" fontId="34" fillId="87" borderId="37" applyNumberFormat="0" applyProtection="0">
      <alignment horizontal="left" vertical="top" indent="1"/>
    </xf>
    <xf numFmtId="0" fontId="34" fillId="87" borderId="37" applyNumberFormat="0" applyProtection="0">
      <alignment horizontal="left" vertical="top" indent="1"/>
    </xf>
    <xf numFmtId="0" fontId="34" fillId="87" borderId="37" applyNumberFormat="0" applyProtection="0">
      <alignment horizontal="left" vertical="top" indent="1"/>
    </xf>
    <xf numFmtId="0" fontId="34" fillId="87" borderId="37" applyNumberFormat="0" applyProtection="0">
      <alignment horizontal="left" vertical="top" indent="1"/>
    </xf>
    <xf numFmtId="0" fontId="34" fillId="87" borderId="37" applyNumberFormat="0" applyProtection="0">
      <alignment horizontal="left" vertical="top" indent="1"/>
    </xf>
    <xf numFmtId="0" fontId="34" fillId="87" borderId="37" applyNumberFormat="0" applyProtection="0">
      <alignment horizontal="left" vertical="top" indent="1"/>
    </xf>
    <xf numFmtId="0" fontId="34" fillId="87" borderId="37" applyNumberFormat="0" applyProtection="0">
      <alignment horizontal="left" vertical="top" indent="1"/>
    </xf>
    <xf numFmtId="0" fontId="34" fillId="88" borderId="1" applyNumberFormat="0">
      <protection locked="0"/>
    </xf>
    <xf numFmtId="0" fontId="34" fillId="88" borderId="1" applyNumberFormat="0">
      <protection locked="0"/>
    </xf>
    <xf numFmtId="0" fontId="34" fillId="88" borderId="1" applyNumberFormat="0">
      <protection locked="0"/>
    </xf>
    <xf numFmtId="0" fontId="34" fillId="88" borderId="1" applyNumberFormat="0">
      <protection locked="0"/>
    </xf>
    <xf numFmtId="4" fontId="84" fillId="75" borderId="37" applyNumberFormat="0" applyProtection="0">
      <alignment vertical="center"/>
    </xf>
    <xf numFmtId="4" fontId="84" fillId="75" borderId="37" applyNumberFormat="0" applyProtection="0">
      <alignment vertical="center"/>
    </xf>
    <xf numFmtId="4" fontId="134" fillId="75" borderId="37" applyNumberFormat="0" applyProtection="0">
      <alignment vertical="center"/>
    </xf>
    <xf numFmtId="4" fontId="134" fillId="75" borderId="37" applyNumberFormat="0" applyProtection="0">
      <alignment vertical="center"/>
    </xf>
    <xf numFmtId="4" fontId="135" fillId="80" borderId="38">
      <alignment vertical="center"/>
    </xf>
    <xf numFmtId="4" fontId="136" fillId="80" borderId="38">
      <alignment vertical="center"/>
    </xf>
    <xf numFmtId="4" fontId="135" fillId="81" borderId="38">
      <alignment vertical="center"/>
    </xf>
    <xf numFmtId="4" fontId="136" fillId="81" borderId="38">
      <alignment vertical="center"/>
    </xf>
    <xf numFmtId="4" fontId="120" fillId="0" borderId="0" applyNumberFormat="0" applyProtection="0">
      <alignment horizontal="left" vertical="center" indent="1"/>
    </xf>
    <xf numFmtId="0" fontId="84" fillId="75" borderId="37" applyNumberFormat="0" applyProtection="0">
      <alignment horizontal="left" vertical="top" indent="1"/>
    </xf>
    <xf numFmtId="0" fontId="84" fillId="75" borderId="37" applyNumberFormat="0" applyProtection="0">
      <alignment horizontal="left" vertical="top" indent="1"/>
    </xf>
    <xf numFmtId="0" fontId="130" fillId="83" borderId="1" applyNumberFormat="0">
      <alignment horizontal="left" vertical="center"/>
    </xf>
    <xf numFmtId="4" fontId="96" fillId="0" borderId="1" applyNumberFormat="0" applyProtection="0">
      <alignment horizontal="left" vertical="center" indent="1"/>
    </xf>
    <xf numFmtId="4" fontId="84" fillId="89" borderId="36" applyNumberFormat="0" applyProtection="0">
      <alignment horizontal="right" vertical="center"/>
    </xf>
    <xf numFmtId="4" fontId="137" fillId="0" borderId="1" applyNumberFormat="0" applyProtection="0">
      <alignment horizontal="right" vertical="center" wrapText="1"/>
    </xf>
    <xf numFmtId="4" fontId="120" fillId="0" borderId="0" applyNumberFormat="0" applyProtection="0">
      <alignment horizontal="right" vertical="center" wrapText="1"/>
    </xf>
    <xf numFmtId="4" fontId="134" fillId="90" borderId="37" applyNumberFormat="0" applyProtection="0">
      <alignment horizontal="right" vertical="center"/>
    </xf>
    <xf numFmtId="4" fontId="134" fillId="90" borderId="37" applyNumberFormat="0" applyProtection="0">
      <alignment horizontal="right" vertical="center"/>
    </xf>
    <xf numFmtId="4" fontId="138" fillId="80" borderId="38">
      <alignment vertical="center"/>
    </xf>
    <xf numFmtId="4" fontId="139" fillId="80" borderId="38">
      <alignment vertical="center"/>
    </xf>
    <xf numFmtId="4" fontId="138" fillId="81" borderId="38">
      <alignment vertical="center"/>
    </xf>
    <xf numFmtId="4" fontId="139" fillId="91" borderId="38">
      <alignment vertical="center"/>
    </xf>
    <xf numFmtId="4" fontId="137" fillId="0" borderId="1" applyNumberFormat="0" applyProtection="0">
      <alignment horizontal="left" vertical="center" indent="1"/>
    </xf>
    <xf numFmtId="4" fontId="137" fillId="0" borderId="1" applyNumberFormat="0" applyProtection="0">
      <alignment horizontal="left" vertical="center" indent="1"/>
    </xf>
    <xf numFmtId="4" fontId="120" fillId="0" borderId="0" applyNumberFormat="0" applyProtection="0">
      <alignment horizontal="left" vertical="center" indent="1"/>
    </xf>
    <xf numFmtId="0" fontId="129" fillId="92" borderId="1" applyNumberFormat="0" applyProtection="0">
      <alignment horizontal="center" vertical="top" wrapText="1"/>
    </xf>
    <xf numFmtId="0" fontId="129" fillId="92" borderId="1" applyNumberFormat="0" applyProtection="0">
      <alignment horizontal="center" vertical="top" wrapText="1"/>
    </xf>
    <xf numFmtId="0" fontId="129" fillId="92" borderId="1" applyNumberFormat="0" applyProtection="0">
      <alignment horizontal="center" vertical="top" wrapText="1"/>
    </xf>
    <xf numFmtId="4" fontId="140" fillId="76" borderId="39">
      <alignment vertical="center"/>
    </xf>
    <xf numFmtId="4" fontId="141" fillId="76" borderId="39">
      <alignment vertical="center"/>
    </xf>
    <xf numFmtId="4" fontId="126" fillId="80" borderId="39">
      <alignment vertical="center"/>
    </xf>
    <xf numFmtId="4" fontId="127" fillId="80" borderId="39">
      <alignment vertical="center"/>
    </xf>
    <xf numFmtId="4" fontId="126" fillId="81" borderId="38">
      <alignment vertical="center"/>
    </xf>
    <xf numFmtId="4" fontId="127" fillId="81" borderId="38">
      <alignment vertical="center"/>
    </xf>
    <xf numFmtId="4" fontId="142" fillId="75" borderId="39">
      <alignment horizontal="left" vertical="center" indent="1"/>
    </xf>
    <xf numFmtId="4" fontId="143" fillId="0" borderId="0" applyNumberFormat="0" applyProtection="0">
      <alignment vertical="center"/>
    </xf>
    <xf numFmtId="4" fontId="144" fillId="0" borderId="37" applyNumberFormat="0" applyProtection="0">
      <alignment horizontal="right" vertical="center"/>
    </xf>
    <xf numFmtId="4" fontId="144" fillId="0" borderId="37" applyNumberFormat="0" applyProtection="0">
      <alignment horizontal="right" vertical="center"/>
    </xf>
    <xf numFmtId="1" fontId="34" fillId="0" borderId="2" applyFill="0" applyBorder="0">
      <alignment horizontal="center"/>
    </xf>
    <xf numFmtId="0" fontId="145" fillId="93" borderId="0"/>
    <xf numFmtId="49" fontId="146" fillId="93" borderId="0"/>
    <xf numFmtId="49" fontId="147" fillId="93" borderId="40"/>
    <xf numFmtId="49" fontId="147" fillId="93" borderId="0"/>
    <xf numFmtId="0" fontId="145" fillId="76" borderId="40">
      <protection locked="0"/>
    </xf>
    <xf numFmtId="0" fontId="145" fillId="93" borderId="0"/>
    <xf numFmtId="0" fontId="148" fillId="94" borderId="0"/>
    <xf numFmtId="0" fontId="148" fillId="95" borderId="0"/>
    <xf numFmtId="0" fontId="148" fillId="96" borderId="0"/>
    <xf numFmtId="0" fontId="149" fillId="0" borderId="0" applyNumberFormat="0" applyFill="0" applyBorder="0" applyAlignment="0" applyProtection="0"/>
    <xf numFmtId="200" fontId="150" fillId="0" borderId="41">
      <alignment horizontal="center"/>
    </xf>
    <xf numFmtId="200" fontId="150" fillId="0" borderId="41">
      <alignment horizontal="center"/>
    </xf>
    <xf numFmtId="0" fontId="34" fillId="0" borderId="21">
      <alignment horizontal="right"/>
    </xf>
    <xf numFmtId="49" fontId="34" fillId="0" borderId="21"/>
    <xf numFmtId="49" fontId="46" fillId="0" borderId="0" applyAlignment="0">
      <alignment horizontal="left" vertical="top"/>
    </xf>
    <xf numFmtId="0" fontId="72" fillId="0" borderId="0"/>
    <xf numFmtId="0" fontId="34" fillId="0" borderId="0"/>
    <xf numFmtId="0" fontId="151" fillId="0" borderId="0" applyNumberFormat="0" applyFont="0" applyFill="0" applyBorder="0" applyAlignment="0" applyProtection="0"/>
    <xf numFmtId="210" fontId="34" fillId="0" borderId="0" applyFill="0" applyBorder="0" applyAlignment="0" applyProtection="0">
      <alignment wrapText="1"/>
    </xf>
    <xf numFmtId="41" fontId="38" fillId="0" borderId="0" applyFont="0" applyFill="0" applyBorder="0" applyAlignment="0" applyProtection="0"/>
    <xf numFmtId="0" fontId="42" fillId="0" borderId="0" applyNumberFormat="0" applyFill="0" applyBorder="0">
      <alignment horizontal="center" wrapText="1"/>
    </xf>
    <xf numFmtId="0" fontId="42" fillId="0" borderId="0" applyNumberFormat="0" applyFill="0" applyBorder="0">
      <alignment horizontal="center" wrapText="1"/>
    </xf>
    <xf numFmtId="40" fontId="152" fillId="0" borderId="0" applyBorder="0">
      <alignment horizontal="right"/>
    </xf>
    <xf numFmtId="49" fontId="153" fillId="0" borderId="3">
      <alignment vertical="center"/>
    </xf>
    <xf numFmtId="49" fontId="46" fillId="0" borderId="0" applyFont="0" applyFill="0" applyBorder="0" applyAlignment="0" applyProtection="0"/>
    <xf numFmtId="211" fontId="46" fillId="0" borderId="0" applyFont="0" applyFill="0" applyBorder="0" applyAlignment="0" applyProtection="0"/>
    <xf numFmtId="212" fontId="38" fillId="0" borderId="0" applyFont="0" applyFill="0" applyBorder="0" applyAlignment="0" applyProtection="0"/>
    <xf numFmtId="0" fontId="154"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34" fillId="0" borderId="42" applyNumberFormat="0" applyFill="0" applyBorder="0" applyAlignment="0" applyProtection="0"/>
    <xf numFmtId="0" fontId="155" fillId="0" borderId="43" applyNumberFormat="0" applyFill="0" applyAlignment="0" applyProtection="0"/>
    <xf numFmtId="0" fontId="155" fillId="0" borderId="43" applyNumberFormat="0" applyFill="0" applyAlignment="0" applyProtection="0"/>
    <xf numFmtId="198" fontId="34" fillId="0" borderId="44">
      <protection locked="0"/>
    </xf>
    <xf numFmtId="198" fontId="34" fillId="0" borderId="44">
      <protection locked="0"/>
    </xf>
    <xf numFmtId="198" fontId="34" fillId="0" borderId="44">
      <protection locked="0"/>
    </xf>
    <xf numFmtId="198" fontId="34" fillId="0" borderId="44">
      <protection locked="0"/>
    </xf>
    <xf numFmtId="198" fontId="34" fillId="0" borderId="44">
      <protection locked="0"/>
    </xf>
    <xf numFmtId="37" fontId="96" fillId="78" borderId="0" applyNumberFormat="0" applyBorder="0" applyAlignment="0" applyProtection="0"/>
    <xf numFmtId="37" fontId="96" fillId="78" borderId="0" applyNumberFormat="0" applyBorder="0" applyAlignment="0" applyProtection="0"/>
    <xf numFmtId="37" fontId="96" fillId="78" borderId="0" applyNumberFormat="0" applyBorder="0" applyAlignment="0" applyProtection="0"/>
    <xf numFmtId="37" fontId="96" fillId="0" borderId="0"/>
    <xf numFmtId="3" fontId="156" fillId="0" borderId="32" applyProtection="0"/>
    <xf numFmtId="170" fontId="157" fillId="0" borderId="0" applyFont="0" applyFill="0" applyBorder="0" applyAlignment="0" applyProtection="0"/>
    <xf numFmtId="213" fontId="97" fillId="0" borderId="0" applyFont="0" applyFill="0" applyBorder="0" applyAlignment="0" applyProtection="0"/>
    <xf numFmtId="214" fontId="97" fillId="0" borderId="0" applyFont="0" applyFill="0" applyBorder="0" applyAlignment="0" applyProtection="0"/>
    <xf numFmtId="215" fontId="97" fillId="0" borderId="0" applyFont="0" applyFill="0" applyBorder="0" applyAlignment="0" applyProtection="0"/>
    <xf numFmtId="0" fontId="134" fillId="0" borderId="0" applyFill="0" applyBorder="0" applyAlignment="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34" fillId="0" borderId="2" applyNumberFormat="0" applyAlignment="0"/>
    <xf numFmtId="0" fontId="34" fillId="0" borderId="21" applyNumberFormat="0" applyAlignment="0"/>
    <xf numFmtId="0" fontId="34" fillId="0" borderId="45" applyNumberFormat="0" applyAlignment="0">
      <alignment horizontal="center"/>
    </xf>
    <xf numFmtId="0" fontId="34" fillId="0" borderId="45" applyNumberFormat="0" applyAlignment="0">
      <alignment horizontal="center"/>
    </xf>
    <xf numFmtId="0" fontId="42" fillId="97" borderId="0" applyBorder="0">
      <alignment horizontal="center"/>
    </xf>
    <xf numFmtId="0" fontId="34" fillId="78" borderId="0" applyBorder="0"/>
    <xf numFmtId="0" fontId="34" fillId="0" borderId="0" applyBorder="0"/>
    <xf numFmtId="209" fontId="42" fillId="98" borderId="0" applyBorder="0"/>
    <xf numFmtId="0" fontId="34" fillId="93" borderId="0" applyBorder="0"/>
    <xf numFmtId="0" fontId="34" fillId="83" borderId="0" applyBorder="0"/>
    <xf numFmtId="0" fontId="34" fillId="93" borderId="0" applyBorder="0">
      <alignment wrapText="1"/>
    </xf>
    <xf numFmtId="209" fontId="42" fillId="83" borderId="0" applyBorder="0"/>
    <xf numFmtId="209" fontId="42" fillId="99" borderId="0" applyBorder="0"/>
    <xf numFmtId="209" fontId="34" fillId="93" borderId="0" applyBorder="0"/>
    <xf numFmtId="0" fontId="34" fillId="100" borderId="0" applyBorder="0"/>
    <xf numFmtId="209" fontId="34" fillId="96" borderId="0" applyBorder="0"/>
    <xf numFmtId="0" fontId="34" fillId="94" borderId="0" applyBorder="0"/>
    <xf numFmtId="0" fontId="159" fillId="101" borderId="0" applyBorder="0"/>
    <xf numFmtId="0" fontId="42" fillId="99" borderId="0" applyNumberFormat="0" applyBorder="0" applyAlignment="0"/>
    <xf numFmtId="0" fontId="42" fillId="37" borderId="0" applyNumberFormat="0" applyBorder="0" applyAlignment="0"/>
    <xf numFmtId="0" fontId="42" fillId="46" borderId="0" applyNumberFormat="0" applyBorder="0" applyAlignment="0"/>
    <xf numFmtId="0" fontId="42" fillId="102" borderId="0" applyNumberFormat="0" applyBorder="0" applyAlignment="0"/>
    <xf numFmtId="0" fontId="42" fillId="103" borderId="0" applyNumberFormat="0" applyBorder="0" applyAlignment="0"/>
    <xf numFmtId="0" fontId="42" fillId="58" borderId="0" applyNumberFormat="0" applyBorder="0" applyAlignment="0"/>
    <xf numFmtId="0" fontId="42" fillId="104" borderId="0" applyNumberFormat="0" applyBorder="0" applyAlignment="0"/>
    <xf numFmtId="1" fontId="42" fillId="94" borderId="1" applyNumberFormat="0" applyAlignment="0">
      <alignment horizontal="center"/>
    </xf>
    <xf numFmtId="1" fontId="42" fillId="94" borderId="1" applyNumberFormat="0" applyAlignment="0">
      <alignment horizontal="center"/>
    </xf>
    <xf numFmtId="1" fontId="42" fillId="94" borderId="1" applyNumberFormat="0" applyAlignment="0">
      <alignment horizontal="center"/>
    </xf>
    <xf numFmtId="1" fontId="42" fillId="70" borderId="1" applyNumberFormat="0" applyAlignment="0">
      <alignment horizontal="left"/>
    </xf>
    <xf numFmtId="1" fontId="42" fillId="70" borderId="1" applyNumberFormat="0" applyAlignment="0">
      <alignment horizontal="left"/>
    </xf>
    <xf numFmtId="1" fontId="42" fillId="70" borderId="1" applyNumberFormat="0" applyAlignment="0">
      <alignment horizontal="left"/>
    </xf>
    <xf numFmtId="0" fontId="42" fillId="70" borderId="1" applyNumberFormat="0" applyAlignment="0"/>
    <xf numFmtId="0" fontId="42" fillId="70" borderId="1" applyNumberFormat="0" applyAlignment="0"/>
    <xf numFmtId="0" fontId="42" fillId="70" borderId="1" applyNumberFormat="0" applyAlignment="0"/>
    <xf numFmtId="1" fontId="34" fillId="0" borderId="0" applyFont="0" applyFill="0" applyBorder="0">
      <alignment horizontal="center"/>
    </xf>
    <xf numFmtId="0" fontId="160" fillId="0" borderId="0" applyFill="0" applyBorder="0" applyAlignment="0" applyProtection="0"/>
    <xf numFmtId="49" fontId="34" fillId="54" borderId="21">
      <alignment horizontal="center"/>
    </xf>
    <xf numFmtId="0" fontId="161" fillId="0" borderId="0"/>
    <xf numFmtId="9" fontId="38" fillId="0" borderId="0" applyFont="0" applyFill="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29" borderId="0" applyNumberFormat="0" applyBorder="0" applyAlignment="0" applyProtection="0"/>
    <xf numFmtId="0" fontId="25" fillId="40" borderId="0" applyNumberFormat="0" applyBorder="0" applyAlignment="0" applyProtection="0"/>
    <xf numFmtId="43" fontId="25" fillId="0" borderId="0" applyFont="0" applyFill="0" applyBorder="0" applyAlignment="0" applyProtection="0"/>
    <xf numFmtId="9" fontId="25" fillId="0" borderId="0" applyFont="0" applyFill="0" applyBorder="0" applyAlignment="0" applyProtection="0"/>
    <xf numFmtId="0" fontId="51" fillId="0" borderId="0"/>
    <xf numFmtId="0" fontId="25" fillId="14" borderId="0" applyNumberFormat="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10" fontId="96" fillId="75" borderId="1" applyNumberFormat="0" applyBorder="0" applyAlignment="0" applyProtection="0"/>
    <xf numFmtId="10" fontId="96" fillId="75" borderId="1" applyNumberFormat="0" applyBorder="0" applyAlignment="0" applyProtection="0"/>
    <xf numFmtId="10" fontId="96" fillId="75" borderId="1" applyNumberFormat="0" applyBorder="0" applyAlignment="0" applyProtection="0"/>
    <xf numFmtId="10" fontId="96" fillId="75" borderId="1"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 fontId="124" fillId="79" borderId="1" applyNumberFormat="0" applyProtection="0">
      <alignment horizontal="right" vertical="center" wrapText="1"/>
    </xf>
    <xf numFmtId="4" fontId="124" fillId="79" borderId="1" applyNumberFormat="0" applyProtection="0">
      <alignment horizontal="left" vertical="center" indent="1"/>
    </xf>
    <xf numFmtId="4" fontId="129" fillId="82" borderId="1" applyNumberFormat="0" applyProtection="0">
      <alignment horizontal="left" vertical="center"/>
    </xf>
    <xf numFmtId="4" fontId="129" fillId="82" borderId="1" applyNumberFormat="0" applyProtection="0">
      <alignment horizontal="left" vertical="center"/>
    </xf>
    <xf numFmtId="4" fontId="128" fillId="0" borderId="1" applyNumberFormat="0" applyProtection="0">
      <alignment horizontal="left" vertical="center" indent="1"/>
    </xf>
    <xf numFmtId="4" fontId="84" fillId="0" borderId="1" applyNumberFormat="0" applyProtection="0">
      <alignment horizontal="left" vertical="center" indent="1"/>
    </xf>
    <xf numFmtId="0" fontId="129" fillId="85" borderId="1" applyNumberFormat="0" applyProtection="0">
      <alignment horizontal="left" vertical="center" indent="2"/>
    </xf>
    <xf numFmtId="0" fontId="129" fillId="85" borderId="1" applyNumberFormat="0" applyProtection="0">
      <alignment horizontal="left" vertical="center" indent="2"/>
    </xf>
    <xf numFmtId="0" fontId="116" fillId="0" borderId="1" applyNumberFormat="0" applyProtection="0">
      <alignment horizontal="left" vertical="center" indent="2"/>
    </xf>
    <xf numFmtId="0" fontId="116" fillId="0" borderId="1" applyNumberFormat="0" applyProtection="0">
      <alignment horizontal="left" vertical="center" indent="2"/>
    </xf>
    <xf numFmtId="0" fontId="116" fillId="0" borderId="1" applyNumberFormat="0" applyProtection="0">
      <alignment horizontal="left" vertical="center" indent="2"/>
    </xf>
    <xf numFmtId="0" fontId="34" fillId="88" borderId="1" applyNumberFormat="0">
      <protection locked="0"/>
    </xf>
    <xf numFmtId="0" fontId="34" fillId="88" borderId="1" applyNumberFormat="0">
      <protection locked="0"/>
    </xf>
    <xf numFmtId="0" fontId="34" fillId="88" borderId="1" applyNumberFormat="0">
      <protection locked="0"/>
    </xf>
    <xf numFmtId="4" fontId="137" fillId="0" borderId="1" applyNumberFormat="0" applyProtection="0">
      <alignment horizontal="right" vertical="center" wrapText="1"/>
    </xf>
    <xf numFmtId="4" fontId="137" fillId="0" borderId="1" applyNumberFormat="0" applyProtection="0">
      <alignment horizontal="left" vertical="center" indent="1"/>
    </xf>
    <xf numFmtId="4" fontId="137" fillId="0" borderId="1" applyNumberFormat="0" applyProtection="0">
      <alignment horizontal="left" vertical="center" indent="1"/>
    </xf>
    <xf numFmtId="0" fontId="129" fillId="92" borderId="1" applyNumberFormat="0" applyProtection="0">
      <alignment horizontal="center" vertical="top" wrapText="1"/>
    </xf>
    <xf numFmtId="0" fontId="129" fillId="92" borderId="1" applyNumberFormat="0" applyProtection="0">
      <alignment horizontal="center" vertical="top" wrapText="1"/>
    </xf>
    <xf numFmtId="44"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1" fontId="42" fillId="94" borderId="1" applyNumberFormat="0" applyAlignment="0">
      <alignment horizontal="center"/>
    </xf>
    <xf numFmtId="1" fontId="42" fillId="94" borderId="1" applyNumberFormat="0" applyAlignment="0">
      <alignment horizontal="center"/>
    </xf>
    <xf numFmtId="1" fontId="42" fillId="70" borderId="1" applyNumberFormat="0" applyAlignment="0">
      <alignment horizontal="left"/>
    </xf>
    <xf numFmtId="1" fontId="42" fillId="70" borderId="1" applyNumberFormat="0" applyAlignment="0">
      <alignment horizontal="left"/>
    </xf>
    <xf numFmtId="0" fontId="42" fillId="70" borderId="1" applyNumberFormat="0" applyAlignment="0"/>
    <xf numFmtId="0" fontId="42" fillId="70" borderId="1" applyNumberFormat="0" applyAlignment="0"/>
    <xf numFmtId="44" fontId="25" fillId="0" borderId="0" applyFont="0" applyFill="0" applyBorder="0" applyAlignment="0" applyProtection="0"/>
    <xf numFmtId="43" fontId="25" fillId="0" borderId="0" applyFont="0" applyFill="0" applyBorder="0" applyAlignment="0" applyProtection="0"/>
    <xf numFmtId="0" fontId="25" fillId="0" borderId="0"/>
    <xf numFmtId="0" fontId="25" fillId="40" borderId="0" applyNumberFormat="0" applyBorder="0" applyAlignment="0" applyProtection="0"/>
    <xf numFmtId="43" fontId="25" fillId="0" borderId="0" applyFont="0" applyFill="0" applyBorder="0" applyAlignment="0" applyProtection="0"/>
    <xf numFmtId="9" fontId="25" fillId="0" borderId="0" applyFont="0" applyFill="0" applyBorder="0" applyAlignment="0" applyProtection="0"/>
    <xf numFmtId="0" fontId="25" fillId="33" borderId="0" applyNumberFormat="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33" borderId="0" applyNumberFormat="0" applyBorder="0" applyAlignment="0" applyProtection="0"/>
    <xf numFmtId="0" fontId="25" fillId="43" borderId="0" applyNumberFormat="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0" fontId="25" fillId="4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78" fillId="37"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78" fillId="37"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78" fillId="37"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78" fillId="37"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78" fillId="37"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78" fillId="37"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78" fillId="37"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78" fillId="37"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78" fillId="44" borderId="0" applyNumberFormat="0" applyBorder="0" applyAlignment="0" applyProtection="0"/>
    <xf numFmtId="0" fontId="84" fillId="37"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78" fillId="44"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78" fillId="36" borderId="0" applyNumberFormat="0" applyBorder="0" applyAlignment="0" applyProtection="0"/>
    <xf numFmtId="0" fontId="25" fillId="29" borderId="0" applyNumberFormat="0" applyBorder="0" applyAlignment="0" applyProtection="0"/>
    <xf numFmtId="0" fontId="78" fillId="36"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78" fillId="36"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78" fillId="36"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78" fillId="36"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78" fillId="36"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78" fillId="36"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78" fillId="36"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78" fillId="43" borderId="0" applyNumberFormat="0" applyBorder="0" applyAlignment="0" applyProtection="0"/>
    <xf numFmtId="0" fontId="84" fillId="45"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78" fillId="43"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78" fillId="42"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78" fillId="42"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78" fillId="42"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78" fillId="42"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78" fillId="42"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78" fillId="42"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78" fillId="42"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78" fillId="42"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78" fillId="41" borderId="0" applyNumberFormat="0" applyBorder="0" applyAlignment="0" applyProtection="0"/>
    <xf numFmtId="0" fontId="84" fillId="88"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78" fillId="41"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2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78" fillId="4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78"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78"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78"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78"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78"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78"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78"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78" fillId="39" borderId="0" applyNumberFormat="0" applyBorder="0" applyAlignment="0" applyProtection="0"/>
    <xf numFmtId="0" fontId="84" fillId="4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78" fillId="39"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78" fillId="38"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78"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78"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78"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78"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78"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78"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78"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78" fillId="37" borderId="0" applyNumberFormat="0" applyBorder="0" applyAlignment="0" applyProtection="0"/>
    <xf numFmtId="0" fontId="84" fillId="38"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78" fillId="3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78" fillId="36"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78" fillId="36"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78" fillId="36"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78" fillId="36"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78" fillId="36"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78" fillId="36"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78" fillId="36"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78" fillId="36"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78" fillId="36"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34" fillId="0" borderId="0"/>
    <xf numFmtId="0" fontId="25" fillId="0" borderId="0"/>
    <xf numFmtId="0" fontId="25" fillId="0" borderId="0"/>
    <xf numFmtId="0" fontId="3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44" fontId="34"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3" fontId="88"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34" fillId="94" borderId="0" applyBorder="0"/>
    <xf numFmtId="209" fontId="34" fillId="96" borderId="0" applyBorder="0"/>
    <xf numFmtId="0" fontId="34" fillId="100" borderId="0" applyBorder="0"/>
    <xf numFmtId="209" fontId="34" fillId="93" borderId="0" applyBorder="0"/>
    <xf numFmtId="0" fontId="34" fillId="93" borderId="0" applyBorder="0">
      <alignment wrapText="1"/>
    </xf>
    <xf numFmtId="0" fontId="34" fillId="83" borderId="0" applyBorder="0"/>
    <xf numFmtId="0" fontId="34" fillId="93" borderId="0" applyBorder="0"/>
    <xf numFmtId="0" fontId="34" fillId="0" borderId="0" applyBorder="0"/>
    <xf numFmtId="0" fontId="34" fillId="78" borderId="0" applyBorder="0"/>
    <xf numFmtId="0" fontId="34" fillId="0" borderId="47" applyNumberFormat="0" applyAlignment="0"/>
    <xf numFmtId="0" fontId="34" fillId="0" borderId="2" applyNumberFormat="0" applyAlignment="0"/>
    <xf numFmtId="37" fontId="96" fillId="0" borderId="0"/>
    <xf numFmtId="0" fontId="34" fillId="0" borderId="42" applyNumberFormat="0" applyFill="0" applyBorder="0" applyAlignment="0" applyProtection="0"/>
    <xf numFmtId="0" fontId="34" fillId="0" borderId="42" applyNumberFormat="0" applyFill="0" applyBorder="0" applyAlignment="0" applyProtection="0"/>
    <xf numFmtId="49" fontId="34" fillId="0" borderId="47"/>
    <xf numFmtId="0" fontId="46" fillId="0" borderId="73" applyNumberFormat="0" applyAlignment="0" applyProtection="0">
      <alignment horizontal="left" vertical="center"/>
    </xf>
    <xf numFmtId="0" fontId="46" fillId="0" borderId="74">
      <alignment horizontal="left" vertical="center"/>
    </xf>
    <xf numFmtId="9" fontId="34" fillId="0" borderId="0" applyFont="0" applyFill="0" applyBorder="0" applyAlignment="0" applyProtection="0"/>
    <xf numFmtId="9" fontId="88" fillId="0" borderId="0" applyFont="0" applyFill="0" applyBorder="0" applyAlignment="0" applyProtection="0"/>
    <xf numFmtId="9" fontId="34" fillId="0" borderId="0" applyFont="0" applyFill="0" applyBorder="0" applyAlignment="0" applyProtection="0"/>
    <xf numFmtId="0" fontId="107" fillId="0" borderId="75" applyNumberFormat="0" applyFill="0" applyAlignment="0" applyProtection="0"/>
    <xf numFmtId="10" fontId="96" fillId="75" borderId="72" applyNumberFormat="0" applyBorder="0" applyAlignment="0" applyProtection="0"/>
    <xf numFmtId="9" fontId="8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34" fillId="0" borderId="0" applyFont="0" applyFill="0" applyBorder="0" applyAlignment="0" applyProtection="0"/>
    <xf numFmtId="9" fontId="88" fillId="0" borderId="0" applyFont="0" applyFill="0" applyBorder="0" applyAlignment="0" applyProtection="0"/>
    <xf numFmtId="9" fontId="34" fillId="0" borderId="0" applyFont="0" applyFill="0" applyBorder="0" applyAlignment="0" applyProtection="0"/>
    <xf numFmtId="9" fontId="88" fillId="0" borderId="0" applyFont="0" applyFill="0" applyBorder="0" applyAlignment="0" applyProtection="0"/>
    <xf numFmtId="9" fontId="34" fillId="0" borderId="0" applyFont="0" applyFill="0" applyBorder="0" applyAlignment="0" applyProtection="0"/>
    <xf numFmtId="9" fontId="88" fillId="0" borderId="0" applyFont="0" applyFill="0" applyBorder="0" applyAlignment="0" applyProtection="0"/>
    <xf numFmtId="0" fontId="34" fillId="0" borderId="0"/>
    <xf numFmtId="0" fontId="88" fillId="0" borderId="0"/>
    <xf numFmtId="0" fontId="34" fillId="0" borderId="0"/>
    <xf numFmtId="0" fontId="88" fillId="0" borderId="0"/>
    <xf numFmtId="0" fontId="25" fillId="0" borderId="0"/>
    <xf numFmtId="0" fontId="88" fillId="0" borderId="0"/>
    <xf numFmtId="0" fontId="88" fillId="0" borderId="0"/>
    <xf numFmtId="0" fontId="88" fillId="0" borderId="0"/>
    <xf numFmtId="0" fontId="25" fillId="0" borderId="0"/>
    <xf numFmtId="0" fontId="88" fillId="0" borderId="0"/>
    <xf numFmtId="0" fontId="34" fillId="0" borderId="0"/>
    <xf numFmtId="0" fontId="88" fillId="0" borderId="0"/>
    <xf numFmtId="0" fontId="3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4" fillId="0" borderId="0"/>
    <xf numFmtId="0" fontId="88" fillId="0" borderId="0"/>
    <xf numFmtId="0" fontId="38" fillId="0" borderId="0"/>
    <xf numFmtId="0" fontId="25" fillId="0" borderId="0"/>
    <xf numFmtId="0" fontId="38" fillId="0" borderId="0"/>
    <xf numFmtId="0" fontId="3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4" fillId="0" borderId="0"/>
    <xf numFmtId="0" fontId="88" fillId="0" borderId="0"/>
    <xf numFmtId="0" fontId="34" fillId="0" borderId="0"/>
    <xf numFmtId="0" fontId="88" fillId="0" borderId="0"/>
    <xf numFmtId="0" fontId="34" fillId="0" borderId="0"/>
    <xf numFmtId="0" fontId="88" fillId="0" borderId="0"/>
    <xf numFmtId="0" fontId="34" fillId="0" borderId="0"/>
    <xf numFmtId="0" fontId="88" fillId="0" borderId="0"/>
    <xf numFmtId="0" fontId="34" fillId="0" borderId="0"/>
    <xf numFmtId="0" fontId="88" fillId="0" borderId="0"/>
    <xf numFmtId="0" fontId="34" fillId="0" borderId="0"/>
    <xf numFmtId="0" fontId="88" fillId="0" borderId="0"/>
    <xf numFmtId="0" fontId="88" fillId="0" borderId="0"/>
    <xf numFmtId="0" fontId="88" fillId="0" borderId="0"/>
    <xf numFmtId="0" fontId="34" fillId="0" borderId="0"/>
    <xf numFmtId="0" fontId="34" fillId="0" borderId="0"/>
    <xf numFmtId="0" fontId="88" fillId="0" borderId="0"/>
    <xf numFmtId="0" fontId="88" fillId="0" borderId="0"/>
    <xf numFmtId="0" fontId="34" fillId="0" borderId="0"/>
    <xf numFmtId="0" fontId="88" fillId="0" borderId="0"/>
    <xf numFmtId="0" fontId="34" fillId="0" borderId="0"/>
    <xf numFmtId="0" fontId="88" fillId="0" borderId="0"/>
    <xf numFmtId="0" fontId="88" fillId="0" borderId="0"/>
    <xf numFmtId="205" fontId="114" fillId="0" borderId="0"/>
    <xf numFmtId="37" fontId="113" fillId="0" borderId="0"/>
    <xf numFmtId="0" fontId="34" fillId="0" borderId="47"/>
    <xf numFmtId="199" fontId="34" fillId="0" borderId="0" applyFont="0" applyFill="0" applyBorder="0" applyAlignment="0" applyProtection="0">
      <alignment horizontal="center"/>
    </xf>
    <xf numFmtId="0" fontId="46" fillId="0" borderId="0" applyNumberFormat="0" applyFont="0" applyFill="0" applyBorder="0" applyProtection="0"/>
    <xf numFmtId="0" fontId="46" fillId="0" borderId="0" applyNumberFormat="0" applyFont="0" applyFill="0" applyBorder="0" applyProtection="0"/>
    <xf numFmtId="0" fontId="100" fillId="0" borderId="0" applyNumberFormat="0" applyFont="0" applyFill="0" applyBorder="0" applyProtection="0"/>
    <xf numFmtId="0" fontId="100" fillId="0" borderId="0" applyNumberFormat="0" applyFont="0" applyFill="0" applyBorder="0" applyProtection="0"/>
    <xf numFmtId="193" fontId="34" fillId="0" borderId="0" applyFont="0" applyFill="0" applyBorder="0" applyAlignment="0" applyProtection="0">
      <alignment horizontal="center"/>
    </xf>
    <xf numFmtId="172" fontId="90" fillId="0" borderId="0" applyFont="0" applyFill="0" applyBorder="0" applyAlignment="0" applyProtection="0"/>
    <xf numFmtId="2" fontId="34" fillId="0" borderId="0" applyFont="0" applyFill="0" applyBorder="0" applyAlignment="0" applyProtection="0"/>
    <xf numFmtId="0" fontId="94" fillId="0" borderId="0" applyNumberFormat="0" applyAlignment="0">
      <alignment horizontal="left"/>
    </xf>
    <xf numFmtId="185" fontId="34" fillId="72" borderId="0">
      <alignment horizontal="center"/>
    </xf>
    <xf numFmtId="44" fontId="88" fillId="0" borderId="0" applyFont="0" applyFill="0" applyBorder="0" applyAlignment="0" applyProtection="0"/>
    <xf numFmtId="183" fontId="34" fillId="0" borderId="0" applyFont="0" applyFill="0" applyBorder="0" applyAlignment="0" applyProtection="0"/>
    <xf numFmtId="183" fontId="34" fillId="0" borderId="0" applyFont="0" applyFill="0" applyBorder="0" applyAlignment="0" applyProtection="0"/>
    <xf numFmtId="183" fontId="34" fillId="0" borderId="0" applyFont="0" applyFill="0" applyBorder="0" applyAlignment="0" applyProtection="0"/>
    <xf numFmtId="183" fontId="34" fillId="0" borderId="0" applyFont="0" applyFill="0" applyBorder="0" applyAlignment="0" applyProtection="0"/>
    <xf numFmtId="44" fontId="34" fillId="0" borderId="0" applyFont="0" applyFill="0" applyBorder="0" applyAlignment="0" applyProtection="0"/>
    <xf numFmtId="183" fontId="34" fillId="0" borderId="0" applyFont="0" applyFill="0" applyBorder="0" applyAlignment="0" applyProtection="0"/>
    <xf numFmtId="183"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183" fontId="34" fillId="0" borderId="0" applyFont="0" applyFill="0" applyBorder="0" applyAlignment="0" applyProtection="0"/>
    <xf numFmtId="44" fontId="88" fillId="0" borderId="0" applyFont="0" applyFill="0" applyBorder="0" applyAlignment="0" applyProtection="0"/>
    <xf numFmtId="183" fontId="34" fillId="0" borderId="0" applyFont="0" applyFill="0" applyBorder="0" applyAlignment="0" applyProtection="0"/>
    <xf numFmtId="183" fontId="34" fillId="0" borderId="0" applyFont="0" applyFill="0" applyBorder="0" applyAlignment="0" applyProtection="0"/>
    <xf numFmtId="181" fontId="34" fillId="0" borderId="0" applyFont="0" applyFill="0" applyBorder="0" applyAlignment="0" applyProtection="0"/>
    <xf numFmtId="0" fontId="89" fillId="0" borderId="0" applyNumberFormat="0" applyAlignment="0">
      <alignment horizontal="left"/>
    </xf>
    <xf numFmtId="180" fontId="34"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43" fontId="25"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179" fontId="34" fillId="0" borderId="0"/>
    <xf numFmtId="179" fontId="34" fillId="0" borderId="0"/>
    <xf numFmtId="179" fontId="34" fillId="0" borderId="0"/>
    <xf numFmtId="179" fontId="34" fillId="0" borderId="0"/>
    <xf numFmtId="179" fontId="34" fillId="0" borderId="0"/>
    <xf numFmtId="179" fontId="34" fillId="0" borderId="0"/>
    <xf numFmtId="179" fontId="34" fillId="0" borderId="0"/>
    <xf numFmtId="49" fontId="34" fillId="0" borderId="47"/>
    <xf numFmtId="49" fontId="34" fillId="0" borderId="47"/>
    <xf numFmtId="175" fontId="80" fillId="70" borderId="20">
      <alignment horizontal="center" vertical="center"/>
    </xf>
    <xf numFmtId="0" fontId="34" fillId="0" borderId="0" applyNumberFormat="0" applyFill="0" applyBorder="0" applyAlignment="0" applyProtection="0"/>
    <xf numFmtId="183" fontId="34" fillId="0" borderId="0" applyFont="0" applyFill="0" applyBorder="0" applyAlignment="0" applyProtection="0"/>
    <xf numFmtId="0" fontId="25" fillId="0" borderId="0"/>
    <xf numFmtId="0" fontId="34" fillId="0" borderId="47">
      <alignment horizontal="center"/>
    </xf>
    <xf numFmtId="0" fontId="163" fillId="0" borderId="0"/>
    <xf numFmtId="180" fontId="34" fillId="0" borderId="0" applyFont="0" applyFill="0" applyBorder="0" applyAlignment="0" applyProtection="0"/>
    <xf numFmtId="0" fontId="34" fillId="0" borderId="47" applyNumberFormat="0" applyAlignment="0"/>
    <xf numFmtId="49" fontId="34" fillId="0" borderId="47"/>
    <xf numFmtId="9" fontId="34" fillId="0" borderId="0" applyFont="0" applyFill="0" applyBorder="0" applyAlignment="0" applyProtection="0"/>
    <xf numFmtId="9" fontId="34" fillId="0" borderId="0" applyFont="0" applyFill="0" applyBorder="0" applyAlignment="0" applyProtection="0"/>
    <xf numFmtId="0" fontId="34" fillId="0" borderId="47"/>
    <xf numFmtId="186" fontId="164" fillId="0" borderId="0">
      <alignment horizontal="right"/>
      <protection locked="0"/>
    </xf>
    <xf numFmtId="180" fontId="34" fillId="0" borderId="0" applyFont="0" applyFill="0" applyBorder="0" applyAlignment="0" applyProtection="0"/>
    <xf numFmtId="49" fontId="34" fillId="0" borderId="47"/>
    <xf numFmtId="0" fontId="163" fillId="0" borderId="0"/>
    <xf numFmtId="0" fontId="25" fillId="40" borderId="0" applyNumberFormat="0" applyBorder="0" applyAlignment="0" applyProtection="0"/>
    <xf numFmtId="0" fontId="25" fillId="33" borderId="0" applyNumberFormat="0" applyBorder="0" applyAlignment="0" applyProtection="0"/>
    <xf numFmtId="0" fontId="34" fillId="0" borderId="0"/>
    <xf numFmtId="0" fontId="25" fillId="40" borderId="0" applyNumberFormat="0" applyBorder="0" applyAlignment="0" applyProtection="0"/>
    <xf numFmtId="0" fontId="25" fillId="40" borderId="0" applyNumberFormat="0" applyBorder="0" applyAlignment="0" applyProtection="0"/>
    <xf numFmtId="0" fontId="25" fillId="29"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34" fillId="0" borderId="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88" fillId="0" borderId="0"/>
    <xf numFmtId="14" fontId="34" fillId="0" borderId="0" applyFont="0" applyFill="0" applyBorder="0" applyAlignment="0" applyProtection="0"/>
    <xf numFmtId="44" fontId="34"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182" fontId="9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179" fontId="34" fillId="0" borderId="0"/>
    <xf numFmtId="180" fontId="34" fillId="0" borderId="0" applyFont="0" applyFill="0" applyBorder="0" applyAlignment="0" applyProtection="0"/>
    <xf numFmtId="0" fontId="34" fillId="0" borderId="0" applyNumberFormat="0" applyFill="0" applyBorder="0" applyAlignment="0" applyProtection="0"/>
    <xf numFmtId="44" fontId="25" fillId="0" borderId="0" applyFont="0" applyFill="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13" borderId="0" applyNumberFormat="0" applyBorder="0" applyAlignment="0" applyProtection="0"/>
    <xf numFmtId="49" fontId="34" fillId="0" borderId="47"/>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88" fillId="0" borderId="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40" borderId="0" applyNumberFormat="0" applyBorder="0" applyAlignment="0" applyProtection="0"/>
    <xf numFmtId="0" fontId="25" fillId="21" borderId="0" applyNumberFormat="0" applyBorder="0" applyAlignment="0" applyProtection="0"/>
    <xf numFmtId="0" fontId="25" fillId="13"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5"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1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13" borderId="0" applyNumberFormat="0" applyBorder="0" applyAlignment="0" applyProtection="0"/>
    <xf numFmtId="0" fontId="25" fillId="45" borderId="0" applyNumberFormat="0" applyBorder="0" applyAlignment="0" applyProtection="0"/>
    <xf numFmtId="0" fontId="34" fillId="0" borderId="0"/>
    <xf numFmtId="0" fontId="34" fillId="0" borderId="0"/>
    <xf numFmtId="0" fontId="25" fillId="4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84" fillId="105"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78" fillId="36"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33"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0" borderId="0" applyNumberFormat="0" applyBorder="0" applyAlignment="0" applyProtection="0"/>
    <xf numFmtId="0" fontId="25" fillId="33" borderId="0" applyNumberFormat="0" applyBorder="0" applyAlignment="0" applyProtection="0"/>
    <xf numFmtId="0" fontId="25" fillId="45"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78" fillId="4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84" fillId="66" borderId="0" applyNumberFormat="0" applyBorder="0" applyAlignment="0" applyProtection="0"/>
    <xf numFmtId="0" fontId="78" fillId="45"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78" fillId="46"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78" fillId="46"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78" fillId="46"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78" fillId="46"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78" fillId="46"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78" fillId="46"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78" fillId="46"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78" fillId="46"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4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78" fillId="3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84" fillId="38" borderId="0" applyNumberFormat="0" applyBorder="0" applyAlignment="0" applyProtection="0"/>
    <xf numFmtId="0" fontId="78" fillId="3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78" fillId="3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78" fillId="3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78" fillId="3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78" fillId="3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78" fillId="3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78" fillId="3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78" fillId="38" borderId="0" applyNumberFormat="0" applyBorder="0" applyAlignment="0" applyProtection="0"/>
    <xf numFmtId="0" fontId="25" fillId="18" borderId="0" applyNumberFormat="0" applyBorder="0" applyAlignment="0" applyProtection="0"/>
    <xf numFmtId="0" fontId="78" fillId="3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78" fillId="47"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84" fillId="48" borderId="0" applyNumberFormat="0" applyBorder="0" applyAlignment="0" applyProtection="0"/>
    <xf numFmtId="0" fontId="78" fillId="4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78" fillId="48"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78" fillId="48"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78" fillId="48"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78" fillId="48"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78" fillId="48"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78" fillId="48"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78"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78" fillId="48"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77" borderId="0" applyNumberFormat="0" applyBorder="0" applyAlignment="0" applyProtection="0"/>
    <xf numFmtId="0" fontId="25" fillId="2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78" fillId="41"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84" fillId="49" borderId="0" applyNumberFormat="0" applyBorder="0" applyAlignment="0" applyProtection="0"/>
    <xf numFmtId="0" fontId="78" fillId="41"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78" fillId="49"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78" fillId="49"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78" fillId="49"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78" fillId="49"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78" fillId="49"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78" fillId="49"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78" fillId="49"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78" fillId="49"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37" borderId="0" applyNumberFormat="0" applyBorder="0" applyAlignment="0" applyProtection="0"/>
    <xf numFmtId="0" fontId="25" fillId="26"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78" fillId="45"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84" fillId="66" borderId="0" applyNumberFormat="0" applyBorder="0" applyAlignment="0" applyProtection="0"/>
    <xf numFmtId="0" fontId="78" fillId="45"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78" fillId="46"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78" fillId="46"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78" fillId="46"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78" fillId="46"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78" fillId="46"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78" fillId="46"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78" fillId="4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78" fillId="46"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3" borderId="0" applyNumberFormat="0" applyBorder="0" applyAlignment="0" applyProtection="0"/>
    <xf numFmtId="0" fontId="25" fillId="3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7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84" fillId="44" borderId="0" applyNumberFormat="0" applyBorder="0" applyAlignment="0" applyProtection="0"/>
    <xf numFmtId="0" fontId="78" fillId="5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78" fillId="4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78" fillId="44"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78" fillId="4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78" fillId="44"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78" fillId="4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78" fillId="44"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78" fillId="4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78" fillId="44"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79" fillId="51" borderId="0" applyNumberFormat="0" applyBorder="0" applyAlignment="0" applyProtection="0"/>
    <xf numFmtId="0" fontId="159" fillId="66" borderId="0" applyNumberFormat="0" applyBorder="0" applyAlignment="0" applyProtection="0"/>
    <xf numFmtId="0" fontId="79" fillId="46" borderId="0" applyNumberFormat="0" applyBorder="0" applyAlignment="0" applyProtection="0"/>
    <xf numFmtId="0" fontId="70" fillId="15" borderId="0" applyNumberFormat="0" applyBorder="0" applyAlignment="0" applyProtection="0"/>
    <xf numFmtId="0" fontId="70" fillId="43" borderId="0" applyNumberFormat="0" applyBorder="0" applyAlignment="0" applyProtection="0"/>
    <xf numFmtId="0" fontId="70" fillId="15" borderId="0" applyNumberFormat="0" applyBorder="0" applyAlignment="0" applyProtection="0"/>
    <xf numFmtId="0" fontId="79" fillId="38" borderId="0" applyNumberFormat="0" applyBorder="0" applyAlignment="0" applyProtection="0"/>
    <xf numFmtId="0" fontId="159" fillId="38" borderId="0" applyNumberFormat="0" applyBorder="0" applyAlignment="0" applyProtection="0"/>
    <xf numFmtId="0" fontId="79" fillId="38" borderId="0" applyNumberFormat="0" applyBorder="0" applyAlignment="0" applyProtection="0"/>
    <xf numFmtId="0" fontId="70" fillId="19" borderId="0" applyNumberFormat="0" applyBorder="0" applyAlignment="0" applyProtection="0"/>
    <xf numFmtId="0" fontId="70" fillId="69" borderId="0" applyNumberFormat="0" applyBorder="0" applyAlignment="0" applyProtection="0"/>
    <xf numFmtId="0" fontId="70" fillId="19" borderId="0" applyNumberFormat="0" applyBorder="0" applyAlignment="0" applyProtection="0"/>
    <xf numFmtId="0" fontId="79" fillId="47" borderId="0" applyNumberFormat="0" applyBorder="0" applyAlignment="0" applyProtection="0"/>
    <xf numFmtId="0" fontId="159" fillId="48" borderId="0" applyNumberFormat="0" applyBorder="0" applyAlignment="0" applyProtection="0"/>
    <xf numFmtId="0" fontId="79" fillId="48" borderId="0" applyNumberFormat="0" applyBorder="0" applyAlignment="0" applyProtection="0"/>
    <xf numFmtId="0" fontId="70" fillId="23" borderId="0" applyNumberFormat="0" applyBorder="0" applyAlignment="0" applyProtection="0"/>
    <xf numFmtId="0" fontId="70" fillId="50" borderId="0" applyNumberFormat="0" applyBorder="0" applyAlignment="0" applyProtection="0"/>
    <xf numFmtId="0" fontId="70" fillId="23" borderId="0" applyNumberFormat="0" applyBorder="0" applyAlignment="0" applyProtection="0"/>
    <xf numFmtId="0" fontId="79" fillId="52" borderId="0" applyNumberFormat="0" applyBorder="0" applyAlignment="0" applyProtection="0"/>
    <xf numFmtId="0" fontId="159" fillId="49" borderId="0" applyNumberFormat="0" applyBorder="0" applyAlignment="0" applyProtection="0"/>
    <xf numFmtId="0" fontId="79" fillId="49" borderId="0" applyNumberFormat="0" applyBorder="0" applyAlignment="0" applyProtection="0"/>
    <xf numFmtId="0" fontId="70" fillId="27" borderId="0" applyNumberFormat="0" applyBorder="0" applyAlignment="0" applyProtection="0"/>
    <xf numFmtId="0" fontId="70" fillId="37" borderId="0" applyNumberFormat="0" applyBorder="0" applyAlignment="0" applyProtection="0"/>
    <xf numFmtId="0" fontId="70" fillId="27" borderId="0" applyNumberFormat="0" applyBorder="0" applyAlignment="0" applyProtection="0"/>
    <xf numFmtId="0" fontId="79" fillId="53" borderId="0" applyNumberFormat="0" applyBorder="0" applyAlignment="0" applyProtection="0"/>
    <xf numFmtId="0" fontId="159" fillId="66" borderId="0" applyNumberFormat="0" applyBorder="0" applyAlignment="0" applyProtection="0"/>
    <xf numFmtId="0" fontId="79" fillId="53" borderId="0" applyNumberFormat="0" applyBorder="0" applyAlignment="0" applyProtection="0"/>
    <xf numFmtId="0" fontId="70" fillId="31" borderId="0" applyNumberFormat="0" applyBorder="0" applyAlignment="0" applyProtection="0"/>
    <xf numFmtId="0" fontId="70" fillId="43" borderId="0" applyNumberFormat="0" applyBorder="0" applyAlignment="0" applyProtection="0"/>
    <xf numFmtId="0" fontId="70" fillId="31" borderId="0" applyNumberFormat="0" applyBorder="0" applyAlignment="0" applyProtection="0"/>
    <xf numFmtId="0" fontId="79" fillId="54" borderId="0" applyNumberFormat="0" applyBorder="0" applyAlignment="0" applyProtection="0"/>
    <xf numFmtId="0" fontId="159" fillId="44" borderId="0" applyNumberFormat="0" applyBorder="0" applyAlignment="0" applyProtection="0"/>
    <xf numFmtId="0" fontId="79" fillId="44" borderId="0" applyNumberFormat="0" applyBorder="0" applyAlignment="0" applyProtection="0"/>
    <xf numFmtId="0" fontId="70" fillId="35" borderId="0" applyNumberFormat="0" applyBorder="0" applyAlignment="0" applyProtection="0"/>
    <xf numFmtId="0" fontId="70" fillId="38" borderId="0" applyNumberFormat="0" applyBorder="0" applyAlignment="0" applyProtection="0"/>
    <xf numFmtId="0" fontId="70" fillId="35" borderId="0" applyNumberFormat="0" applyBorder="0" applyAlignment="0" applyProtection="0"/>
    <xf numFmtId="0" fontId="78" fillId="106" borderId="0" applyNumberFormat="0" applyBorder="0" applyAlignment="0" applyProtection="0"/>
    <xf numFmtId="0" fontId="78" fillId="106"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106"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65" borderId="0" applyNumberFormat="0" applyBorder="0" applyAlignment="0" applyProtection="0"/>
    <xf numFmtId="0" fontId="79" fillId="10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107"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58"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0" fillId="12"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0" fillId="12"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0" fillId="12"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0" fillId="12"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0" fillId="12" borderId="0" applyNumberFormat="0" applyBorder="0" applyAlignment="0" applyProtection="0"/>
    <xf numFmtId="0" fontId="70" fillId="109" borderId="0" applyNumberFormat="0" applyBorder="0" applyAlignment="0" applyProtection="0"/>
    <xf numFmtId="0" fontId="70" fillId="109" borderId="0" applyNumberFormat="0" applyBorder="0" applyAlignment="0" applyProtection="0"/>
    <xf numFmtId="0" fontId="70" fillId="12" borderId="0" applyNumberFormat="0" applyBorder="0" applyAlignment="0" applyProtection="0"/>
    <xf numFmtId="0" fontId="79" fillId="58" borderId="0" applyNumberFormat="0" applyBorder="0" applyAlignment="0" applyProtection="0"/>
    <xf numFmtId="0" fontId="79" fillId="108" borderId="0" applyNumberFormat="0" applyBorder="0" applyAlignment="0" applyProtection="0"/>
    <xf numFmtId="0" fontId="79" fillId="53" borderId="0" applyNumberFormat="0" applyBorder="0" applyAlignment="0" applyProtection="0"/>
    <xf numFmtId="0" fontId="70" fillId="12" borderId="0" applyNumberFormat="0" applyBorder="0" applyAlignment="0" applyProtection="0"/>
    <xf numFmtId="0" fontId="79" fillId="58"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9" fillId="58" borderId="0" applyNumberFormat="0" applyBorder="0" applyAlignment="0" applyProtection="0"/>
    <xf numFmtId="0" fontId="79" fillId="108" borderId="0" applyNumberFormat="0" applyBorder="0" applyAlignment="0" applyProtection="0"/>
    <xf numFmtId="0" fontId="79" fillId="53"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9" fillId="58" borderId="0" applyNumberFormat="0" applyBorder="0" applyAlignment="0" applyProtection="0"/>
    <xf numFmtId="0" fontId="79" fillId="108" borderId="0" applyNumberFormat="0" applyBorder="0" applyAlignment="0" applyProtection="0"/>
    <xf numFmtId="0" fontId="79" fillId="53"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9" fillId="10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108" borderId="0" applyNumberFormat="0" applyBorder="0" applyAlignment="0" applyProtection="0"/>
    <xf numFmtId="0" fontId="79" fillId="53"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9" fillId="53" borderId="0" applyNumberFormat="0" applyBorder="0" applyAlignment="0" applyProtection="0"/>
    <xf numFmtId="0" fontId="79" fillId="108" borderId="0" applyNumberFormat="0" applyBorder="0" applyAlignment="0" applyProtection="0"/>
    <xf numFmtId="0" fontId="79" fillId="108" borderId="0" applyNumberFormat="0" applyBorder="0" applyAlignment="0" applyProtection="0"/>
    <xf numFmtId="0" fontId="78" fillId="110" borderId="0" applyNumberFormat="0" applyBorder="0" applyAlignment="0" applyProtection="0"/>
    <xf numFmtId="0" fontId="78" fillId="110"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11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9" fillId="60"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9" fillId="60"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62"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0" fillId="16"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0" fillId="16"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0" fillId="16"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0" fillId="16"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0" fillId="16" borderId="0" applyNumberFormat="0" applyBorder="0" applyAlignment="0" applyProtection="0"/>
    <xf numFmtId="0" fontId="70" fillId="69" borderId="0" applyNumberFormat="0" applyBorder="0" applyAlignment="0" applyProtection="0"/>
    <xf numFmtId="0" fontId="70" fillId="69" borderId="0" applyNumberFormat="0" applyBorder="0" applyAlignment="0" applyProtection="0"/>
    <xf numFmtId="0" fontId="70" fillId="16" borderId="0" applyNumberFormat="0" applyBorder="0" applyAlignment="0" applyProtection="0"/>
    <xf numFmtId="0" fontId="79" fillId="111" borderId="0" applyNumberFormat="0" applyBorder="0" applyAlignment="0" applyProtection="0"/>
    <xf numFmtId="0" fontId="70" fillId="16" borderId="0" applyNumberFormat="0" applyBorder="0" applyAlignment="0" applyProtection="0"/>
    <xf numFmtId="0" fontId="79" fillId="62"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9" fillId="111"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9" fillId="111"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9" fillId="111" borderId="0" applyNumberFormat="0" applyBorder="0" applyAlignment="0" applyProtection="0"/>
    <xf numFmtId="0" fontId="79" fillId="62"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9" fillId="62" borderId="0" applyNumberFormat="0" applyBorder="0" applyAlignment="0" applyProtection="0"/>
    <xf numFmtId="0" fontId="79" fillId="111" borderId="0" applyNumberFormat="0" applyBorder="0" applyAlignment="0" applyProtection="0"/>
    <xf numFmtId="0" fontId="79" fillId="111" borderId="0" applyNumberFormat="0" applyBorder="0" applyAlignment="0" applyProtection="0"/>
    <xf numFmtId="0" fontId="78" fillId="112" borderId="0" applyNumberFormat="0" applyBorder="0" applyAlignment="0" applyProtection="0"/>
    <xf numFmtId="0" fontId="78" fillId="112"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112" borderId="0" applyNumberFormat="0" applyBorder="0" applyAlignment="0" applyProtection="0"/>
    <xf numFmtId="0" fontId="78" fillId="113" borderId="0" applyNumberFormat="0" applyBorder="0" applyAlignment="0" applyProtection="0"/>
    <xf numFmtId="0" fontId="78" fillId="113"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113" borderId="0" applyNumberFormat="0" applyBorder="0" applyAlignment="0" applyProtection="0"/>
    <xf numFmtId="0" fontId="79" fillId="114"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9" fillId="114"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9" fillId="48"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0" fillId="20"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0" fillId="20"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0" fillId="20"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0" fillId="20"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0" fillId="2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20" borderId="0" applyNumberFormat="0" applyBorder="0" applyAlignment="0" applyProtection="0"/>
    <xf numFmtId="0" fontId="79" fillId="115" borderId="0" applyNumberFormat="0" applyBorder="0" applyAlignment="0" applyProtection="0"/>
    <xf numFmtId="0" fontId="70" fillId="20" borderId="0" applyNumberFormat="0" applyBorder="0" applyAlignment="0" applyProtection="0"/>
    <xf numFmtId="0" fontId="79" fillId="48"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9" fillId="115"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9" fillId="115"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9" fillId="61" borderId="0" applyNumberFormat="0" applyBorder="0" applyAlignment="0" applyProtection="0"/>
    <xf numFmtId="0" fontId="79" fillId="48" borderId="0" applyNumberFormat="0" applyBorder="0" applyAlignment="0" applyProtection="0"/>
    <xf numFmtId="0" fontId="79" fillId="115" borderId="0" applyNumberFormat="0" applyBorder="0" applyAlignment="0" applyProtection="0"/>
    <xf numFmtId="0" fontId="79" fillId="61" borderId="0" applyNumberFormat="0" applyBorder="0" applyAlignment="0" applyProtection="0"/>
    <xf numFmtId="0" fontId="79" fillId="115" borderId="0" applyNumberFormat="0" applyBorder="0" applyAlignment="0" applyProtection="0"/>
    <xf numFmtId="0" fontId="79" fillId="48" borderId="0" applyNumberFormat="0" applyBorder="0" applyAlignment="0" applyProtection="0"/>
    <xf numFmtId="0" fontId="79" fillId="115" borderId="0" applyNumberFormat="0" applyBorder="0" applyAlignment="0" applyProtection="0"/>
    <xf numFmtId="0" fontId="79" fillId="115" borderId="0" applyNumberFormat="0" applyBorder="0" applyAlignment="0" applyProtection="0"/>
    <xf numFmtId="0" fontId="78" fillId="110" borderId="0" applyNumberFormat="0" applyBorder="0" applyAlignment="0" applyProtection="0"/>
    <xf numFmtId="0" fontId="78" fillId="11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110"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1" borderId="0" applyNumberFormat="0" applyBorder="0" applyAlignment="0" applyProtection="0"/>
    <xf numFmtId="0" fontId="79" fillId="64"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9" fillId="64"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9" fillId="52"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0" fillId="24"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0" fillId="24"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0" fillId="24"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0" fillId="24"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0" fillId="24"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24" borderId="0" applyNumberFormat="0" applyBorder="0" applyAlignment="0" applyProtection="0"/>
    <xf numFmtId="0" fontId="79" fillId="52" borderId="0" applyNumberFormat="0" applyBorder="0" applyAlignment="0" applyProtection="0"/>
    <xf numFmtId="0" fontId="79" fillId="116" borderId="0" applyNumberFormat="0" applyBorder="0" applyAlignment="0" applyProtection="0"/>
    <xf numFmtId="0" fontId="79" fillId="66" borderId="0" applyNumberFormat="0" applyBorder="0" applyAlignment="0" applyProtection="0"/>
    <xf numFmtId="0" fontId="70" fillId="24" borderId="0" applyNumberFormat="0" applyBorder="0" applyAlignment="0" applyProtection="0"/>
    <xf numFmtId="0" fontId="79" fillId="52"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9" fillId="52" borderId="0" applyNumberFormat="0" applyBorder="0" applyAlignment="0" applyProtection="0"/>
    <xf numFmtId="0" fontId="79" fillId="116" borderId="0" applyNumberFormat="0" applyBorder="0" applyAlignment="0" applyProtection="0"/>
    <xf numFmtId="0" fontId="79" fillId="66"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9" fillId="52" borderId="0" applyNumberFormat="0" applyBorder="0" applyAlignment="0" applyProtection="0"/>
    <xf numFmtId="0" fontId="79" fillId="116" borderId="0" applyNumberFormat="0" applyBorder="0" applyAlignment="0" applyProtection="0"/>
    <xf numFmtId="0" fontId="79" fillId="66"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9" fillId="117"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116" borderId="0" applyNumberFormat="0" applyBorder="0" applyAlignment="0" applyProtection="0"/>
    <xf numFmtId="0" fontId="79" fillId="66" borderId="0" applyNumberFormat="0" applyBorder="0" applyAlignment="0" applyProtection="0"/>
    <xf numFmtId="0" fontId="79" fillId="117" borderId="0" applyNumberFormat="0" applyBorder="0" applyAlignment="0" applyProtection="0"/>
    <xf numFmtId="0" fontId="79" fillId="116" borderId="0" applyNumberFormat="0" applyBorder="0" applyAlignment="0" applyProtection="0"/>
    <xf numFmtId="0" fontId="79" fillId="66" borderId="0" applyNumberFormat="0" applyBorder="0" applyAlignment="0" applyProtection="0"/>
    <xf numFmtId="0" fontId="79" fillId="116" borderId="0" applyNumberFormat="0" applyBorder="0" applyAlignment="0" applyProtection="0"/>
    <xf numFmtId="0" fontId="79" fillId="116"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63" borderId="0" applyNumberFormat="0" applyBorder="0" applyAlignment="0" applyProtection="0"/>
    <xf numFmtId="0" fontId="78" fillId="56" borderId="0" applyNumberFormat="0" applyBorder="0" applyAlignment="0" applyProtection="0"/>
    <xf numFmtId="0" fontId="79" fillId="107"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53"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0" fillId="28"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0" fillId="28"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0" fillId="28"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0" fillId="28"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9" fillId="107" borderId="0" applyNumberFormat="0" applyBorder="0" applyAlignment="0" applyProtection="0"/>
    <xf numFmtId="0" fontId="70" fillId="28" borderId="0" applyNumberFormat="0" applyBorder="0" applyAlignment="0" applyProtection="0"/>
    <xf numFmtId="0" fontId="79" fillId="53"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9" fillId="107"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9" fillId="107"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0" fillId="28" borderId="0" applyNumberFormat="0" applyBorder="0" applyAlignment="0" applyProtection="0"/>
    <xf numFmtId="0" fontId="70" fillId="28" borderId="0" applyNumberFormat="0" applyBorder="0" applyAlignment="0" applyProtection="0"/>
    <xf numFmtId="0" fontId="79" fillId="118" borderId="0" applyNumberFormat="0" applyBorder="0" applyAlignment="0" applyProtection="0"/>
    <xf numFmtId="0" fontId="79" fillId="53" borderId="0" applyNumberFormat="0" applyBorder="0" applyAlignment="0" applyProtection="0"/>
    <xf numFmtId="0" fontId="79" fillId="107" borderId="0" applyNumberFormat="0" applyBorder="0" applyAlignment="0" applyProtection="0"/>
    <xf numFmtId="0" fontId="79" fillId="118" borderId="0" applyNumberFormat="0" applyBorder="0" applyAlignment="0" applyProtection="0"/>
    <xf numFmtId="0" fontId="79" fillId="107" borderId="0" applyNumberFormat="0" applyBorder="0" applyAlignment="0" applyProtection="0"/>
    <xf numFmtId="0" fontId="79" fillId="53" borderId="0" applyNumberFormat="0" applyBorder="0" applyAlignment="0" applyProtection="0"/>
    <xf numFmtId="0" fontId="79" fillId="107" borderId="0" applyNumberFormat="0" applyBorder="0" applyAlignment="0" applyProtection="0"/>
    <xf numFmtId="0" fontId="79" fillId="107" borderId="0" applyNumberFormat="0" applyBorder="0" applyAlignment="0" applyProtection="0"/>
    <xf numFmtId="0" fontId="78" fillId="67"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8" borderId="0" applyNumberFormat="0" applyBorder="0" applyAlignment="0" applyProtection="0"/>
    <xf numFmtId="0" fontId="79" fillId="119"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119"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69"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0" fillId="32"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0" fillId="32"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0" fillId="32"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0" fillId="32"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0" fillId="32"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70" fillId="32" borderId="0" applyNumberFormat="0" applyBorder="0" applyAlignment="0" applyProtection="0"/>
    <xf numFmtId="0" fontId="79" fillId="69" borderId="0" applyNumberFormat="0" applyBorder="0" applyAlignment="0" applyProtection="0"/>
    <xf numFmtId="0" fontId="79" fillId="120" borderId="0" applyNumberFormat="0" applyBorder="0" applyAlignment="0" applyProtection="0"/>
    <xf numFmtId="0" fontId="79" fillId="50" borderId="0" applyNumberFormat="0" applyBorder="0" applyAlignment="0" applyProtection="0"/>
    <xf numFmtId="0" fontId="70" fillId="32" borderId="0" applyNumberFormat="0" applyBorder="0" applyAlignment="0" applyProtection="0"/>
    <xf numFmtId="0" fontId="79" fillId="69"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9" fillId="69" borderId="0" applyNumberFormat="0" applyBorder="0" applyAlignment="0" applyProtection="0"/>
    <xf numFmtId="0" fontId="79" fillId="120" borderId="0" applyNumberFormat="0" applyBorder="0" applyAlignment="0" applyProtection="0"/>
    <xf numFmtId="0" fontId="79" fillId="50"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9" fillId="69" borderId="0" applyNumberFormat="0" applyBorder="0" applyAlignment="0" applyProtection="0"/>
    <xf numFmtId="0" fontId="79" fillId="120" borderId="0" applyNumberFormat="0" applyBorder="0" applyAlignment="0" applyProtection="0"/>
    <xf numFmtId="0" fontId="79" fillId="50"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9" fillId="69" borderId="0" applyNumberFormat="0" applyBorder="0" applyAlignment="0" applyProtection="0"/>
    <xf numFmtId="0" fontId="79" fillId="69"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9" fillId="121" borderId="0" applyNumberFormat="0" applyBorder="0" applyAlignment="0" applyProtection="0"/>
    <xf numFmtId="0" fontId="79" fillId="69" borderId="0" applyNumberFormat="0" applyBorder="0" applyAlignment="0" applyProtection="0"/>
    <xf numFmtId="0" fontId="79" fillId="69" borderId="0" applyNumberFormat="0" applyBorder="0" applyAlignment="0" applyProtection="0"/>
    <xf numFmtId="0" fontId="79" fillId="120" borderId="0" applyNumberFormat="0" applyBorder="0" applyAlignment="0" applyProtection="0"/>
    <xf numFmtId="0" fontId="79" fillId="50" borderId="0" applyNumberFormat="0" applyBorder="0" applyAlignment="0" applyProtection="0"/>
    <xf numFmtId="0" fontId="79" fillId="121" borderId="0" applyNumberFormat="0" applyBorder="0" applyAlignment="0" applyProtection="0"/>
    <xf numFmtId="0" fontId="79" fillId="120" borderId="0" applyNumberFormat="0" applyBorder="0" applyAlignment="0" applyProtection="0"/>
    <xf numFmtId="0" fontId="79" fillId="5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176" fontId="34" fillId="70" borderId="20">
      <alignment horizontal="center" vertical="center"/>
    </xf>
    <xf numFmtId="175" fontId="80" fillId="70" borderId="20">
      <alignment horizontal="center" vertical="center"/>
    </xf>
    <xf numFmtId="176" fontId="34" fillId="70" borderId="20">
      <alignment horizontal="center" vertical="center"/>
    </xf>
    <xf numFmtId="175" fontId="80" fillId="70" borderId="20">
      <alignment horizontal="center" vertical="center"/>
    </xf>
    <xf numFmtId="200" fontId="167" fillId="0" borderId="0"/>
    <xf numFmtId="200" fontId="167" fillId="0" borderId="0"/>
    <xf numFmtId="200" fontId="167" fillId="0" borderId="0"/>
    <xf numFmtId="200" fontId="167" fillId="0" borderId="0"/>
    <xf numFmtId="0" fontId="81" fillId="49" borderId="47" applyNumberFormat="0" applyFont="0" applyBorder="0" applyAlignment="0" applyProtection="0">
      <protection hidden="1"/>
    </xf>
    <xf numFmtId="0" fontId="168" fillId="60" borderId="0" applyNumberFormat="0" applyBorder="0" applyAlignment="0" applyProtection="0"/>
    <xf numFmtId="0" fontId="169" fillId="67"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169" fillId="67" borderId="0" applyNumberFormat="0" applyBorder="0" applyAlignment="0" applyProtection="0"/>
    <xf numFmtId="0" fontId="61" fillId="6"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0" fontId="169" fillId="67" borderId="0" applyNumberFormat="0" applyBorder="0" applyAlignment="0" applyProtection="0"/>
    <xf numFmtId="0" fontId="61" fillId="6" borderId="0" applyNumberFormat="0" applyBorder="0" applyAlignment="0" applyProtection="0"/>
    <xf numFmtId="0" fontId="82" fillId="37"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82" fillId="37" borderId="0" applyNumberFormat="0" applyBorder="0" applyAlignment="0" applyProtection="0"/>
    <xf numFmtId="0" fontId="85" fillId="49" borderId="22" applyNumberFormat="0" applyAlignment="0" applyProtection="0"/>
    <xf numFmtId="0" fontId="86" fillId="122" borderId="22" applyNumberFormat="0" applyAlignment="0" applyProtection="0"/>
    <xf numFmtId="0" fontId="170" fillId="123" borderId="54" applyNumberFormat="0" applyAlignment="0" applyProtection="0"/>
    <xf numFmtId="0" fontId="170" fillId="123" borderId="54" applyNumberFormat="0" applyAlignment="0" applyProtection="0"/>
    <xf numFmtId="0" fontId="170" fillId="123" borderId="54" applyNumberFormat="0" applyAlignment="0" applyProtection="0"/>
    <xf numFmtId="0" fontId="65" fillId="9" borderId="14" applyNumberFormat="0" applyAlignment="0" applyProtection="0"/>
    <xf numFmtId="0" fontId="171" fillId="88" borderId="14" applyNumberFormat="0" applyAlignment="0" applyProtection="0"/>
    <xf numFmtId="0" fontId="65" fillId="9" borderId="14" applyNumberFormat="0" applyAlignment="0" applyProtection="0"/>
    <xf numFmtId="0" fontId="87" fillId="61" borderId="23" applyNumberFormat="0" applyAlignment="0" applyProtection="0"/>
    <xf numFmtId="0" fontId="87" fillId="116" borderId="23" applyNumberFormat="0" applyAlignment="0" applyProtection="0"/>
    <xf numFmtId="0" fontId="87" fillId="46" borderId="23" applyNumberFormat="0" applyAlignment="0" applyProtection="0"/>
    <xf numFmtId="0" fontId="87" fillId="116" borderId="23" applyNumberFormat="0" applyAlignment="0" applyProtection="0"/>
    <xf numFmtId="0" fontId="87" fillId="116" borderId="23" applyNumberFormat="0" applyAlignment="0" applyProtection="0"/>
    <xf numFmtId="0" fontId="87" fillId="71" borderId="23" applyNumberFormat="0" applyAlignment="0" applyProtection="0"/>
    <xf numFmtId="0" fontId="67" fillId="10" borderId="17" applyNumberFormat="0" applyAlignment="0" applyProtection="0"/>
    <xf numFmtId="0" fontId="67" fillId="10" borderId="17" applyNumberFormat="0" applyAlignment="0" applyProtection="0"/>
    <xf numFmtId="0" fontId="87" fillId="46" borderId="23" applyNumberFormat="0" applyAlignment="0" applyProtection="0"/>
    <xf numFmtId="41" fontId="38" fillId="0" borderId="0" applyFont="0" applyFill="0" applyBorder="0" applyAlignment="0" applyProtection="0"/>
    <xf numFmtId="41" fontId="38" fillId="0" borderId="0" applyFont="0" applyFill="0" applyBorder="0" applyAlignment="0" applyProtection="0"/>
    <xf numFmtId="41" fontId="172" fillId="0" borderId="0" applyFont="0" applyFill="0" applyBorder="0" applyAlignment="0" applyProtection="0"/>
    <xf numFmtId="38" fontId="88" fillId="0" borderId="0" applyFont="0" applyFill="0" applyBorder="0" applyAlignment="0" applyProtection="0"/>
    <xf numFmtId="41" fontId="3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43" fontId="88" fillId="0" borderId="0" applyFont="0" applyFill="0" applyBorder="0" applyAlignment="0" applyProtection="0"/>
    <xf numFmtId="43" fontId="2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80" fontId="3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80" fontId="34"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8" fillId="0" borderId="0" applyFont="0" applyFill="0" applyBorder="0" applyAlignment="0" applyProtection="0"/>
    <xf numFmtId="43" fontId="25" fillId="0" borderId="0" applyFont="0" applyFill="0" applyBorder="0" applyAlignment="0" applyProtection="0"/>
    <xf numFmtId="43" fontId="84"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8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4" fillId="0" borderId="0" applyFont="0" applyFill="0" applyBorder="0" applyAlignment="0" applyProtection="0"/>
    <xf numFmtId="43" fontId="38"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43" fontId="8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80" fontId="3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8"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0" fontId="34" fillId="0" borderId="0" applyFont="0" applyFill="0" applyBorder="0" applyAlignment="0" applyProtection="0"/>
    <xf numFmtId="43" fontId="1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8" fillId="0" borderId="0" applyFont="0" applyFill="0" applyBorder="0" applyAlignment="0" applyProtection="0"/>
    <xf numFmtId="43" fontId="1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14" fillId="0" borderId="0" applyFont="0" applyFill="0" applyBorder="0" applyAlignment="0" applyProtection="0"/>
    <xf numFmtId="43" fontId="2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14" fillId="0" borderId="0" applyFont="0" applyFill="0" applyBorder="0" applyAlignment="0" applyProtection="0"/>
    <xf numFmtId="43" fontId="25"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8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43" fontId="11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8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88" fillId="0" borderId="0" applyFont="0" applyFill="0" applyBorder="0" applyAlignment="0" applyProtection="0"/>
    <xf numFmtId="43" fontId="25" fillId="0" borderId="0" applyFont="0" applyFill="0" applyBorder="0" applyAlignment="0" applyProtection="0"/>
    <xf numFmtId="43" fontId="8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43" fontId="3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43" fontId="88"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34" fillId="0" borderId="0" applyFont="0" applyFill="0" applyBorder="0" applyAlignment="0" applyProtection="0"/>
    <xf numFmtId="183"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8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183"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8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183"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8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8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88" fillId="0" borderId="0" applyFont="0" applyFill="0" applyBorder="0" applyAlignment="0" applyProtection="0"/>
    <xf numFmtId="44" fontId="34"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18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3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8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8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183"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34"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183" fontId="34"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84" fillId="0" borderId="0" applyFont="0" applyFill="0" applyBorder="0" applyAlignment="0" applyProtection="0"/>
    <xf numFmtId="44" fontId="34" fillId="0" borderId="0" applyFont="0" applyFill="0" applyBorder="0" applyAlignment="0" applyProtection="0"/>
    <xf numFmtId="44" fontId="84" fillId="0" borderId="0" applyFont="0" applyFill="0" applyBorder="0" applyAlignment="0" applyProtection="0"/>
    <xf numFmtId="44" fontId="34" fillId="0" borderId="0" applyFont="0" applyFill="0" applyBorder="0" applyAlignment="0" applyProtection="0"/>
    <xf numFmtId="44" fontId="84" fillId="0" borderId="0" applyFont="0" applyFill="0" applyBorder="0" applyAlignment="0" applyProtection="0"/>
    <xf numFmtId="44" fontId="34" fillId="0" borderId="0" applyFont="0" applyFill="0" applyBorder="0" applyAlignment="0" applyProtection="0"/>
    <xf numFmtId="44" fontId="88"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8"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83" fontId="34" fillId="0" borderId="0" applyFont="0" applyFill="0" applyBorder="0" applyAlignment="0" applyProtection="0"/>
    <xf numFmtId="44" fontId="34" fillId="0" borderId="0" applyFont="0" applyFill="0" applyBorder="0" applyAlignment="0" applyProtection="0"/>
    <xf numFmtId="44" fontId="3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3" fontId="34" fillId="0" borderId="0" applyFont="0" applyFill="0" applyBorder="0" applyAlignment="0" applyProtection="0"/>
    <xf numFmtId="18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18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3"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34" fillId="0" borderId="0" applyFont="0" applyFill="0" applyBorder="0" applyAlignment="0" applyProtection="0"/>
    <xf numFmtId="44" fontId="88" fillId="0" borderId="0" applyFont="0" applyFill="0" applyBorder="0" applyAlignment="0" applyProtection="0"/>
    <xf numFmtId="6" fontId="93" fillId="0" borderId="0">
      <protection locked="0"/>
    </xf>
    <xf numFmtId="14" fontId="34" fillId="0" borderId="0" applyFont="0" applyFill="0" applyBorder="0" applyAlignment="0" applyProtection="0"/>
    <xf numFmtId="0" fontId="155" fillId="124" borderId="0" applyNumberFormat="0" applyBorder="0" applyAlignment="0" applyProtection="0"/>
    <xf numFmtId="0" fontId="155" fillId="125" borderId="0" applyNumberFormat="0" applyBorder="0" applyAlignment="0" applyProtection="0"/>
    <xf numFmtId="0" fontId="155" fillId="124" borderId="0" applyNumberFormat="0" applyBorder="0" applyAlignment="0" applyProtection="0"/>
    <xf numFmtId="0" fontId="155" fillId="126" borderId="0" applyNumberFormat="0" applyBorder="0" applyAlignment="0" applyProtection="0"/>
    <xf numFmtId="0" fontId="155" fillId="127" borderId="0" applyNumberFormat="0" applyBorder="0" applyAlignment="0" applyProtection="0"/>
    <xf numFmtId="0" fontId="155" fillId="126" borderId="0" applyNumberFormat="0" applyBorder="0" applyAlignment="0" applyProtection="0"/>
    <xf numFmtId="0" fontId="155" fillId="128" borderId="0" applyNumberFormat="0" applyBorder="0" applyAlignment="0" applyProtection="0"/>
    <xf numFmtId="0" fontId="155" fillId="128" borderId="0" applyNumberFormat="0" applyBorder="0" applyAlignment="0" applyProtection="0"/>
    <xf numFmtId="0" fontId="173" fillId="0" borderId="0" applyNumberFormat="0" applyFill="0" applyBorder="0" applyAlignment="0" applyProtection="0"/>
    <xf numFmtId="0" fontId="95"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95" fillId="0" borderId="0" applyNumberFormat="0" applyFill="0" applyBorder="0" applyAlignment="0" applyProtection="0"/>
    <xf numFmtId="192" fontId="34" fillId="0" borderId="0">
      <protection locked="0"/>
    </xf>
    <xf numFmtId="2" fontId="34" fillId="0" borderId="0" applyFont="0" applyFill="0" applyBorder="0" applyAlignment="0" applyProtection="0"/>
    <xf numFmtId="192" fontId="34" fillId="0" borderId="0">
      <protection locked="0"/>
    </xf>
    <xf numFmtId="2" fontId="34" fillId="0" borderId="0" applyFont="0" applyFill="0" applyBorder="0" applyAlignment="0" applyProtection="0"/>
    <xf numFmtId="0" fontId="98" fillId="39" borderId="0" applyNumberFormat="0" applyBorder="0" applyAlignment="0" applyProtection="0"/>
    <xf numFmtId="0" fontId="98" fillId="129" borderId="0" applyNumberFormat="0" applyBorder="0" applyAlignment="0" applyProtection="0"/>
    <xf numFmtId="0" fontId="78" fillId="113" borderId="0" applyNumberFormat="0" applyBorder="0" applyAlignment="0" applyProtection="0"/>
    <xf numFmtId="0" fontId="98" fillId="39" borderId="0" applyNumberFormat="0" applyBorder="0" applyAlignment="0" applyProtection="0"/>
    <xf numFmtId="0" fontId="78" fillId="113" borderId="0" applyNumberFormat="0" applyBorder="0" applyAlignment="0" applyProtection="0"/>
    <xf numFmtId="0" fontId="78" fillId="113" borderId="0" applyNumberFormat="0" applyBorder="0" applyAlignment="0" applyProtection="0"/>
    <xf numFmtId="0" fontId="78" fillId="113" borderId="0" applyNumberFormat="0" applyBorder="0" applyAlignment="0" applyProtection="0"/>
    <xf numFmtId="0" fontId="98" fillId="73" borderId="0" applyNumberFormat="0" applyBorder="0" applyAlignment="0" applyProtection="0"/>
    <xf numFmtId="0" fontId="60" fillId="5" borderId="0" applyNumberFormat="0" applyBorder="0" applyAlignment="0" applyProtection="0"/>
    <xf numFmtId="0" fontId="60" fillId="43" borderId="0" applyNumberFormat="0" applyBorder="0" applyAlignment="0" applyProtection="0"/>
    <xf numFmtId="0" fontId="60" fillId="5" borderId="0" applyNumberFormat="0" applyBorder="0" applyAlignment="0" applyProtection="0"/>
    <xf numFmtId="0" fontId="101" fillId="0" borderId="26" applyNumberFormat="0" applyFill="0" applyAlignment="0" applyProtection="0"/>
    <xf numFmtId="0" fontId="100" fillId="0" borderId="0" applyNumberFormat="0" applyFont="0" applyFill="0" applyBorder="0" applyProtection="0"/>
    <xf numFmtId="0" fontId="100" fillId="0" borderId="0" applyNumberFormat="0" applyFont="0" applyFill="0" applyBorder="0" applyProtection="0"/>
    <xf numFmtId="0" fontId="102" fillId="0" borderId="55" applyNumberFormat="0" applyFill="0" applyAlignment="0" applyProtection="0"/>
    <xf numFmtId="0" fontId="102" fillId="0" borderId="55" applyNumberFormat="0" applyFill="0" applyAlignment="0" applyProtection="0"/>
    <xf numFmtId="0" fontId="100" fillId="0" borderId="0" applyNumberFormat="0" applyFont="0" applyFill="0" applyBorder="0" applyProtection="0"/>
    <xf numFmtId="0" fontId="100" fillId="0" borderId="0" applyNumberFormat="0" applyFont="0" applyFill="0" applyBorder="0" applyProtection="0"/>
    <xf numFmtId="0" fontId="102" fillId="0" borderId="27" applyNumberFormat="0" applyFill="0" applyAlignment="0" applyProtection="0"/>
    <xf numFmtId="0" fontId="57" fillId="0" borderId="11" applyNumberFormat="0" applyFill="0" applyAlignment="0" applyProtection="0"/>
    <xf numFmtId="0" fontId="174" fillId="0" borderId="56" applyNumberFormat="0" applyFill="0" applyAlignment="0" applyProtection="0"/>
    <xf numFmtId="0" fontId="57" fillId="0" borderId="11" applyNumberFormat="0" applyFill="0" applyAlignment="0" applyProtection="0"/>
    <xf numFmtId="0" fontId="103" fillId="0" borderId="28" applyNumberFormat="0" applyFill="0" applyAlignment="0" applyProtection="0"/>
    <xf numFmtId="0" fontId="46" fillId="0" borderId="0" applyNumberFormat="0" applyFont="0" applyFill="0" applyBorder="0" applyProtection="0"/>
    <xf numFmtId="0" fontId="46" fillId="0" borderId="0" applyNumberFormat="0" applyFont="0" applyFill="0" applyBorder="0" applyProtection="0"/>
    <xf numFmtId="0" fontId="104" fillId="0" borderId="57" applyNumberFormat="0" applyFill="0" applyAlignment="0" applyProtection="0"/>
    <xf numFmtId="0" fontId="104" fillId="0" borderId="57" applyNumberFormat="0" applyFill="0" applyAlignment="0" applyProtection="0"/>
    <xf numFmtId="0" fontId="46" fillId="0" borderId="0" applyNumberFormat="0" applyFont="0" applyFill="0" applyBorder="0" applyProtection="0"/>
    <xf numFmtId="0" fontId="46" fillId="0" borderId="0" applyNumberFormat="0" applyFont="0" applyFill="0" applyBorder="0" applyProtection="0"/>
    <xf numFmtId="0" fontId="104" fillId="0" borderId="29" applyNumberFormat="0" applyFill="0" applyAlignment="0" applyProtection="0"/>
    <xf numFmtId="0" fontId="58" fillId="0" borderId="12" applyNumberFormat="0" applyFill="0" applyAlignment="0" applyProtection="0"/>
    <xf numFmtId="0" fontId="175" fillId="0" borderId="58" applyNumberFormat="0" applyFill="0" applyAlignment="0" applyProtection="0"/>
    <xf numFmtId="0" fontId="58" fillId="0" borderId="12" applyNumberFormat="0" applyFill="0" applyAlignment="0" applyProtection="0"/>
    <xf numFmtId="0" fontId="105" fillId="0" borderId="30" applyNumberFormat="0" applyFill="0" applyAlignment="0" applyProtection="0"/>
    <xf numFmtId="0" fontId="106" fillId="0" borderId="59" applyNumberFormat="0" applyFill="0" applyAlignment="0" applyProtection="0"/>
    <xf numFmtId="0" fontId="106" fillId="0" borderId="60" applyNumberFormat="0" applyFill="0" applyAlignment="0" applyProtection="0"/>
    <xf numFmtId="0" fontId="105" fillId="0" borderId="3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31" applyNumberFormat="0" applyFill="0" applyAlignment="0" applyProtection="0"/>
    <xf numFmtId="0" fontId="59" fillId="0" borderId="13" applyNumberFormat="0" applyFill="0" applyAlignment="0" applyProtection="0"/>
    <xf numFmtId="0" fontId="176" fillId="0" borderId="61" applyNumberFormat="0" applyFill="0" applyAlignment="0" applyProtection="0"/>
    <xf numFmtId="0" fontId="59" fillId="0" borderId="13" applyNumberFormat="0" applyFill="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9" fillId="0" borderId="0" applyNumberFormat="0" applyFill="0" applyBorder="0" applyAlignment="0" applyProtection="0"/>
    <xf numFmtId="0" fontId="176" fillId="0" borderId="0" applyNumberFormat="0" applyFill="0" applyBorder="0" applyAlignment="0" applyProtection="0"/>
    <xf numFmtId="0" fontId="59" fillId="0" borderId="0" applyNumberFormat="0" applyFill="0" applyBorder="0" applyAlignment="0" applyProtection="0"/>
    <xf numFmtId="0" fontId="177"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71" fillId="0" borderId="0" applyNumberFormat="0" applyFill="0" applyBorder="0" applyAlignment="0" applyProtection="0"/>
    <xf numFmtId="0" fontId="177"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09" fillId="44" borderId="22"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181" fillId="68" borderId="54" applyNumberFormat="0" applyAlignment="0" applyProtection="0"/>
    <xf numFmtId="0" fontId="181" fillId="68" borderId="54" applyNumberFormat="0" applyAlignment="0" applyProtection="0"/>
    <xf numFmtId="0" fontId="181" fillId="68" borderId="5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109" fillId="44" borderId="22" applyNumberFormat="0" applyAlignment="0" applyProtection="0"/>
    <xf numFmtId="0" fontId="109" fillId="44" borderId="22" applyNumberFormat="0" applyAlignment="0" applyProtection="0"/>
    <xf numFmtId="0" fontId="63" fillId="8" borderId="14" applyNumberFormat="0" applyAlignment="0" applyProtection="0"/>
    <xf numFmtId="0" fontId="63" fillId="8" borderId="14" applyNumberFormat="0" applyAlignment="0" applyProtection="0"/>
    <xf numFmtId="0" fontId="181" fillId="68" borderId="22" applyNumberFormat="0" applyAlignment="0" applyProtection="0"/>
    <xf numFmtId="0" fontId="109" fillId="44" borderId="22" applyNumberFormat="0" applyAlignment="0" applyProtection="0"/>
    <xf numFmtId="0" fontId="181" fillId="68" borderId="22"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8" borderId="14" applyNumberFormat="0" applyAlignment="0" applyProtection="0"/>
    <xf numFmtId="0" fontId="63" fillId="77" borderId="14" applyNumberFormat="0" applyAlignment="0" applyProtection="0"/>
    <xf numFmtId="0" fontId="63" fillId="77" borderId="14" applyNumberFormat="0" applyAlignment="0" applyProtection="0"/>
    <xf numFmtId="0" fontId="63" fillId="8" borderId="14" applyNumberFormat="0" applyAlignment="0" applyProtection="0"/>
    <xf numFmtId="0" fontId="63" fillId="8" borderId="14" applyNumberFormat="0" applyAlignment="0" applyProtection="0"/>
    <xf numFmtId="0" fontId="110" fillId="0" borderId="33" applyNumberFormat="0" applyFill="0" applyAlignment="0" applyProtection="0"/>
    <xf numFmtId="0" fontId="98" fillId="0" borderId="62" applyNumberFormat="0" applyFill="0" applyAlignment="0" applyProtection="0"/>
    <xf numFmtId="0" fontId="110" fillId="0" borderId="33" applyNumberFormat="0" applyFill="0" applyAlignment="0" applyProtection="0"/>
    <xf numFmtId="0" fontId="98" fillId="0" borderId="62" applyNumberFormat="0" applyFill="0" applyAlignment="0" applyProtection="0"/>
    <xf numFmtId="0" fontId="98" fillId="0" borderId="62" applyNumberFormat="0" applyFill="0" applyAlignment="0" applyProtection="0"/>
    <xf numFmtId="0" fontId="111" fillId="0" borderId="34" applyNumberFormat="0" applyFill="0" applyAlignment="0" applyProtection="0"/>
    <xf numFmtId="0" fontId="66" fillId="0" borderId="16" applyNumberFormat="0" applyFill="0" applyAlignment="0" applyProtection="0"/>
    <xf numFmtId="0" fontId="182" fillId="0" borderId="63" applyNumberFormat="0" applyFill="0" applyAlignment="0" applyProtection="0"/>
    <xf numFmtId="0" fontId="66" fillId="0" borderId="16" applyNumberFormat="0" applyFill="0" applyAlignment="0" applyProtection="0"/>
    <xf numFmtId="0" fontId="112" fillId="68" borderId="0" applyNumberFormat="0" applyBorder="0" applyAlignment="0" applyProtection="0"/>
    <xf numFmtId="0" fontId="98" fillId="68" borderId="0" applyNumberFormat="0" applyBorder="0" applyAlignment="0" applyProtection="0"/>
    <xf numFmtId="0" fontId="183" fillId="7" borderId="0" applyNumberFormat="0" applyBorder="0" applyAlignment="0" applyProtection="0"/>
    <xf numFmtId="0" fontId="183" fillId="7" borderId="0" applyNumberFormat="0" applyBorder="0" applyAlignment="0" applyProtection="0"/>
    <xf numFmtId="0" fontId="98" fillId="68" borderId="0" applyNumberFormat="0" applyBorder="0" applyAlignment="0" applyProtection="0"/>
    <xf numFmtId="0" fontId="166" fillId="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98" fillId="68" borderId="0" applyNumberFormat="0" applyBorder="0" applyAlignment="0" applyProtection="0"/>
    <xf numFmtId="0" fontId="166" fillId="7" borderId="0" applyNumberFormat="0" applyBorder="0" applyAlignment="0" applyProtection="0"/>
    <xf numFmtId="0" fontId="112" fillId="77"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12" fillId="77" borderId="0" applyNumberFormat="0" applyBorder="0" applyAlignment="0" applyProtection="0"/>
    <xf numFmtId="206" fontId="34" fillId="0" borderId="0"/>
    <xf numFmtId="205" fontId="114" fillId="0" borderId="0"/>
    <xf numFmtId="206" fontId="34" fillId="0" borderId="0"/>
    <xf numFmtId="205" fontId="114" fillId="0" borderId="0"/>
    <xf numFmtId="0" fontId="25" fillId="0" borderId="0"/>
    <xf numFmtId="0" fontId="114" fillId="0" borderId="0"/>
    <xf numFmtId="0" fontId="25" fillId="0" borderId="0"/>
    <xf numFmtId="0" fontId="25" fillId="0" borderId="0"/>
    <xf numFmtId="0" fontId="114" fillId="0" borderId="0"/>
    <xf numFmtId="0" fontId="25" fillId="0" borderId="0"/>
    <xf numFmtId="0" fontId="25" fillId="0" borderId="0"/>
    <xf numFmtId="0" fontId="114" fillId="0" borderId="0"/>
    <xf numFmtId="0" fontId="34" fillId="0" borderId="0"/>
    <xf numFmtId="0" fontId="34" fillId="0" borderId="0"/>
    <xf numFmtId="0" fontId="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00" fontId="184" fillId="0" borderId="0"/>
    <xf numFmtId="0" fontId="25" fillId="0" borderId="0"/>
    <xf numFmtId="0" fontId="34" fillId="0" borderId="0"/>
    <xf numFmtId="0" fontId="34" fillId="0" borderId="0"/>
    <xf numFmtId="0" fontId="3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38" fillId="0" borderId="0"/>
    <xf numFmtId="0" fontId="25" fillId="0" borderId="0"/>
    <xf numFmtId="0" fontId="25" fillId="0" borderId="0"/>
    <xf numFmtId="0" fontId="34" fillId="0" borderId="0"/>
    <xf numFmtId="0" fontId="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8" fillId="0" borderId="0"/>
    <xf numFmtId="0" fontId="91" fillId="0" borderId="0"/>
    <xf numFmtId="0" fontId="25" fillId="0" borderId="0"/>
    <xf numFmtId="0" fontId="9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8" fillId="0" borderId="0"/>
    <xf numFmtId="0" fontId="38" fillId="0" borderId="0"/>
    <xf numFmtId="0" fontId="25" fillId="0" borderId="0"/>
    <xf numFmtId="200" fontId="184" fillId="0" borderId="0"/>
    <xf numFmtId="0" fontId="25" fillId="0" borderId="0"/>
    <xf numFmtId="0" fontId="25" fillId="0" borderId="0"/>
    <xf numFmtId="0" fontId="25" fillId="0" borderId="0"/>
    <xf numFmtId="0" fontId="25" fillId="0" borderId="0"/>
    <xf numFmtId="0" fontId="25" fillId="0" borderId="0"/>
    <xf numFmtId="0" fontId="34" fillId="0" borderId="0"/>
    <xf numFmtId="0" fontId="25" fillId="0" borderId="0"/>
    <xf numFmtId="0" fontId="34" fillId="0" borderId="0"/>
    <xf numFmtId="0" fontId="25" fillId="0" borderId="0"/>
    <xf numFmtId="0" fontId="25" fillId="0" borderId="0"/>
    <xf numFmtId="0" fontId="25" fillId="0" borderId="0"/>
    <xf numFmtId="0" fontId="34"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25" fillId="0" borderId="0"/>
    <xf numFmtId="0" fontId="116" fillId="0" borderId="0"/>
    <xf numFmtId="0" fontId="116" fillId="0" borderId="0"/>
    <xf numFmtId="0" fontId="38" fillId="0" borderId="0"/>
    <xf numFmtId="0" fontId="34" fillId="0" borderId="0"/>
    <xf numFmtId="0" fontId="38" fillId="0" borderId="0"/>
    <xf numFmtId="0" fontId="25" fillId="0" borderId="0"/>
    <xf numFmtId="0" fontId="96" fillId="130" borderId="0"/>
    <xf numFmtId="0" fontId="25" fillId="0" borderId="0"/>
    <xf numFmtId="0" fontId="34" fillId="0" borderId="0"/>
    <xf numFmtId="0" fontId="34" fillId="0" borderId="0"/>
    <xf numFmtId="0" fontId="96" fillId="130" borderId="0"/>
    <xf numFmtId="0" fontId="34" fillId="0" borderId="0"/>
    <xf numFmtId="0" fontId="78" fillId="0" borderId="0"/>
    <xf numFmtId="0" fontId="78" fillId="0" borderId="0"/>
    <xf numFmtId="0" fontId="38" fillId="0" borderId="0"/>
    <xf numFmtId="0" fontId="25" fillId="0" borderId="0"/>
    <xf numFmtId="0" fontId="25" fillId="0" borderId="0"/>
    <xf numFmtId="0" fontId="25" fillId="0" borderId="0"/>
    <xf numFmtId="0" fontId="25" fillId="0" borderId="0"/>
    <xf numFmtId="0" fontId="25" fillId="0" borderId="0"/>
    <xf numFmtId="0" fontId="25" fillId="0" borderId="0"/>
    <xf numFmtId="0" fontId="38" fillId="0" borderId="0"/>
    <xf numFmtId="0" fontId="38" fillId="0" borderId="0"/>
    <xf numFmtId="0" fontId="25" fillId="0" borderId="0"/>
    <xf numFmtId="0" fontId="25" fillId="0" borderId="0"/>
    <xf numFmtId="0" fontId="88" fillId="0" borderId="0"/>
    <xf numFmtId="0" fontId="25" fillId="0" borderId="0"/>
    <xf numFmtId="0" fontId="25" fillId="0" borderId="0"/>
    <xf numFmtId="0" fontId="184"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38" fillId="0" borderId="0"/>
    <xf numFmtId="0" fontId="3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38" fillId="0" borderId="0"/>
    <xf numFmtId="0" fontId="25" fillId="0" borderId="0"/>
    <xf numFmtId="0" fontId="34" fillId="0" borderId="0"/>
    <xf numFmtId="0" fontId="25" fillId="0" borderId="0"/>
    <xf numFmtId="0" fontId="38" fillId="0" borderId="0"/>
    <xf numFmtId="0" fontId="38" fillId="0" borderId="0"/>
    <xf numFmtId="0" fontId="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34" fillId="0" borderId="0"/>
    <xf numFmtId="0" fontId="3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8" fillId="0" borderId="0"/>
    <xf numFmtId="0" fontId="38" fillId="0" borderId="0"/>
    <xf numFmtId="0" fontId="88" fillId="0" borderId="0"/>
    <xf numFmtId="0" fontId="25" fillId="0" borderId="0"/>
    <xf numFmtId="0" fontId="25" fillId="0" borderId="0"/>
    <xf numFmtId="0" fontId="25" fillId="0" borderId="0"/>
    <xf numFmtId="0" fontId="88" fillId="0" borderId="0"/>
    <xf numFmtId="0" fontId="25" fillId="0" borderId="0"/>
    <xf numFmtId="0" fontId="25" fillId="0" borderId="0"/>
    <xf numFmtId="0" fontId="88" fillId="0" borderId="0"/>
    <xf numFmtId="0" fontId="25" fillId="0" borderId="0"/>
    <xf numFmtId="0" fontId="25" fillId="0" borderId="0"/>
    <xf numFmtId="0" fontId="88" fillId="0" borderId="0"/>
    <xf numFmtId="0" fontId="25" fillId="0" borderId="0"/>
    <xf numFmtId="0" fontId="88" fillId="0" borderId="0"/>
    <xf numFmtId="0" fontId="25" fillId="0" borderId="0"/>
    <xf numFmtId="0" fontId="25" fillId="0" borderId="0"/>
    <xf numFmtId="0" fontId="88" fillId="0" borderId="0"/>
    <xf numFmtId="0" fontId="25" fillId="0" borderId="0"/>
    <xf numFmtId="0" fontId="25" fillId="0" borderId="0"/>
    <xf numFmtId="0" fontId="25" fillId="0" borderId="0"/>
    <xf numFmtId="0" fontId="25" fillId="0" borderId="0"/>
    <xf numFmtId="0" fontId="84" fillId="0" borderId="0"/>
    <xf numFmtId="0" fontId="34" fillId="0" borderId="0"/>
    <xf numFmtId="0" fontId="78" fillId="0" borderId="0"/>
    <xf numFmtId="0" fontId="25" fillId="0" borderId="0"/>
    <xf numFmtId="0" fontId="38" fillId="0" borderId="0"/>
    <xf numFmtId="0" fontId="38" fillId="0" borderId="0"/>
    <xf numFmtId="0" fontId="84" fillId="0" borderId="0"/>
    <xf numFmtId="0" fontId="25" fillId="0" borderId="0"/>
    <xf numFmtId="0" fontId="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8" fillId="0" borderId="0"/>
    <xf numFmtId="0" fontId="25" fillId="0" borderId="0"/>
    <xf numFmtId="0" fontId="25" fillId="0" borderId="0"/>
    <xf numFmtId="0" fontId="25" fillId="0" borderId="0"/>
    <xf numFmtId="0" fontId="25" fillId="0" borderId="0"/>
    <xf numFmtId="0" fontId="25" fillId="0" borderId="0"/>
    <xf numFmtId="0" fontId="34" fillId="0" borderId="0"/>
    <xf numFmtId="0" fontId="25" fillId="0" borderId="0"/>
    <xf numFmtId="0" fontId="25" fillId="0" borderId="0"/>
    <xf numFmtId="0" fontId="34" fillId="0" borderId="0"/>
    <xf numFmtId="0" fontId="25" fillId="0" borderId="0"/>
    <xf numFmtId="0" fontId="25" fillId="0" borderId="0"/>
    <xf numFmtId="0" fontId="25" fillId="0" borderId="0"/>
    <xf numFmtId="0" fontId="25" fillId="0" borderId="0"/>
    <xf numFmtId="0" fontId="34" fillId="0" borderId="0"/>
    <xf numFmtId="0" fontId="34" fillId="0" borderId="0"/>
    <xf numFmtId="0" fontId="88" fillId="0" borderId="0"/>
    <xf numFmtId="0" fontId="78" fillId="0" borderId="0"/>
    <xf numFmtId="0" fontId="25" fillId="0" borderId="0"/>
    <xf numFmtId="0" fontId="34" fillId="0" borderId="0"/>
    <xf numFmtId="0" fontId="7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34" fillId="0" borderId="0"/>
    <xf numFmtId="0" fontId="8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84" fillId="0" borderId="0"/>
    <xf numFmtId="0" fontId="78" fillId="0" borderId="0"/>
    <xf numFmtId="0" fontId="38" fillId="0" borderId="0"/>
    <xf numFmtId="0" fontId="96" fillId="130" borderId="0"/>
    <xf numFmtId="0" fontId="84" fillId="0" borderId="0"/>
    <xf numFmtId="0" fontId="38" fillId="0" borderId="0"/>
    <xf numFmtId="0" fontId="8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8" fillId="0" borderId="0"/>
    <xf numFmtId="0" fontId="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6" fillId="0" borderId="0"/>
    <xf numFmtId="0" fontId="25" fillId="0" borderId="0"/>
    <xf numFmtId="0" fontId="8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8" fillId="0" borderId="0"/>
    <xf numFmtId="0" fontId="38" fillId="0" borderId="0"/>
    <xf numFmtId="0" fontId="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88" fillId="0" borderId="0"/>
    <xf numFmtId="0" fontId="38" fillId="0" borderId="0"/>
    <xf numFmtId="0" fontId="25" fillId="0" borderId="0"/>
    <xf numFmtId="0" fontId="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8" fillId="0" borderId="0"/>
    <xf numFmtId="0" fontId="38" fillId="0" borderId="0"/>
    <xf numFmtId="0" fontId="8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25" fillId="0" borderId="0"/>
    <xf numFmtId="0" fontId="34" fillId="0" borderId="0"/>
    <xf numFmtId="0" fontId="38" fillId="0" borderId="0"/>
    <xf numFmtId="0" fontId="38" fillId="0" borderId="0"/>
    <xf numFmtId="0" fontId="8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8" fillId="0" borderId="0"/>
    <xf numFmtId="216"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8" fillId="0" borderId="0"/>
    <xf numFmtId="0" fontId="34" fillId="0" borderId="0"/>
    <xf numFmtId="0" fontId="78" fillId="0" borderId="0"/>
    <xf numFmtId="0" fontId="78" fillId="0" borderId="0"/>
    <xf numFmtId="0" fontId="78" fillId="0" borderId="0"/>
    <xf numFmtId="0" fontId="78" fillId="0" borderId="0"/>
    <xf numFmtId="0" fontId="38" fillId="0" borderId="0"/>
    <xf numFmtId="0" fontId="96" fillId="130" borderId="0"/>
    <xf numFmtId="0" fontId="96" fillId="130" borderId="0"/>
    <xf numFmtId="0" fontId="78" fillId="0" borderId="0"/>
    <xf numFmtId="0" fontId="78" fillId="0" borderId="0"/>
    <xf numFmtId="0" fontId="96" fillId="130" borderId="0"/>
    <xf numFmtId="0" fontId="96" fillId="130" borderId="0"/>
    <xf numFmtId="0" fontId="34" fillId="0" borderId="0"/>
    <xf numFmtId="0" fontId="78" fillId="0" borderId="0"/>
    <xf numFmtId="0" fontId="78" fillId="0" borderId="0"/>
    <xf numFmtId="216"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16" fontId="25" fillId="0" borderId="0"/>
    <xf numFmtId="216" fontId="25"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6" fillId="130" borderId="0"/>
    <xf numFmtId="0" fontId="96" fillId="130" borderId="0"/>
    <xf numFmtId="0" fontId="78" fillId="0" borderId="0"/>
    <xf numFmtId="0" fontId="78" fillId="0" borderId="0"/>
    <xf numFmtId="0" fontId="78" fillId="0" borderId="0"/>
    <xf numFmtId="0" fontId="34" fillId="0" borderId="0"/>
    <xf numFmtId="0" fontId="34" fillId="0" borderId="0"/>
    <xf numFmtId="0" fontId="7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8" fillId="0" borderId="0"/>
    <xf numFmtId="0" fontId="34" fillId="0" borderId="0"/>
    <xf numFmtId="0" fontId="34" fillId="0" borderId="0"/>
    <xf numFmtId="0" fontId="7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8" fillId="0" borderId="0"/>
    <xf numFmtId="0" fontId="34" fillId="0" borderId="0"/>
    <xf numFmtId="0" fontId="34"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8" fillId="0" borderId="0"/>
    <xf numFmtId="0" fontId="34" fillId="0" borderId="0"/>
    <xf numFmtId="0" fontId="34" fillId="0" borderId="0"/>
    <xf numFmtId="0" fontId="78" fillId="0" borderId="0"/>
    <xf numFmtId="0" fontId="34" fillId="0" borderId="0"/>
    <xf numFmtId="0" fontId="34" fillId="0" borderId="0"/>
    <xf numFmtId="0" fontId="34" fillId="0" borderId="0"/>
    <xf numFmtId="0" fontId="34" fillId="0" borderId="0"/>
    <xf numFmtId="0" fontId="34" fillId="0" borderId="0"/>
    <xf numFmtId="0" fontId="34"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8" fillId="0" borderId="0"/>
    <xf numFmtId="0" fontId="7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91" fillId="0" borderId="0"/>
    <xf numFmtId="0" fontId="88" fillId="0" borderId="0"/>
    <xf numFmtId="0" fontId="91" fillId="0" borderId="0"/>
    <xf numFmtId="0" fontId="162" fillId="0" borderId="0"/>
    <xf numFmtId="0" fontId="34" fillId="0" borderId="0"/>
    <xf numFmtId="0" fontId="34" fillId="0" borderId="0"/>
    <xf numFmtId="0" fontId="34" fillId="0" borderId="0"/>
    <xf numFmtId="0" fontId="25" fillId="0" borderId="0"/>
    <xf numFmtId="0" fontId="25" fillId="0" borderId="0"/>
    <xf numFmtId="0" fontId="25" fillId="0" borderId="0"/>
    <xf numFmtId="0" fontId="34" fillId="0" borderId="0"/>
    <xf numFmtId="0" fontId="88" fillId="0" borderId="0"/>
    <xf numFmtId="0" fontId="25" fillId="0" borderId="0"/>
    <xf numFmtId="0" fontId="25" fillId="0" borderId="0"/>
    <xf numFmtId="0" fontId="25" fillId="0" borderId="0"/>
    <xf numFmtId="0" fontId="34" fillId="0" borderId="0"/>
    <xf numFmtId="0" fontId="25" fillId="0" borderId="0"/>
    <xf numFmtId="0" fontId="25" fillId="0" borderId="0"/>
    <xf numFmtId="0" fontId="25" fillId="0" borderId="0"/>
    <xf numFmtId="0" fontId="34" fillId="0" borderId="0"/>
    <xf numFmtId="0" fontId="88" fillId="0" borderId="0"/>
    <xf numFmtId="0" fontId="25" fillId="0" borderId="0"/>
    <xf numFmtId="0" fontId="25" fillId="0" borderId="0"/>
    <xf numFmtId="0" fontId="25" fillId="0" borderId="0"/>
    <xf numFmtId="0" fontId="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8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8" fillId="0" borderId="0"/>
    <xf numFmtId="0" fontId="38" fillId="0" borderId="0"/>
    <xf numFmtId="0" fontId="8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8" fillId="0" borderId="0"/>
    <xf numFmtId="0" fontId="34" fillId="0" borderId="0"/>
    <xf numFmtId="0" fontId="38"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91" fillId="0" borderId="0"/>
    <xf numFmtId="0" fontId="88" fillId="0" borderId="0"/>
    <xf numFmtId="0" fontId="9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8"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25"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2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76" applyNumberFormat="0" applyAlignment="0">
      <alignment horizontal="center"/>
    </xf>
    <xf numFmtId="0" fontId="34" fillId="0" borderId="0"/>
    <xf numFmtId="0" fontId="34" fillId="0" borderId="0"/>
    <xf numFmtId="0" fontId="34" fillId="0" borderId="21" applyNumberFormat="0" applyAlignment="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9" fontId="34" fillId="0" borderId="21"/>
    <xf numFmtId="0" fontId="34" fillId="0" borderId="0"/>
    <xf numFmtId="0" fontId="34" fillId="0" borderId="0"/>
    <xf numFmtId="4" fontId="84" fillId="89" borderId="77" applyNumberFormat="0" applyProtection="0">
      <alignment horizontal="right" vertical="center"/>
    </xf>
    <xf numFmtId="0" fontId="34" fillId="0" borderId="0"/>
    <xf numFmtId="0" fontId="34" fillId="0" borderId="0"/>
    <xf numFmtId="4" fontId="84" fillId="78" borderId="77" applyNumberFormat="0" applyProtection="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6" fillId="13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21"/>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25" fillId="0" borderId="0"/>
    <xf numFmtId="0" fontId="38" fillId="0" borderId="0"/>
    <xf numFmtId="0" fontId="25" fillId="0" borderId="0"/>
    <xf numFmtId="0" fontId="25" fillId="0" borderId="0"/>
    <xf numFmtId="0" fontId="84" fillId="0" borderId="0"/>
    <xf numFmtId="0" fontId="25"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16" fontId="172"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4" fillId="0" borderId="0"/>
    <xf numFmtId="0" fontId="34" fillId="0" borderId="0"/>
    <xf numFmtId="0" fontId="8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88" fillId="0" borderId="0"/>
    <xf numFmtId="0" fontId="34" fillId="0" borderId="0"/>
    <xf numFmtId="0" fontId="34" fillId="0" borderId="0"/>
    <xf numFmtId="0" fontId="38" fillId="0" borderId="0"/>
    <xf numFmtId="0" fontId="88" fillId="0" borderId="0"/>
    <xf numFmtId="0" fontId="34" fillId="0" borderId="0"/>
    <xf numFmtId="0" fontId="34" fillId="0" borderId="0"/>
    <xf numFmtId="0" fontId="38" fillId="0" borderId="0"/>
    <xf numFmtId="0" fontId="88" fillId="0" borderId="0"/>
    <xf numFmtId="0" fontId="34" fillId="0" borderId="0"/>
    <xf numFmtId="0" fontId="34" fillId="0" borderId="0"/>
    <xf numFmtId="0" fontId="34" fillId="0" borderId="0"/>
    <xf numFmtId="0" fontId="34" fillId="0" borderId="0"/>
    <xf numFmtId="0" fontId="34" fillId="0" borderId="0"/>
    <xf numFmtId="0" fontId="38" fillId="0" borderId="0"/>
    <xf numFmtId="0" fontId="88" fillId="0" borderId="0"/>
    <xf numFmtId="0" fontId="34" fillId="0" borderId="0"/>
    <xf numFmtId="0" fontId="34" fillId="0" borderId="0"/>
    <xf numFmtId="0" fontId="38" fillId="0" borderId="0"/>
    <xf numFmtId="0" fontId="88" fillId="0" borderId="0"/>
    <xf numFmtId="0" fontId="34" fillId="0" borderId="0"/>
    <xf numFmtId="0" fontId="34" fillId="0" borderId="0"/>
    <xf numFmtId="0" fontId="38" fillId="0" borderId="0"/>
    <xf numFmtId="0" fontId="88" fillId="0" borderId="0"/>
    <xf numFmtId="0" fontId="34" fillId="0" borderId="0"/>
    <xf numFmtId="0" fontId="34" fillId="0" borderId="0"/>
    <xf numFmtId="0" fontId="38" fillId="0" borderId="0"/>
    <xf numFmtId="0" fontId="88" fillId="0" borderId="0"/>
    <xf numFmtId="0" fontId="34" fillId="0" borderId="0"/>
    <xf numFmtId="0" fontId="34" fillId="0" borderId="0"/>
    <xf numFmtId="0" fontId="38" fillId="0" borderId="0"/>
    <xf numFmtId="0" fontId="88" fillId="0" borderId="0"/>
    <xf numFmtId="0" fontId="34" fillId="0" borderId="0"/>
    <xf numFmtId="0" fontId="34" fillId="0" borderId="0"/>
    <xf numFmtId="0" fontId="38" fillId="0" borderId="0"/>
    <xf numFmtId="0" fontId="88" fillId="0" borderId="0"/>
    <xf numFmtId="0" fontId="34" fillId="0" borderId="0"/>
    <xf numFmtId="0" fontId="34" fillId="0" borderId="0"/>
    <xf numFmtId="0" fontId="38" fillId="0" borderId="0"/>
    <xf numFmtId="0" fontId="34" fillId="0" borderId="0"/>
    <xf numFmtId="0" fontId="34" fillId="0" borderId="0"/>
    <xf numFmtId="0" fontId="34" fillId="0" borderId="0"/>
    <xf numFmtId="0" fontId="38"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25" fillId="0" borderId="0"/>
    <xf numFmtId="0" fontId="34" fillId="0" borderId="0"/>
    <xf numFmtId="0" fontId="25" fillId="0" borderId="0"/>
    <xf numFmtId="0" fontId="34" fillId="0" borderId="0"/>
    <xf numFmtId="0" fontId="25" fillId="0" borderId="0"/>
    <xf numFmtId="0" fontId="25" fillId="0" borderId="0"/>
    <xf numFmtId="0" fontId="25" fillId="0" borderId="0"/>
    <xf numFmtId="0" fontId="34" fillId="0" borderId="0"/>
    <xf numFmtId="0" fontId="34" fillId="0" borderId="0"/>
    <xf numFmtId="0" fontId="25" fillId="0" borderId="0"/>
    <xf numFmtId="0" fontId="25" fillId="0" borderId="0"/>
    <xf numFmtId="0" fontId="25" fillId="0" borderId="0"/>
    <xf numFmtId="0" fontId="25" fillId="0" borderId="0"/>
    <xf numFmtId="0" fontId="25" fillId="0" borderId="0"/>
    <xf numFmtId="0" fontId="34" fillId="0" borderId="0"/>
    <xf numFmtId="0" fontId="34" fillId="0" borderId="0"/>
    <xf numFmtId="0" fontId="34" fillId="0" borderId="0"/>
    <xf numFmtId="0" fontId="25" fillId="0" borderId="0"/>
    <xf numFmtId="216" fontId="25" fillId="0" borderId="0"/>
    <xf numFmtId="0" fontId="34" fillId="0" borderId="0"/>
    <xf numFmtId="0" fontId="34" fillId="0" borderId="0"/>
    <xf numFmtId="0" fontId="25" fillId="0" borderId="0"/>
    <xf numFmtId="0" fontId="34" fillId="0" borderId="0"/>
    <xf numFmtId="0" fontId="25" fillId="0" borderId="0"/>
    <xf numFmtId="216"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25" fillId="0" borderId="0"/>
    <xf numFmtId="0" fontId="25" fillId="0" borderId="0"/>
    <xf numFmtId="0" fontId="34" fillId="0" borderId="0"/>
    <xf numFmtId="0" fontId="25" fillId="0" borderId="0"/>
    <xf numFmtId="0" fontId="25"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25" fillId="0" borderId="0"/>
    <xf numFmtId="0" fontId="25"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8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216" fontId="25"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216" fontId="25" fillId="0" borderId="0"/>
    <xf numFmtId="0" fontId="25" fillId="0" borderId="0"/>
    <xf numFmtId="0" fontId="38"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84" fillId="0" borderId="0"/>
    <xf numFmtId="0" fontId="25" fillId="0" borderId="0"/>
    <xf numFmtId="0" fontId="25" fillId="0" borderId="0"/>
    <xf numFmtId="0" fontId="34" fillId="0" borderId="0"/>
    <xf numFmtId="0" fontId="34" fillId="0" borderId="0"/>
    <xf numFmtId="0" fontId="38" fillId="0" borderId="0"/>
    <xf numFmtId="0" fontId="88" fillId="0" borderId="0"/>
    <xf numFmtId="0" fontId="34" fillId="0" borderId="0"/>
    <xf numFmtId="0" fontId="34" fillId="0" borderId="0"/>
    <xf numFmtId="0" fontId="38" fillId="0" borderId="0"/>
    <xf numFmtId="0" fontId="34" fillId="0" borderId="0"/>
    <xf numFmtId="0" fontId="34" fillId="0" borderId="0"/>
    <xf numFmtId="0" fontId="34" fillId="0" borderId="0"/>
    <xf numFmtId="0" fontId="38" fillId="0" borderId="0"/>
    <xf numFmtId="0" fontId="88" fillId="0" borderId="0"/>
    <xf numFmtId="0" fontId="34" fillId="0" borderId="0"/>
    <xf numFmtId="0" fontId="34" fillId="0" borderId="0"/>
    <xf numFmtId="0" fontId="38" fillId="0" borderId="0"/>
    <xf numFmtId="0" fontId="34" fillId="0" borderId="0"/>
    <xf numFmtId="0" fontId="34" fillId="0" borderId="0"/>
    <xf numFmtId="0" fontId="34" fillId="0" borderId="0"/>
    <xf numFmtId="0" fontId="38" fillId="0" borderId="0"/>
    <xf numFmtId="0" fontId="88" fillId="0" borderId="0"/>
    <xf numFmtId="0" fontId="34" fillId="0" borderId="0"/>
    <xf numFmtId="0" fontId="34" fillId="0" borderId="0"/>
    <xf numFmtId="0" fontId="88" fillId="0" borderId="0"/>
    <xf numFmtId="0" fontId="34" fillId="0" borderId="0"/>
    <xf numFmtId="0" fontId="34" fillId="0" borderId="0"/>
    <xf numFmtId="0" fontId="88" fillId="0" borderId="0"/>
    <xf numFmtId="0" fontId="34" fillId="0" borderId="0"/>
    <xf numFmtId="0" fontId="34" fillId="0" borderId="0"/>
    <xf numFmtId="0" fontId="88" fillId="0" borderId="0"/>
    <xf numFmtId="0" fontId="34" fillId="0" borderId="0"/>
    <xf numFmtId="0" fontId="34" fillId="0" borderId="0"/>
    <xf numFmtId="0" fontId="38" fillId="0" borderId="0"/>
    <xf numFmtId="0" fontId="34" fillId="0" borderId="0"/>
    <xf numFmtId="0" fontId="34" fillId="0" borderId="0"/>
    <xf numFmtId="0" fontId="34" fillId="0" borderId="0"/>
    <xf numFmtId="0" fontId="38"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88" fillId="0" borderId="0"/>
    <xf numFmtId="0" fontId="34" fillId="0" borderId="0"/>
    <xf numFmtId="0" fontId="25" fillId="0" borderId="0"/>
    <xf numFmtId="0" fontId="34" fillId="0" borderId="0"/>
    <xf numFmtId="0" fontId="34" fillId="0" borderId="0"/>
    <xf numFmtId="0" fontId="25" fillId="0" borderId="0"/>
    <xf numFmtId="0" fontId="78" fillId="0" borderId="0"/>
    <xf numFmtId="0" fontId="34" fillId="0" borderId="0"/>
    <xf numFmtId="0" fontId="34" fillId="0" borderId="0"/>
    <xf numFmtId="0" fontId="34" fillId="0" borderId="0"/>
    <xf numFmtId="0" fontId="38" fillId="0" borderId="0"/>
    <xf numFmtId="0" fontId="25" fillId="0" borderId="0"/>
    <xf numFmtId="0" fontId="34" fillId="0" borderId="0"/>
    <xf numFmtId="0" fontId="34" fillId="0" borderId="0"/>
    <xf numFmtId="0" fontId="25" fillId="0" borderId="0"/>
    <xf numFmtId="0" fontId="38" fillId="0" borderId="0"/>
    <xf numFmtId="0" fontId="88" fillId="0" borderId="0"/>
    <xf numFmtId="0" fontId="34" fillId="0" borderId="0"/>
    <xf numFmtId="0" fontId="34"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25"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9" fontId="34" fillId="0" borderId="21"/>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25" fillId="0" borderId="0"/>
    <xf numFmtId="0" fontId="34" fillId="0" borderId="0"/>
    <xf numFmtId="0" fontId="88" fillId="0" borderId="0"/>
    <xf numFmtId="0" fontId="25" fillId="0" borderId="0"/>
    <xf numFmtId="49" fontId="34" fillId="0" borderId="21"/>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88" fillId="0" borderId="0"/>
    <xf numFmtId="0" fontId="34" fillId="0" borderId="0"/>
    <xf numFmtId="0" fontId="34" fillId="0" borderId="0"/>
    <xf numFmtId="0" fontId="78" fillId="0" borderId="0"/>
    <xf numFmtId="0" fontId="34" fillId="0" borderId="0"/>
    <xf numFmtId="0" fontId="25" fillId="0" borderId="0"/>
    <xf numFmtId="0" fontId="34" fillId="0" borderId="0"/>
    <xf numFmtId="0" fontId="34" fillId="0" borderId="0"/>
    <xf numFmtId="0" fontId="25" fillId="0" borderId="0"/>
    <xf numFmtId="0" fontId="38" fillId="0" borderId="0"/>
    <xf numFmtId="0" fontId="88" fillId="0" borderId="0"/>
    <xf numFmtId="0" fontId="34" fillId="0" borderId="0"/>
    <xf numFmtId="0" fontId="25" fillId="0" borderId="0"/>
    <xf numFmtId="0" fontId="88" fillId="0" borderId="0"/>
    <xf numFmtId="0" fontId="88" fillId="0" borderId="0"/>
    <xf numFmtId="0" fontId="34" fillId="0" borderId="0"/>
    <xf numFmtId="0" fontId="34" fillId="0" borderId="0"/>
    <xf numFmtId="0" fontId="78" fillId="0" borderId="0"/>
    <xf numFmtId="0" fontId="34" fillId="0" borderId="0"/>
    <xf numFmtId="0" fontId="25" fillId="0" borderId="0"/>
    <xf numFmtId="0" fontId="25" fillId="0" borderId="0"/>
    <xf numFmtId="0" fontId="88" fillId="0" borderId="0"/>
    <xf numFmtId="0" fontId="34" fillId="0" borderId="0"/>
    <xf numFmtId="0" fontId="34" fillId="0" borderId="0"/>
    <xf numFmtId="0" fontId="25" fillId="0" borderId="0"/>
    <xf numFmtId="0" fontId="88" fillId="0" borderId="0"/>
    <xf numFmtId="0" fontId="34" fillId="0" borderId="0"/>
    <xf numFmtId="0" fontId="88" fillId="0" borderId="0"/>
    <xf numFmtId="0" fontId="34" fillId="0" borderId="0"/>
    <xf numFmtId="0" fontId="34" fillId="0" borderId="0"/>
    <xf numFmtId="0" fontId="78" fillId="0" borderId="0"/>
    <xf numFmtId="0" fontId="34" fillId="0" borderId="0"/>
    <xf numFmtId="0" fontId="34" fillId="0" borderId="0"/>
    <xf numFmtId="0" fontId="25" fillId="0" borderId="0"/>
    <xf numFmtId="0" fontId="88" fillId="0" borderId="0"/>
    <xf numFmtId="0" fontId="88" fillId="0" borderId="0"/>
    <xf numFmtId="0" fontId="25" fillId="0" borderId="0"/>
    <xf numFmtId="0" fontId="34" fillId="0" borderId="0"/>
    <xf numFmtId="0" fontId="34" fillId="0" borderId="0"/>
    <xf numFmtId="0" fontId="88" fillId="0" borderId="0"/>
    <xf numFmtId="0" fontId="34" fillId="0" borderId="0"/>
    <xf numFmtId="0" fontId="34" fillId="0" borderId="0"/>
    <xf numFmtId="0" fontId="78"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25" fillId="0" borderId="0"/>
    <xf numFmtId="0" fontId="88" fillId="0" borderId="0"/>
    <xf numFmtId="0" fontId="25" fillId="0" borderId="0"/>
    <xf numFmtId="0" fontId="25" fillId="0" borderId="0"/>
    <xf numFmtId="0" fontId="34" fillId="0" borderId="0"/>
    <xf numFmtId="0" fontId="25" fillId="0" borderId="0"/>
    <xf numFmtId="0" fontId="34" fillId="0" borderId="0"/>
    <xf numFmtId="0" fontId="88" fillId="0" borderId="0"/>
    <xf numFmtId="0" fontId="25" fillId="0" borderId="0"/>
    <xf numFmtId="0" fontId="34" fillId="0" borderId="0"/>
    <xf numFmtId="0" fontId="88" fillId="0" borderId="0"/>
    <xf numFmtId="0" fontId="25" fillId="0" borderId="0"/>
    <xf numFmtId="0" fontId="34" fillId="0" borderId="0"/>
    <xf numFmtId="0" fontId="88" fillId="0" borderId="0"/>
    <xf numFmtId="0" fontId="34" fillId="0" borderId="0"/>
    <xf numFmtId="0" fontId="34" fillId="0" borderId="0"/>
    <xf numFmtId="0" fontId="78" fillId="0" borderId="0"/>
    <xf numFmtId="0" fontId="34"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42" fillId="70" borderId="72" applyNumberFormat="0" applyAlignment="0"/>
    <xf numFmtId="0" fontId="34" fillId="0" borderId="0"/>
    <xf numFmtId="0" fontId="34" fillId="0" borderId="0"/>
    <xf numFmtId="1" fontId="42" fillId="70" borderId="72" applyNumberFormat="0" applyAlignment="0">
      <alignment horizontal="left"/>
    </xf>
    <xf numFmtId="0" fontId="34" fillId="0" borderId="0"/>
    <xf numFmtId="0" fontId="34" fillId="0" borderId="0"/>
    <xf numFmtId="1" fontId="42" fillId="94" borderId="72" applyNumberFormat="0" applyAlignment="0">
      <alignment horizontal="center"/>
    </xf>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216"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8"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8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25" fillId="0" borderId="0"/>
    <xf numFmtId="0" fontId="34" fillId="0" borderId="0"/>
    <xf numFmtId="0" fontId="25" fillId="0" borderId="0"/>
    <xf numFmtId="0" fontId="34" fillId="0" borderId="0"/>
    <xf numFmtId="0" fontId="34" fillId="0" borderId="0"/>
    <xf numFmtId="0" fontId="34" fillId="0" borderId="76" applyNumberFormat="0" applyAlignment="0">
      <alignment horizont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3" fontId="156" fillId="0" borderId="75"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88" fillId="0" borderId="0"/>
    <xf numFmtId="0" fontId="34" fillId="0" borderId="0"/>
    <xf numFmtId="0" fontId="34" fillId="0" borderId="0"/>
    <xf numFmtId="0" fontId="34" fillId="0" borderId="0"/>
    <xf numFmtId="0" fontId="25" fillId="0" borderId="0"/>
    <xf numFmtId="0" fontId="34" fillId="0" borderId="0"/>
    <xf numFmtId="0" fontId="25" fillId="0" borderId="0"/>
    <xf numFmtId="0" fontId="25" fillId="0" borderId="0"/>
    <xf numFmtId="0" fontId="25" fillId="0" borderId="0"/>
    <xf numFmtId="0" fontId="34" fillId="0" borderId="0"/>
    <xf numFmtId="0" fontId="25" fillId="0" borderId="0"/>
    <xf numFmtId="0" fontId="34" fillId="0" borderId="0"/>
    <xf numFmtId="0" fontId="96" fillId="130" borderId="0"/>
    <xf numFmtId="0" fontId="34" fillId="0" borderId="0"/>
    <xf numFmtId="0" fontId="34" fillId="0" borderId="0"/>
    <xf numFmtId="0" fontId="84" fillId="0" borderId="0"/>
    <xf numFmtId="0" fontId="34" fillId="0" borderId="0"/>
    <xf numFmtId="0" fontId="34" fillId="0" borderId="0"/>
    <xf numFmtId="0" fontId="34" fillId="0" borderId="0"/>
    <xf numFmtId="0" fontId="88" fillId="0" borderId="0"/>
    <xf numFmtId="0" fontId="34" fillId="0" borderId="0"/>
    <xf numFmtId="0" fontId="34" fillId="0" borderId="0"/>
    <xf numFmtId="0" fontId="34" fillId="0" borderId="0"/>
    <xf numFmtId="0" fontId="34" fillId="0" borderId="0"/>
    <xf numFmtId="0" fontId="25" fillId="0" borderId="0"/>
    <xf numFmtId="0" fontId="25" fillId="0" borderId="0"/>
    <xf numFmtId="0" fontId="84" fillId="0" borderId="0"/>
    <xf numFmtId="0" fontId="34" fillId="0" borderId="0"/>
    <xf numFmtId="0" fontId="34" fillId="0" borderId="0"/>
    <xf numFmtId="0" fontId="25" fillId="0" borderId="0"/>
    <xf numFmtId="0" fontId="25" fillId="0" borderId="0"/>
    <xf numFmtId="0" fontId="34" fillId="0" borderId="0"/>
    <xf numFmtId="0" fontId="96" fillId="130" borderId="0"/>
    <xf numFmtId="216" fontId="34" fillId="0" borderId="0"/>
    <xf numFmtId="0" fontId="34" fillId="0" borderId="0"/>
    <xf numFmtId="0" fontId="34" fillId="0" borderId="0"/>
    <xf numFmtId="0" fontId="34" fillId="0" borderId="0"/>
    <xf numFmtId="0" fontId="34" fillId="0" borderId="0"/>
    <xf numFmtId="0" fontId="84" fillId="0" borderId="0"/>
    <xf numFmtId="0" fontId="34" fillId="0" borderId="0"/>
    <xf numFmtId="0" fontId="25" fillId="0" borderId="0"/>
    <xf numFmtId="0" fontId="34" fillId="0" borderId="0"/>
    <xf numFmtId="0" fontId="25" fillId="0" borderId="0"/>
    <xf numFmtId="0" fontId="34" fillId="0" borderId="0"/>
    <xf numFmtId="0" fontId="34" fillId="0" borderId="0"/>
    <xf numFmtId="0" fontId="25" fillId="0" borderId="0"/>
    <xf numFmtId="0" fontId="34" fillId="0" borderId="0"/>
    <xf numFmtId="0" fontId="25" fillId="0" borderId="0"/>
    <xf numFmtId="0" fontId="34" fillId="0" borderId="0"/>
    <xf numFmtId="0" fontId="34" fillId="0" borderId="0"/>
    <xf numFmtId="0" fontId="34" fillId="0" borderId="0"/>
    <xf numFmtId="0" fontId="34"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34" fillId="0" borderId="0"/>
    <xf numFmtId="0" fontId="25" fillId="0" borderId="0"/>
    <xf numFmtId="0" fontId="25" fillId="0" borderId="0"/>
    <xf numFmtId="0" fontId="25" fillId="0" borderId="0"/>
    <xf numFmtId="0" fontId="34" fillId="0" borderId="0"/>
    <xf numFmtId="0" fontId="25" fillId="0" borderId="0"/>
    <xf numFmtId="0" fontId="25" fillId="0" borderId="0"/>
    <xf numFmtId="0" fontId="34" fillId="0" borderId="0"/>
    <xf numFmtId="0" fontId="34" fillId="0" borderId="0"/>
    <xf numFmtId="0" fontId="25" fillId="0" borderId="0"/>
    <xf numFmtId="0" fontId="34" fillId="0" borderId="0"/>
    <xf numFmtId="0" fontId="25" fillId="0" borderId="0"/>
    <xf numFmtId="0" fontId="88" fillId="0" borderId="0"/>
    <xf numFmtId="0" fontId="25" fillId="0" borderId="0"/>
    <xf numFmtId="0" fontId="25" fillId="0" borderId="0"/>
    <xf numFmtId="0" fontId="34" fillId="0" borderId="0"/>
    <xf numFmtId="0" fontId="25" fillId="0" borderId="0"/>
    <xf numFmtId="0" fontId="25" fillId="0" borderId="0"/>
    <xf numFmtId="0" fontId="7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8"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8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25" fillId="0" borderId="0"/>
    <xf numFmtId="0" fontId="34" fillId="0" borderId="0"/>
    <xf numFmtId="0" fontId="25" fillId="0" borderId="0"/>
    <xf numFmtId="0" fontId="8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84" fillId="0" borderId="0"/>
    <xf numFmtId="0" fontId="78" fillId="0" borderId="0"/>
    <xf numFmtId="0" fontId="96" fillId="13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25" fillId="0" borderId="0"/>
    <xf numFmtId="0" fontId="34" fillId="0" borderId="0"/>
    <xf numFmtId="0" fontId="25" fillId="0" borderId="0"/>
    <xf numFmtId="0" fontId="25" fillId="0" borderId="0"/>
    <xf numFmtId="0" fontId="25" fillId="0" borderId="0"/>
    <xf numFmtId="0" fontId="34" fillId="0" borderId="0"/>
    <xf numFmtId="0" fontId="25" fillId="0" borderId="0"/>
    <xf numFmtId="0" fontId="25" fillId="0" borderId="0"/>
    <xf numFmtId="0" fontId="25" fillId="0" borderId="0"/>
    <xf numFmtId="0" fontId="88" fillId="0" borderId="0"/>
    <xf numFmtId="0" fontId="25" fillId="0" borderId="0"/>
    <xf numFmtId="0" fontId="25" fillId="0" borderId="0"/>
    <xf numFmtId="0" fontId="25" fillId="0" borderId="0"/>
    <xf numFmtId="0" fontId="88" fillId="0" borderId="0"/>
    <xf numFmtId="0" fontId="25" fillId="0" borderId="0"/>
    <xf numFmtId="0" fontId="25" fillId="0" borderId="0"/>
    <xf numFmtId="0" fontId="25" fillId="0" borderId="0"/>
    <xf numFmtId="0" fontId="88" fillId="0" borderId="0"/>
    <xf numFmtId="0" fontId="25" fillId="0" borderId="0"/>
    <xf numFmtId="0" fontId="25"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34" fillId="0" borderId="0"/>
    <xf numFmtId="0" fontId="34" fillId="0" borderId="0"/>
    <xf numFmtId="0" fontId="96" fillId="130" borderId="0"/>
    <xf numFmtId="0" fontId="34" fillId="0" borderId="0"/>
    <xf numFmtId="0" fontId="34" fillId="0" borderId="0"/>
    <xf numFmtId="0" fontId="34" fillId="0" borderId="0"/>
    <xf numFmtId="0" fontId="34" fillId="0" borderId="0"/>
    <xf numFmtId="0" fontId="34" fillId="0" borderId="0"/>
    <xf numFmtId="0" fontId="96" fillId="130" borderId="0"/>
    <xf numFmtId="0" fontId="34" fillId="0" borderId="0"/>
    <xf numFmtId="0" fontId="96" fillId="13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25" fillId="0" borderId="0"/>
    <xf numFmtId="0" fontId="25" fillId="0" borderId="0"/>
    <xf numFmtId="0" fontId="88" fillId="0" borderId="0"/>
    <xf numFmtId="0" fontId="25" fillId="0" borderId="0"/>
    <xf numFmtId="0" fontId="88" fillId="0" borderId="0"/>
    <xf numFmtId="0" fontId="25" fillId="0" borderId="0"/>
    <xf numFmtId="0" fontId="8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67" borderId="35" applyNumberFormat="0" applyFont="0" applyAlignment="0" applyProtection="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25" fillId="11" borderId="18" applyNumberFormat="0" applyFont="0" applyAlignment="0" applyProtection="0"/>
    <xf numFmtId="0" fontId="25" fillId="11" borderId="18" applyNumberFormat="0" applyFont="0" applyAlignment="0" applyProtection="0"/>
    <xf numFmtId="0" fontId="34" fillId="0" borderId="0"/>
    <xf numFmtId="0" fontId="25" fillId="11" borderId="18" applyNumberFormat="0" applyFont="0" applyAlignment="0" applyProtection="0"/>
    <xf numFmtId="0" fontId="34" fillId="40" borderId="35"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96" fillId="67" borderId="54" applyNumberFormat="0" applyFont="0" applyAlignment="0" applyProtection="0"/>
    <xf numFmtId="0" fontId="84" fillId="40" borderId="35" applyNumberFormat="0" applyFont="0" applyAlignment="0" applyProtection="0"/>
    <xf numFmtId="0" fontId="34" fillId="0" borderId="0"/>
    <xf numFmtId="0" fontId="34" fillId="0" borderId="0"/>
    <xf numFmtId="0" fontId="96" fillId="67" borderId="54" applyNumberFormat="0" applyFont="0" applyAlignment="0" applyProtection="0"/>
    <xf numFmtId="0" fontId="84" fillId="40" borderId="35" applyNumberFormat="0" applyFont="0" applyAlignment="0" applyProtection="0"/>
    <xf numFmtId="0" fontId="34" fillId="0" borderId="0"/>
    <xf numFmtId="0" fontId="25" fillId="11" borderId="18" applyNumberFormat="0" applyFont="0" applyAlignment="0" applyProtection="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78" fillId="11" borderId="18" applyNumberFormat="0" applyFont="0" applyAlignment="0" applyProtection="0"/>
    <xf numFmtId="0" fontId="84" fillId="40" borderId="35" applyNumberFormat="0" applyFont="0" applyAlignment="0" applyProtection="0"/>
    <xf numFmtId="0" fontId="34" fillId="0" borderId="0"/>
    <xf numFmtId="0" fontId="25" fillId="11" borderId="18" applyNumberFormat="0" applyFont="0" applyAlignment="0" applyProtection="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40" borderId="35" applyNumberFormat="0" applyFont="0" applyAlignment="0" applyProtection="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25"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96" fillId="67" borderId="5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25"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25" fillId="11" borderId="18" applyNumberFormat="0" applyFont="0" applyAlignment="0" applyProtection="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25"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34" fillId="40" borderId="22" applyNumberFormat="0" applyFont="0" applyAlignment="0" applyProtection="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40" borderId="22"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96" fillId="67" borderId="54" applyNumberFormat="0" applyFont="0" applyAlignment="0" applyProtection="0"/>
    <xf numFmtId="0" fontId="34" fillId="0" borderId="0"/>
    <xf numFmtId="0" fontId="34" fillId="0" borderId="0"/>
    <xf numFmtId="0" fontId="78" fillId="11" borderId="18" applyNumberFormat="0" applyFont="0" applyAlignment="0" applyProtection="0"/>
    <xf numFmtId="0" fontId="25"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34" fillId="40" borderId="22" applyNumberFormat="0" applyFont="0" applyAlignment="0" applyProtection="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34" fillId="40" borderId="22" applyNumberFormat="0" applyFont="0" applyAlignment="0" applyProtection="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34" fillId="40" borderId="22" applyNumberFormat="0" applyFont="0" applyAlignment="0" applyProtection="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5" fillId="11" borderId="18" applyNumberFormat="0" applyFont="0" applyAlignment="0" applyProtection="0"/>
    <xf numFmtId="0" fontId="34" fillId="0" borderId="0"/>
    <xf numFmtId="0" fontId="34" fillId="0" borderId="0"/>
    <xf numFmtId="0" fontId="34" fillId="0" borderId="0"/>
    <xf numFmtId="0" fontId="78" fillId="11" borderId="18" applyNumberFormat="0" applyFont="0" applyAlignment="0" applyProtection="0"/>
    <xf numFmtId="0" fontId="34" fillId="0" borderId="0"/>
    <xf numFmtId="0" fontId="34" fillId="0" borderId="0"/>
    <xf numFmtId="0" fontId="118" fillId="122" borderId="36" applyNumberFormat="0" applyAlignment="0" applyProtection="0"/>
    <xf numFmtId="0" fontId="34" fillId="0" borderId="0"/>
    <xf numFmtId="0" fontId="34" fillId="0" borderId="0"/>
    <xf numFmtId="0" fontId="34" fillId="0" borderId="0"/>
    <xf numFmtId="0" fontId="34" fillId="0" borderId="0"/>
    <xf numFmtId="0" fontId="118" fillId="123" borderId="36" applyNumberFormat="0" applyAlignment="0" applyProtection="0"/>
    <xf numFmtId="0" fontId="118" fillId="49" borderId="36" applyNumberFormat="0" applyAlignment="0" applyProtection="0"/>
    <xf numFmtId="0" fontId="34" fillId="0" borderId="0"/>
    <xf numFmtId="0" fontId="118" fillId="123" borderId="36" applyNumberFormat="0" applyAlignment="0" applyProtection="0"/>
    <xf numFmtId="0" fontId="118" fillId="49" borderId="36" applyNumberFormat="0" applyAlignment="0" applyProtection="0"/>
    <xf numFmtId="0" fontId="34" fillId="0" borderId="0"/>
    <xf numFmtId="0" fontId="34" fillId="0" borderId="0"/>
    <xf numFmtId="0" fontId="118" fillId="49" borderId="36" applyNumberFormat="0" applyAlignment="0" applyProtection="0"/>
    <xf numFmtId="0" fontId="34" fillId="0" borderId="0"/>
    <xf numFmtId="0" fontId="34" fillId="0" borderId="0"/>
    <xf numFmtId="0" fontId="34" fillId="0" borderId="0"/>
    <xf numFmtId="0" fontId="118" fillId="42" borderId="36" applyNumberFormat="0" applyAlignment="0" applyProtection="0"/>
    <xf numFmtId="0" fontId="64" fillId="9" borderId="15" applyNumberForma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4" fillId="9" borderId="15" applyNumberFormat="0" applyAlignment="0" applyProtection="0"/>
    <xf numFmtId="0" fontId="34" fillId="0" borderId="0"/>
    <xf numFmtId="0" fontId="34" fillId="0" borderId="0"/>
    <xf numFmtId="10" fontId="34" fillId="0" borderId="0" applyFont="0" applyFill="0" applyBorder="0" applyAlignment="0" applyProtection="0"/>
    <xf numFmtId="0" fontId="34" fillId="0" borderId="0"/>
    <xf numFmtId="0" fontId="34" fillId="0" borderId="0"/>
    <xf numFmtId="10" fontId="34" fillId="0" borderId="0" applyFont="0" applyFill="0" applyBorder="0" applyAlignment="0" applyProtection="0"/>
    <xf numFmtId="0" fontId="34" fillId="0" borderId="0"/>
    <xf numFmtId="0" fontId="34" fillId="0" borderId="0"/>
    <xf numFmtId="0" fontId="34" fillId="0" borderId="0"/>
    <xf numFmtId="10"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9" fontId="88" fillId="0" borderId="0" applyFont="0" applyFill="0" applyBorder="0" applyAlignment="0" applyProtection="0"/>
    <xf numFmtId="9" fontId="34"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8" fillId="0" borderId="0" applyFont="0" applyFill="0" applyBorder="0" applyAlignment="0" applyProtection="0"/>
    <xf numFmtId="0" fontId="34" fillId="0" borderId="0"/>
    <xf numFmtId="9" fontId="34" fillId="0" borderId="0" applyFont="0" applyFill="0" applyBorder="0" applyAlignment="0" applyProtection="0"/>
    <xf numFmtId="9" fontId="25" fillId="0" borderId="0" applyFont="0" applyFill="0" applyBorder="0" applyAlignment="0" applyProtection="0"/>
    <xf numFmtId="0" fontId="34" fillId="0" borderId="0"/>
    <xf numFmtId="0" fontId="34" fillId="0" borderId="0"/>
    <xf numFmtId="9" fontId="38" fillId="0" borderId="0" applyFont="0" applyFill="0" applyBorder="0" applyAlignment="0" applyProtection="0"/>
    <xf numFmtId="0" fontId="34" fillId="0" borderId="0"/>
    <xf numFmtId="0" fontId="34" fillId="0" borderId="0"/>
    <xf numFmtId="0" fontId="34" fillId="0" borderId="0"/>
    <xf numFmtId="9" fontId="38"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8" fillId="0" borderId="0" applyFont="0" applyFill="0" applyBorder="0" applyAlignment="0" applyProtection="0"/>
    <xf numFmtId="0" fontId="34" fillId="0" borderId="0"/>
    <xf numFmtId="9" fontId="88" fillId="0" borderId="0" applyFont="0" applyFill="0" applyBorder="0" applyAlignment="0" applyProtection="0"/>
    <xf numFmtId="9" fontId="25"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8"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0" fontId="34" fillId="0" borderId="0"/>
    <xf numFmtId="9" fontId="88"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8"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8"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8"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8"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84" fillId="0" borderId="0" applyFont="0" applyFill="0" applyBorder="0" applyAlignment="0" applyProtection="0"/>
    <xf numFmtId="9" fontId="34" fillId="0" borderId="0" applyFont="0" applyFill="0" applyBorder="0" applyAlignment="0" applyProtection="0"/>
    <xf numFmtId="0" fontId="34" fillId="0" borderId="0"/>
    <xf numFmtId="9" fontId="38" fillId="0" borderId="0" applyFont="0" applyFill="0" applyBorder="0" applyAlignment="0" applyProtection="0"/>
    <xf numFmtId="0" fontId="34" fillId="0" borderId="0"/>
    <xf numFmtId="9" fontId="88"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9" fontId="88"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9" fontId="25" fillId="0" borderId="0" applyFont="0" applyFill="0" applyBorder="0" applyAlignment="0" applyProtection="0"/>
    <xf numFmtId="0" fontId="34" fillId="0" borderId="0"/>
    <xf numFmtId="0" fontId="34" fillId="0" borderId="0"/>
    <xf numFmtId="0" fontId="34" fillId="0" borderId="0"/>
    <xf numFmtId="9" fontId="78" fillId="0" borderId="0" applyFont="0" applyFill="0" applyBorder="0" applyAlignment="0" applyProtection="0"/>
    <xf numFmtId="9" fontId="25" fillId="0" borderId="0" applyFont="0" applyFill="0" applyBorder="0" applyAlignment="0" applyProtection="0"/>
    <xf numFmtId="0" fontId="34" fillId="0" borderId="0"/>
    <xf numFmtId="0" fontId="34" fillId="0" borderId="0"/>
    <xf numFmtId="9" fontId="78"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8" fillId="0" borderId="0" applyFont="0" applyFill="0" applyBorder="0" applyAlignment="0" applyProtection="0"/>
    <xf numFmtId="0" fontId="34" fillId="0" borderId="0"/>
    <xf numFmtId="0" fontId="34" fillId="0" borderId="0"/>
    <xf numFmtId="0" fontId="34" fillId="0" borderId="0"/>
    <xf numFmtId="9" fontId="38"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9" fontId="38"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8" fillId="0" borderId="0" applyFont="0" applyFill="0" applyBorder="0" applyAlignment="0" applyProtection="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8" fillId="0" borderId="0" applyFont="0" applyFill="0" applyBorder="0" applyAlignment="0" applyProtection="0"/>
    <xf numFmtId="0" fontId="34" fillId="0" borderId="0"/>
    <xf numFmtId="9" fontId="38"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88"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88"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9" fontId="78" fillId="0" borderId="0" applyFont="0" applyFill="0" applyBorder="0" applyAlignment="0" applyProtection="0"/>
    <xf numFmtId="0" fontId="34" fillId="0" borderId="0"/>
    <xf numFmtId="0" fontId="34" fillId="0" borderId="0"/>
    <xf numFmtId="9" fontId="78" fillId="0" borderId="0" applyFont="0" applyFill="0" applyBorder="0" applyAlignment="0" applyProtection="0"/>
    <xf numFmtId="0" fontId="34" fillId="0" borderId="0"/>
    <xf numFmtId="0" fontId="34" fillId="0" borderId="0"/>
    <xf numFmtId="0" fontId="34" fillId="0" borderId="0"/>
    <xf numFmtId="9" fontId="78" fillId="0" borderId="0" applyFont="0" applyFill="0" applyBorder="0" applyAlignment="0" applyProtection="0"/>
    <xf numFmtId="0" fontId="34" fillId="0" borderId="0"/>
    <xf numFmtId="0" fontId="34" fillId="0" borderId="0"/>
    <xf numFmtId="0" fontId="34" fillId="0" borderId="0"/>
    <xf numFmtId="9" fontId="78"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9" fontId="78" fillId="0" borderId="0" applyFont="0" applyFill="0" applyBorder="0" applyAlignment="0" applyProtection="0"/>
    <xf numFmtId="0" fontId="34" fillId="0" borderId="0"/>
    <xf numFmtId="0" fontId="34" fillId="0" borderId="0"/>
    <xf numFmtId="9" fontId="78" fillId="0" borderId="0" applyFont="0" applyFill="0" applyBorder="0" applyAlignment="0" applyProtection="0"/>
    <xf numFmtId="0" fontId="34" fillId="0" borderId="0"/>
    <xf numFmtId="0" fontId="34" fillId="0" borderId="0"/>
    <xf numFmtId="0" fontId="34" fillId="0" borderId="0"/>
    <xf numFmtId="9" fontId="78" fillId="0" borderId="0" applyFont="0" applyFill="0" applyBorder="0" applyAlignment="0" applyProtection="0"/>
    <xf numFmtId="0" fontId="34" fillId="0" borderId="0"/>
    <xf numFmtId="0" fontId="34" fillId="0" borderId="0"/>
    <xf numFmtId="0" fontId="34" fillId="0" borderId="0"/>
    <xf numFmtId="9" fontId="78"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8"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9" fontId="38"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9" fontId="88"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9" fontId="38" fillId="0" borderId="0" applyFont="0" applyFill="0" applyBorder="0" applyAlignment="0" applyProtection="0"/>
    <xf numFmtId="0" fontId="34" fillId="0" borderId="0"/>
    <xf numFmtId="0" fontId="34" fillId="0" borderId="0"/>
    <xf numFmtId="0" fontId="34" fillId="0" borderId="0"/>
    <xf numFmtId="9" fontId="38" fillId="0" borderId="0" applyFont="0" applyFill="0" applyBorder="0" applyAlignment="0" applyProtection="0"/>
    <xf numFmtId="0" fontId="34" fillId="0" borderId="0"/>
    <xf numFmtId="0" fontId="34" fillId="0" borderId="0"/>
    <xf numFmtId="9" fontId="78" fillId="0" borderId="0" applyFont="0" applyFill="0" applyBorder="0" applyAlignment="0" applyProtection="0"/>
    <xf numFmtId="0" fontId="34" fillId="0" borderId="0"/>
    <xf numFmtId="9" fontId="25" fillId="0" borderId="0" applyFont="0" applyFill="0" applyBorder="0" applyAlignment="0" applyProtection="0"/>
    <xf numFmtId="0" fontId="34" fillId="0" borderId="0"/>
    <xf numFmtId="9" fontId="25" fillId="0" borderId="0" applyFont="0" applyFill="0" applyBorder="0" applyAlignment="0" applyProtection="0"/>
    <xf numFmtId="0" fontId="34" fillId="0" borderId="0"/>
    <xf numFmtId="0" fontId="34" fillId="0" borderId="0"/>
    <xf numFmtId="0" fontId="34" fillId="0" borderId="0"/>
    <xf numFmtId="9" fontId="78" fillId="0" borderId="0" applyFont="0" applyFill="0" applyBorder="0" applyAlignment="0" applyProtection="0"/>
    <xf numFmtId="0" fontId="34" fillId="0" borderId="0"/>
    <xf numFmtId="0" fontId="34" fillId="0" borderId="0"/>
    <xf numFmtId="0" fontId="34" fillId="0" borderId="0"/>
    <xf numFmtId="9" fontId="78" fillId="0" borderId="0" applyFont="0" applyFill="0" applyBorder="0" applyAlignment="0" applyProtection="0"/>
    <xf numFmtId="0" fontId="34" fillId="0" borderId="0"/>
    <xf numFmtId="0" fontId="34" fillId="0" borderId="0"/>
    <xf numFmtId="0" fontId="34" fillId="0" borderId="0"/>
    <xf numFmtId="9" fontId="78" fillId="0" borderId="0" applyFont="0" applyFill="0" applyBorder="0" applyAlignment="0" applyProtection="0"/>
    <xf numFmtId="9" fontId="88" fillId="0" borderId="0" applyFont="0" applyFill="0" applyBorder="0" applyAlignment="0" applyProtection="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9" fontId="25" fillId="0" borderId="0" applyFont="0" applyFill="0" applyBorder="0" applyAlignment="0" applyProtection="0"/>
    <xf numFmtId="9" fontId="34" fillId="0" borderId="0" applyFont="0" applyFill="0" applyBorder="0" applyAlignment="0" applyProtection="0"/>
    <xf numFmtId="9" fontId="25" fillId="0" borderId="0" applyFont="0" applyFill="0" applyBorder="0" applyAlignment="0" applyProtection="0"/>
    <xf numFmtId="0" fontId="34" fillId="0" borderId="0"/>
    <xf numFmtId="0" fontId="34" fillId="0" borderId="0"/>
    <xf numFmtId="0" fontId="34" fillId="0" borderId="0"/>
    <xf numFmtId="0" fontId="34" fillId="0" borderId="0"/>
    <xf numFmtId="9" fontId="38"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8" fillId="0" borderId="0" applyFont="0" applyFill="0" applyBorder="0" applyAlignment="0" applyProtection="0"/>
    <xf numFmtId="0" fontId="34" fillId="0" borderId="0"/>
    <xf numFmtId="0" fontId="34" fillId="0" borderId="0"/>
    <xf numFmtId="0" fontId="34" fillId="0" borderId="0"/>
    <xf numFmtId="9" fontId="38" fillId="0" borderId="0" applyFont="0" applyFill="0" applyBorder="0" applyAlignment="0" applyProtection="0"/>
    <xf numFmtId="0" fontId="34" fillId="0" borderId="0"/>
    <xf numFmtId="0" fontId="34" fillId="0" borderId="0"/>
    <xf numFmtId="0" fontId="34" fillId="0" borderId="0"/>
    <xf numFmtId="9" fontId="38" fillId="0" borderId="0" applyFont="0" applyFill="0" applyBorder="0" applyAlignment="0" applyProtection="0"/>
    <xf numFmtId="0" fontId="34" fillId="0" borderId="0"/>
    <xf numFmtId="0" fontId="34" fillId="0" borderId="0"/>
    <xf numFmtId="0" fontId="34" fillId="0" borderId="0"/>
    <xf numFmtId="9" fontId="78" fillId="0" borderId="0" applyFont="0" applyFill="0" applyBorder="0" applyAlignment="0" applyProtection="0"/>
    <xf numFmtId="0" fontId="34" fillId="0" borderId="0"/>
    <xf numFmtId="0" fontId="34" fillId="0" borderId="0"/>
    <xf numFmtId="0" fontId="34" fillId="0" borderId="0"/>
    <xf numFmtId="9" fontId="78" fillId="0" borderId="0" applyFont="0" applyFill="0" applyBorder="0" applyAlignment="0" applyProtection="0"/>
    <xf numFmtId="9" fontId="88"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78"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96" fillId="0" borderId="0" applyFont="0" applyFill="0" applyBorder="0" applyAlignment="0" applyProtection="0"/>
    <xf numFmtId="9" fontId="38"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78"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78" fillId="0" borderId="0" applyFont="0" applyFill="0" applyBorder="0" applyAlignment="0" applyProtection="0"/>
    <xf numFmtId="9" fontId="88" fillId="0" borderId="0" applyFont="0" applyFill="0" applyBorder="0" applyAlignment="0" applyProtection="0"/>
    <xf numFmtId="0" fontId="34" fillId="0" borderId="0"/>
    <xf numFmtId="0" fontId="34" fillId="0" borderId="0"/>
    <xf numFmtId="0" fontId="34" fillId="0" borderId="0"/>
    <xf numFmtId="9" fontId="78" fillId="0" borderId="0" applyFont="0" applyFill="0" applyBorder="0" applyAlignment="0" applyProtection="0"/>
    <xf numFmtId="0" fontId="34" fillId="0" borderId="0"/>
    <xf numFmtId="0" fontId="34" fillId="0" borderId="0"/>
    <xf numFmtId="9" fontId="78"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9" fontId="88"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207" fontId="120" fillId="0" borderId="0" applyProtection="0"/>
    <xf numFmtId="0" fontId="34" fillId="0" borderId="0"/>
    <xf numFmtId="0" fontId="34" fillId="0" borderId="0"/>
    <xf numFmtId="0" fontId="34" fillId="0" borderId="0"/>
    <xf numFmtId="0" fontId="121" fillId="0" borderId="47" applyNumberFormat="0" applyFill="0" applyBorder="0" applyAlignment="0" applyProtection="0">
      <protection hidden="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 fontId="96" fillId="77" borderId="54" applyNumberFormat="0" applyProtection="0">
      <alignment vertical="center"/>
    </xf>
    <xf numFmtId="0" fontId="34" fillId="0" borderId="0"/>
    <xf numFmtId="0" fontId="34" fillId="0" borderId="0"/>
    <xf numFmtId="4" fontId="84" fillId="78" borderId="36" applyNumberFormat="0" applyProtection="0">
      <alignment vertical="center"/>
    </xf>
    <xf numFmtId="4" fontId="96" fillId="77" borderId="54" applyNumberFormat="0" applyProtection="0">
      <alignment vertical="center"/>
    </xf>
    <xf numFmtId="0" fontId="34" fillId="0" borderId="0"/>
    <xf numFmtId="0" fontId="34" fillId="0" borderId="0"/>
    <xf numFmtId="0" fontId="34" fillId="0" borderId="0"/>
    <xf numFmtId="4" fontId="96" fillId="77" borderId="54" applyNumberFormat="0" applyProtection="0">
      <alignment vertical="center"/>
    </xf>
    <xf numFmtId="0" fontId="34" fillId="0" borderId="0"/>
    <xf numFmtId="0" fontId="34" fillId="0" borderId="0"/>
    <xf numFmtId="4" fontId="96" fillId="77" borderId="54" applyNumberFormat="0" applyProtection="0">
      <alignment vertical="center"/>
    </xf>
    <xf numFmtId="4" fontId="84" fillId="78" borderId="36" applyNumberFormat="0" applyProtection="0">
      <alignment vertical="center"/>
    </xf>
    <xf numFmtId="0" fontId="34" fillId="0" borderId="0"/>
    <xf numFmtId="0" fontId="34" fillId="0" borderId="0"/>
    <xf numFmtId="0" fontId="34" fillId="0" borderId="0"/>
    <xf numFmtId="4" fontId="96" fillId="77" borderId="54" applyNumberFormat="0" applyProtection="0">
      <alignment vertical="center"/>
    </xf>
    <xf numFmtId="4" fontId="124" fillId="79" borderId="1" applyNumberFormat="0" applyProtection="0">
      <alignment horizontal="right" vertical="center" wrapText="1"/>
    </xf>
    <xf numFmtId="4" fontId="84" fillId="78" borderId="36" applyNumberFormat="0" applyProtection="0">
      <alignment vertical="center"/>
    </xf>
    <xf numFmtId="0" fontId="34" fillId="0" borderId="0"/>
    <xf numFmtId="4" fontId="84" fillId="78" borderId="36" applyNumberFormat="0" applyProtection="0">
      <alignment vertical="center"/>
    </xf>
    <xf numFmtId="0" fontId="34" fillId="0" borderId="0"/>
    <xf numFmtId="0" fontId="34" fillId="0" borderId="0"/>
    <xf numFmtId="4" fontId="128" fillId="77" borderId="37" applyNumberFormat="0" applyProtection="0">
      <alignment vertical="center"/>
    </xf>
    <xf numFmtId="0" fontId="34" fillId="0" borderId="0"/>
    <xf numFmtId="0" fontId="34" fillId="0" borderId="0"/>
    <xf numFmtId="0" fontId="34" fillId="0" borderId="0"/>
    <xf numFmtId="0" fontId="34" fillId="0" borderId="0"/>
    <xf numFmtId="4" fontId="185" fillId="78" borderId="54" applyNumberFormat="0" applyProtection="0">
      <alignment vertical="center"/>
    </xf>
    <xf numFmtId="4" fontId="185" fillId="78" borderId="54" applyNumberFormat="0" applyProtection="0">
      <alignment vertical="center"/>
    </xf>
    <xf numFmtId="0" fontId="34" fillId="0" borderId="0"/>
    <xf numFmtId="0" fontId="34" fillId="0" borderId="0"/>
    <xf numFmtId="0" fontId="34" fillId="0" borderId="0"/>
    <xf numFmtId="4" fontId="125" fillId="78" borderId="37" applyNumberFormat="0" applyProtection="0">
      <alignment vertical="center"/>
    </xf>
    <xf numFmtId="4" fontId="134" fillId="78" borderId="36" applyNumberFormat="0" applyProtection="0">
      <alignment vertical="center"/>
    </xf>
    <xf numFmtId="0" fontId="34" fillId="0" borderId="0"/>
    <xf numFmtId="0" fontId="34" fillId="0" borderId="0"/>
    <xf numFmtId="4" fontId="134" fillId="78" borderId="36" applyNumberFormat="0" applyProtection="0">
      <alignment vertical="center"/>
    </xf>
    <xf numFmtId="4" fontId="125" fillId="77" borderId="37" applyNumberFormat="0" applyProtection="0">
      <alignment vertical="center"/>
    </xf>
    <xf numFmtId="0" fontId="34" fillId="0" borderId="0"/>
    <xf numFmtId="0" fontId="34" fillId="0" borderId="0"/>
    <xf numFmtId="4" fontId="126" fillId="80" borderId="28">
      <alignment vertical="center"/>
    </xf>
    <xf numFmtId="0" fontId="34" fillId="0" borderId="0"/>
    <xf numFmtId="0" fontId="34" fillId="0" borderId="0"/>
    <xf numFmtId="0" fontId="34" fillId="0" borderId="0"/>
    <xf numFmtId="4" fontId="127" fillId="80" borderId="28">
      <alignment vertical="center"/>
    </xf>
    <xf numFmtId="0" fontId="34" fillId="0" borderId="0"/>
    <xf numFmtId="0" fontId="34" fillId="0" borderId="0"/>
    <xf numFmtId="0" fontId="34" fillId="0" borderId="0"/>
    <xf numFmtId="4" fontId="126" fillId="81" borderId="28">
      <alignment vertical="center"/>
    </xf>
    <xf numFmtId="0" fontId="34" fillId="0" borderId="0"/>
    <xf numFmtId="0" fontId="34" fillId="0" borderId="0"/>
    <xf numFmtId="0" fontId="34" fillId="0" borderId="0"/>
    <xf numFmtId="4" fontId="127" fillId="81" borderId="28">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4" fontId="96" fillId="78" borderId="54" applyNumberFormat="0" applyProtection="0">
      <alignment horizontal="left" vertical="center" indent="1"/>
    </xf>
    <xf numFmtId="0" fontId="34" fillId="0" borderId="0"/>
    <xf numFmtId="0" fontId="34" fillId="0" borderId="0"/>
    <xf numFmtId="0" fontId="34" fillId="0" borderId="0"/>
    <xf numFmtId="4" fontId="96" fillId="78" borderId="54" applyNumberFormat="0" applyProtection="0">
      <alignment horizontal="left" vertical="center" indent="1"/>
    </xf>
    <xf numFmtId="0" fontId="34" fillId="0" borderId="0"/>
    <xf numFmtId="0" fontId="34" fillId="0" borderId="0"/>
    <xf numFmtId="4" fontId="96" fillId="78" borderId="54" applyNumberFormat="0" applyProtection="0">
      <alignment horizontal="left" vertical="center" indent="1"/>
    </xf>
    <xf numFmtId="4" fontId="96" fillId="78" borderId="54" applyNumberFormat="0" applyProtection="0">
      <alignment horizontal="left" vertical="center" indent="1"/>
    </xf>
    <xf numFmtId="0" fontId="34" fillId="0" borderId="0"/>
    <xf numFmtId="0" fontId="34" fillId="0" borderId="0"/>
    <xf numFmtId="0" fontId="34" fillId="0" borderId="0"/>
    <xf numFmtId="4" fontId="124" fillId="79" borderId="1" applyNumberFormat="0" applyProtection="0">
      <alignment horizontal="left" vertical="center" indent="1"/>
    </xf>
    <xf numFmtId="4" fontId="84" fillId="78" borderId="36" applyNumberFormat="0" applyProtection="0">
      <alignment horizontal="left" vertical="center" indent="1"/>
    </xf>
    <xf numFmtId="0" fontId="34" fillId="0" borderId="0"/>
    <xf numFmtId="0" fontId="34" fillId="0" borderId="0"/>
    <xf numFmtId="4" fontId="84" fillId="78" borderId="36" applyNumberFormat="0" applyProtection="0">
      <alignment horizontal="left" vertical="center" indent="1"/>
    </xf>
    <xf numFmtId="4" fontId="128" fillId="77" borderId="37" applyNumberFormat="0" applyProtection="0">
      <alignment horizontal="left" vertical="center" indent="1"/>
    </xf>
    <xf numFmtId="0" fontId="34" fillId="0" borderId="0"/>
    <xf numFmtId="0" fontId="34" fillId="0" borderId="0"/>
    <xf numFmtId="0" fontId="34" fillId="0" borderId="0"/>
    <xf numFmtId="0" fontId="34" fillId="0" borderId="0"/>
    <xf numFmtId="0" fontId="186" fillId="77" borderId="37" applyNumberFormat="0" applyProtection="0">
      <alignment horizontal="left" vertical="top" indent="1"/>
    </xf>
    <xf numFmtId="0" fontId="186" fillId="77" borderId="37" applyNumberFormat="0" applyProtection="0">
      <alignment horizontal="left" vertical="top" indent="1"/>
    </xf>
    <xf numFmtId="0" fontId="34" fillId="0" borderId="0"/>
    <xf numFmtId="0" fontId="34" fillId="0" borderId="0"/>
    <xf numFmtId="0" fontId="34" fillId="0" borderId="0"/>
    <xf numFmtId="0" fontId="128" fillId="78" borderId="37" applyNumberFormat="0" applyProtection="0">
      <alignment horizontal="left" vertical="top" indent="1"/>
    </xf>
    <xf numFmtId="4" fontId="84" fillId="78" borderId="36" applyNumberFormat="0" applyProtection="0">
      <alignment horizontal="left" vertical="center" indent="1"/>
    </xf>
    <xf numFmtId="0" fontId="34" fillId="0" borderId="0"/>
    <xf numFmtId="0" fontId="34" fillId="0" borderId="0"/>
    <xf numFmtId="4" fontId="84" fillId="78" borderId="36" applyNumberFormat="0" applyProtection="0">
      <alignment horizontal="left" vertical="center" indent="1"/>
    </xf>
    <xf numFmtId="0" fontId="128" fillId="77" borderId="37" applyNumberFormat="0" applyProtection="0">
      <alignment horizontal="left" vertical="top" indent="1"/>
    </xf>
    <xf numFmtId="0" fontId="34" fillId="0" borderId="0"/>
    <xf numFmtId="0" fontId="34" fillId="0" borderId="0"/>
    <xf numFmtId="0" fontId="34" fillId="0" borderId="0"/>
    <xf numFmtId="0" fontId="34" fillId="0" borderId="0"/>
    <xf numFmtId="0" fontId="34" fillId="0" borderId="0"/>
    <xf numFmtId="4" fontId="96" fillId="53" borderId="54" applyNumberFormat="0" applyProtection="0">
      <alignment horizontal="left" vertical="center" indent="1"/>
    </xf>
    <xf numFmtId="0" fontId="34" fillId="0" borderId="0"/>
    <xf numFmtId="0" fontId="34" fillId="0" borderId="0"/>
    <xf numFmtId="0" fontId="34" fillId="0" borderId="0"/>
    <xf numFmtId="4" fontId="96" fillId="53" borderId="54" applyNumberFormat="0" applyProtection="0">
      <alignment horizontal="left" vertical="center" indent="1"/>
    </xf>
    <xf numFmtId="0" fontId="34" fillId="0" borderId="0"/>
    <xf numFmtId="0" fontId="34" fillId="0" borderId="0"/>
    <xf numFmtId="4" fontId="129" fillId="82" borderId="1" applyNumberFormat="0" applyProtection="0">
      <alignment horizontal="left" vertical="center"/>
    </xf>
    <xf numFmtId="0" fontId="34" fillId="0" borderId="0"/>
    <xf numFmtId="0" fontId="34" fillId="0" borderId="0"/>
    <xf numFmtId="0" fontId="34" fillId="0" borderId="0"/>
    <xf numFmtId="4" fontId="96" fillId="53" borderId="54" applyNumberFormat="0" applyProtection="0">
      <alignment horizontal="left" vertical="center" indent="1"/>
    </xf>
    <xf numFmtId="4" fontId="96" fillId="53" borderId="54" applyNumberFormat="0" applyProtection="0">
      <alignment horizontal="left" vertical="center" indent="1"/>
    </xf>
    <xf numFmtId="0" fontId="34" fillId="0" borderId="0"/>
    <xf numFmtId="0" fontId="34" fillId="0" borderId="0"/>
    <xf numFmtId="0" fontId="34" fillId="0" borderId="0"/>
    <xf numFmtId="0" fontId="34" fillId="131" borderId="36" applyNumberFormat="0" applyProtection="0">
      <alignment horizontal="left" vertical="center" indent="1"/>
    </xf>
    <xf numFmtId="4" fontId="129" fillId="82" borderId="1" applyNumberFormat="0" applyProtection="0">
      <alignment horizontal="left" vertical="center"/>
    </xf>
    <xf numFmtId="0" fontId="34" fillId="131" borderId="36" applyNumberFormat="0" applyProtection="0">
      <alignment horizontal="left" vertical="center" indent="1"/>
    </xf>
    <xf numFmtId="0" fontId="34" fillId="131" borderId="36" applyNumberFormat="0" applyProtection="0">
      <alignment horizontal="left" vertical="center" indent="1"/>
    </xf>
    <xf numFmtId="0" fontId="34" fillId="0" borderId="0"/>
    <xf numFmtId="0" fontId="34" fillId="0" borderId="0"/>
    <xf numFmtId="0" fontId="34" fillId="131" borderId="36" applyNumberFormat="0" applyProtection="0">
      <alignment horizontal="left" vertical="center" indent="1"/>
    </xf>
    <xf numFmtId="4" fontId="128" fillId="105" borderId="0" applyNumberFormat="0" applyProtection="0">
      <alignment horizontal="left" vertical="center" indent="1"/>
    </xf>
    <xf numFmtId="0" fontId="34" fillId="131" borderId="36"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4" fontId="96" fillId="37" borderId="54" applyNumberFormat="0" applyProtection="0">
      <alignment horizontal="right" vertical="center"/>
    </xf>
    <xf numFmtId="0" fontId="34" fillId="0" borderId="0"/>
    <xf numFmtId="0" fontId="34" fillId="0" borderId="0"/>
    <xf numFmtId="0" fontId="34" fillId="0" borderId="0"/>
    <xf numFmtId="4" fontId="96" fillId="37" borderId="54" applyNumberFormat="0" applyProtection="0">
      <alignment horizontal="right" vertical="center"/>
    </xf>
    <xf numFmtId="0" fontId="34" fillId="0" borderId="0"/>
    <xf numFmtId="0" fontId="34" fillId="0" borderId="0"/>
    <xf numFmtId="4" fontId="96" fillId="37" borderId="54" applyNumberFormat="0" applyProtection="0">
      <alignment horizontal="right" vertical="center"/>
    </xf>
    <xf numFmtId="4" fontId="96" fillId="37" borderId="54" applyNumberFormat="0" applyProtection="0">
      <alignment horizontal="right" vertical="center"/>
    </xf>
    <xf numFmtId="0" fontId="34" fillId="0" borderId="0"/>
    <xf numFmtId="0" fontId="34" fillId="0" borderId="0"/>
    <xf numFmtId="0" fontId="34" fillId="0" borderId="0"/>
    <xf numFmtId="4" fontId="84" fillId="37" borderId="37" applyNumberFormat="0" applyProtection="0">
      <alignment horizontal="right" vertical="center"/>
    </xf>
    <xf numFmtId="4" fontId="84" fillId="99" borderId="36" applyNumberFormat="0" applyProtection="0">
      <alignment horizontal="right" vertical="center"/>
    </xf>
    <xf numFmtId="0" fontId="34" fillId="0" borderId="0"/>
    <xf numFmtId="0" fontId="34" fillId="0" borderId="0"/>
    <xf numFmtId="4" fontId="84" fillId="99" borderId="36" applyNumberFormat="0" applyProtection="0">
      <alignment horizontal="right" vertical="center"/>
    </xf>
    <xf numFmtId="4" fontId="84" fillId="37" borderId="37"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96" fillId="132" borderId="54" applyNumberFormat="0" applyProtection="0">
      <alignment horizontal="right" vertical="center"/>
    </xf>
    <xf numFmtId="0" fontId="34" fillId="0" borderId="0"/>
    <xf numFmtId="0" fontId="34" fillId="0" borderId="0"/>
    <xf numFmtId="0" fontId="34" fillId="0" borderId="0"/>
    <xf numFmtId="4" fontId="96" fillId="132" borderId="54" applyNumberFormat="0" applyProtection="0">
      <alignment horizontal="right" vertical="center"/>
    </xf>
    <xf numFmtId="0" fontId="34" fillId="0" borderId="0"/>
    <xf numFmtId="0" fontId="34" fillId="0" borderId="0"/>
    <xf numFmtId="4" fontId="96" fillId="132" borderId="54" applyNumberFormat="0" applyProtection="0">
      <alignment horizontal="right" vertical="center"/>
    </xf>
    <xf numFmtId="4" fontId="96" fillId="132" borderId="54" applyNumberFormat="0" applyProtection="0">
      <alignment horizontal="right" vertical="center"/>
    </xf>
    <xf numFmtId="0" fontId="34" fillId="0" borderId="0"/>
    <xf numFmtId="0" fontId="34" fillId="0" borderId="0"/>
    <xf numFmtId="0" fontId="34" fillId="0" borderId="0"/>
    <xf numFmtId="4" fontId="84" fillId="38" borderId="37" applyNumberFormat="0" applyProtection="0">
      <alignment horizontal="right" vertical="center"/>
    </xf>
    <xf numFmtId="4" fontId="84" fillId="133" borderId="36" applyNumberFormat="0" applyProtection="0">
      <alignment horizontal="right" vertical="center"/>
    </xf>
    <xf numFmtId="0" fontId="34" fillId="0" borderId="0"/>
    <xf numFmtId="0" fontId="34" fillId="0" borderId="0"/>
    <xf numFmtId="4" fontId="84" fillId="133" borderId="36" applyNumberFormat="0" applyProtection="0">
      <alignment horizontal="right" vertical="center"/>
    </xf>
    <xf numFmtId="4" fontId="84" fillId="38" borderId="37"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96" fillId="62" borderId="64" applyNumberFormat="0" applyProtection="0">
      <alignment horizontal="right" vertical="center"/>
    </xf>
    <xf numFmtId="0" fontId="34" fillId="0" borderId="0"/>
    <xf numFmtId="0" fontId="34" fillId="0" borderId="0"/>
    <xf numFmtId="0" fontId="34" fillId="0" borderId="0"/>
    <xf numFmtId="4" fontId="96" fillId="62" borderId="64" applyNumberFormat="0" applyProtection="0">
      <alignment horizontal="right" vertical="center"/>
    </xf>
    <xf numFmtId="0" fontId="34" fillId="0" borderId="0"/>
    <xf numFmtId="0" fontId="34" fillId="0" borderId="0"/>
    <xf numFmtId="4" fontId="96" fillId="62" borderId="64" applyNumberFormat="0" applyProtection="0">
      <alignment horizontal="right" vertical="center"/>
    </xf>
    <xf numFmtId="4" fontId="96" fillId="62" borderId="64" applyNumberFormat="0" applyProtection="0">
      <alignment horizontal="right" vertical="center"/>
    </xf>
    <xf numFmtId="0" fontId="34" fillId="0" borderId="0"/>
    <xf numFmtId="0" fontId="34" fillId="0" borderId="0"/>
    <xf numFmtId="0" fontId="34" fillId="0" borderId="0"/>
    <xf numFmtId="4" fontId="84" fillId="62" borderId="37" applyNumberFormat="0" applyProtection="0">
      <alignment horizontal="right" vertical="center"/>
    </xf>
    <xf numFmtId="4" fontId="84" fillId="91" borderId="36" applyNumberFormat="0" applyProtection="0">
      <alignment horizontal="right" vertical="center"/>
    </xf>
    <xf numFmtId="0" fontId="34" fillId="0" borderId="0"/>
    <xf numFmtId="0" fontId="34" fillId="0" borderId="0"/>
    <xf numFmtId="4" fontId="84" fillId="91" borderId="36" applyNumberFormat="0" applyProtection="0">
      <alignment horizontal="right" vertical="center"/>
    </xf>
    <xf numFmtId="4" fontId="84" fillId="62" borderId="37"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96" fillId="50" borderId="54" applyNumberFormat="0" applyProtection="0">
      <alignment horizontal="right" vertical="center"/>
    </xf>
    <xf numFmtId="0" fontId="34" fillId="0" borderId="0"/>
    <xf numFmtId="0" fontId="34" fillId="0" borderId="0"/>
    <xf numFmtId="0" fontId="34" fillId="0" borderId="0"/>
    <xf numFmtId="4" fontId="96" fillId="50" borderId="54" applyNumberFormat="0" applyProtection="0">
      <alignment horizontal="right" vertical="center"/>
    </xf>
    <xf numFmtId="0" fontId="34" fillId="0" borderId="0"/>
    <xf numFmtId="0" fontId="34" fillId="0" borderId="0"/>
    <xf numFmtId="4" fontId="96" fillId="50" borderId="54" applyNumberFormat="0" applyProtection="0">
      <alignment horizontal="right" vertical="center"/>
    </xf>
    <xf numFmtId="4" fontId="96" fillId="50" borderId="54" applyNumberFormat="0" applyProtection="0">
      <alignment horizontal="right" vertical="center"/>
    </xf>
    <xf numFmtId="0" fontId="34" fillId="0" borderId="0"/>
    <xf numFmtId="0" fontId="34" fillId="0" borderId="0"/>
    <xf numFmtId="0" fontId="34" fillId="0" borderId="0"/>
    <xf numFmtId="4" fontId="84" fillId="50" borderId="37" applyNumberFormat="0" applyProtection="0">
      <alignment horizontal="right" vertical="center"/>
    </xf>
    <xf numFmtId="4" fontId="84" fillId="96" borderId="36" applyNumberFormat="0" applyProtection="0">
      <alignment horizontal="right" vertical="center"/>
    </xf>
    <xf numFmtId="0" fontId="34" fillId="0" borderId="0"/>
    <xf numFmtId="0" fontId="34" fillId="0" borderId="0"/>
    <xf numFmtId="4" fontId="84" fillId="96" borderId="36" applyNumberFormat="0" applyProtection="0">
      <alignment horizontal="right" vertical="center"/>
    </xf>
    <xf numFmtId="4" fontId="84" fillId="50" borderId="37"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96" fillId="54" borderId="54" applyNumberFormat="0" applyProtection="0">
      <alignment horizontal="right" vertical="center"/>
    </xf>
    <xf numFmtId="0" fontId="34" fillId="0" borderId="0"/>
    <xf numFmtId="0" fontId="34" fillId="0" borderId="0"/>
    <xf numFmtId="0" fontId="34" fillId="0" borderId="0"/>
    <xf numFmtId="4" fontId="96" fillId="54" borderId="54" applyNumberFormat="0" applyProtection="0">
      <alignment horizontal="right" vertical="center"/>
    </xf>
    <xf numFmtId="0" fontId="34" fillId="0" borderId="0"/>
    <xf numFmtId="0" fontId="34" fillId="0" borderId="0"/>
    <xf numFmtId="4" fontId="96" fillId="54" borderId="54" applyNumberFormat="0" applyProtection="0">
      <alignment horizontal="right" vertical="center"/>
    </xf>
    <xf numFmtId="4" fontId="96" fillId="54" borderId="54" applyNumberFormat="0" applyProtection="0">
      <alignment horizontal="right" vertical="center"/>
    </xf>
    <xf numFmtId="0" fontId="34" fillId="0" borderId="0"/>
    <xf numFmtId="0" fontId="34" fillId="0" borderId="0"/>
    <xf numFmtId="0" fontId="34" fillId="0" borderId="0"/>
    <xf numFmtId="4" fontId="84" fillId="54" borderId="37" applyNumberFormat="0" applyProtection="0">
      <alignment horizontal="right" vertical="center"/>
    </xf>
    <xf numFmtId="4" fontId="84" fillId="134" borderId="36" applyNumberFormat="0" applyProtection="0">
      <alignment horizontal="right" vertical="center"/>
    </xf>
    <xf numFmtId="0" fontId="34" fillId="0" borderId="0"/>
    <xf numFmtId="0" fontId="34" fillId="0" borderId="0"/>
    <xf numFmtId="4" fontId="84" fillId="134" borderId="36" applyNumberFormat="0" applyProtection="0">
      <alignment horizontal="right" vertical="center"/>
    </xf>
    <xf numFmtId="4" fontId="84" fillId="54" borderId="37"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96" fillId="69" borderId="54" applyNumberFormat="0" applyProtection="0">
      <alignment horizontal="right" vertical="center"/>
    </xf>
    <xf numFmtId="0" fontId="34" fillId="0" borderId="0"/>
    <xf numFmtId="0" fontId="34" fillId="0" borderId="0"/>
    <xf numFmtId="0" fontId="34" fillId="0" borderId="0"/>
    <xf numFmtId="4" fontId="96" fillId="69" borderId="54" applyNumberFormat="0" applyProtection="0">
      <alignment horizontal="right" vertical="center"/>
    </xf>
    <xf numFmtId="0" fontId="34" fillId="0" borderId="0"/>
    <xf numFmtId="0" fontId="34" fillId="0" borderId="0"/>
    <xf numFmtId="4" fontId="96" fillId="69" borderId="54" applyNumberFormat="0" applyProtection="0">
      <alignment horizontal="right" vertical="center"/>
    </xf>
    <xf numFmtId="4" fontId="96" fillId="69" borderId="54" applyNumberFormat="0" applyProtection="0">
      <alignment horizontal="right" vertical="center"/>
    </xf>
    <xf numFmtId="0" fontId="34" fillId="0" borderId="0"/>
    <xf numFmtId="0" fontId="34" fillId="0" borderId="0"/>
    <xf numFmtId="0" fontId="34" fillId="0" borderId="0"/>
    <xf numFmtId="4" fontId="84" fillId="69" borderId="37" applyNumberFormat="0" applyProtection="0">
      <alignment horizontal="right" vertical="center"/>
    </xf>
    <xf numFmtId="4" fontId="84" fillId="100" borderId="36" applyNumberFormat="0" applyProtection="0">
      <alignment horizontal="right" vertical="center"/>
    </xf>
    <xf numFmtId="0" fontId="34" fillId="0" borderId="0"/>
    <xf numFmtId="0" fontId="34" fillId="0" borderId="0"/>
    <xf numFmtId="4" fontId="84" fillId="100" borderId="36" applyNumberFormat="0" applyProtection="0">
      <alignment horizontal="right" vertical="center"/>
    </xf>
    <xf numFmtId="4" fontId="84" fillId="69" borderId="37"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96" fillId="48" borderId="54" applyNumberFormat="0" applyProtection="0">
      <alignment horizontal="right" vertical="center"/>
    </xf>
    <xf numFmtId="0" fontId="34" fillId="0" borderId="0"/>
    <xf numFmtId="0" fontId="34" fillId="0" borderId="0"/>
    <xf numFmtId="0" fontId="34" fillId="0" borderId="0"/>
    <xf numFmtId="4" fontId="96" fillId="48" borderId="54" applyNumberFormat="0" applyProtection="0">
      <alignment horizontal="right" vertical="center"/>
    </xf>
    <xf numFmtId="0" fontId="34" fillId="0" borderId="0"/>
    <xf numFmtId="0" fontId="34" fillId="0" borderId="0"/>
    <xf numFmtId="4" fontId="96" fillId="48" borderId="54" applyNumberFormat="0" applyProtection="0">
      <alignment horizontal="right" vertical="center"/>
    </xf>
    <xf numFmtId="4" fontId="96" fillId="48" borderId="54" applyNumberFormat="0" applyProtection="0">
      <alignment horizontal="right" vertical="center"/>
    </xf>
    <xf numFmtId="0" fontId="34" fillId="0" borderId="0"/>
    <xf numFmtId="0" fontId="34" fillId="0" borderId="0"/>
    <xf numFmtId="0" fontId="34" fillId="0" borderId="0"/>
    <xf numFmtId="4" fontId="84" fillId="48" borderId="37" applyNumberFormat="0" applyProtection="0">
      <alignment horizontal="right" vertical="center"/>
    </xf>
    <xf numFmtId="4" fontId="84" fillId="135" borderId="36" applyNumberFormat="0" applyProtection="0">
      <alignment horizontal="right" vertical="center"/>
    </xf>
    <xf numFmtId="0" fontId="34" fillId="0" borderId="0"/>
    <xf numFmtId="0" fontId="34" fillId="0" borderId="0"/>
    <xf numFmtId="4" fontId="84" fillId="135" borderId="36" applyNumberFormat="0" applyProtection="0">
      <alignment horizontal="right" vertical="center"/>
    </xf>
    <xf numFmtId="4" fontId="84" fillId="48" borderId="37"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96" fillId="73" borderId="54" applyNumberFormat="0" applyProtection="0">
      <alignment horizontal="right" vertical="center"/>
    </xf>
    <xf numFmtId="0" fontId="34" fillId="0" borderId="0"/>
    <xf numFmtId="0" fontId="34" fillId="0" borderId="0"/>
    <xf numFmtId="0" fontId="34" fillId="0" borderId="0"/>
    <xf numFmtId="4" fontId="96" fillId="73" borderId="54" applyNumberFormat="0" applyProtection="0">
      <alignment horizontal="right" vertical="center"/>
    </xf>
    <xf numFmtId="0" fontId="34" fillId="0" borderId="0"/>
    <xf numFmtId="0" fontId="34" fillId="0" borderId="0"/>
    <xf numFmtId="4" fontId="96" fillId="73" borderId="54" applyNumberFormat="0" applyProtection="0">
      <alignment horizontal="right" vertical="center"/>
    </xf>
    <xf numFmtId="4" fontId="96" fillId="73" borderId="54" applyNumberFormat="0" applyProtection="0">
      <alignment horizontal="right" vertical="center"/>
    </xf>
    <xf numFmtId="0" fontId="34" fillId="0" borderId="0"/>
    <xf numFmtId="0" fontId="34" fillId="0" borderId="0"/>
    <xf numFmtId="0" fontId="34" fillId="0" borderId="0"/>
    <xf numFmtId="4" fontId="84" fillId="73" borderId="37" applyNumberFormat="0" applyProtection="0">
      <alignment horizontal="right" vertical="center"/>
    </xf>
    <xf numFmtId="4" fontId="84" fillId="136" borderId="36" applyNumberFormat="0" applyProtection="0">
      <alignment horizontal="right" vertical="center"/>
    </xf>
    <xf numFmtId="0" fontId="34" fillId="0" borderId="0"/>
    <xf numFmtId="0" fontId="34" fillId="0" borderId="0"/>
    <xf numFmtId="4" fontId="84" fillId="136" borderId="36" applyNumberFormat="0" applyProtection="0">
      <alignment horizontal="right" vertical="center"/>
    </xf>
    <xf numFmtId="4" fontId="84" fillId="73" borderId="37"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96" fillId="47" borderId="54" applyNumberFormat="0" applyProtection="0">
      <alignment horizontal="right" vertical="center"/>
    </xf>
    <xf numFmtId="0" fontId="34" fillId="0" borderId="0"/>
    <xf numFmtId="0" fontId="34" fillId="0" borderId="0"/>
    <xf numFmtId="0" fontId="34" fillId="0" borderId="0"/>
    <xf numFmtId="4" fontId="96" fillId="47" borderId="54" applyNumberFormat="0" applyProtection="0">
      <alignment horizontal="right" vertical="center"/>
    </xf>
    <xf numFmtId="0" fontId="34" fillId="0" borderId="0"/>
    <xf numFmtId="0" fontId="34" fillId="0" borderId="0"/>
    <xf numFmtId="4" fontId="96" fillId="47" borderId="54" applyNumberFormat="0" applyProtection="0">
      <alignment horizontal="right" vertical="center"/>
    </xf>
    <xf numFmtId="4" fontId="96" fillId="47" borderId="54" applyNumberFormat="0" applyProtection="0">
      <alignment horizontal="right" vertical="center"/>
    </xf>
    <xf numFmtId="0" fontId="34" fillId="0" borderId="0"/>
    <xf numFmtId="0" fontId="34" fillId="0" borderId="0"/>
    <xf numFmtId="0" fontId="34" fillId="0" borderId="0"/>
    <xf numFmtId="4" fontId="84" fillId="47" borderId="37" applyNumberFormat="0" applyProtection="0">
      <alignment horizontal="right" vertical="center"/>
    </xf>
    <xf numFmtId="4" fontId="84" fillId="95" borderId="36" applyNumberFormat="0" applyProtection="0">
      <alignment horizontal="right" vertical="center"/>
    </xf>
    <xf numFmtId="0" fontId="34" fillId="0" borderId="0"/>
    <xf numFmtId="0" fontId="34" fillId="0" borderId="0"/>
    <xf numFmtId="4" fontId="84" fillId="95" borderId="36" applyNumberFormat="0" applyProtection="0">
      <alignment horizontal="right" vertical="center"/>
    </xf>
    <xf numFmtId="4" fontId="84" fillId="47" borderId="37"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96" fillId="137" borderId="64" applyNumberFormat="0" applyProtection="0">
      <alignment horizontal="left" vertical="center" indent="1"/>
    </xf>
    <xf numFmtId="0" fontId="34" fillId="0" borderId="0"/>
    <xf numFmtId="0" fontId="34" fillId="0" borderId="0"/>
    <xf numFmtId="0" fontId="34" fillId="0" borderId="0"/>
    <xf numFmtId="4" fontId="96" fillId="137" borderId="64" applyNumberFormat="0" applyProtection="0">
      <alignment horizontal="left" vertical="center" indent="1"/>
    </xf>
    <xf numFmtId="0" fontId="34" fillId="0" borderId="0"/>
    <xf numFmtId="0" fontId="34" fillId="0" borderId="0"/>
    <xf numFmtId="4" fontId="96" fillId="137" borderId="64" applyNumberFormat="0" applyProtection="0">
      <alignment horizontal="left" vertical="center" indent="1"/>
    </xf>
    <xf numFmtId="4" fontId="96" fillId="137" borderId="64" applyNumberFormat="0" applyProtection="0">
      <alignment horizontal="left" vertical="center" indent="1"/>
    </xf>
    <xf numFmtId="0" fontId="34" fillId="0" borderId="0"/>
    <xf numFmtId="0" fontId="34" fillId="0" borderId="0"/>
    <xf numFmtId="0" fontId="34" fillId="0" borderId="0"/>
    <xf numFmtId="4" fontId="128" fillId="0" borderId="1" applyNumberFormat="0" applyProtection="0">
      <alignment horizontal="left" vertical="center" indent="1"/>
    </xf>
    <xf numFmtId="4" fontId="128" fillId="138" borderId="36" applyNumberFormat="0" applyProtection="0">
      <alignment horizontal="left" vertical="center" indent="1"/>
    </xf>
    <xf numFmtId="0" fontId="34" fillId="0" borderId="0"/>
    <xf numFmtId="0" fontId="34" fillId="0" borderId="0"/>
    <xf numFmtId="4" fontId="128" fillId="138" borderId="36" applyNumberFormat="0" applyProtection="0">
      <alignment horizontal="left" vertical="center" indent="1"/>
    </xf>
    <xf numFmtId="4" fontId="128" fillId="137" borderId="65" applyNumberFormat="0" applyProtection="0">
      <alignment horizontal="left" vertical="center" indent="1"/>
    </xf>
    <xf numFmtId="0" fontId="34" fillId="0" borderId="0"/>
    <xf numFmtId="0" fontId="34" fillId="0" borderId="0"/>
    <xf numFmtId="0" fontId="34" fillId="0" borderId="0"/>
    <xf numFmtId="0" fontId="34" fillId="0" borderId="0"/>
    <xf numFmtId="4" fontId="34" fillId="66" borderId="64" applyNumberFormat="0" applyProtection="0">
      <alignment horizontal="left" vertical="center" indent="1"/>
    </xf>
    <xf numFmtId="4" fontId="34" fillId="66" borderId="64" applyNumberFormat="0" applyProtection="0">
      <alignment horizontal="left" vertical="center" indent="1"/>
    </xf>
    <xf numFmtId="0" fontId="34" fillId="0" borderId="0"/>
    <xf numFmtId="0" fontId="34" fillId="0" borderId="0"/>
    <xf numFmtId="0" fontId="34" fillId="0" borderId="0"/>
    <xf numFmtId="4" fontId="84" fillId="0" borderId="1" applyNumberFormat="0" applyProtection="0">
      <alignment horizontal="left" vertical="center" indent="1"/>
    </xf>
    <xf numFmtId="4" fontId="84" fillId="89" borderId="66" applyNumberFormat="0" applyProtection="0">
      <alignment horizontal="left" vertical="center" indent="1"/>
    </xf>
    <xf numFmtId="0" fontId="34" fillId="0" borderId="0"/>
    <xf numFmtId="0" fontId="34" fillId="0" borderId="0"/>
    <xf numFmtId="4" fontId="84" fillId="89" borderId="66" applyNumberFormat="0" applyProtection="0">
      <alignment horizontal="left" vertical="center" indent="1"/>
    </xf>
    <xf numFmtId="4" fontId="84" fillId="90" borderId="0" applyNumberFormat="0" applyProtection="0">
      <alignment horizontal="left" vertical="center" indent="1"/>
    </xf>
    <xf numFmtId="0" fontId="34" fillId="0" borderId="0"/>
    <xf numFmtId="0" fontId="34" fillId="0" borderId="0"/>
    <xf numFmtId="0" fontId="34" fillId="0" borderId="0"/>
    <xf numFmtId="0" fontId="34" fillId="0" borderId="0"/>
    <xf numFmtId="4" fontId="34" fillId="66" borderId="64" applyNumberFormat="0" applyProtection="0">
      <alignment horizontal="left" vertical="center" indent="1"/>
    </xf>
    <xf numFmtId="4" fontId="34" fillId="66" borderId="64" applyNumberFormat="0" applyProtection="0">
      <alignment horizontal="left" vertical="center" indent="1"/>
    </xf>
    <xf numFmtId="0" fontId="34" fillId="0" borderId="0"/>
    <xf numFmtId="4" fontId="131" fillId="84" borderId="0" applyNumberFormat="0" applyProtection="0">
      <alignment horizontal="left" vertical="center" indent="1"/>
    </xf>
    <xf numFmtId="0" fontId="34" fillId="0" borderId="0"/>
    <xf numFmtId="0" fontId="34" fillId="0" borderId="0"/>
    <xf numFmtId="4" fontId="131" fillId="66" borderId="0"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4" fontId="96" fillId="105" borderId="54" applyNumberFormat="0" applyProtection="0">
      <alignment horizontal="right" vertical="center"/>
    </xf>
    <xf numFmtId="0" fontId="34" fillId="0" borderId="0"/>
    <xf numFmtId="0" fontId="34" fillId="0" borderId="0"/>
    <xf numFmtId="0" fontId="34" fillId="0" borderId="0"/>
    <xf numFmtId="4" fontId="96" fillId="105" borderId="54" applyNumberFormat="0" applyProtection="0">
      <alignment horizontal="right" vertical="center"/>
    </xf>
    <xf numFmtId="0" fontId="34" fillId="0" borderId="0"/>
    <xf numFmtId="0" fontId="34" fillId="0" borderId="0"/>
    <xf numFmtId="4" fontId="96" fillId="105" borderId="54" applyNumberFormat="0" applyProtection="0">
      <alignment horizontal="right" vertical="center"/>
    </xf>
    <xf numFmtId="4" fontId="96" fillId="105" borderId="54" applyNumberFormat="0" applyProtection="0">
      <alignment horizontal="right" vertical="center"/>
    </xf>
    <xf numFmtId="0" fontId="34" fillId="0" borderId="0"/>
    <xf numFmtId="0" fontId="34" fillId="0" borderId="0"/>
    <xf numFmtId="0" fontId="34" fillId="0" borderId="0"/>
    <xf numFmtId="0" fontId="34" fillId="131" borderId="36" applyNumberFormat="0" applyProtection="0">
      <alignment horizontal="left" vertical="center" indent="1"/>
    </xf>
    <xf numFmtId="4" fontId="132" fillId="49" borderId="37" applyNumberFormat="0" applyProtection="0">
      <alignment horizontal="center" vertical="center"/>
    </xf>
    <xf numFmtId="0" fontId="34" fillId="131" borderId="36" applyNumberFormat="0" applyProtection="0">
      <alignment horizontal="left" vertical="center" indent="1"/>
    </xf>
    <xf numFmtId="0" fontId="34" fillId="131" borderId="36" applyNumberFormat="0" applyProtection="0">
      <alignment horizontal="left" vertical="center" indent="1"/>
    </xf>
    <xf numFmtId="0" fontId="34" fillId="0" borderId="0"/>
    <xf numFmtId="0" fontId="34" fillId="0" borderId="0"/>
    <xf numFmtId="0" fontId="34" fillId="131" borderId="36" applyNumberFormat="0" applyProtection="0">
      <alignment horizontal="left" vertical="center" indent="1"/>
    </xf>
    <xf numFmtId="4" fontId="84" fillId="105" borderId="37" applyNumberFormat="0" applyProtection="0">
      <alignment horizontal="right" vertical="center"/>
    </xf>
    <xf numFmtId="0" fontId="34" fillId="131" borderId="36" applyNumberFormat="0" applyProtection="0">
      <alignment horizontal="left" vertical="center" indent="1"/>
    </xf>
    <xf numFmtId="0" fontId="34" fillId="0" borderId="0"/>
    <xf numFmtId="0" fontId="34" fillId="0" borderId="0"/>
    <xf numFmtId="4" fontId="133" fillId="76" borderId="38">
      <alignment horizontal="left" vertical="center" indent="1"/>
    </xf>
    <xf numFmtId="0" fontId="34" fillId="0" borderId="0"/>
    <xf numFmtId="0" fontId="34" fillId="0" borderId="0"/>
    <xf numFmtId="0" fontId="34" fillId="0" borderId="0"/>
    <xf numFmtId="0" fontId="34" fillId="0" borderId="0"/>
    <xf numFmtId="0" fontId="34" fillId="0" borderId="0"/>
    <xf numFmtId="0" fontId="34" fillId="0" borderId="0"/>
    <xf numFmtId="4" fontId="96" fillId="90" borderId="64" applyNumberFormat="0" applyProtection="0">
      <alignment horizontal="left" vertical="center" indent="1"/>
    </xf>
    <xf numFmtId="0" fontId="34" fillId="0" borderId="0"/>
    <xf numFmtId="0" fontId="34" fillId="0" borderId="0"/>
    <xf numFmtId="0" fontId="34" fillId="0" borderId="0"/>
    <xf numFmtId="4" fontId="96" fillId="90" borderId="64" applyNumberFormat="0" applyProtection="0">
      <alignment horizontal="left" vertical="center" indent="1"/>
    </xf>
    <xf numFmtId="0" fontId="34" fillId="0" borderId="0"/>
    <xf numFmtId="0" fontId="34" fillId="0" borderId="0"/>
    <xf numFmtId="4" fontId="129" fillId="0" borderId="0" applyNumberFormat="0" applyProtection="0">
      <alignment horizontal="left" vertical="center" indent="1"/>
    </xf>
    <xf numFmtId="0" fontId="34" fillId="0" borderId="0"/>
    <xf numFmtId="0" fontId="34" fillId="0" borderId="0"/>
    <xf numFmtId="0" fontId="34" fillId="0" borderId="0"/>
    <xf numFmtId="4" fontId="96" fillId="90" borderId="64" applyNumberFormat="0" applyProtection="0">
      <alignment horizontal="left" vertical="center" indent="1"/>
    </xf>
    <xf numFmtId="4" fontId="96" fillId="90" borderId="64" applyNumberFormat="0" applyProtection="0">
      <alignment horizontal="left" vertical="center" indent="1"/>
    </xf>
    <xf numFmtId="0" fontId="34" fillId="0" borderId="0"/>
    <xf numFmtId="0" fontId="34" fillId="0" borderId="0"/>
    <xf numFmtId="0" fontId="34" fillId="0" borderId="0"/>
    <xf numFmtId="4" fontId="129" fillId="0" borderId="0" applyNumberFormat="0" applyProtection="0">
      <alignment horizontal="left" vertical="center" indent="1"/>
    </xf>
    <xf numFmtId="4" fontId="84" fillId="89" borderId="36" applyNumberFormat="0" applyProtection="0">
      <alignment horizontal="left" vertical="center" indent="1"/>
    </xf>
    <xf numFmtId="0" fontId="34" fillId="0" borderId="0"/>
    <xf numFmtId="0" fontId="34" fillId="0" borderId="0"/>
    <xf numFmtId="4" fontId="84" fillId="89" borderId="36" applyNumberFormat="0" applyProtection="0">
      <alignment horizontal="left" vertical="center" indent="1"/>
    </xf>
    <xf numFmtId="4" fontId="84" fillId="90" borderId="0"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4" fontId="96" fillId="105" borderId="64" applyNumberFormat="0" applyProtection="0">
      <alignment horizontal="left" vertical="center" indent="1"/>
    </xf>
    <xf numFmtId="0" fontId="34" fillId="0" borderId="0"/>
    <xf numFmtId="0" fontId="34" fillId="0" borderId="0"/>
    <xf numFmtId="0" fontId="34" fillId="0" borderId="0"/>
    <xf numFmtId="4" fontId="96" fillId="105" borderId="64" applyNumberFormat="0" applyProtection="0">
      <alignment horizontal="left" vertical="center" indent="1"/>
    </xf>
    <xf numFmtId="0" fontId="34" fillId="0" borderId="0"/>
    <xf numFmtId="0" fontId="34" fillId="0" borderId="0"/>
    <xf numFmtId="4" fontId="129" fillId="0" borderId="0" applyNumberFormat="0" applyProtection="0">
      <alignment horizontal="left" vertical="center" indent="1"/>
    </xf>
    <xf numFmtId="0" fontId="34" fillId="0" borderId="0"/>
    <xf numFmtId="0" fontId="34" fillId="0" borderId="0"/>
    <xf numFmtId="0" fontId="34" fillId="0" borderId="0"/>
    <xf numFmtId="4" fontId="96" fillId="105" borderId="64" applyNumberFormat="0" applyProtection="0">
      <alignment horizontal="left" vertical="center" indent="1"/>
    </xf>
    <xf numFmtId="4" fontId="96" fillId="105" borderId="64" applyNumberFormat="0" applyProtection="0">
      <alignment horizontal="left" vertical="center" indent="1"/>
    </xf>
    <xf numFmtId="0" fontId="34" fillId="0" borderId="0"/>
    <xf numFmtId="0" fontId="34" fillId="0" borderId="0"/>
    <xf numFmtId="0" fontId="34" fillId="0" borderId="0"/>
    <xf numFmtId="4" fontId="129" fillId="0" borderId="0" applyNumberFormat="0" applyProtection="0">
      <alignment horizontal="left" vertical="center" indent="1"/>
    </xf>
    <xf numFmtId="4" fontId="84" fillId="139" borderId="36" applyNumberFormat="0" applyProtection="0">
      <alignment horizontal="left" vertical="center" indent="1"/>
    </xf>
    <xf numFmtId="0" fontId="34" fillId="0" borderId="0"/>
    <xf numFmtId="0" fontId="34" fillId="0" borderId="0"/>
    <xf numFmtId="4" fontId="84" fillId="139" borderId="36" applyNumberFormat="0" applyProtection="0">
      <alignment horizontal="left" vertical="center" indent="1"/>
    </xf>
    <xf numFmtId="4" fontId="84" fillId="105" borderId="0"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0" fontId="96" fillId="49" borderId="54" applyNumberFormat="0" applyProtection="0">
      <alignment horizontal="left" vertical="center" indent="1"/>
    </xf>
    <xf numFmtId="0" fontId="34" fillId="0" borderId="0"/>
    <xf numFmtId="0" fontId="34" fillId="0" borderId="0"/>
    <xf numFmtId="0" fontId="34" fillId="0" borderId="0"/>
    <xf numFmtId="0" fontId="96" fillId="49" borderId="54" applyNumberFormat="0" applyProtection="0">
      <alignment horizontal="left" vertical="center" indent="1"/>
    </xf>
    <xf numFmtId="0" fontId="34" fillId="0" borderId="0"/>
    <xf numFmtId="0" fontId="34" fillId="0" borderId="0"/>
    <xf numFmtId="0" fontId="129" fillId="85" borderId="1" applyNumberFormat="0" applyProtection="0">
      <alignment horizontal="left" vertical="center" indent="2"/>
    </xf>
    <xf numFmtId="0" fontId="34" fillId="0" borderId="0"/>
    <xf numFmtId="0" fontId="34" fillId="0" borderId="0"/>
    <xf numFmtId="0" fontId="34" fillId="0" borderId="0"/>
    <xf numFmtId="0" fontId="96" fillId="49" borderId="54" applyNumberFormat="0" applyProtection="0">
      <alignment horizontal="left" vertical="center" indent="1"/>
    </xf>
    <xf numFmtId="0" fontId="96" fillId="49" borderId="54" applyNumberFormat="0" applyProtection="0">
      <alignment horizontal="left" vertical="center" indent="1"/>
    </xf>
    <xf numFmtId="0" fontId="34" fillId="0" borderId="0"/>
    <xf numFmtId="0" fontId="34" fillId="0" borderId="0"/>
    <xf numFmtId="0" fontId="34" fillId="0" borderId="0"/>
    <xf numFmtId="0" fontId="34" fillId="139" borderId="36" applyNumberFormat="0" applyProtection="0">
      <alignment horizontal="left" vertical="center" indent="1"/>
    </xf>
    <xf numFmtId="0" fontId="129" fillId="85" borderId="1" applyNumberFormat="0" applyProtection="0">
      <alignment horizontal="left" vertical="center" indent="2"/>
    </xf>
    <xf numFmtId="0" fontId="34" fillId="139" borderId="36" applyNumberFormat="0" applyProtection="0">
      <alignment horizontal="left" vertical="center" indent="1"/>
    </xf>
    <xf numFmtId="0" fontId="34" fillId="139" borderId="36" applyNumberFormat="0" applyProtection="0">
      <alignment horizontal="left" vertical="center" indent="1"/>
    </xf>
    <xf numFmtId="0" fontId="34" fillId="0" borderId="0"/>
    <xf numFmtId="0" fontId="34" fillId="0" borderId="0"/>
    <xf numFmtId="0" fontId="34" fillId="139" borderId="36" applyNumberFormat="0" applyProtection="0">
      <alignment horizontal="left" vertical="center" indent="1"/>
    </xf>
    <xf numFmtId="0" fontId="34" fillId="66" borderId="37" applyNumberFormat="0" applyProtection="0">
      <alignment horizontal="left" vertical="center" indent="1"/>
    </xf>
    <xf numFmtId="0" fontId="34" fillId="139" borderId="36" applyNumberFormat="0" applyProtection="0">
      <alignment horizontal="left" vertical="center" indent="1"/>
    </xf>
    <xf numFmtId="0" fontId="34" fillId="0" borderId="0"/>
    <xf numFmtId="0" fontId="34" fillId="0" borderId="0"/>
    <xf numFmtId="0" fontId="34" fillId="0" borderId="0"/>
    <xf numFmtId="0" fontId="34" fillId="0" borderId="0"/>
    <xf numFmtId="0" fontId="34" fillId="84" borderId="37" applyNumberFormat="0" applyProtection="0">
      <alignment horizontal="left" vertical="top" indent="1"/>
    </xf>
    <xf numFmtId="0" fontId="34" fillId="0" borderId="0"/>
    <xf numFmtId="0" fontId="34" fillId="0" borderId="0"/>
    <xf numFmtId="0" fontId="34" fillId="0" borderId="0"/>
    <xf numFmtId="0" fontId="96" fillId="66" borderId="37" applyNumberFormat="0" applyProtection="0">
      <alignment horizontal="left" vertical="top" indent="1"/>
    </xf>
    <xf numFmtId="0" fontId="96" fillId="66" borderId="37" applyNumberFormat="0" applyProtection="0">
      <alignment horizontal="left" vertical="top" indent="1"/>
    </xf>
    <xf numFmtId="0" fontId="34" fillId="0" borderId="0"/>
    <xf numFmtId="0" fontId="34" fillId="0" borderId="0"/>
    <xf numFmtId="0" fontId="34" fillId="0" borderId="0"/>
    <xf numFmtId="0" fontId="34" fillId="139" borderId="36" applyNumberFormat="0" applyProtection="0">
      <alignment horizontal="left" vertical="center" indent="1"/>
    </xf>
    <xf numFmtId="0" fontId="34" fillId="84" borderId="37" applyNumberFormat="0" applyProtection="0">
      <alignment horizontal="left" vertical="top" indent="1"/>
    </xf>
    <xf numFmtId="0" fontId="34" fillId="139" borderId="36" applyNumberFormat="0" applyProtection="0">
      <alignment horizontal="left" vertical="center" indent="1"/>
    </xf>
    <xf numFmtId="0" fontId="34" fillId="139" borderId="36" applyNumberFormat="0" applyProtection="0">
      <alignment horizontal="left" vertical="center" indent="1"/>
    </xf>
    <xf numFmtId="0" fontId="34" fillId="0" borderId="0"/>
    <xf numFmtId="0" fontId="34" fillId="0" borderId="0"/>
    <xf numFmtId="0" fontId="34" fillId="84" borderId="37" applyNumberFormat="0" applyProtection="0">
      <alignment horizontal="left" vertical="top" indent="1"/>
    </xf>
    <xf numFmtId="0" fontId="34" fillId="139" borderId="36" applyNumberFormat="0" applyProtection="0">
      <alignment horizontal="left" vertical="center" indent="1"/>
    </xf>
    <xf numFmtId="0" fontId="34" fillId="0" borderId="0"/>
    <xf numFmtId="0" fontId="34" fillId="0" borderId="0"/>
    <xf numFmtId="0" fontId="34" fillId="0" borderId="0"/>
    <xf numFmtId="0" fontId="34" fillId="139" borderId="36" applyNumberFormat="0" applyProtection="0">
      <alignment horizontal="left" vertical="center" indent="1"/>
    </xf>
    <xf numFmtId="0" fontId="34" fillId="66" borderId="37" applyNumberFormat="0" applyProtection="0">
      <alignment horizontal="left" vertical="top" indent="1"/>
    </xf>
    <xf numFmtId="0" fontId="34" fillId="0" borderId="0"/>
    <xf numFmtId="0" fontId="34" fillId="0" borderId="0"/>
    <xf numFmtId="0" fontId="34" fillId="0" borderId="0"/>
    <xf numFmtId="0" fontId="34" fillId="0" borderId="0"/>
    <xf numFmtId="0" fontId="34" fillId="0" borderId="0"/>
    <xf numFmtId="0" fontId="96" fillId="71" borderId="54" applyNumberFormat="0" applyProtection="0">
      <alignment horizontal="left" vertical="center" indent="1"/>
    </xf>
    <xf numFmtId="0" fontId="34" fillId="0" borderId="0"/>
    <xf numFmtId="0" fontId="34" fillId="0" borderId="0"/>
    <xf numFmtId="0" fontId="34" fillId="0" borderId="0"/>
    <xf numFmtId="0" fontId="96" fillId="71" borderId="54" applyNumberFormat="0" applyProtection="0">
      <alignment horizontal="left" vertical="center" indent="1"/>
    </xf>
    <xf numFmtId="0" fontId="34" fillId="0" borderId="0"/>
    <xf numFmtId="0" fontId="34" fillId="0" borderId="0"/>
    <xf numFmtId="0" fontId="96" fillId="71" borderId="54" applyNumberFormat="0" applyProtection="0">
      <alignment horizontal="left" vertical="center" indent="1"/>
    </xf>
    <xf numFmtId="0" fontId="96" fillId="71" borderId="54" applyNumberFormat="0" applyProtection="0">
      <alignment horizontal="left" vertical="center" indent="1"/>
    </xf>
    <xf numFmtId="0" fontId="34" fillId="0" borderId="0"/>
    <xf numFmtId="0" fontId="34" fillId="0" borderId="0"/>
    <xf numFmtId="0" fontId="34" fillId="0" borderId="0"/>
    <xf numFmtId="0" fontId="34" fillId="83" borderId="36" applyNumberFormat="0" applyProtection="0">
      <alignment horizontal="left" vertical="center" indent="1"/>
    </xf>
    <xf numFmtId="0" fontId="116" fillId="0" borderId="1" applyNumberFormat="0" applyProtection="0">
      <alignment horizontal="left" vertical="center" indent="2"/>
    </xf>
    <xf numFmtId="0" fontId="34" fillId="83" borderId="36" applyNumberFormat="0" applyProtection="0">
      <alignment horizontal="left" vertical="center" indent="1"/>
    </xf>
    <xf numFmtId="0" fontId="34" fillId="83" borderId="36" applyNumberFormat="0" applyProtection="0">
      <alignment horizontal="left" vertical="center" indent="1"/>
    </xf>
    <xf numFmtId="0" fontId="34" fillId="0" borderId="0"/>
    <xf numFmtId="0" fontId="34" fillId="0" borderId="0"/>
    <xf numFmtId="0" fontId="34" fillId="83" borderId="36" applyNumberFormat="0" applyProtection="0">
      <alignment horizontal="left" vertical="center" indent="1"/>
    </xf>
    <xf numFmtId="0" fontId="34" fillId="105" borderId="37" applyNumberFormat="0" applyProtection="0">
      <alignment horizontal="left" vertical="center" indent="1"/>
    </xf>
    <xf numFmtId="0" fontId="34" fillId="83" borderId="36" applyNumberFormat="0" applyProtection="0">
      <alignment horizontal="left" vertical="center" indent="1"/>
    </xf>
    <xf numFmtId="0" fontId="34" fillId="0" borderId="0"/>
    <xf numFmtId="0" fontId="34" fillId="0" borderId="0"/>
    <xf numFmtId="0" fontId="34" fillId="0" borderId="0"/>
    <xf numFmtId="0" fontId="34" fillId="0" borderId="0"/>
    <xf numFmtId="0" fontId="34" fillId="86" borderId="37" applyNumberFormat="0" applyProtection="0">
      <alignment horizontal="left" vertical="top" indent="1"/>
    </xf>
    <xf numFmtId="0" fontId="34" fillId="0" borderId="0"/>
    <xf numFmtId="0" fontId="34" fillId="0" borderId="0"/>
    <xf numFmtId="0" fontId="34" fillId="0" borderId="0"/>
    <xf numFmtId="0" fontId="96" fillId="105" borderId="37" applyNumberFormat="0" applyProtection="0">
      <alignment horizontal="left" vertical="top" indent="1"/>
    </xf>
    <xf numFmtId="0" fontId="96" fillId="105" borderId="37" applyNumberFormat="0" applyProtection="0">
      <alignment horizontal="left" vertical="top" indent="1"/>
    </xf>
    <xf numFmtId="0" fontId="34" fillId="0" borderId="0"/>
    <xf numFmtId="0" fontId="34" fillId="0" borderId="0"/>
    <xf numFmtId="0" fontId="34" fillId="0" borderId="0"/>
    <xf numFmtId="0" fontId="34" fillId="83" borderId="36" applyNumberFormat="0" applyProtection="0">
      <alignment horizontal="left" vertical="center" indent="1"/>
    </xf>
    <xf numFmtId="0" fontId="34" fillId="86" borderId="37" applyNumberFormat="0" applyProtection="0">
      <alignment horizontal="left" vertical="top" indent="1"/>
    </xf>
    <xf numFmtId="0" fontId="34" fillId="83" borderId="36" applyNumberFormat="0" applyProtection="0">
      <alignment horizontal="left" vertical="center" indent="1"/>
    </xf>
    <xf numFmtId="0" fontId="34" fillId="83" borderId="36" applyNumberFormat="0" applyProtection="0">
      <alignment horizontal="left" vertical="center" indent="1"/>
    </xf>
    <xf numFmtId="0" fontId="34" fillId="0" borderId="0"/>
    <xf numFmtId="0" fontId="34" fillId="0" borderId="0"/>
    <xf numFmtId="0" fontId="34" fillId="86" borderId="37" applyNumberFormat="0" applyProtection="0">
      <alignment horizontal="left" vertical="top" indent="1"/>
    </xf>
    <xf numFmtId="0" fontId="34" fillId="83" borderId="36" applyNumberFormat="0" applyProtection="0">
      <alignment horizontal="left" vertical="center" indent="1"/>
    </xf>
    <xf numFmtId="0" fontId="34" fillId="0" borderId="0"/>
    <xf numFmtId="0" fontId="34" fillId="0" borderId="0"/>
    <xf numFmtId="0" fontId="34" fillId="0" borderId="0"/>
    <xf numFmtId="0" fontId="34" fillId="83" borderId="36" applyNumberFormat="0" applyProtection="0">
      <alignment horizontal="left" vertical="center" indent="1"/>
    </xf>
    <xf numFmtId="0" fontId="34" fillId="105" borderId="37" applyNumberFormat="0" applyProtection="0">
      <alignment horizontal="left" vertical="top" indent="1"/>
    </xf>
    <xf numFmtId="0" fontId="34" fillId="0" borderId="0"/>
    <xf numFmtId="0" fontId="34" fillId="0" borderId="0"/>
    <xf numFmtId="0" fontId="34" fillId="0" borderId="0"/>
    <xf numFmtId="0" fontId="34" fillId="0" borderId="0"/>
    <xf numFmtId="0" fontId="34" fillId="0" borderId="0"/>
    <xf numFmtId="0" fontId="96" fillId="45" borderId="54" applyNumberFormat="0" applyProtection="0">
      <alignment horizontal="left" vertical="center" indent="1"/>
    </xf>
    <xf numFmtId="0" fontId="34" fillId="0" borderId="0"/>
    <xf numFmtId="0" fontId="34" fillId="0" borderId="0"/>
    <xf numFmtId="0" fontId="34" fillId="0" borderId="0"/>
    <xf numFmtId="0" fontId="96" fillId="45" borderId="54" applyNumberFormat="0" applyProtection="0">
      <alignment horizontal="left" vertical="center" indent="1"/>
    </xf>
    <xf numFmtId="0" fontId="34" fillId="0" borderId="0"/>
    <xf numFmtId="0" fontId="34" fillId="0" borderId="0"/>
    <xf numFmtId="0" fontId="96" fillId="45" borderId="54" applyNumberFormat="0" applyProtection="0">
      <alignment horizontal="left" vertical="center" indent="1"/>
    </xf>
    <xf numFmtId="0" fontId="96" fillId="45" borderId="54" applyNumberFormat="0" applyProtection="0">
      <alignment horizontal="left" vertical="center" indent="1"/>
    </xf>
    <xf numFmtId="0" fontId="34" fillId="0" borderId="0"/>
    <xf numFmtId="0" fontId="34" fillId="0" borderId="0"/>
    <xf numFmtId="0" fontId="34" fillId="0" borderId="0"/>
    <xf numFmtId="0" fontId="34" fillId="74" borderId="36" applyNumberFormat="0" applyProtection="0">
      <alignment horizontal="left" vertical="center" indent="1"/>
    </xf>
    <xf numFmtId="0" fontId="116" fillId="0" borderId="1" applyNumberFormat="0" applyProtection="0">
      <alignment horizontal="left" vertical="center" indent="2"/>
    </xf>
    <xf numFmtId="0" fontId="34" fillId="74" borderId="36" applyNumberFormat="0" applyProtection="0">
      <alignment horizontal="left" vertical="center" indent="1"/>
    </xf>
    <xf numFmtId="0" fontId="34" fillId="74" borderId="36" applyNumberFormat="0" applyProtection="0">
      <alignment horizontal="left" vertical="center" indent="1"/>
    </xf>
    <xf numFmtId="0" fontId="34" fillId="0" borderId="0"/>
    <xf numFmtId="0" fontId="34" fillId="0" borderId="0"/>
    <xf numFmtId="0" fontId="34" fillId="74" borderId="36" applyNumberFormat="0" applyProtection="0">
      <alignment horizontal="left" vertical="center" indent="1"/>
    </xf>
    <xf numFmtId="0" fontId="34" fillId="45" borderId="37" applyNumberFormat="0" applyProtection="0">
      <alignment horizontal="left" vertical="center" indent="1"/>
    </xf>
    <xf numFmtId="0" fontId="34" fillId="74" borderId="36" applyNumberFormat="0" applyProtection="0">
      <alignment horizontal="left" vertical="center" indent="1"/>
    </xf>
    <xf numFmtId="0" fontId="34" fillId="0" borderId="0"/>
    <xf numFmtId="0" fontId="34" fillId="0" borderId="0"/>
    <xf numFmtId="0" fontId="34" fillId="0" borderId="0"/>
    <xf numFmtId="0" fontId="34" fillId="0" borderId="0"/>
    <xf numFmtId="0" fontId="34" fillId="70" borderId="37" applyNumberFormat="0" applyProtection="0">
      <alignment horizontal="left" vertical="top" indent="1"/>
    </xf>
    <xf numFmtId="0" fontId="34" fillId="0" borderId="0"/>
    <xf numFmtId="0" fontId="34" fillId="0" borderId="0"/>
    <xf numFmtId="0" fontId="34" fillId="0" borderId="0"/>
    <xf numFmtId="0" fontId="96" fillId="45" borderId="37" applyNumberFormat="0" applyProtection="0">
      <alignment horizontal="left" vertical="top" indent="1"/>
    </xf>
    <xf numFmtId="0" fontId="96" fillId="45" borderId="37" applyNumberFormat="0" applyProtection="0">
      <alignment horizontal="left" vertical="top" indent="1"/>
    </xf>
    <xf numFmtId="0" fontId="34" fillId="0" borderId="0"/>
    <xf numFmtId="0" fontId="34" fillId="0" borderId="0"/>
    <xf numFmtId="0" fontId="34" fillId="0" borderId="0"/>
    <xf numFmtId="0" fontId="34" fillId="74" borderId="36" applyNumberFormat="0" applyProtection="0">
      <alignment horizontal="left" vertical="center" indent="1"/>
    </xf>
    <xf numFmtId="0" fontId="34" fillId="70" borderId="37" applyNumberFormat="0" applyProtection="0">
      <alignment horizontal="left" vertical="top" indent="1"/>
    </xf>
    <xf numFmtId="0" fontId="34" fillId="74" borderId="36" applyNumberFormat="0" applyProtection="0">
      <alignment horizontal="left" vertical="center" indent="1"/>
    </xf>
    <xf numFmtId="0" fontId="34" fillId="74" borderId="36" applyNumberFormat="0" applyProtection="0">
      <alignment horizontal="left" vertical="center" indent="1"/>
    </xf>
    <xf numFmtId="0" fontId="34" fillId="0" borderId="0"/>
    <xf numFmtId="0" fontId="34" fillId="0" borderId="0"/>
    <xf numFmtId="0" fontId="34" fillId="70" borderId="37" applyNumberFormat="0" applyProtection="0">
      <alignment horizontal="left" vertical="top" indent="1"/>
    </xf>
    <xf numFmtId="0" fontId="34" fillId="74" borderId="36" applyNumberFormat="0" applyProtection="0">
      <alignment horizontal="left" vertical="center" indent="1"/>
    </xf>
    <xf numFmtId="0" fontId="34" fillId="0" borderId="0"/>
    <xf numFmtId="0" fontId="34" fillId="0" borderId="0"/>
    <xf numFmtId="0" fontId="34" fillId="0" borderId="0"/>
    <xf numFmtId="0" fontId="34" fillId="74" borderId="36" applyNumberFormat="0" applyProtection="0">
      <alignment horizontal="left" vertical="center" indent="1"/>
    </xf>
    <xf numFmtId="0" fontId="34" fillId="45" borderId="37" applyNumberFormat="0" applyProtection="0">
      <alignment horizontal="left" vertical="top" indent="1"/>
    </xf>
    <xf numFmtId="0" fontId="34" fillId="0" borderId="0"/>
    <xf numFmtId="0" fontId="34" fillId="0" borderId="0"/>
    <xf numFmtId="0" fontId="34" fillId="0" borderId="0"/>
    <xf numFmtId="0" fontId="34" fillId="0" borderId="0"/>
    <xf numFmtId="0" fontId="34" fillId="0" borderId="0"/>
    <xf numFmtId="0" fontId="96" fillId="90" borderId="54" applyNumberFormat="0" applyProtection="0">
      <alignment horizontal="left" vertical="center" indent="1"/>
    </xf>
    <xf numFmtId="0" fontId="34" fillId="0" borderId="0"/>
    <xf numFmtId="0" fontId="34" fillId="0" borderId="0"/>
    <xf numFmtId="0" fontId="34" fillId="0" borderId="0"/>
    <xf numFmtId="0" fontId="96" fillId="90" borderId="54" applyNumberFormat="0" applyProtection="0">
      <alignment horizontal="left" vertical="center" indent="1"/>
    </xf>
    <xf numFmtId="0" fontId="34" fillId="0" borderId="0"/>
    <xf numFmtId="0" fontId="34" fillId="0" borderId="0"/>
    <xf numFmtId="0" fontId="96" fillId="90" borderId="54" applyNumberFormat="0" applyProtection="0">
      <alignment horizontal="left" vertical="center" indent="1"/>
    </xf>
    <xf numFmtId="0" fontId="96" fillId="90" borderId="54" applyNumberFormat="0" applyProtection="0">
      <alignment horizontal="left" vertical="center" indent="1"/>
    </xf>
    <xf numFmtId="0" fontId="34" fillId="0" borderId="0"/>
    <xf numFmtId="0" fontId="34" fillId="0" borderId="0"/>
    <xf numFmtId="0" fontId="34" fillId="0" borderId="0"/>
    <xf numFmtId="0" fontId="34" fillId="131" borderId="36" applyNumberFormat="0" applyProtection="0">
      <alignment horizontal="left" vertical="center" indent="1"/>
    </xf>
    <xf numFmtId="0" fontId="116" fillId="0" borderId="1" applyNumberFormat="0" applyProtection="0">
      <alignment horizontal="left" vertical="center" indent="2"/>
    </xf>
    <xf numFmtId="0" fontId="34" fillId="131" borderId="36" applyNumberFormat="0" applyProtection="0">
      <alignment horizontal="left" vertical="center" indent="1"/>
    </xf>
    <xf numFmtId="0" fontId="34" fillId="131" borderId="36" applyNumberFormat="0" applyProtection="0">
      <alignment horizontal="left" vertical="center" indent="1"/>
    </xf>
    <xf numFmtId="0" fontId="34" fillId="0" borderId="0"/>
    <xf numFmtId="0" fontId="34" fillId="0" borderId="0"/>
    <xf numFmtId="0" fontId="34" fillId="131" borderId="36" applyNumberFormat="0" applyProtection="0">
      <alignment horizontal="left" vertical="center" indent="1"/>
    </xf>
    <xf numFmtId="0" fontId="34" fillId="90" borderId="37" applyNumberFormat="0" applyProtection="0">
      <alignment horizontal="left" vertical="center" indent="1"/>
    </xf>
    <xf numFmtId="0" fontId="34" fillId="131" borderId="36" applyNumberFormat="0" applyProtection="0">
      <alignment horizontal="left" vertical="center" indent="1"/>
    </xf>
    <xf numFmtId="0" fontId="34" fillId="0" borderId="0"/>
    <xf numFmtId="0" fontId="34" fillId="0" borderId="0"/>
    <xf numFmtId="0" fontId="34" fillId="0" borderId="0"/>
    <xf numFmtId="0" fontId="34" fillId="0" borderId="0"/>
    <xf numFmtId="0" fontId="34" fillId="87" borderId="37" applyNumberFormat="0" applyProtection="0">
      <alignment horizontal="left" vertical="top" indent="1"/>
    </xf>
    <xf numFmtId="0" fontId="34" fillId="0" borderId="0"/>
    <xf numFmtId="0" fontId="34" fillId="0" borderId="0"/>
    <xf numFmtId="0" fontId="34" fillId="0" borderId="0"/>
    <xf numFmtId="0" fontId="96" fillId="90" borderId="37" applyNumberFormat="0" applyProtection="0">
      <alignment horizontal="left" vertical="top" indent="1"/>
    </xf>
    <xf numFmtId="0" fontId="96" fillId="90" borderId="37" applyNumberFormat="0" applyProtection="0">
      <alignment horizontal="left" vertical="top" indent="1"/>
    </xf>
    <xf numFmtId="0" fontId="34" fillId="0" borderId="0"/>
    <xf numFmtId="0" fontId="34" fillId="0" borderId="0"/>
    <xf numFmtId="0" fontId="34" fillId="0" borderId="0"/>
    <xf numFmtId="0" fontId="34" fillId="131" borderId="36" applyNumberFormat="0" applyProtection="0">
      <alignment horizontal="left" vertical="center" indent="1"/>
    </xf>
    <xf numFmtId="0" fontId="34" fillId="87" borderId="37" applyNumberFormat="0" applyProtection="0">
      <alignment horizontal="left" vertical="top" indent="1"/>
    </xf>
    <xf numFmtId="0" fontId="34" fillId="131" borderId="36" applyNumberFormat="0" applyProtection="0">
      <alignment horizontal="left" vertical="center" indent="1"/>
    </xf>
    <xf numFmtId="0" fontId="34" fillId="131" borderId="36" applyNumberFormat="0" applyProtection="0">
      <alignment horizontal="left" vertical="center" indent="1"/>
    </xf>
    <xf numFmtId="0" fontId="34" fillId="0" borderId="0"/>
    <xf numFmtId="0" fontId="34" fillId="0" borderId="0"/>
    <xf numFmtId="0" fontId="34" fillId="87" borderId="37" applyNumberFormat="0" applyProtection="0">
      <alignment horizontal="left" vertical="top" indent="1"/>
    </xf>
    <xf numFmtId="0" fontId="34" fillId="131" borderId="36" applyNumberFormat="0" applyProtection="0">
      <alignment horizontal="left" vertical="center" indent="1"/>
    </xf>
    <xf numFmtId="0" fontId="34" fillId="0" borderId="0"/>
    <xf numFmtId="0" fontId="34" fillId="0" borderId="0"/>
    <xf numFmtId="0" fontId="34" fillId="0" borderId="0"/>
    <xf numFmtId="0" fontId="34" fillId="131" borderId="36" applyNumberFormat="0" applyProtection="0">
      <alignment horizontal="left" vertical="center" indent="1"/>
    </xf>
    <xf numFmtId="0" fontId="34" fillId="90" borderId="37" applyNumberFormat="0" applyProtection="0">
      <alignment horizontal="left" vertical="top" inden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96" fillId="88" borderId="67" applyNumberFormat="0">
      <protection locked="0"/>
    </xf>
    <xf numFmtId="0" fontId="25" fillId="0" borderId="0"/>
    <xf numFmtId="0" fontId="34" fillId="88" borderId="1" applyNumberFormat="0">
      <protection locked="0"/>
    </xf>
    <xf numFmtId="0" fontId="34" fillId="0" borderId="0"/>
    <xf numFmtId="0" fontId="34" fillId="0" borderId="0"/>
    <xf numFmtId="0" fontId="34" fillId="0" borderId="0"/>
    <xf numFmtId="0" fontId="34" fillId="88" borderId="1" applyNumberFormat="0">
      <protection locked="0"/>
    </xf>
    <xf numFmtId="0" fontId="34" fillId="0" borderId="0"/>
    <xf numFmtId="0" fontId="34" fillId="0" borderId="0"/>
    <xf numFmtId="0" fontId="34" fillId="0" borderId="0"/>
    <xf numFmtId="0" fontId="96" fillId="88" borderId="67" applyNumberFormat="0">
      <protection locked="0"/>
    </xf>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88" borderId="1" applyNumberFormat="0">
      <protection locked="0"/>
    </xf>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25" fillId="0" borderId="0"/>
    <xf numFmtId="0" fontId="34" fillId="0" borderId="0"/>
    <xf numFmtId="0" fontId="34" fillId="0" borderId="0"/>
    <xf numFmtId="0" fontId="34" fillId="88" borderId="1" applyNumberFormat="0">
      <protection locked="0"/>
    </xf>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130" fillId="66" borderId="68" applyBorder="0"/>
    <xf numFmtId="0" fontId="130" fillId="66" borderId="68" applyBorder="0"/>
    <xf numFmtId="0" fontId="34" fillId="0" borderId="0"/>
    <xf numFmtId="0" fontId="34" fillId="0" borderId="0"/>
    <xf numFmtId="0" fontId="34" fillId="0" borderId="0"/>
    <xf numFmtId="0" fontId="34" fillId="0" borderId="0"/>
    <xf numFmtId="4" fontId="120" fillId="40" borderId="37" applyNumberFormat="0" applyProtection="0">
      <alignment vertical="center"/>
    </xf>
    <xf numFmtId="4" fontId="120" fillId="40" borderId="37" applyNumberFormat="0" applyProtection="0">
      <alignment vertical="center"/>
    </xf>
    <xf numFmtId="0" fontId="34" fillId="0" borderId="0"/>
    <xf numFmtId="0" fontId="34" fillId="0" borderId="0"/>
    <xf numFmtId="0" fontId="34" fillId="0" borderId="0"/>
    <xf numFmtId="4" fontId="84" fillId="75" borderId="37" applyNumberFormat="0" applyProtection="0">
      <alignment vertical="center"/>
    </xf>
    <xf numFmtId="4" fontId="84" fillId="75" borderId="36" applyNumberFormat="0" applyProtection="0">
      <alignment vertical="center"/>
    </xf>
    <xf numFmtId="0" fontId="34" fillId="0" borderId="0"/>
    <xf numFmtId="0" fontId="34" fillId="0" borderId="0"/>
    <xf numFmtId="4" fontId="84" fillId="75" borderId="36" applyNumberFormat="0" applyProtection="0">
      <alignment vertical="center"/>
    </xf>
    <xf numFmtId="4" fontId="84" fillId="40" borderId="37" applyNumberFormat="0" applyProtection="0">
      <alignment vertical="center"/>
    </xf>
    <xf numFmtId="0" fontId="34" fillId="0" borderId="0"/>
    <xf numFmtId="0" fontId="34" fillId="0" borderId="0"/>
    <xf numFmtId="0" fontId="34" fillId="0" borderId="0"/>
    <xf numFmtId="0" fontId="34" fillId="0" borderId="0"/>
    <xf numFmtId="4" fontId="185" fillId="75" borderId="1" applyNumberFormat="0" applyProtection="0">
      <alignment vertical="center"/>
    </xf>
    <xf numFmtId="4" fontId="185" fillId="75" borderId="1" applyNumberFormat="0" applyProtection="0">
      <alignment vertical="center"/>
    </xf>
    <xf numFmtId="0" fontId="34" fillId="0" borderId="0"/>
    <xf numFmtId="0" fontId="34" fillId="0" borderId="0"/>
    <xf numFmtId="0" fontId="34" fillId="0" borderId="0"/>
    <xf numFmtId="4" fontId="134" fillId="75" borderId="37" applyNumberFormat="0" applyProtection="0">
      <alignment vertical="center"/>
    </xf>
    <xf numFmtId="4" fontId="134" fillId="75" borderId="36" applyNumberFormat="0" applyProtection="0">
      <alignment vertical="center"/>
    </xf>
    <xf numFmtId="0" fontId="34" fillId="0" borderId="0"/>
    <xf numFmtId="0" fontId="34" fillId="0" borderId="0"/>
    <xf numFmtId="4" fontId="134" fillId="75" borderId="36" applyNumberFormat="0" applyProtection="0">
      <alignment vertical="center"/>
    </xf>
    <xf numFmtId="4" fontId="134" fillId="40" borderId="37" applyNumberFormat="0" applyProtection="0">
      <alignment vertical="center"/>
    </xf>
    <xf numFmtId="0" fontId="34" fillId="0" borderId="0"/>
    <xf numFmtId="0" fontId="34" fillId="0" borderId="0"/>
    <xf numFmtId="4" fontId="135" fillId="80" borderId="38">
      <alignment vertical="center"/>
    </xf>
    <xf numFmtId="0" fontId="34" fillId="0" borderId="0"/>
    <xf numFmtId="0" fontId="34" fillId="0" borderId="0"/>
    <xf numFmtId="0" fontId="34" fillId="0" borderId="0"/>
    <xf numFmtId="4" fontId="136" fillId="80" borderId="38">
      <alignment vertical="center"/>
    </xf>
    <xf numFmtId="0" fontId="34" fillId="0" borderId="0"/>
    <xf numFmtId="0" fontId="34" fillId="0" borderId="0"/>
    <xf numFmtId="0" fontId="34" fillId="0" borderId="0"/>
    <xf numFmtId="4" fontId="135" fillId="81" borderId="38">
      <alignment vertical="center"/>
    </xf>
    <xf numFmtId="0" fontId="34" fillId="0" borderId="0"/>
    <xf numFmtId="0" fontId="34" fillId="0" borderId="0"/>
    <xf numFmtId="0" fontId="34" fillId="0" borderId="0"/>
    <xf numFmtId="4" fontId="136" fillId="81" borderId="38">
      <alignment vertical="center"/>
    </xf>
    <xf numFmtId="0" fontId="34" fillId="0" borderId="0"/>
    <xf numFmtId="0" fontId="34" fillId="0" borderId="0"/>
    <xf numFmtId="0" fontId="34" fillId="0" borderId="0"/>
    <xf numFmtId="0" fontId="34" fillId="0" borderId="0"/>
    <xf numFmtId="0" fontId="34" fillId="0" borderId="0"/>
    <xf numFmtId="4" fontId="120" fillId="49" borderId="37" applyNumberFormat="0" applyProtection="0">
      <alignment horizontal="left" vertical="center" indent="1"/>
    </xf>
    <xf numFmtId="4" fontId="120" fillId="49" borderId="37" applyNumberFormat="0" applyProtection="0">
      <alignment horizontal="left" vertical="center" indent="1"/>
    </xf>
    <xf numFmtId="0" fontId="34" fillId="0" borderId="0"/>
    <xf numFmtId="0" fontId="34" fillId="0" borderId="0"/>
    <xf numFmtId="0" fontId="34" fillId="0" borderId="0"/>
    <xf numFmtId="4" fontId="120" fillId="0" borderId="0" applyNumberFormat="0" applyProtection="0">
      <alignment horizontal="left" vertical="center" indent="1"/>
    </xf>
    <xf numFmtId="4" fontId="84" fillId="75" borderId="36" applyNumberFormat="0" applyProtection="0">
      <alignment horizontal="left" vertical="center" indent="1"/>
    </xf>
    <xf numFmtId="0" fontId="34" fillId="0" borderId="0"/>
    <xf numFmtId="0" fontId="34" fillId="0" borderId="0"/>
    <xf numFmtId="4" fontId="84" fillId="75" borderId="36" applyNumberFormat="0" applyProtection="0">
      <alignment horizontal="left" vertical="center" indent="1"/>
    </xf>
    <xf numFmtId="4" fontId="84" fillId="40" borderId="37" applyNumberFormat="0" applyProtection="0">
      <alignment horizontal="left" vertical="center" indent="1"/>
    </xf>
    <xf numFmtId="0" fontId="34" fillId="0" borderId="0"/>
    <xf numFmtId="0" fontId="34" fillId="0" borderId="0"/>
    <xf numFmtId="0" fontId="34" fillId="0" borderId="0"/>
    <xf numFmtId="0" fontId="34" fillId="0" borderId="0"/>
    <xf numFmtId="0" fontId="120" fillId="40" borderId="37" applyNumberFormat="0" applyProtection="0">
      <alignment horizontal="left" vertical="top" indent="1"/>
    </xf>
    <xf numFmtId="0" fontId="120" fillId="40" borderId="37" applyNumberFormat="0" applyProtection="0">
      <alignment horizontal="left" vertical="top" indent="1"/>
    </xf>
    <xf numFmtId="0" fontId="34" fillId="0" borderId="0"/>
    <xf numFmtId="0" fontId="34" fillId="0" borderId="0"/>
    <xf numFmtId="0" fontId="34" fillId="0" borderId="0"/>
    <xf numFmtId="0" fontId="84" fillId="75" borderId="37" applyNumberFormat="0" applyProtection="0">
      <alignment horizontal="left" vertical="top" indent="1"/>
    </xf>
    <xf numFmtId="4" fontId="84" fillId="75" borderId="36" applyNumberFormat="0" applyProtection="0">
      <alignment horizontal="left" vertical="center" indent="1"/>
    </xf>
    <xf numFmtId="0" fontId="34" fillId="0" borderId="0"/>
    <xf numFmtId="0" fontId="34" fillId="0" borderId="0"/>
    <xf numFmtId="4" fontId="84" fillId="75" borderId="36" applyNumberFormat="0" applyProtection="0">
      <alignment horizontal="left" vertical="center" indent="1"/>
    </xf>
    <xf numFmtId="0" fontId="84" fillId="40" borderId="37" applyNumberFormat="0" applyProtection="0">
      <alignment horizontal="left" vertical="top" indent="1"/>
    </xf>
    <xf numFmtId="0" fontId="34" fillId="0" borderId="0"/>
    <xf numFmtId="0" fontId="34" fillId="0" borderId="0"/>
    <xf numFmtId="0" fontId="34" fillId="0" borderId="0"/>
    <xf numFmtId="0" fontId="34" fillId="0" borderId="0"/>
    <xf numFmtId="0" fontId="34" fillId="0" borderId="0"/>
    <xf numFmtId="4" fontId="96" fillId="0" borderId="54" applyNumberFormat="0" applyProtection="0">
      <alignment horizontal="right" vertical="center"/>
    </xf>
    <xf numFmtId="0" fontId="34" fillId="0" borderId="0"/>
    <xf numFmtId="0" fontId="34" fillId="0" borderId="0"/>
    <xf numFmtId="4" fontId="84" fillId="89" borderId="36" applyNumberFormat="0" applyProtection="0">
      <alignment horizontal="right" vertical="center"/>
    </xf>
    <xf numFmtId="4" fontId="96" fillId="0" borderId="54" applyNumberFormat="0" applyProtection="0">
      <alignment horizontal="right" vertical="center"/>
    </xf>
    <xf numFmtId="0" fontId="34" fillId="0" borderId="0"/>
    <xf numFmtId="0" fontId="34" fillId="0" borderId="0"/>
    <xf numFmtId="0" fontId="34" fillId="0" borderId="0"/>
    <xf numFmtId="4" fontId="96" fillId="0" borderId="54" applyNumberFormat="0" applyProtection="0">
      <alignment horizontal="right" vertical="center"/>
    </xf>
    <xf numFmtId="0" fontId="34" fillId="0" borderId="0"/>
    <xf numFmtId="0" fontId="34" fillId="0" borderId="0"/>
    <xf numFmtId="4" fontId="137" fillId="0" borderId="1" applyNumberFormat="0" applyProtection="0">
      <alignment horizontal="right" vertical="center" wrapText="1"/>
    </xf>
    <xf numFmtId="0" fontId="34" fillId="0" borderId="0"/>
    <xf numFmtId="0" fontId="34" fillId="0" borderId="0"/>
    <xf numFmtId="0" fontId="34" fillId="0" borderId="0"/>
    <xf numFmtId="4" fontId="96" fillId="0" borderId="54" applyNumberFormat="0" applyProtection="0">
      <alignment horizontal="right" vertical="center"/>
    </xf>
    <xf numFmtId="4" fontId="84" fillId="89" borderId="36" applyNumberFormat="0" applyProtection="0">
      <alignment horizontal="right" vertical="center"/>
    </xf>
    <xf numFmtId="0" fontId="34" fillId="0" borderId="0"/>
    <xf numFmtId="0" fontId="34" fillId="0" borderId="0"/>
    <xf numFmtId="0" fontId="34" fillId="0" borderId="0"/>
    <xf numFmtId="4" fontId="96" fillId="0" borderId="54" applyNumberFormat="0" applyProtection="0">
      <alignment horizontal="right" vertical="center"/>
    </xf>
    <xf numFmtId="4" fontId="137" fillId="0" borderId="1" applyNumberFormat="0" applyProtection="0">
      <alignment horizontal="right" vertical="center" wrapText="1"/>
    </xf>
    <xf numFmtId="4" fontId="84" fillId="89" borderId="36" applyNumberFormat="0" applyProtection="0">
      <alignment horizontal="right" vertical="center"/>
    </xf>
    <xf numFmtId="0" fontId="34" fillId="0" borderId="0"/>
    <xf numFmtId="4" fontId="84" fillId="89" borderId="36" applyNumberFormat="0" applyProtection="0">
      <alignment horizontal="right" vertical="center"/>
    </xf>
    <xf numFmtId="0" fontId="34" fillId="0" borderId="0"/>
    <xf numFmtId="0" fontId="34" fillId="0" borderId="0"/>
    <xf numFmtId="4" fontId="84" fillId="90" borderId="37" applyNumberFormat="0" applyProtection="0">
      <alignment horizontal="right" vertical="center"/>
    </xf>
    <xf numFmtId="0" fontId="34" fillId="0" borderId="0"/>
    <xf numFmtId="0" fontId="34" fillId="0" borderId="0"/>
    <xf numFmtId="0" fontId="34" fillId="0" borderId="0"/>
    <xf numFmtId="0" fontId="34" fillId="0" borderId="0"/>
    <xf numFmtId="4" fontId="185" fillId="76" borderId="54" applyNumberFormat="0" applyProtection="0">
      <alignment horizontal="right" vertical="center"/>
    </xf>
    <xf numFmtId="4" fontId="185" fillId="76" borderId="54" applyNumberFormat="0" applyProtection="0">
      <alignment horizontal="right" vertical="center"/>
    </xf>
    <xf numFmtId="0" fontId="34" fillId="0" borderId="0"/>
    <xf numFmtId="0" fontId="34" fillId="0" borderId="0"/>
    <xf numFmtId="0" fontId="34" fillId="0" borderId="0"/>
    <xf numFmtId="4" fontId="134" fillId="90" borderId="37" applyNumberFormat="0" applyProtection="0">
      <alignment horizontal="right" vertical="center"/>
    </xf>
    <xf numFmtId="4" fontId="134" fillId="89" borderId="36" applyNumberFormat="0" applyProtection="0">
      <alignment horizontal="right" vertical="center"/>
    </xf>
    <xf numFmtId="0" fontId="34" fillId="0" borderId="0"/>
    <xf numFmtId="0" fontId="34" fillId="0" borderId="0"/>
    <xf numFmtId="4" fontId="134" fillId="89" borderId="36" applyNumberFormat="0" applyProtection="0">
      <alignment horizontal="right" vertical="center"/>
    </xf>
    <xf numFmtId="4" fontId="134" fillId="90" borderId="37" applyNumberFormat="0" applyProtection="0">
      <alignment horizontal="right" vertical="center"/>
    </xf>
    <xf numFmtId="0" fontId="34" fillId="0" borderId="0"/>
    <xf numFmtId="0" fontId="34" fillId="0" borderId="0"/>
    <xf numFmtId="4" fontId="138" fillId="80" borderId="38">
      <alignment vertical="center"/>
    </xf>
    <xf numFmtId="0" fontId="34" fillId="0" borderId="0"/>
    <xf numFmtId="0" fontId="34" fillId="0" borderId="0"/>
    <xf numFmtId="0" fontId="34" fillId="0" borderId="0"/>
    <xf numFmtId="4" fontId="139" fillId="80" borderId="38">
      <alignment vertical="center"/>
    </xf>
    <xf numFmtId="0" fontId="34" fillId="0" borderId="0"/>
    <xf numFmtId="0" fontId="34" fillId="0" borderId="0"/>
    <xf numFmtId="0" fontId="34" fillId="0" borderId="0"/>
    <xf numFmtId="4" fontId="138" fillId="81" borderId="38">
      <alignment vertical="center"/>
    </xf>
    <xf numFmtId="0" fontId="34" fillId="0" borderId="0"/>
    <xf numFmtId="0" fontId="34" fillId="0" borderId="0"/>
    <xf numFmtId="0" fontId="34" fillId="0" borderId="0"/>
    <xf numFmtId="4" fontId="139" fillId="91" borderId="38">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4" fontId="96" fillId="53" borderId="54" applyNumberFormat="0" applyProtection="0">
      <alignment horizontal="left" vertical="center" indent="1"/>
    </xf>
    <xf numFmtId="0" fontId="34" fillId="0" borderId="0"/>
    <xf numFmtId="0" fontId="34" fillId="0" borderId="0"/>
    <xf numFmtId="0" fontId="34" fillId="0" borderId="0"/>
    <xf numFmtId="4" fontId="96" fillId="53" borderId="54" applyNumberFormat="0" applyProtection="0">
      <alignment horizontal="left" vertical="center" indent="1"/>
    </xf>
    <xf numFmtId="0" fontId="34" fillId="0" borderId="0"/>
    <xf numFmtId="0" fontId="34" fillId="0" borderId="0"/>
    <xf numFmtId="4" fontId="137" fillId="0" borderId="1" applyNumberFormat="0" applyProtection="0">
      <alignment horizontal="left" vertical="center" indent="1"/>
    </xf>
    <xf numFmtId="0" fontId="34" fillId="0" borderId="0"/>
    <xf numFmtId="0" fontId="34" fillId="0" borderId="0"/>
    <xf numFmtId="0" fontId="34" fillId="0" borderId="0"/>
    <xf numFmtId="4" fontId="96" fillId="53" borderId="54" applyNumberFormat="0" applyProtection="0">
      <alignment horizontal="left" vertical="center" indent="1"/>
    </xf>
    <xf numFmtId="4" fontId="96" fillId="53" borderId="54" applyNumberFormat="0" applyProtection="0">
      <alignment horizontal="left" vertical="center" indent="1"/>
    </xf>
    <xf numFmtId="0" fontId="34" fillId="0" borderId="0"/>
    <xf numFmtId="0" fontId="34" fillId="0" borderId="0"/>
    <xf numFmtId="0" fontId="34" fillId="0" borderId="0"/>
    <xf numFmtId="0" fontId="34" fillId="131" borderId="36" applyNumberFormat="0" applyProtection="0">
      <alignment horizontal="left" vertical="center" indent="1"/>
    </xf>
    <xf numFmtId="4" fontId="137" fillId="0" borderId="1" applyNumberFormat="0" applyProtection="0">
      <alignment horizontal="left" vertical="center" indent="1"/>
    </xf>
    <xf numFmtId="0" fontId="34" fillId="131" borderId="36" applyNumberFormat="0" applyProtection="0">
      <alignment horizontal="left" vertical="center" indent="1"/>
    </xf>
    <xf numFmtId="0" fontId="34" fillId="131" borderId="36" applyNumberFormat="0" applyProtection="0">
      <alignment horizontal="left" vertical="center" indent="1"/>
    </xf>
    <xf numFmtId="0" fontId="34" fillId="0" borderId="0"/>
    <xf numFmtId="0" fontId="34" fillId="0" borderId="0"/>
    <xf numFmtId="0" fontId="34" fillId="131" borderId="36" applyNumberFormat="0" applyProtection="0">
      <alignment horizontal="left" vertical="center" indent="1"/>
    </xf>
    <xf numFmtId="4" fontId="84" fillId="105" borderId="37" applyNumberFormat="0" applyProtection="0">
      <alignment horizontal="left" vertical="center" indent="1"/>
    </xf>
    <xf numFmtId="0" fontId="34" fillId="131" borderId="36" applyNumberFormat="0" applyProtection="0">
      <alignment horizontal="left" vertical="center" indent="1"/>
    </xf>
    <xf numFmtId="0" fontId="34" fillId="0" borderId="0"/>
    <xf numFmtId="0" fontId="34" fillId="0" borderId="0"/>
    <xf numFmtId="0" fontId="34" fillId="0" borderId="0"/>
    <xf numFmtId="0" fontId="34" fillId="0" borderId="0"/>
    <xf numFmtId="0" fontId="129" fillId="92" borderId="1" applyNumberFormat="0" applyProtection="0">
      <alignment horizontal="center" vertical="top" wrapText="1"/>
    </xf>
    <xf numFmtId="0" fontId="34" fillId="0" borderId="0"/>
    <xf numFmtId="0" fontId="34" fillId="0" borderId="0"/>
    <xf numFmtId="0" fontId="34" fillId="0" borderId="0"/>
    <xf numFmtId="0" fontId="120" fillId="105" borderId="37" applyNumberFormat="0" applyProtection="0">
      <alignment horizontal="left" vertical="top" indent="1"/>
    </xf>
    <xf numFmtId="0" fontId="120" fillId="105" borderId="37" applyNumberFormat="0" applyProtection="0">
      <alignment horizontal="left" vertical="top" indent="1"/>
    </xf>
    <xf numFmtId="0" fontId="34" fillId="0" borderId="0"/>
    <xf numFmtId="0" fontId="34" fillId="0" borderId="0"/>
    <xf numFmtId="0" fontId="34" fillId="0" borderId="0"/>
    <xf numFmtId="0" fontId="34" fillId="131" borderId="36" applyNumberFormat="0" applyProtection="0">
      <alignment horizontal="left" vertical="center" indent="1"/>
    </xf>
    <xf numFmtId="0" fontId="129" fillId="92" borderId="1" applyNumberFormat="0" applyProtection="0">
      <alignment horizontal="center" vertical="top" wrapText="1"/>
    </xf>
    <xf numFmtId="0" fontId="34" fillId="131" borderId="36" applyNumberFormat="0" applyProtection="0">
      <alignment horizontal="left" vertical="center" indent="1"/>
    </xf>
    <xf numFmtId="0" fontId="34" fillId="131" borderId="36" applyNumberFormat="0" applyProtection="0">
      <alignment horizontal="left" vertical="center" indent="1"/>
    </xf>
    <xf numFmtId="0" fontId="34" fillId="0" borderId="0"/>
    <xf numFmtId="0" fontId="34" fillId="0" borderId="0"/>
    <xf numFmtId="0" fontId="34" fillId="131" borderId="36" applyNumberFormat="0" applyProtection="0">
      <alignment horizontal="left" vertical="center" indent="1"/>
    </xf>
    <xf numFmtId="0" fontId="84" fillId="105" borderId="37" applyNumberFormat="0" applyProtection="0">
      <alignment horizontal="left" vertical="top" indent="1"/>
    </xf>
    <xf numFmtId="0" fontId="34" fillId="131" borderId="36" applyNumberFormat="0" applyProtection="0">
      <alignment horizontal="left" vertical="center" indent="1"/>
    </xf>
    <xf numFmtId="0" fontId="34" fillId="0" borderId="0"/>
    <xf numFmtId="0" fontId="34" fillId="0" borderId="0"/>
    <xf numFmtId="4" fontId="140" fillId="76" borderId="39">
      <alignment vertical="center"/>
    </xf>
    <xf numFmtId="0" fontId="34" fillId="0" borderId="0"/>
    <xf numFmtId="0" fontId="34" fillId="0" borderId="0"/>
    <xf numFmtId="0" fontId="34" fillId="0" borderId="0"/>
    <xf numFmtId="4" fontId="141" fillId="76" borderId="39">
      <alignment vertical="center"/>
    </xf>
    <xf numFmtId="0" fontId="34" fillId="0" borderId="0"/>
    <xf numFmtId="0" fontId="34" fillId="0" borderId="0"/>
    <xf numFmtId="0" fontId="34" fillId="0" borderId="0"/>
    <xf numFmtId="4" fontId="126" fillId="80" borderId="39">
      <alignment vertical="center"/>
    </xf>
    <xf numFmtId="0" fontId="34" fillId="0" borderId="0"/>
    <xf numFmtId="0" fontId="34" fillId="0" borderId="0"/>
    <xf numFmtId="0" fontId="34" fillId="0" borderId="0"/>
    <xf numFmtId="4" fontId="127" fillId="80" borderId="39">
      <alignment vertical="center"/>
    </xf>
    <xf numFmtId="0" fontId="34" fillId="0" borderId="0"/>
    <xf numFmtId="0" fontId="34" fillId="0" borderId="0"/>
    <xf numFmtId="0" fontId="34" fillId="0" borderId="0"/>
    <xf numFmtId="4" fontId="126" fillId="81" borderId="38">
      <alignment vertical="center"/>
    </xf>
    <xf numFmtId="0" fontId="34" fillId="0" borderId="0"/>
    <xf numFmtId="0" fontId="34" fillId="0" borderId="0"/>
    <xf numFmtId="0" fontId="34" fillId="0" borderId="0"/>
    <xf numFmtId="4" fontId="127" fillId="81" borderId="38">
      <alignment vertical="center"/>
    </xf>
    <xf numFmtId="0" fontId="34" fillId="0" borderId="0"/>
    <xf numFmtId="0" fontId="34" fillId="0" borderId="0"/>
    <xf numFmtId="0" fontId="34" fillId="0" borderId="0"/>
    <xf numFmtId="4" fontId="142" fillId="75" borderId="39">
      <alignment horizontal="left" vertical="center" indent="1"/>
    </xf>
    <xf numFmtId="0" fontId="34" fillId="0" borderId="0"/>
    <xf numFmtId="0" fontId="34" fillId="0" borderId="0"/>
    <xf numFmtId="0" fontId="34" fillId="0" borderId="0"/>
    <xf numFmtId="0" fontId="34" fillId="0" borderId="0"/>
    <xf numFmtId="0" fontId="34" fillId="0" borderId="0"/>
    <xf numFmtId="4" fontId="187" fillId="140" borderId="64" applyNumberFormat="0" applyProtection="0">
      <alignment horizontal="left" vertical="center" indent="1"/>
    </xf>
    <xf numFmtId="4" fontId="187" fillId="140" borderId="64" applyNumberFormat="0" applyProtection="0">
      <alignment horizontal="left" vertical="center" indent="1"/>
    </xf>
    <xf numFmtId="0" fontId="34" fillId="0" borderId="0"/>
    <xf numFmtId="0" fontId="34" fillId="0" borderId="0"/>
    <xf numFmtId="0" fontId="34" fillId="0" borderId="0"/>
    <xf numFmtId="4" fontId="143" fillId="0" borderId="0" applyNumberFormat="0" applyProtection="0">
      <alignment vertical="center"/>
    </xf>
    <xf numFmtId="0" fontId="188" fillId="0" borderId="0"/>
    <xf numFmtId="0" fontId="34" fillId="0" borderId="0"/>
    <xf numFmtId="0" fontId="34" fillId="0" borderId="0"/>
    <xf numFmtId="0" fontId="188" fillId="0" borderId="0"/>
    <xf numFmtId="4" fontId="189" fillId="140" borderId="0" applyNumberFormat="0" applyProtection="0">
      <alignment horizontal="left" vertical="center" indent="1"/>
    </xf>
    <xf numFmtId="0" fontId="34" fillId="0" borderId="0"/>
    <xf numFmtId="0" fontId="34" fillId="0" borderId="0"/>
    <xf numFmtId="0" fontId="34" fillId="0" borderId="0"/>
    <xf numFmtId="0" fontId="34" fillId="0" borderId="0"/>
    <xf numFmtId="0" fontId="96" fillId="141" borderId="1"/>
    <xf numFmtId="0" fontId="96" fillId="141" borderId="1"/>
    <xf numFmtId="0" fontId="34" fillId="0" borderId="0"/>
    <xf numFmtId="0" fontId="34" fillId="0" borderId="0"/>
    <xf numFmtId="0" fontId="34" fillId="0" borderId="0"/>
    <xf numFmtId="0" fontId="96" fillId="141" borderId="1"/>
    <xf numFmtId="0" fontId="34" fillId="0" borderId="0"/>
    <xf numFmtId="0" fontId="34" fillId="0" borderId="0"/>
    <xf numFmtId="0" fontId="96" fillId="141" borderId="1"/>
    <xf numFmtId="0" fontId="96" fillId="141" borderId="1"/>
    <xf numFmtId="0" fontId="34" fillId="0" borderId="0"/>
    <xf numFmtId="0" fontId="34" fillId="0" borderId="0"/>
    <xf numFmtId="0" fontId="34" fillId="0" borderId="0"/>
    <xf numFmtId="0" fontId="34" fillId="0" borderId="0"/>
    <xf numFmtId="4" fontId="190" fillId="88" borderId="54" applyNumberFormat="0" applyProtection="0">
      <alignment horizontal="right" vertical="center"/>
    </xf>
    <xf numFmtId="4" fontId="190" fillId="88" borderId="54" applyNumberFormat="0" applyProtection="0">
      <alignment horizontal="right" vertical="center"/>
    </xf>
    <xf numFmtId="0" fontId="34" fillId="0" borderId="0"/>
    <xf numFmtId="0" fontId="34" fillId="0" borderId="0"/>
    <xf numFmtId="0" fontId="34" fillId="0" borderId="0"/>
    <xf numFmtId="4" fontId="144" fillId="0" borderId="37" applyNumberFormat="0" applyProtection="0">
      <alignment horizontal="right" vertical="center"/>
    </xf>
    <xf numFmtId="4" fontId="144" fillId="89" borderId="36" applyNumberFormat="0" applyProtection="0">
      <alignment horizontal="right" vertical="center"/>
    </xf>
    <xf numFmtId="0" fontId="34" fillId="0" borderId="0"/>
    <xf numFmtId="0" fontId="34" fillId="0" borderId="0"/>
    <xf numFmtId="4" fontId="144" fillId="89" borderId="36" applyNumberFormat="0" applyProtection="0">
      <alignment horizontal="right" vertical="center"/>
    </xf>
    <xf numFmtId="4" fontId="144" fillId="90" borderId="37" applyNumberFormat="0" applyProtection="0">
      <alignment horizontal="right" vertical="center"/>
    </xf>
    <xf numFmtId="0" fontId="34" fillId="0" borderId="0"/>
    <xf numFmtId="0" fontId="34" fillId="0" borderId="0"/>
    <xf numFmtId="1" fontId="34" fillId="0" borderId="2" applyFill="0" applyBorder="0">
      <alignment horizontal="center"/>
    </xf>
    <xf numFmtId="0" fontId="34" fillId="0" borderId="0"/>
    <xf numFmtId="0" fontId="34" fillId="0" borderId="0"/>
    <xf numFmtId="0" fontId="34" fillId="0" borderId="0"/>
    <xf numFmtId="0" fontId="145" fillId="93" borderId="0"/>
    <xf numFmtId="0" fontId="34" fillId="0" borderId="0"/>
    <xf numFmtId="0" fontId="34" fillId="0" borderId="0"/>
    <xf numFmtId="0" fontId="34" fillId="0" borderId="0"/>
    <xf numFmtId="49" fontId="146" fillId="93" borderId="0"/>
    <xf numFmtId="0" fontId="34" fillId="0" borderId="0"/>
    <xf numFmtId="0" fontId="34" fillId="0" borderId="0"/>
    <xf numFmtId="0" fontId="34" fillId="0" borderId="0"/>
    <xf numFmtId="49" fontId="147" fillId="93" borderId="69"/>
    <xf numFmtId="0" fontId="34" fillId="0" borderId="0"/>
    <xf numFmtId="0" fontId="34" fillId="0" borderId="0"/>
    <xf numFmtId="0" fontId="34" fillId="0" borderId="0"/>
    <xf numFmtId="49" fontId="147" fillId="93" borderId="0"/>
    <xf numFmtId="0" fontId="34" fillId="0" borderId="0"/>
    <xf numFmtId="0" fontId="34" fillId="0" borderId="0"/>
    <xf numFmtId="0" fontId="34" fillId="0" borderId="0"/>
    <xf numFmtId="0" fontId="145" fillId="76" borderId="69">
      <protection locked="0"/>
    </xf>
    <xf numFmtId="0" fontId="34" fillId="0" borderId="0"/>
    <xf numFmtId="0" fontId="34" fillId="0" borderId="0"/>
    <xf numFmtId="0" fontId="34" fillId="0" borderId="0"/>
    <xf numFmtId="0" fontId="145" fillId="93" borderId="0"/>
    <xf numFmtId="0" fontId="34" fillId="0" borderId="0"/>
    <xf numFmtId="0" fontId="34" fillId="0" borderId="0"/>
    <xf numFmtId="0" fontId="34" fillId="0" borderId="0"/>
    <xf numFmtId="0" fontId="148" fillId="94" borderId="0"/>
    <xf numFmtId="0" fontId="34" fillId="0" borderId="0"/>
    <xf numFmtId="0" fontId="34" fillId="0" borderId="0"/>
    <xf numFmtId="0" fontId="34" fillId="0" borderId="0"/>
    <xf numFmtId="0" fontId="148" fillId="95" borderId="0"/>
    <xf numFmtId="0" fontId="34" fillId="0" borderId="0"/>
    <xf numFmtId="0" fontId="34" fillId="0" borderId="0"/>
    <xf numFmtId="0" fontId="34" fillId="0" borderId="0"/>
    <xf numFmtId="0" fontId="148" fillId="96" borderId="0"/>
    <xf numFmtId="0" fontId="34" fillId="0" borderId="0"/>
    <xf numFmtId="0" fontId="34" fillId="0" borderId="0"/>
    <xf numFmtId="0" fontId="34" fillId="0" borderId="0"/>
    <xf numFmtId="0" fontId="34" fillId="0" borderId="0"/>
    <xf numFmtId="0" fontId="149" fillId="0" borderId="0" applyNumberFormat="0" applyFill="0" applyBorder="0" applyAlignment="0" applyProtection="0"/>
    <xf numFmtId="0" fontId="149" fillId="0" borderId="0" applyNumberFormat="0" applyFill="0" applyBorder="0" applyAlignment="0" applyProtection="0"/>
    <xf numFmtId="0" fontId="34" fillId="0" borderId="0"/>
    <xf numFmtId="0" fontId="34" fillId="0" borderId="0"/>
    <xf numFmtId="200" fontId="150" fillId="0" borderId="50">
      <alignment horizontal="center"/>
    </xf>
    <xf numFmtId="0" fontId="34" fillId="0" borderId="0"/>
    <xf numFmtId="0" fontId="34" fillId="0" borderId="0"/>
    <xf numFmtId="0" fontId="34" fillId="0" borderId="0"/>
    <xf numFmtId="0" fontId="72" fillId="0" borderId="0"/>
    <xf numFmtId="0" fontId="34" fillId="0" borderId="0"/>
    <xf numFmtId="0" fontId="34" fillId="0" borderId="0"/>
    <xf numFmtId="0" fontId="34" fillId="0" borderId="0"/>
    <xf numFmtId="0" fontId="34" fillId="0" borderId="0"/>
    <xf numFmtId="0" fontId="191" fillId="0" borderId="0" applyNumberFormat="0" applyFill="0" applyBorder="0" applyProtection="0">
      <alignment vertical="center"/>
    </xf>
    <xf numFmtId="0" fontId="192" fillId="0" borderId="0" applyNumberFormat="0" applyFill="0" applyBorder="0" applyProtection="0">
      <alignment horizontal="center" wrapText="1"/>
    </xf>
    <xf numFmtId="0" fontId="192" fillId="0" borderId="0" applyNumberFormat="0" applyFill="0" applyBorder="0" applyProtection="0">
      <alignment horizontal="center" wrapText="1"/>
    </xf>
    <xf numFmtId="0" fontId="193" fillId="0" borderId="0" applyNumberFormat="0" applyFill="0" applyBorder="0" applyAlignment="0" applyProtection="0"/>
    <xf numFmtId="0" fontId="193"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34" fillId="0" borderId="0"/>
    <xf numFmtId="0" fontId="34" fillId="0" borderId="0"/>
    <xf numFmtId="0" fontId="151" fillId="0" borderId="0" applyNumberFormat="0" applyFont="0" applyFill="0" applyBorder="0" applyAlignment="0" applyProtection="0"/>
    <xf numFmtId="0" fontId="34" fillId="0" borderId="0"/>
    <xf numFmtId="208" fontId="192" fillId="0" borderId="0" applyFill="0" applyBorder="0" applyProtection="0">
      <alignment horizontal="center"/>
    </xf>
    <xf numFmtId="208" fontId="192" fillId="0" borderId="0" applyFill="0" applyBorder="0" applyProtection="0">
      <alignment horizontal="center"/>
    </xf>
    <xf numFmtId="0" fontId="34" fillId="0" borderId="0"/>
    <xf numFmtId="208" fontId="194" fillId="0" borderId="0" applyFill="0" applyBorder="0" applyProtection="0">
      <alignment horizontal="center"/>
    </xf>
    <xf numFmtId="0" fontId="34" fillId="0" borderId="0"/>
    <xf numFmtId="0" fontId="34" fillId="0" borderId="0"/>
    <xf numFmtId="210" fontId="34" fillId="0" borderId="0" applyFill="0" applyBorder="0" applyAlignment="0" applyProtection="0">
      <alignment wrapText="1"/>
    </xf>
    <xf numFmtId="208" fontId="194" fillId="0" borderId="0" applyFill="0" applyBorder="0" applyProtection="0">
      <alignment horizontal="center"/>
    </xf>
    <xf numFmtId="0" fontId="34" fillId="0" borderId="0"/>
    <xf numFmtId="217" fontId="192" fillId="0" borderId="0" applyFill="0" applyBorder="0" applyProtection="0">
      <alignment horizontal="center"/>
    </xf>
    <xf numFmtId="217" fontId="192" fillId="0" borderId="0" applyFill="0" applyBorder="0" applyProtection="0">
      <alignment horizontal="center"/>
    </xf>
    <xf numFmtId="0" fontId="34" fillId="0" borderId="0"/>
    <xf numFmtId="41" fontId="38" fillId="0" borderId="0" applyFont="0" applyFill="0" applyBorder="0" applyAlignment="0" applyProtection="0"/>
    <xf numFmtId="0" fontId="34" fillId="0" borderId="0"/>
    <xf numFmtId="0" fontId="34" fillId="0" borderId="0"/>
    <xf numFmtId="217" fontId="194" fillId="0" borderId="0" applyFill="0" applyBorder="0" applyProtection="0">
      <alignment horizontal="center"/>
    </xf>
    <xf numFmtId="217" fontId="194" fillId="0" borderId="0" applyFill="0" applyBorder="0" applyProtection="0">
      <alignment horizontal="center"/>
    </xf>
    <xf numFmtId="0" fontId="194" fillId="0" borderId="0" applyNumberFormat="0" applyFill="0" applyBorder="0" applyProtection="0">
      <alignment wrapText="1"/>
    </xf>
    <xf numFmtId="0" fontId="194" fillId="0" borderId="0" applyNumberFormat="0" applyFill="0" applyBorder="0" applyProtection="0">
      <alignment wrapText="1"/>
    </xf>
    <xf numFmtId="0" fontId="194" fillId="0" borderId="1" applyNumberFormat="0" applyFill="0" applyProtection="0">
      <alignment wrapText="1"/>
    </xf>
    <xf numFmtId="0" fontId="194" fillId="0" borderId="1" applyNumberFormat="0" applyFill="0" applyProtection="0">
      <alignment wrapText="1"/>
    </xf>
    <xf numFmtId="0" fontId="194" fillId="0" borderId="0" applyNumberFormat="0" applyFill="0" applyBorder="0" applyAlignment="0" applyProtection="0"/>
    <xf numFmtId="0" fontId="194" fillId="0" borderId="0" applyNumberFormat="0" applyFill="0" applyBorder="0" applyAlignment="0" applyProtection="0"/>
    <xf numFmtId="0" fontId="34" fillId="0" borderId="51" applyNumberFormat="0" applyFont="0" applyFill="0" applyAlignment="0" applyProtection="0"/>
    <xf numFmtId="0" fontId="34" fillId="0" borderId="51" applyNumberFormat="0" applyFont="0" applyFill="0" applyAlignment="0" applyProtection="0"/>
    <xf numFmtId="0" fontId="34" fillId="0" borderId="51" applyNumberFormat="0" applyFont="0" applyFill="0" applyAlignment="0" applyProtection="0"/>
    <xf numFmtId="0" fontId="34" fillId="0" borderId="51" applyNumberFormat="0" applyFont="0" applyFill="0" applyAlignment="0" applyProtection="0"/>
    <xf numFmtId="0" fontId="34" fillId="0" borderId="0"/>
    <xf numFmtId="0" fontId="34" fillId="0" borderId="3" applyNumberFormat="0" applyFont="0" applyFill="0" applyAlignment="0" applyProtection="0"/>
    <xf numFmtId="0" fontId="34" fillId="0" borderId="3" applyNumberFormat="0" applyFont="0" applyFill="0" applyAlignment="0" applyProtection="0"/>
    <xf numFmtId="0" fontId="34" fillId="0" borderId="0"/>
    <xf numFmtId="0" fontId="34" fillId="0" borderId="3" applyNumberFormat="0" applyFont="0" applyFill="0" applyAlignment="0" applyProtection="0"/>
    <xf numFmtId="0" fontId="34" fillId="0" borderId="0"/>
    <xf numFmtId="0" fontId="42" fillId="0" borderId="0" applyNumberFormat="0" applyFill="0" applyBorder="0">
      <alignment horizontal="center" wrapText="1"/>
    </xf>
    <xf numFmtId="0" fontId="34" fillId="0" borderId="3" applyNumberFormat="0" applyFont="0" applyFill="0" applyAlignment="0" applyProtection="0"/>
    <xf numFmtId="0" fontId="34" fillId="0" borderId="0"/>
    <xf numFmtId="0" fontId="34" fillId="0" borderId="0"/>
    <xf numFmtId="0" fontId="34" fillId="0" borderId="49" applyNumberFormat="0" applyFont="0" applyFill="0" applyAlignment="0" applyProtection="0"/>
    <xf numFmtId="0" fontId="34" fillId="0" borderId="49" applyNumberFormat="0" applyFont="0" applyFill="0" applyAlignment="0" applyProtection="0"/>
    <xf numFmtId="0" fontId="34" fillId="0" borderId="0"/>
    <xf numFmtId="0" fontId="34" fillId="0" borderId="49" applyNumberFormat="0" applyFont="0" applyFill="0" applyAlignment="0" applyProtection="0"/>
    <xf numFmtId="0" fontId="34" fillId="0" borderId="0"/>
    <xf numFmtId="0" fontId="42" fillId="0" borderId="0" applyNumberFormat="0" applyFill="0" applyBorder="0">
      <alignment horizontal="center" wrapText="1"/>
    </xf>
    <xf numFmtId="0" fontId="34" fillId="0" borderId="49" applyNumberFormat="0" applyFont="0" applyFill="0" applyAlignment="0" applyProtection="0"/>
    <xf numFmtId="0" fontId="34" fillId="0" borderId="0"/>
    <xf numFmtId="0" fontId="34" fillId="0" borderId="10" applyNumberFormat="0" applyFont="0" applyFill="0" applyAlignment="0" applyProtection="0"/>
    <xf numFmtId="0" fontId="34" fillId="0" borderId="10" applyNumberFormat="0" applyFont="0" applyFill="0" applyAlignment="0" applyProtection="0"/>
    <xf numFmtId="0" fontId="34" fillId="0" borderId="10" applyNumberFormat="0" applyFont="0" applyFill="0" applyAlignment="0" applyProtection="0"/>
    <xf numFmtId="0" fontId="34" fillId="0" borderId="10" applyNumberFormat="0" applyFont="0" applyFill="0" applyAlignment="0" applyProtection="0"/>
    <xf numFmtId="0" fontId="34" fillId="0" borderId="48" applyNumberFormat="0" applyFont="0" applyFill="0" applyAlignment="0" applyProtection="0"/>
    <xf numFmtId="0" fontId="34" fillId="0" borderId="48" applyNumberFormat="0" applyFont="0" applyFill="0" applyAlignment="0" applyProtection="0"/>
    <xf numFmtId="0" fontId="34" fillId="0" borderId="48" applyNumberFormat="0" applyFont="0" applyFill="0" applyAlignment="0" applyProtection="0"/>
    <xf numFmtId="0" fontId="34" fillId="0" borderId="48" applyNumberFormat="0" applyFont="0" applyFill="0" applyAlignment="0" applyProtection="0"/>
    <xf numFmtId="0" fontId="34" fillId="0" borderId="53" applyNumberFormat="0" applyFont="0" applyFill="0" applyAlignment="0" applyProtection="0"/>
    <xf numFmtId="0" fontId="34" fillId="0" borderId="53" applyNumberFormat="0" applyFont="0" applyFill="0" applyAlignment="0" applyProtection="0"/>
    <xf numFmtId="0" fontId="34" fillId="0" borderId="53" applyNumberFormat="0" applyFont="0" applyFill="0" applyAlignment="0" applyProtection="0"/>
    <xf numFmtId="0" fontId="34" fillId="0" borderId="53" applyNumberFormat="0" applyFont="0" applyFill="0" applyAlignment="0" applyProtection="0"/>
    <xf numFmtId="0" fontId="34" fillId="0" borderId="50" applyNumberFormat="0" applyFont="0" applyFill="0" applyAlignment="0" applyProtection="0"/>
    <xf numFmtId="0" fontId="34" fillId="0" borderId="50" applyNumberFormat="0" applyFont="0" applyFill="0" applyAlignment="0" applyProtection="0"/>
    <xf numFmtId="0" fontId="34" fillId="0" borderId="50" applyNumberFormat="0" applyFont="0" applyFill="0" applyAlignment="0" applyProtection="0"/>
    <xf numFmtId="0" fontId="34" fillId="0" borderId="50" applyNumberFormat="0" applyFont="0" applyFill="0" applyAlignment="0" applyProtection="0"/>
    <xf numFmtId="0" fontId="34" fillId="0" borderId="52" applyNumberFormat="0" applyFont="0" applyFill="0" applyAlignment="0" applyProtection="0"/>
    <xf numFmtId="0" fontId="34" fillId="0" borderId="52" applyNumberFormat="0" applyFont="0" applyFill="0" applyAlignment="0" applyProtection="0"/>
    <xf numFmtId="0" fontId="34" fillId="0" borderId="52" applyNumberFormat="0" applyFont="0" applyFill="0" applyAlignment="0" applyProtection="0"/>
    <xf numFmtId="0" fontId="34" fillId="0" borderId="52" applyNumberFormat="0" applyFont="0" applyFill="0" applyAlignment="0" applyProtection="0"/>
    <xf numFmtId="0" fontId="34" fillId="0" borderId="0"/>
    <xf numFmtId="49" fontId="46" fillId="0" borderId="0" applyFont="0" applyFill="0" applyBorder="0" applyAlignment="0" applyProtection="0"/>
    <xf numFmtId="0" fontId="34" fillId="0" borderId="0"/>
    <xf numFmtId="0" fontId="34" fillId="0" borderId="0"/>
    <xf numFmtId="0" fontId="34" fillId="0" borderId="0"/>
    <xf numFmtId="211" fontId="46" fillId="0" borderId="0" applyFont="0" applyFill="0" applyBorder="0" applyAlignment="0" applyProtection="0"/>
    <xf numFmtId="0" fontId="34" fillId="0" borderId="0"/>
    <xf numFmtId="0" fontId="34" fillId="0" borderId="0"/>
    <xf numFmtId="0" fontId="34" fillId="0" borderId="0"/>
    <xf numFmtId="212" fontId="38" fillId="0" borderId="0" applyFont="0" applyFill="0" applyBorder="0" applyAlignment="0" applyProtection="0"/>
    <xf numFmtId="0" fontId="34" fillId="0" borderId="0"/>
    <xf numFmtId="0" fontId="34" fillId="0" borderId="0"/>
    <xf numFmtId="0" fontId="34" fillId="0" borderId="0"/>
    <xf numFmtId="0" fontId="149" fillId="0" borderId="0" applyNumberFormat="0" applyFill="0" applyBorder="0" applyAlignment="0" applyProtection="0"/>
    <xf numFmtId="0" fontId="34" fillId="0" borderId="0"/>
    <xf numFmtId="0" fontId="34" fillId="0" borderId="0"/>
    <xf numFmtId="0" fontId="34" fillId="0" borderId="0"/>
    <xf numFmtId="0" fontId="154" fillId="0" borderId="0" applyNumberFormat="0" applyFill="0" applyBorder="0" applyAlignment="0" applyProtection="0"/>
    <xf numFmtId="0" fontId="154" fillId="0" borderId="0" applyNumberFormat="0" applyFill="0" applyBorder="0" applyAlignment="0" applyProtection="0"/>
    <xf numFmtId="0" fontId="34" fillId="0" borderId="0"/>
    <xf numFmtId="0" fontId="34" fillId="0" borderId="0"/>
    <xf numFmtId="0" fontId="34" fillId="0" borderId="0"/>
    <xf numFmtId="0" fontId="149" fillId="0" borderId="0" applyNumberFormat="0" applyFill="0" applyBorder="0" applyAlignment="0" applyProtection="0"/>
    <xf numFmtId="0" fontId="165" fillId="0" borderId="0" applyNumberFormat="0" applyFill="0" applyBorder="0" applyAlignment="0" applyProtection="0"/>
    <xf numFmtId="0" fontId="34" fillId="0" borderId="0"/>
    <xf numFmtId="0" fontId="34" fillId="0" borderId="0"/>
    <xf numFmtId="0" fontId="149" fillId="0" borderId="0" applyNumberFormat="0" applyFill="0" applyBorder="0" applyAlignment="0" applyProtection="0"/>
    <xf numFmtId="0" fontId="34" fillId="0" borderId="0"/>
    <xf numFmtId="0" fontId="34" fillId="0" borderId="0"/>
    <xf numFmtId="0" fontId="34" fillId="0" borderId="0"/>
    <xf numFmtId="0" fontId="149" fillId="0" borderId="0" applyNumberFormat="0" applyFill="0" applyBorder="0" applyAlignment="0" applyProtection="0"/>
    <xf numFmtId="0" fontId="34" fillId="0" borderId="0"/>
    <xf numFmtId="0" fontId="34" fillId="0" borderId="0"/>
    <xf numFmtId="0" fontId="34" fillId="0" borderId="0"/>
    <xf numFmtId="0" fontId="149" fillId="0" borderId="0" applyNumberFormat="0" applyFill="0" applyBorder="0" applyAlignment="0" applyProtection="0"/>
    <xf numFmtId="0" fontId="34" fillId="0" borderId="0"/>
    <xf numFmtId="0" fontId="34" fillId="0" borderId="0"/>
    <xf numFmtId="0" fontId="34" fillId="0" borderId="0"/>
    <xf numFmtId="0" fontId="149"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65" fillId="0" borderId="0" applyNumberFormat="0" applyFill="0" applyBorder="0" applyAlignment="0" applyProtection="0"/>
    <xf numFmtId="0" fontId="34" fillId="0" borderId="0"/>
    <xf numFmtId="0" fontId="34" fillId="0" borderId="0"/>
    <xf numFmtId="0" fontId="34" fillId="0" borderId="42" applyNumberFormat="0" applyFill="0" applyBorder="0" applyAlignment="0" applyProtection="0"/>
    <xf numFmtId="0" fontId="34" fillId="0" borderId="0"/>
    <xf numFmtId="0" fontId="34" fillId="0" borderId="42" applyNumberFormat="0" applyFill="0" applyBorder="0" applyAlignment="0" applyProtection="0"/>
    <xf numFmtId="0" fontId="155" fillId="0" borderId="70" applyNumberFormat="0" applyFill="0" applyAlignment="0" applyProtection="0"/>
    <xf numFmtId="0" fontId="34" fillId="0" borderId="0"/>
    <xf numFmtId="0" fontId="34" fillId="0" borderId="0"/>
    <xf numFmtId="0" fontId="155" fillId="0" borderId="71" applyNumberFormat="0" applyFill="0" applyAlignment="0" applyProtection="0"/>
    <xf numFmtId="0" fontId="34" fillId="0" borderId="0"/>
    <xf numFmtId="0" fontId="155" fillId="0" borderId="70" applyNumberFormat="0" applyFill="0" applyAlignment="0" applyProtection="0"/>
    <xf numFmtId="0" fontId="155" fillId="0" borderId="71" applyNumberFormat="0" applyFill="0" applyAlignment="0" applyProtection="0"/>
    <xf numFmtId="0" fontId="34" fillId="0" borderId="0"/>
    <xf numFmtId="0" fontId="34" fillId="0" borderId="42" applyNumberFormat="0" applyFill="0" applyBorder="0" applyAlignment="0" applyProtection="0"/>
    <xf numFmtId="0" fontId="34" fillId="0" borderId="0"/>
    <xf numFmtId="0" fontId="155" fillId="0" borderId="71" applyNumberFormat="0" applyFill="0" applyAlignment="0" applyProtection="0"/>
    <xf numFmtId="0" fontId="34" fillId="0" borderId="0"/>
    <xf numFmtId="0" fontId="34" fillId="0" borderId="42" applyNumberFormat="0" applyFill="0" applyBorder="0" applyAlignment="0" applyProtection="0"/>
    <xf numFmtId="0" fontId="34" fillId="0" borderId="0"/>
    <xf numFmtId="0" fontId="34" fillId="0" borderId="0"/>
    <xf numFmtId="198" fontId="34" fillId="0" borderId="46">
      <protection locked="0"/>
    </xf>
    <xf numFmtId="0" fontId="69" fillId="0" borderId="19" applyNumberFormat="0" applyFill="0" applyAlignment="0" applyProtection="0"/>
    <xf numFmtId="0" fontId="34" fillId="0" borderId="0"/>
    <xf numFmtId="0" fontId="34" fillId="0" borderId="0"/>
    <xf numFmtId="198" fontId="34" fillId="0" borderId="46">
      <protection locked="0"/>
    </xf>
    <xf numFmtId="0" fontId="34" fillId="0" borderId="0"/>
    <xf numFmtId="0" fontId="34" fillId="0" borderId="0"/>
    <xf numFmtId="0" fontId="34" fillId="0" borderId="0"/>
    <xf numFmtId="198" fontId="34" fillId="0" borderId="46">
      <protection locked="0"/>
    </xf>
    <xf numFmtId="0" fontId="34" fillId="0" borderId="0"/>
    <xf numFmtId="0" fontId="34" fillId="0" borderId="0"/>
    <xf numFmtId="0" fontId="34" fillId="0" borderId="0"/>
    <xf numFmtId="198" fontId="34" fillId="0" borderId="46">
      <protection locked="0"/>
    </xf>
    <xf numFmtId="0" fontId="34" fillId="0" borderId="0"/>
    <xf numFmtId="0" fontId="34" fillId="0" borderId="0"/>
    <xf numFmtId="0" fontId="34" fillId="0" borderId="0"/>
    <xf numFmtId="198" fontId="34" fillId="0" borderId="46">
      <protection locked="0"/>
    </xf>
    <xf numFmtId="0" fontId="34" fillId="0" borderId="0"/>
    <xf numFmtId="0" fontId="34" fillId="0" borderId="0"/>
    <xf numFmtId="0" fontId="34" fillId="0" borderId="0"/>
    <xf numFmtId="0" fontId="34" fillId="0" borderId="0"/>
    <xf numFmtId="0" fontId="34" fillId="0" borderId="0"/>
    <xf numFmtId="0" fontId="69" fillId="0" borderId="19" applyNumberFormat="0" applyFill="0" applyAlignment="0" applyProtection="0"/>
    <xf numFmtId="0" fontId="34" fillId="0" borderId="0"/>
    <xf numFmtId="0" fontId="34" fillId="0" borderId="0"/>
    <xf numFmtId="37" fontId="96" fillId="78" borderId="0" applyNumberFormat="0" applyBorder="0" applyAlignment="0" applyProtection="0"/>
    <xf numFmtId="0" fontId="34" fillId="0" borderId="0"/>
    <xf numFmtId="0" fontId="34" fillId="0" borderId="0"/>
    <xf numFmtId="0" fontId="34" fillId="0" borderId="0"/>
    <xf numFmtId="37" fontId="96" fillId="78" borderId="0" applyNumberFormat="0" applyBorder="0" applyAlignment="0" applyProtection="0"/>
    <xf numFmtId="0" fontId="34" fillId="0" borderId="0"/>
    <xf numFmtId="0" fontId="34" fillId="0" borderId="0"/>
    <xf numFmtId="0" fontId="34" fillId="0" borderId="0"/>
    <xf numFmtId="37" fontId="96" fillId="0" borderId="0"/>
    <xf numFmtId="0" fontId="34" fillId="0" borderId="0"/>
    <xf numFmtId="0" fontId="34" fillId="0" borderId="0"/>
    <xf numFmtId="3" fontId="156" fillId="0" borderId="32" applyProtection="0"/>
    <xf numFmtId="0" fontId="34" fillId="0" borderId="0"/>
    <xf numFmtId="0" fontId="34" fillId="0" borderId="0"/>
    <xf numFmtId="170" fontId="157" fillId="0" borderId="0" applyFont="0" applyFill="0" applyBorder="0" applyAlignment="0" applyProtection="0"/>
    <xf numFmtId="0" fontId="34" fillId="0" borderId="0"/>
    <xf numFmtId="0" fontId="34" fillId="0" borderId="0"/>
    <xf numFmtId="0" fontId="34" fillId="0" borderId="0"/>
    <xf numFmtId="213" fontId="97" fillId="0" borderId="0" applyFont="0" applyFill="0" applyBorder="0" applyAlignment="0" applyProtection="0"/>
    <xf numFmtId="0" fontId="34" fillId="0" borderId="0"/>
    <xf numFmtId="0" fontId="34" fillId="0" borderId="0"/>
    <xf numFmtId="0" fontId="34" fillId="0" borderId="0"/>
    <xf numFmtId="214" fontId="97" fillId="0" borderId="0" applyFont="0" applyFill="0" applyBorder="0" applyAlignment="0" applyProtection="0"/>
    <xf numFmtId="0" fontId="34" fillId="0" borderId="0"/>
    <xf numFmtId="0" fontId="34" fillId="0" borderId="0"/>
    <xf numFmtId="0" fontId="34" fillId="0" borderId="0"/>
    <xf numFmtId="215" fontId="97" fillId="0" borderId="0" applyFont="0" applyFill="0" applyBorder="0" applyAlignment="0" applyProtection="0"/>
    <xf numFmtId="0" fontId="34" fillId="0" borderId="0"/>
    <xf numFmtId="0" fontId="34" fillId="0" borderId="0"/>
    <xf numFmtId="0" fontId="34" fillId="0" borderId="0"/>
    <xf numFmtId="0" fontId="158" fillId="0" borderId="0" applyNumberFormat="0" applyFill="0" applyBorder="0" applyAlignment="0" applyProtection="0"/>
    <xf numFmtId="0" fontId="34" fillId="0" borderId="0"/>
    <xf numFmtId="0" fontId="34" fillId="0" borderId="0"/>
    <xf numFmtId="0" fontId="34" fillId="0" borderId="0"/>
    <xf numFmtId="0" fontId="34" fillId="0" borderId="0"/>
    <xf numFmtId="0" fontId="195" fillId="0" borderId="0" applyNumberFormat="0" applyFill="0" applyBorder="0" applyAlignment="0" applyProtection="0"/>
    <xf numFmtId="0" fontId="158" fillId="0" borderId="0" applyNumberFormat="0" applyFill="0" applyBorder="0" applyAlignment="0" applyProtection="0"/>
    <xf numFmtId="0" fontId="34" fillId="0" borderId="0"/>
    <xf numFmtId="0" fontId="195" fillId="0" borderId="0" applyNumberFormat="0" applyFill="0" applyBorder="0" applyAlignment="0" applyProtection="0"/>
    <xf numFmtId="0" fontId="158" fillId="0" borderId="0" applyNumberFormat="0" applyFill="0" applyBorder="0" applyAlignment="0" applyProtection="0"/>
    <xf numFmtId="0" fontId="34" fillId="0" borderId="0"/>
    <xf numFmtId="0" fontId="34" fillId="0" borderId="0"/>
    <xf numFmtId="0" fontId="158" fillId="0" borderId="0" applyNumberFormat="0" applyFill="0" applyBorder="0" applyAlignment="0" applyProtection="0"/>
    <xf numFmtId="0" fontId="34" fillId="0" borderId="0"/>
    <xf numFmtId="0" fontId="34" fillId="0" borderId="0"/>
    <xf numFmtId="0" fontId="34" fillId="0" borderId="0"/>
    <xf numFmtId="0" fontId="158" fillId="0" borderId="0" applyNumberFormat="0" applyFill="0" applyBorder="0" applyAlignment="0" applyProtection="0"/>
    <xf numFmtId="0" fontId="32" fillId="0" borderId="0" applyNumberFormat="0" applyFill="0" applyBorder="0" applyAlignment="0" applyProtection="0"/>
    <xf numFmtId="0" fontId="34" fillId="0" borderId="0"/>
    <xf numFmtId="0" fontId="34" fillId="0" borderId="0"/>
    <xf numFmtId="0" fontId="158" fillId="0" borderId="0" applyNumberFormat="0" applyFill="0" applyBorder="0" applyAlignment="0" applyProtection="0"/>
    <xf numFmtId="0" fontId="34" fillId="0" borderId="0"/>
    <xf numFmtId="0" fontId="34" fillId="0" borderId="0"/>
    <xf numFmtId="0" fontId="34" fillId="0" borderId="0"/>
    <xf numFmtId="0" fontId="158" fillId="0" borderId="0" applyNumberFormat="0" applyFill="0" applyBorder="0" applyAlignment="0" applyProtection="0"/>
    <xf numFmtId="0" fontId="34" fillId="0" borderId="0"/>
    <xf numFmtId="0" fontId="34" fillId="0" borderId="0"/>
    <xf numFmtId="0" fontId="34" fillId="0" borderId="0"/>
    <xf numFmtId="0" fontId="158" fillId="0" borderId="0" applyNumberFormat="0" applyFill="0" applyBorder="0" applyAlignment="0" applyProtection="0"/>
    <xf numFmtId="0" fontId="34" fillId="0" borderId="0"/>
    <xf numFmtId="0" fontId="34" fillId="0" borderId="0"/>
    <xf numFmtId="0" fontId="34" fillId="0" borderId="0"/>
    <xf numFmtId="0" fontId="158"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2" fillId="0" borderId="0" applyNumberFormat="0" applyFill="0" applyBorder="0" applyAlignment="0" applyProtection="0"/>
    <xf numFmtId="0" fontId="34" fillId="0" borderId="0"/>
    <xf numFmtId="0" fontId="34" fillId="0" borderId="0"/>
    <xf numFmtId="1" fontId="34" fillId="0" borderId="0" applyFont="0" applyFill="0" applyBorder="0">
      <alignment horizontal="center"/>
    </xf>
    <xf numFmtId="0" fontId="34" fillId="0" borderId="0"/>
    <xf numFmtId="0" fontId="34" fillId="0" borderId="0"/>
    <xf numFmtId="0" fontId="34" fillId="0" borderId="0"/>
    <xf numFmtId="0" fontId="160" fillId="0" borderId="0" applyFill="0" applyBorder="0" applyAlignment="0" applyProtection="0"/>
    <xf numFmtId="0" fontId="34" fillId="0" borderId="0"/>
    <xf numFmtId="0" fontId="34" fillId="0" borderId="0"/>
    <xf numFmtId="0" fontId="34" fillId="0" borderId="0"/>
    <xf numFmtId="0" fontId="161" fillId="0" borderId="0"/>
    <xf numFmtId="0" fontId="34" fillId="0" borderId="0"/>
    <xf numFmtId="0" fontId="34" fillId="0" borderId="0"/>
    <xf numFmtId="0" fontId="25" fillId="0" borderId="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44" fontId="34" fillId="0" borderId="0" applyFont="0" applyFill="0" applyBorder="0" applyAlignment="0" applyProtection="0"/>
    <xf numFmtId="0" fontId="85" fillId="49" borderId="81" applyNumberFormat="0" applyAlignment="0" applyProtection="0"/>
    <xf numFmtId="0" fontId="86" fillId="122" borderId="81" applyNumberFormat="0" applyAlignment="0" applyProtection="0"/>
    <xf numFmtId="0" fontId="170" fillId="123" borderId="82" applyNumberFormat="0" applyAlignment="0" applyProtection="0"/>
    <xf numFmtId="0" fontId="85" fillId="49" borderId="81" applyNumberFormat="0" applyAlignment="0" applyProtection="0"/>
    <xf numFmtId="0" fontId="170" fillId="123" borderId="82" applyNumberFormat="0" applyAlignment="0" applyProtection="0"/>
    <xf numFmtId="0" fontId="170" fillId="123" borderId="82" applyNumberFormat="0" applyAlignment="0" applyProtection="0"/>
    <xf numFmtId="0" fontId="86" fillId="42" borderId="81" applyNumberFormat="0" applyAlignment="0" applyProtection="0"/>
    <xf numFmtId="0" fontId="86" fillId="42" borderId="81" applyNumberFormat="0" applyAlignment="0" applyProtection="0"/>
    <xf numFmtId="0" fontId="86" fillId="42" borderId="81" applyNumberFormat="0" applyAlignment="0" applyProtection="0"/>
    <xf numFmtId="0" fontId="86" fillId="42" borderId="81" applyNumberFormat="0" applyAlignment="0" applyProtection="0"/>
    <xf numFmtId="0" fontId="86" fillId="42" borderId="81" applyNumberFormat="0" applyAlignment="0" applyProtection="0"/>
    <xf numFmtId="0" fontId="86" fillId="42" borderId="81" applyNumberFormat="0" applyAlignment="0" applyProtection="0"/>
    <xf numFmtId="10" fontId="96" fillId="75" borderId="72" applyNumberFormat="0" applyBorder="0" applyAlignment="0" applyProtection="0"/>
    <xf numFmtId="0" fontId="109" fillId="44" borderId="81" applyNumberFormat="0" applyAlignment="0" applyProtection="0"/>
    <xf numFmtId="0" fontId="181" fillId="68" borderId="82" applyNumberFormat="0" applyAlignment="0" applyProtection="0"/>
    <xf numFmtId="0" fontId="109" fillId="44" borderId="81" applyNumberFormat="0" applyAlignment="0" applyProtection="0"/>
    <xf numFmtId="0" fontId="181" fillId="68" borderId="82" applyNumberFormat="0" applyAlignment="0" applyProtection="0"/>
    <xf numFmtId="0" fontId="181" fillId="68" borderId="82" applyNumberFormat="0" applyAlignment="0" applyProtection="0"/>
    <xf numFmtId="0" fontId="109" fillId="44" borderId="81" applyNumberFormat="0" applyAlignment="0" applyProtection="0"/>
    <xf numFmtId="0" fontId="109" fillId="44" borderId="81" applyNumberFormat="0" applyAlignment="0" applyProtection="0"/>
    <xf numFmtId="0" fontId="109" fillId="44" borderId="81" applyNumberFormat="0" applyAlignment="0" applyProtection="0"/>
    <xf numFmtId="0" fontId="109" fillId="44" borderId="81" applyNumberFormat="0" applyAlignment="0" applyProtection="0"/>
    <xf numFmtId="0" fontId="181" fillId="68" borderId="81" applyNumberFormat="0" applyAlignment="0" applyProtection="0"/>
    <xf numFmtId="0" fontId="109" fillId="44" borderId="81" applyNumberFormat="0" applyAlignment="0" applyProtection="0"/>
    <xf numFmtId="0" fontId="181" fillId="68" borderId="81" applyNumberFormat="0" applyAlignment="0" applyProtection="0"/>
    <xf numFmtId="0" fontId="109" fillId="44" borderId="81" applyNumberFormat="0" applyAlignment="0" applyProtection="0"/>
    <xf numFmtId="0" fontId="109" fillId="44" borderId="81" applyNumberFormat="0" applyAlignment="0" applyProtection="0"/>
    <xf numFmtId="0" fontId="109" fillId="44" borderId="81" applyNumberFormat="0" applyAlignment="0" applyProtection="0"/>
    <xf numFmtId="0" fontId="109" fillId="44" borderId="81" applyNumberFormat="0" applyAlignment="0" applyProtection="0"/>
    <xf numFmtId="0" fontId="109" fillId="44" borderId="81" applyNumberFormat="0" applyAlignment="0" applyProtection="0"/>
    <xf numFmtId="0" fontId="109" fillId="44" borderId="81" applyNumberFormat="0" applyAlignment="0" applyProtection="0"/>
    <xf numFmtId="0" fontId="109" fillId="44" borderId="81" applyNumberFormat="0" applyAlignment="0" applyProtection="0"/>
    <xf numFmtId="0" fontId="109" fillId="44" borderId="81" applyNumberFormat="0" applyAlignment="0" applyProtection="0"/>
    <xf numFmtId="0" fontId="34" fillId="67" borderId="83" applyNumberFormat="0" applyFont="0" applyAlignment="0" applyProtection="0"/>
    <xf numFmtId="0" fontId="34" fillId="40" borderId="83" applyNumberFormat="0" applyFont="0" applyAlignment="0" applyProtection="0"/>
    <xf numFmtId="0" fontId="96" fillId="67" borderId="82" applyNumberFormat="0" applyFont="0" applyAlignment="0" applyProtection="0"/>
    <xf numFmtId="0" fontId="84" fillId="40" borderId="83" applyNumberFormat="0" applyFont="0" applyAlignment="0" applyProtection="0"/>
    <xf numFmtId="0" fontId="96" fillId="67" borderId="82" applyNumberFormat="0" applyFont="0" applyAlignment="0" applyProtection="0"/>
    <xf numFmtId="0" fontId="84" fillId="40" borderId="83" applyNumberFormat="0" applyFont="0" applyAlignment="0" applyProtection="0"/>
    <xf numFmtId="0" fontId="84" fillId="40" borderId="83" applyNumberFormat="0" applyFont="0" applyAlignment="0" applyProtection="0"/>
    <xf numFmtId="0" fontId="34" fillId="40" borderId="83" applyNumberFormat="0" applyFont="0" applyAlignment="0" applyProtection="0"/>
    <xf numFmtId="0" fontId="96" fillId="67" borderId="82" applyNumberFormat="0" applyFont="0" applyAlignment="0" applyProtection="0"/>
    <xf numFmtId="0" fontId="34" fillId="40" borderId="81" applyNumberFormat="0" applyFont="0" applyAlignment="0" applyProtection="0"/>
    <xf numFmtId="0" fontId="34" fillId="40" borderId="81" applyNumberFormat="0" applyFont="0" applyAlignment="0" applyProtection="0"/>
    <xf numFmtId="0" fontId="96" fillId="67" borderId="82" applyNumberFormat="0" applyFont="0" applyAlignment="0" applyProtection="0"/>
    <xf numFmtId="0" fontId="34" fillId="40" borderId="81" applyNumberFormat="0" applyFont="0" applyAlignment="0" applyProtection="0"/>
    <xf numFmtId="0" fontId="34" fillId="40" borderId="81" applyNumberFormat="0" applyFont="0" applyAlignment="0" applyProtection="0"/>
    <xf numFmtId="0" fontId="34" fillId="40" borderId="81" applyNumberFormat="0" applyFont="0" applyAlignment="0" applyProtection="0"/>
    <xf numFmtId="0" fontId="118" fillId="122" borderId="77" applyNumberFormat="0" applyAlignment="0" applyProtection="0"/>
    <xf numFmtId="0" fontId="118" fillId="123" borderId="77" applyNumberFormat="0" applyAlignment="0" applyProtection="0"/>
    <xf numFmtId="0" fontId="118" fillId="49" borderId="77" applyNumberFormat="0" applyAlignment="0" applyProtection="0"/>
    <xf numFmtId="0" fontId="118" fillId="123" borderId="77" applyNumberFormat="0" applyAlignment="0" applyProtection="0"/>
    <xf numFmtId="0" fontId="118" fillId="49" borderId="77" applyNumberFormat="0" applyAlignment="0" applyProtection="0"/>
    <xf numFmtId="0" fontId="118" fillId="49" borderId="77" applyNumberFormat="0" applyAlignment="0" applyProtection="0"/>
    <xf numFmtId="0" fontId="118" fillId="42" borderId="77" applyNumberFormat="0" applyAlignment="0" applyProtection="0"/>
    <xf numFmtId="0" fontId="118" fillId="42" borderId="77" applyNumberFormat="0" applyAlignment="0" applyProtection="0"/>
    <xf numFmtId="0" fontId="118" fillId="42" borderId="77" applyNumberFormat="0" applyAlignment="0" applyProtection="0"/>
    <xf numFmtId="0" fontId="118" fillId="42" borderId="77" applyNumberFormat="0" applyAlignment="0" applyProtection="0"/>
    <xf numFmtId="0" fontId="118" fillId="42" borderId="77" applyNumberFormat="0" applyAlignment="0" applyProtection="0"/>
    <xf numFmtId="0" fontId="121" fillId="0" borderId="21" applyNumberFormat="0" applyFill="0" applyBorder="0" applyAlignment="0" applyProtection="0">
      <protection hidden="1"/>
    </xf>
    <xf numFmtId="4" fontId="96" fillId="77" borderId="82" applyNumberFormat="0" applyProtection="0">
      <alignment vertical="center"/>
    </xf>
    <xf numFmtId="4" fontId="84" fillId="78" borderId="77" applyNumberFormat="0" applyProtection="0">
      <alignment vertical="center"/>
    </xf>
    <xf numFmtId="4" fontId="96" fillId="77" borderId="82" applyNumberFormat="0" applyProtection="0">
      <alignment vertical="center"/>
    </xf>
    <xf numFmtId="4" fontId="96" fillId="77" borderId="82" applyNumberFormat="0" applyProtection="0">
      <alignment vertical="center"/>
    </xf>
    <xf numFmtId="4" fontId="96" fillId="77" borderId="82" applyNumberFormat="0" applyProtection="0">
      <alignment vertical="center"/>
    </xf>
    <xf numFmtId="4" fontId="84" fillId="78" borderId="77" applyNumberFormat="0" applyProtection="0">
      <alignment vertical="center"/>
    </xf>
    <xf numFmtId="4" fontId="96" fillId="77" borderId="82" applyNumberFormat="0" applyProtection="0">
      <alignment vertical="center"/>
    </xf>
    <xf numFmtId="4" fontId="124" fillId="79" borderId="72" applyNumberFormat="0" applyProtection="0">
      <alignment horizontal="right" vertical="center" wrapText="1"/>
    </xf>
    <xf numFmtId="4" fontId="84" fillId="78" borderId="77" applyNumberFormat="0" applyProtection="0">
      <alignment vertical="center"/>
    </xf>
    <xf numFmtId="4" fontId="84" fillId="78" borderId="77" applyNumberFormat="0" applyProtection="0">
      <alignment vertical="center"/>
    </xf>
    <xf numFmtId="4" fontId="128" fillId="77" borderId="84" applyNumberFormat="0" applyProtection="0">
      <alignment vertical="center"/>
    </xf>
    <xf numFmtId="4" fontId="185" fillId="78" borderId="82" applyNumberFormat="0" applyProtection="0">
      <alignment vertical="center"/>
    </xf>
    <xf numFmtId="4" fontId="185" fillId="78" borderId="82" applyNumberFormat="0" applyProtection="0">
      <alignment vertical="center"/>
    </xf>
    <xf numFmtId="4" fontId="125" fillId="78" borderId="84" applyNumberFormat="0" applyProtection="0">
      <alignment vertical="center"/>
    </xf>
    <xf numFmtId="4" fontId="134" fillId="78" borderId="77" applyNumberFormat="0" applyProtection="0">
      <alignment vertical="center"/>
    </xf>
    <xf numFmtId="4" fontId="134" fillId="78" borderId="77" applyNumberFormat="0" applyProtection="0">
      <alignment vertical="center"/>
    </xf>
    <xf numFmtId="4" fontId="125" fillId="77" borderId="84" applyNumberFormat="0" applyProtection="0">
      <alignment vertical="center"/>
    </xf>
    <xf numFmtId="4" fontId="96" fillId="78" borderId="82" applyNumberFormat="0" applyProtection="0">
      <alignment horizontal="left" vertical="center" indent="1"/>
    </xf>
    <xf numFmtId="4" fontId="96" fillId="78" borderId="82" applyNumberFormat="0" applyProtection="0">
      <alignment horizontal="left" vertical="center" indent="1"/>
    </xf>
    <xf numFmtId="4" fontId="96" fillId="78" borderId="82" applyNumberFormat="0" applyProtection="0">
      <alignment horizontal="left" vertical="center" indent="1"/>
    </xf>
    <xf numFmtId="4" fontId="96" fillId="78" borderId="82" applyNumberFormat="0" applyProtection="0">
      <alignment horizontal="left" vertical="center" indent="1"/>
    </xf>
    <xf numFmtId="4" fontId="124" fillId="79" borderId="72" applyNumberFormat="0" applyProtection="0">
      <alignment horizontal="left" vertical="center" indent="1"/>
    </xf>
    <xf numFmtId="4" fontId="84" fillId="78" borderId="77" applyNumberFormat="0" applyProtection="0">
      <alignment horizontal="left" vertical="center" indent="1"/>
    </xf>
    <xf numFmtId="4" fontId="84" fillId="78" borderId="77" applyNumberFormat="0" applyProtection="0">
      <alignment horizontal="left" vertical="center" indent="1"/>
    </xf>
    <xf numFmtId="4" fontId="128" fillId="77" borderId="84" applyNumberFormat="0" applyProtection="0">
      <alignment horizontal="left" vertical="center" indent="1"/>
    </xf>
    <xf numFmtId="0" fontId="186" fillId="77" borderId="84" applyNumberFormat="0" applyProtection="0">
      <alignment horizontal="left" vertical="top" indent="1"/>
    </xf>
    <xf numFmtId="0" fontId="186" fillId="77" borderId="84" applyNumberFormat="0" applyProtection="0">
      <alignment horizontal="left" vertical="top" indent="1"/>
    </xf>
    <xf numFmtId="0" fontId="128" fillId="78" borderId="84" applyNumberFormat="0" applyProtection="0">
      <alignment horizontal="left" vertical="top" indent="1"/>
    </xf>
    <xf numFmtId="4" fontId="84" fillId="78" borderId="77" applyNumberFormat="0" applyProtection="0">
      <alignment horizontal="left" vertical="center" indent="1"/>
    </xf>
    <xf numFmtId="4" fontId="84" fillId="78" borderId="77" applyNumberFormat="0" applyProtection="0">
      <alignment horizontal="left" vertical="center" indent="1"/>
    </xf>
    <xf numFmtId="0" fontId="128" fillId="77" borderId="84" applyNumberFormat="0" applyProtection="0">
      <alignment horizontal="left" vertical="top" indent="1"/>
    </xf>
    <xf numFmtId="4" fontId="96" fillId="53" borderId="82" applyNumberFormat="0" applyProtection="0">
      <alignment horizontal="left" vertical="center" indent="1"/>
    </xf>
    <xf numFmtId="4" fontId="96" fillId="53" borderId="82" applyNumberFormat="0" applyProtection="0">
      <alignment horizontal="left" vertical="center" indent="1"/>
    </xf>
    <xf numFmtId="4" fontId="129" fillId="82" borderId="72" applyNumberFormat="0" applyProtection="0">
      <alignment horizontal="left" vertical="center"/>
    </xf>
    <xf numFmtId="4" fontId="96" fillId="53" borderId="82" applyNumberFormat="0" applyProtection="0">
      <alignment horizontal="left" vertical="center" indent="1"/>
    </xf>
    <xf numFmtId="4" fontId="96" fillId="53" borderId="82" applyNumberFormat="0" applyProtection="0">
      <alignment horizontal="left" vertical="center" indent="1"/>
    </xf>
    <xf numFmtId="0" fontId="34" fillId="131" borderId="77" applyNumberFormat="0" applyProtection="0">
      <alignment horizontal="left" vertical="center" indent="1"/>
    </xf>
    <xf numFmtId="4" fontId="129" fillId="82" borderId="72" applyNumberFormat="0" applyProtection="0">
      <alignment horizontal="left" vertical="center"/>
    </xf>
    <xf numFmtId="0" fontId="34" fillId="131" borderId="77" applyNumberFormat="0" applyProtection="0">
      <alignment horizontal="left" vertical="center" indent="1"/>
    </xf>
    <xf numFmtId="0" fontId="34" fillId="131" borderId="77" applyNumberFormat="0" applyProtection="0">
      <alignment horizontal="left" vertical="center" indent="1"/>
    </xf>
    <xf numFmtId="0" fontId="34" fillId="131" borderId="77" applyNumberFormat="0" applyProtection="0">
      <alignment horizontal="left" vertical="center" indent="1"/>
    </xf>
    <xf numFmtId="0" fontId="34" fillId="131" borderId="77" applyNumberFormat="0" applyProtection="0">
      <alignment horizontal="left" vertical="center" indent="1"/>
    </xf>
    <xf numFmtId="4" fontId="96" fillId="37" borderId="82" applyNumberFormat="0" applyProtection="0">
      <alignment horizontal="right" vertical="center"/>
    </xf>
    <xf numFmtId="4" fontId="96" fillId="37" borderId="82" applyNumberFormat="0" applyProtection="0">
      <alignment horizontal="right" vertical="center"/>
    </xf>
    <xf numFmtId="4" fontId="96" fillId="37" borderId="82" applyNumberFormat="0" applyProtection="0">
      <alignment horizontal="right" vertical="center"/>
    </xf>
    <xf numFmtId="4" fontId="96" fillId="37" borderId="82" applyNumberFormat="0" applyProtection="0">
      <alignment horizontal="right" vertical="center"/>
    </xf>
    <xf numFmtId="4" fontId="84" fillId="37" borderId="84" applyNumberFormat="0" applyProtection="0">
      <alignment horizontal="right" vertical="center"/>
    </xf>
    <xf numFmtId="4" fontId="84" fillId="99" borderId="77" applyNumberFormat="0" applyProtection="0">
      <alignment horizontal="right" vertical="center"/>
    </xf>
    <xf numFmtId="4" fontId="84" fillId="99" borderId="77" applyNumberFormat="0" applyProtection="0">
      <alignment horizontal="right" vertical="center"/>
    </xf>
    <xf numFmtId="4" fontId="84" fillId="37" borderId="84" applyNumberFormat="0" applyProtection="0">
      <alignment horizontal="right" vertical="center"/>
    </xf>
    <xf numFmtId="4" fontId="96" fillId="132" borderId="82" applyNumberFormat="0" applyProtection="0">
      <alignment horizontal="right" vertical="center"/>
    </xf>
    <xf numFmtId="4" fontId="96" fillId="132" borderId="82" applyNumberFormat="0" applyProtection="0">
      <alignment horizontal="right" vertical="center"/>
    </xf>
    <xf numFmtId="4" fontId="96" fillId="132" borderId="82" applyNumberFormat="0" applyProtection="0">
      <alignment horizontal="right" vertical="center"/>
    </xf>
    <xf numFmtId="4" fontId="96" fillId="132" borderId="82" applyNumberFormat="0" applyProtection="0">
      <alignment horizontal="right" vertical="center"/>
    </xf>
    <xf numFmtId="4" fontId="84" fillId="38" borderId="84" applyNumberFormat="0" applyProtection="0">
      <alignment horizontal="right" vertical="center"/>
    </xf>
    <xf numFmtId="4" fontId="84" fillId="133" borderId="77" applyNumberFormat="0" applyProtection="0">
      <alignment horizontal="right" vertical="center"/>
    </xf>
    <xf numFmtId="4" fontId="84" fillId="133" borderId="77" applyNumberFormat="0" applyProtection="0">
      <alignment horizontal="right" vertical="center"/>
    </xf>
    <xf numFmtId="4" fontId="84" fillId="38" borderId="84" applyNumberFormat="0" applyProtection="0">
      <alignment horizontal="right" vertical="center"/>
    </xf>
    <xf numFmtId="4" fontId="96" fillId="62" borderId="85" applyNumberFormat="0" applyProtection="0">
      <alignment horizontal="right" vertical="center"/>
    </xf>
    <xf numFmtId="4" fontId="96" fillId="62" borderId="85" applyNumberFormat="0" applyProtection="0">
      <alignment horizontal="right" vertical="center"/>
    </xf>
    <xf numFmtId="4" fontId="96" fillId="62" borderId="85" applyNumberFormat="0" applyProtection="0">
      <alignment horizontal="right" vertical="center"/>
    </xf>
    <xf numFmtId="4" fontId="96" fillId="62" borderId="85" applyNumberFormat="0" applyProtection="0">
      <alignment horizontal="right" vertical="center"/>
    </xf>
    <xf numFmtId="4" fontId="84" fillId="62" borderId="84" applyNumberFormat="0" applyProtection="0">
      <alignment horizontal="right" vertical="center"/>
    </xf>
    <xf numFmtId="4" fontId="84" fillId="91" borderId="77" applyNumberFormat="0" applyProtection="0">
      <alignment horizontal="right" vertical="center"/>
    </xf>
    <xf numFmtId="4" fontId="84" fillId="91" borderId="77" applyNumberFormat="0" applyProtection="0">
      <alignment horizontal="right" vertical="center"/>
    </xf>
    <xf numFmtId="4" fontId="84" fillId="62" borderId="84" applyNumberFormat="0" applyProtection="0">
      <alignment horizontal="right" vertical="center"/>
    </xf>
    <xf numFmtId="4" fontId="96" fillId="50" borderId="82" applyNumberFormat="0" applyProtection="0">
      <alignment horizontal="right" vertical="center"/>
    </xf>
    <xf numFmtId="4" fontId="96" fillId="50" borderId="82" applyNumberFormat="0" applyProtection="0">
      <alignment horizontal="right" vertical="center"/>
    </xf>
    <xf numFmtId="4" fontId="96" fillId="50" borderId="82" applyNumberFormat="0" applyProtection="0">
      <alignment horizontal="right" vertical="center"/>
    </xf>
    <xf numFmtId="4" fontId="96" fillId="50" borderId="82" applyNumberFormat="0" applyProtection="0">
      <alignment horizontal="right" vertical="center"/>
    </xf>
    <xf numFmtId="4" fontId="84" fillId="50" borderId="84" applyNumberFormat="0" applyProtection="0">
      <alignment horizontal="right" vertical="center"/>
    </xf>
    <xf numFmtId="4" fontId="84" fillId="96" borderId="77" applyNumberFormat="0" applyProtection="0">
      <alignment horizontal="right" vertical="center"/>
    </xf>
    <xf numFmtId="4" fontId="84" fillId="96" borderId="77" applyNumberFormat="0" applyProtection="0">
      <alignment horizontal="right" vertical="center"/>
    </xf>
    <xf numFmtId="4" fontId="84" fillId="50" borderId="84" applyNumberFormat="0" applyProtection="0">
      <alignment horizontal="right" vertical="center"/>
    </xf>
    <xf numFmtId="4" fontId="96" fillId="54" borderId="82" applyNumberFormat="0" applyProtection="0">
      <alignment horizontal="right" vertical="center"/>
    </xf>
    <xf numFmtId="4" fontId="96" fillId="54" borderId="82" applyNumberFormat="0" applyProtection="0">
      <alignment horizontal="right" vertical="center"/>
    </xf>
    <xf numFmtId="4" fontId="96" fillId="54" borderId="82" applyNumberFormat="0" applyProtection="0">
      <alignment horizontal="right" vertical="center"/>
    </xf>
    <xf numFmtId="4" fontId="96" fillId="54" borderId="82" applyNumberFormat="0" applyProtection="0">
      <alignment horizontal="right" vertical="center"/>
    </xf>
    <xf numFmtId="4" fontId="84" fillId="54" borderId="84" applyNumberFormat="0" applyProtection="0">
      <alignment horizontal="right" vertical="center"/>
    </xf>
    <xf numFmtId="4" fontId="84" fillId="134" borderId="77" applyNumberFormat="0" applyProtection="0">
      <alignment horizontal="right" vertical="center"/>
    </xf>
    <xf numFmtId="4" fontId="84" fillId="134" borderId="77" applyNumberFormat="0" applyProtection="0">
      <alignment horizontal="right" vertical="center"/>
    </xf>
    <xf numFmtId="4" fontId="84" fillId="54" borderId="84" applyNumberFormat="0" applyProtection="0">
      <alignment horizontal="right" vertical="center"/>
    </xf>
    <xf numFmtId="4" fontId="96" fillId="69" borderId="82" applyNumberFormat="0" applyProtection="0">
      <alignment horizontal="right" vertical="center"/>
    </xf>
    <xf numFmtId="4" fontId="96" fillId="69" borderId="82" applyNumberFormat="0" applyProtection="0">
      <alignment horizontal="right" vertical="center"/>
    </xf>
    <xf numFmtId="4" fontId="96" fillId="69" borderId="82" applyNumberFormat="0" applyProtection="0">
      <alignment horizontal="right" vertical="center"/>
    </xf>
    <xf numFmtId="4" fontId="96" fillId="69" borderId="82" applyNumberFormat="0" applyProtection="0">
      <alignment horizontal="right" vertical="center"/>
    </xf>
    <xf numFmtId="4" fontId="84" fillId="69" borderId="84" applyNumberFormat="0" applyProtection="0">
      <alignment horizontal="right" vertical="center"/>
    </xf>
    <xf numFmtId="4" fontId="84" fillId="100" borderId="77" applyNumberFormat="0" applyProtection="0">
      <alignment horizontal="right" vertical="center"/>
    </xf>
    <xf numFmtId="4" fontId="84" fillId="100" borderId="77" applyNumberFormat="0" applyProtection="0">
      <alignment horizontal="right" vertical="center"/>
    </xf>
    <xf numFmtId="4" fontId="84" fillId="69" borderId="84" applyNumberFormat="0" applyProtection="0">
      <alignment horizontal="right" vertical="center"/>
    </xf>
    <xf numFmtId="4" fontId="96" fillId="48" borderId="82" applyNumberFormat="0" applyProtection="0">
      <alignment horizontal="right" vertical="center"/>
    </xf>
    <xf numFmtId="4" fontId="96" fillId="48" borderId="82" applyNumberFormat="0" applyProtection="0">
      <alignment horizontal="right" vertical="center"/>
    </xf>
    <xf numFmtId="4" fontId="96" fillId="48" borderId="82" applyNumberFormat="0" applyProtection="0">
      <alignment horizontal="right" vertical="center"/>
    </xf>
    <xf numFmtId="4" fontId="96" fillId="48" borderId="82" applyNumberFormat="0" applyProtection="0">
      <alignment horizontal="right" vertical="center"/>
    </xf>
    <xf numFmtId="4" fontId="84" fillId="48" borderId="84" applyNumberFormat="0" applyProtection="0">
      <alignment horizontal="right" vertical="center"/>
    </xf>
    <xf numFmtId="4" fontId="84" fillId="135" borderId="77" applyNumberFormat="0" applyProtection="0">
      <alignment horizontal="right" vertical="center"/>
    </xf>
    <xf numFmtId="4" fontId="84" fillId="135" borderId="77" applyNumberFormat="0" applyProtection="0">
      <alignment horizontal="right" vertical="center"/>
    </xf>
    <xf numFmtId="4" fontId="84" fillId="48" borderId="84" applyNumberFormat="0" applyProtection="0">
      <alignment horizontal="right" vertical="center"/>
    </xf>
    <xf numFmtId="4" fontId="96" fillId="73" borderId="82" applyNumberFormat="0" applyProtection="0">
      <alignment horizontal="right" vertical="center"/>
    </xf>
    <xf numFmtId="4" fontId="96" fillId="73" borderId="82" applyNumberFormat="0" applyProtection="0">
      <alignment horizontal="right" vertical="center"/>
    </xf>
    <xf numFmtId="4" fontId="96" fillId="73" borderId="82" applyNumberFormat="0" applyProtection="0">
      <alignment horizontal="right" vertical="center"/>
    </xf>
    <xf numFmtId="4" fontId="96" fillId="73" borderId="82" applyNumberFormat="0" applyProtection="0">
      <alignment horizontal="right" vertical="center"/>
    </xf>
    <xf numFmtId="4" fontId="84" fillId="73" borderId="84" applyNumberFormat="0" applyProtection="0">
      <alignment horizontal="right" vertical="center"/>
    </xf>
    <xf numFmtId="4" fontId="84" fillId="136" borderId="77" applyNumberFormat="0" applyProtection="0">
      <alignment horizontal="right" vertical="center"/>
    </xf>
    <xf numFmtId="4" fontId="84" fillId="136" borderId="77" applyNumberFormat="0" applyProtection="0">
      <alignment horizontal="right" vertical="center"/>
    </xf>
    <xf numFmtId="4" fontId="84" fillId="73" borderId="84" applyNumberFormat="0" applyProtection="0">
      <alignment horizontal="right" vertical="center"/>
    </xf>
    <xf numFmtId="4" fontId="96" fillId="47" borderId="82" applyNumberFormat="0" applyProtection="0">
      <alignment horizontal="right" vertical="center"/>
    </xf>
    <xf numFmtId="4" fontId="96" fillId="47" borderId="82" applyNumberFormat="0" applyProtection="0">
      <alignment horizontal="right" vertical="center"/>
    </xf>
    <xf numFmtId="4" fontId="96" fillId="47" borderId="82" applyNumberFormat="0" applyProtection="0">
      <alignment horizontal="right" vertical="center"/>
    </xf>
    <xf numFmtId="4" fontId="96" fillId="47" borderId="82" applyNumberFormat="0" applyProtection="0">
      <alignment horizontal="right" vertical="center"/>
    </xf>
    <xf numFmtId="4" fontId="84" fillId="47" borderId="84" applyNumberFormat="0" applyProtection="0">
      <alignment horizontal="right" vertical="center"/>
    </xf>
    <xf numFmtId="4" fontId="84" fillId="95" borderId="77" applyNumberFormat="0" applyProtection="0">
      <alignment horizontal="right" vertical="center"/>
    </xf>
    <xf numFmtId="4" fontId="84" fillId="95" borderId="77" applyNumberFormat="0" applyProtection="0">
      <alignment horizontal="right" vertical="center"/>
    </xf>
    <xf numFmtId="4" fontId="84" fillId="47" borderId="84" applyNumberFormat="0" applyProtection="0">
      <alignment horizontal="right" vertical="center"/>
    </xf>
    <xf numFmtId="4" fontId="96" fillId="137" borderId="85" applyNumberFormat="0" applyProtection="0">
      <alignment horizontal="left" vertical="center" indent="1"/>
    </xf>
    <xf numFmtId="4" fontId="96" fillId="137" borderId="85" applyNumberFormat="0" applyProtection="0">
      <alignment horizontal="left" vertical="center" indent="1"/>
    </xf>
    <xf numFmtId="4" fontId="96" fillId="137" borderId="85" applyNumberFormat="0" applyProtection="0">
      <alignment horizontal="left" vertical="center" indent="1"/>
    </xf>
    <xf numFmtId="4" fontId="96" fillId="137" borderId="85" applyNumberFormat="0" applyProtection="0">
      <alignment horizontal="left" vertical="center" indent="1"/>
    </xf>
    <xf numFmtId="4" fontId="128" fillId="0" borderId="72" applyNumberFormat="0" applyProtection="0">
      <alignment horizontal="left" vertical="center" indent="1"/>
    </xf>
    <xf numFmtId="4" fontId="128" fillId="138" borderId="77" applyNumberFormat="0" applyProtection="0">
      <alignment horizontal="left" vertical="center" indent="1"/>
    </xf>
    <xf numFmtId="4" fontId="128" fillId="138" borderId="77" applyNumberFormat="0" applyProtection="0">
      <alignment horizontal="left" vertical="center" indent="1"/>
    </xf>
    <xf numFmtId="4" fontId="34" fillId="66" borderId="85" applyNumberFormat="0" applyProtection="0">
      <alignment horizontal="left" vertical="center" indent="1"/>
    </xf>
    <xf numFmtId="4" fontId="34" fillId="66" borderId="85" applyNumberFormat="0" applyProtection="0">
      <alignment horizontal="left" vertical="center" indent="1"/>
    </xf>
    <xf numFmtId="4" fontId="84" fillId="0" borderId="72" applyNumberFormat="0" applyProtection="0">
      <alignment horizontal="left" vertical="center" indent="1"/>
    </xf>
    <xf numFmtId="4" fontId="84" fillId="89" borderId="86" applyNumberFormat="0" applyProtection="0">
      <alignment horizontal="left" vertical="center" indent="1"/>
    </xf>
    <xf numFmtId="4" fontId="84" fillId="89" borderId="86" applyNumberFormat="0" applyProtection="0">
      <alignment horizontal="left" vertical="center" indent="1"/>
    </xf>
    <xf numFmtId="4" fontId="34" fillId="66" borderId="85" applyNumberFormat="0" applyProtection="0">
      <alignment horizontal="left" vertical="center" indent="1"/>
    </xf>
    <xf numFmtId="4" fontId="34" fillId="66" borderId="85" applyNumberFormat="0" applyProtection="0">
      <alignment horizontal="left" vertical="center" indent="1"/>
    </xf>
    <xf numFmtId="4" fontId="96" fillId="105" borderId="82" applyNumberFormat="0" applyProtection="0">
      <alignment horizontal="right" vertical="center"/>
    </xf>
    <xf numFmtId="4" fontId="96" fillId="105" borderId="82" applyNumberFormat="0" applyProtection="0">
      <alignment horizontal="right" vertical="center"/>
    </xf>
    <xf numFmtId="4" fontId="96" fillId="105" borderId="82" applyNumberFormat="0" applyProtection="0">
      <alignment horizontal="right" vertical="center"/>
    </xf>
    <xf numFmtId="4" fontId="96" fillId="105" borderId="82" applyNumberFormat="0" applyProtection="0">
      <alignment horizontal="right" vertical="center"/>
    </xf>
    <xf numFmtId="0" fontId="34" fillId="131" borderId="77" applyNumberFormat="0" applyProtection="0">
      <alignment horizontal="left" vertical="center" indent="1"/>
    </xf>
    <xf numFmtId="4" fontId="132" fillId="49" borderId="84" applyNumberFormat="0" applyProtection="0">
      <alignment horizontal="center" vertical="center"/>
    </xf>
    <xf numFmtId="0" fontId="34" fillId="131" borderId="77" applyNumberFormat="0" applyProtection="0">
      <alignment horizontal="left" vertical="center" indent="1"/>
    </xf>
    <xf numFmtId="0" fontId="34" fillId="131" borderId="77" applyNumberFormat="0" applyProtection="0">
      <alignment horizontal="left" vertical="center" indent="1"/>
    </xf>
    <xf numFmtId="0" fontId="34" fillId="131" borderId="77" applyNumberFormat="0" applyProtection="0">
      <alignment horizontal="left" vertical="center" indent="1"/>
    </xf>
    <xf numFmtId="4" fontId="84" fillId="105" borderId="84" applyNumberFormat="0" applyProtection="0">
      <alignment horizontal="right" vertical="center"/>
    </xf>
    <xf numFmtId="0" fontId="34" fillId="131" borderId="77" applyNumberFormat="0" applyProtection="0">
      <alignment horizontal="left" vertical="center" indent="1"/>
    </xf>
    <xf numFmtId="4" fontId="96" fillId="90" borderId="85" applyNumberFormat="0" applyProtection="0">
      <alignment horizontal="left" vertical="center" indent="1"/>
    </xf>
    <xf numFmtId="4" fontId="96" fillId="90" borderId="85" applyNumberFormat="0" applyProtection="0">
      <alignment horizontal="left" vertical="center" indent="1"/>
    </xf>
    <xf numFmtId="4" fontId="96" fillId="90" borderId="85" applyNumberFormat="0" applyProtection="0">
      <alignment horizontal="left" vertical="center" indent="1"/>
    </xf>
    <xf numFmtId="4" fontId="96" fillId="90" borderId="85" applyNumberFormat="0" applyProtection="0">
      <alignment horizontal="left" vertical="center" indent="1"/>
    </xf>
    <xf numFmtId="4" fontId="84" fillId="89" borderId="77" applyNumberFormat="0" applyProtection="0">
      <alignment horizontal="left" vertical="center" indent="1"/>
    </xf>
    <xf numFmtId="4" fontId="84" fillId="89" borderId="77" applyNumberFormat="0" applyProtection="0">
      <alignment horizontal="left" vertical="center" indent="1"/>
    </xf>
    <xf numFmtId="4" fontId="96" fillId="105" borderId="85" applyNumberFormat="0" applyProtection="0">
      <alignment horizontal="left" vertical="center" indent="1"/>
    </xf>
    <xf numFmtId="4" fontId="96" fillId="105" borderId="85" applyNumberFormat="0" applyProtection="0">
      <alignment horizontal="left" vertical="center" indent="1"/>
    </xf>
    <xf numFmtId="4" fontId="96" fillId="105" borderId="85" applyNumberFormat="0" applyProtection="0">
      <alignment horizontal="left" vertical="center" indent="1"/>
    </xf>
    <xf numFmtId="4" fontId="96" fillId="105" borderId="85" applyNumberFormat="0" applyProtection="0">
      <alignment horizontal="left" vertical="center" indent="1"/>
    </xf>
    <xf numFmtId="4" fontId="84" fillId="139" borderId="77" applyNumberFormat="0" applyProtection="0">
      <alignment horizontal="left" vertical="center" indent="1"/>
    </xf>
    <xf numFmtId="4" fontId="84" fillId="139" borderId="77" applyNumberFormat="0" applyProtection="0">
      <alignment horizontal="left" vertical="center" indent="1"/>
    </xf>
    <xf numFmtId="0" fontId="96" fillId="49" borderId="82" applyNumberFormat="0" applyProtection="0">
      <alignment horizontal="left" vertical="center" indent="1"/>
    </xf>
    <xf numFmtId="0" fontId="96" fillId="49" borderId="82" applyNumberFormat="0" applyProtection="0">
      <alignment horizontal="left" vertical="center" indent="1"/>
    </xf>
    <xf numFmtId="0" fontId="129" fillId="85" borderId="72" applyNumberFormat="0" applyProtection="0">
      <alignment horizontal="left" vertical="center" indent="2"/>
    </xf>
    <xf numFmtId="0" fontId="96" fillId="49" borderId="82" applyNumberFormat="0" applyProtection="0">
      <alignment horizontal="left" vertical="center" indent="1"/>
    </xf>
    <xf numFmtId="0" fontId="96" fillId="49" borderId="82" applyNumberFormat="0" applyProtection="0">
      <alignment horizontal="left" vertical="center" indent="1"/>
    </xf>
    <xf numFmtId="0" fontId="34" fillId="139" borderId="77" applyNumberFormat="0" applyProtection="0">
      <alignment horizontal="left" vertical="center" indent="1"/>
    </xf>
    <xf numFmtId="0" fontId="129" fillId="85" borderId="72" applyNumberFormat="0" applyProtection="0">
      <alignment horizontal="left" vertical="center" indent="2"/>
    </xf>
    <xf numFmtId="0" fontId="34" fillId="139" borderId="77" applyNumberFormat="0" applyProtection="0">
      <alignment horizontal="left" vertical="center" indent="1"/>
    </xf>
    <xf numFmtId="0" fontId="34" fillId="139" borderId="77" applyNumberFormat="0" applyProtection="0">
      <alignment horizontal="left" vertical="center" indent="1"/>
    </xf>
    <xf numFmtId="0" fontId="34" fillId="139" borderId="77" applyNumberFormat="0" applyProtection="0">
      <alignment horizontal="left" vertical="center" indent="1"/>
    </xf>
    <xf numFmtId="0" fontId="34" fillId="66" borderId="84" applyNumberFormat="0" applyProtection="0">
      <alignment horizontal="left" vertical="center" indent="1"/>
    </xf>
    <xf numFmtId="0" fontId="34" fillId="139" borderId="77" applyNumberFormat="0" applyProtection="0">
      <alignment horizontal="left" vertical="center" indent="1"/>
    </xf>
    <xf numFmtId="0" fontId="34" fillId="84" borderId="84" applyNumberFormat="0" applyProtection="0">
      <alignment horizontal="left" vertical="top" indent="1"/>
    </xf>
    <xf numFmtId="0" fontId="96" fillId="66" borderId="84" applyNumberFormat="0" applyProtection="0">
      <alignment horizontal="left" vertical="top" indent="1"/>
    </xf>
    <xf numFmtId="0" fontId="96" fillId="66" borderId="84" applyNumberFormat="0" applyProtection="0">
      <alignment horizontal="left" vertical="top" indent="1"/>
    </xf>
    <xf numFmtId="0" fontId="34" fillId="139" borderId="77" applyNumberFormat="0" applyProtection="0">
      <alignment horizontal="left" vertical="center" indent="1"/>
    </xf>
    <xf numFmtId="0" fontId="34" fillId="84" borderId="84" applyNumberFormat="0" applyProtection="0">
      <alignment horizontal="left" vertical="top" indent="1"/>
    </xf>
    <xf numFmtId="0" fontId="34" fillId="139" borderId="77" applyNumberFormat="0" applyProtection="0">
      <alignment horizontal="left" vertical="center" indent="1"/>
    </xf>
    <xf numFmtId="0" fontId="34" fillId="139" borderId="77" applyNumberFormat="0" applyProtection="0">
      <alignment horizontal="left" vertical="center" indent="1"/>
    </xf>
    <xf numFmtId="0" fontId="34" fillId="84" borderId="84" applyNumberFormat="0" applyProtection="0">
      <alignment horizontal="left" vertical="top" indent="1"/>
    </xf>
    <xf numFmtId="0" fontId="34" fillId="139" borderId="77" applyNumberFormat="0" applyProtection="0">
      <alignment horizontal="left" vertical="center" indent="1"/>
    </xf>
    <xf numFmtId="0" fontId="34" fillId="139" borderId="77" applyNumberFormat="0" applyProtection="0">
      <alignment horizontal="left" vertical="center" indent="1"/>
    </xf>
    <xf numFmtId="0" fontId="34" fillId="66" borderId="84" applyNumberFormat="0" applyProtection="0">
      <alignment horizontal="left" vertical="top" indent="1"/>
    </xf>
    <xf numFmtId="0" fontId="96" fillId="71" borderId="82" applyNumberFormat="0" applyProtection="0">
      <alignment horizontal="left" vertical="center" indent="1"/>
    </xf>
    <xf numFmtId="0" fontId="96" fillId="71" borderId="82" applyNumberFormat="0" applyProtection="0">
      <alignment horizontal="left" vertical="center" indent="1"/>
    </xf>
    <xf numFmtId="0" fontId="96" fillId="71" borderId="82" applyNumberFormat="0" applyProtection="0">
      <alignment horizontal="left" vertical="center" indent="1"/>
    </xf>
    <xf numFmtId="0" fontId="96" fillId="71" borderId="82" applyNumberFormat="0" applyProtection="0">
      <alignment horizontal="left" vertical="center" indent="1"/>
    </xf>
    <xf numFmtId="0" fontId="34" fillId="83" borderId="77" applyNumberFormat="0" applyProtection="0">
      <alignment horizontal="left" vertical="center" indent="1"/>
    </xf>
    <xf numFmtId="0" fontId="116" fillId="0" borderId="72" applyNumberFormat="0" applyProtection="0">
      <alignment horizontal="left" vertical="center" indent="2"/>
    </xf>
    <xf numFmtId="0" fontId="34" fillId="83" borderId="77" applyNumberFormat="0" applyProtection="0">
      <alignment horizontal="left" vertical="center" indent="1"/>
    </xf>
    <xf numFmtId="0" fontId="34" fillId="83" borderId="77" applyNumberFormat="0" applyProtection="0">
      <alignment horizontal="left" vertical="center" indent="1"/>
    </xf>
    <xf numFmtId="0" fontId="34" fillId="83" borderId="77" applyNumberFormat="0" applyProtection="0">
      <alignment horizontal="left" vertical="center" indent="1"/>
    </xf>
    <xf numFmtId="0" fontId="34" fillId="105" borderId="84" applyNumberFormat="0" applyProtection="0">
      <alignment horizontal="left" vertical="center" indent="1"/>
    </xf>
    <xf numFmtId="0" fontId="34" fillId="83" borderId="77" applyNumberFormat="0" applyProtection="0">
      <alignment horizontal="left" vertical="center" indent="1"/>
    </xf>
    <xf numFmtId="0" fontId="34" fillId="86" borderId="84" applyNumberFormat="0" applyProtection="0">
      <alignment horizontal="left" vertical="top" indent="1"/>
    </xf>
    <xf numFmtId="0" fontId="96" fillId="105" borderId="84" applyNumberFormat="0" applyProtection="0">
      <alignment horizontal="left" vertical="top" indent="1"/>
    </xf>
    <xf numFmtId="0" fontId="96" fillId="105" borderId="84" applyNumberFormat="0" applyProtection="0">
      <alignment horizontal="left" vertical="top" indent="1"/>
    </xf>
    <xf numFmtId="0" fontId="34" fillId="83" borderId="77" applyNumberFormat="0" applyProtection="0">
      <alignment horizontal="left" vertical="center" indent="1"/>
    </xf>
    <xf numFmtId="0" fontId="34" fillId="86" borderId="84" applyNumberFormat="0" applyProtection="0">
      <alignment horizontal="left" vertical="top" indent="1"/>
    </xf>
    <xf numFmtId="0" fontId="34" fillId="83" borderId="77" applyNumberFormat="0" applyProtection="0">
      <alignment horizontal="left" vertical="center" indent="1"/>
    </xf>
    <xf numFmtId="0" fontId="34" fillId="83" borderId="77" applyNumberFormat="0" applyProtection="0">
      <alignment horizontal="left" vertical="center" indent="1"/>
    </xf>
    <xf numFmtId="0" fontId="34" fillId="86" borderId="84" applyNumberFormat="0" applyProtection="0">
      <alignment horizontal="left" vertical="top" indent="1"/>
    </xf>
    <xf numFmtId="0" fontId="34" fillId="83" borderId="77" applyNumberFormat="0" applyProtection="0">
      <alignment horizontal="left" vertical="center" indent="1"/>
    </xf>
    <xf numFmtId="0" fontId="34" fillId="83" borderId="77" applyNumberFormat="0" applyProtection="0">
      <alignment horizontal="left" vertical="center" indent="1"/>
    </xf>
    <xf numFmtId="0" fontId="34" fillId="105" borderId="84" applyNumberFormat="0" applyProtection="0">
      <alignment horizontal="left" vertical="top" indent="1"/>
    </xf>
    <xf numFmtId="0" fontId="96" fillId="45" borderId="82" applyNumberFormat="0" applyProtection="0">
      <alignment horizontal="left" vertical="center" indent="1"/>
    </xf>
    <xf numFmtId="0" fontId="96" fillId="45" borderId="82" applyNumberFormat="0" applyProtection="0">
      <alignment horizontal="left" vertical="center" indent="1"/>
    </xf>
    <xf numFmtId="0" fontId="96" fillId="45" borderId="82" applyNumberFormat="0" applyProtection="0">
      <alignment horizontal="left" vertical="center" indent="1"/>
    </xf>
    <xf numFmtId="0" fontId="96" fillId="45" borderId="82" applyNumberFormat="0" applyProtection="0">
      <alignment horizontal="left" vertical="center" indent="1"/>
    </xf>
    <xf numFmtId="0" fontId="34" fillId="74" borderId="77" applyNumberFormat="0" applyProtection="0">
      <alignment horizontal="left" vertical="center" indent="1"/>
    </xf>
    <xf numFmtId="0" fontId="116" fillId="0" borderId="72" applyNumberFormat="0" applyProtection="0">
      <alignment horizontal="left" vertical="center" indent="2"/>
    </xf>
    <xf numFmtId="0" fontId="34" fillId="74" borderId="77" applyNumberFormat="0" applyProtection="0">
      <alignment horizontal="left" vertical="center" indent="1"/>
    </xf>
    <xf numFmtId="0" fontId="34" fillId="74" borderId="77" applyNumberFormat="0" applyProtection="0">
      <alignment horizontal="left" vertical="center" indent="1"/>
    </xf>
    <xf numFmtId="0" fontId="34" fillId="74" borderId="77" applyNumberFormat="0" applyProtection="0">
      <alignment horizontal="left" vertical="center" indent="1"/>
    </xf>
    <xf numFmtId="0" fontId="34" fillId="45" borderId="84" applyNumberFormat="0" applyProtection="0">
      <alignment horizontal="left" vertical="center" indent="1"/>
    </xf>
    <xf numFmtId="0" fontId="34" fillId="74" borderId="77" applyNumberFormat="0" applyProtection="0">
      <alignment horizontal="left" vertical="center" indent="1"/>
    </xf>
    <xf numFmtId="0" fontId="34" fillId="70" borderId="84" applyNumberFormat="0" applyProtection="0">
      <alignment horizontal="left" vertical="top" indent="1"/>
    </xf>
    <xf numFmtId="0" fontId="96" fillId="45" borderId="84" applyNumberFormat="0" applyProtection="0">
      <alignment horizontal="left" vertical="top" indent="1"/>
    </xf>
    <xf numFmtId="0" fontId="96" fillId="45" borderId="84" applyNumberFormat="0" applyProtection="0">
      <alignment horizontal="left" vertical="top" indent="1"/>
    </xf>
    <xf numFmtId="0" fontId="34" fillId="74" borderId="77" applyNumberFormat="0" applyProtection="0">
      <alignment horizontal="left" vertical="center" indent="1"/>
    </xf>
    <xf numFmtId="0" fontId="34" fillId="70" borderId="84" applyNumberFormat="0" applyProtection="0">
      <alignment horizontal="left" vertical="top" indent="1"/>
    </xf>
    <xf numFmtId="0" fontId="34" fillId="74" borderId="77" applyNumberFormat="0" applyProtection="0">
      <alignment horizontal="left" vertical="center" indent="1"/>
    </xf>
    <xf numFmtId="0" fontId="34" fillId="74" borderId="77" applyNumberFormat="0" applyProtection="0">
      <alignment horizontal="left" vertical="center" indent="1"/>
    </xf>
    <xf numFmtId="0" fontId="34" fillId="70" borderId="84" applyNumberFormat="0" applyProtection="0">
      <alignment horizontal="left" vertical="top" indent="1"/>
    </xf>
    <xf numFmtId="0" fontId="34" fillId="74" borderId="77" applyNumberFormat="0" applyProtection="0">
      <alignment horizontal="left" vertical="center" indent="1"/>
    </xf>
    <xf numFmtId="0" fontId="34" fillId="74" borderId="77" applyNumberFormat="0" applyProtection="0">
      <alignment horizontal="left" vertical="center" indent="1"/>
    </xf>
    <xf numFmtId="0" fontId="34" fillId="45" borderId="84" applyNumberFormat="0" applyProtection="0">
      <alignment horizontal="left" vertical="top" indent="1"/>
    </xf>
    <xf numFmtId="0" fontId="96" fillId="90" borderId="82" applyNumberFormat="0" applyProtection="0">
      <alignment horizontal="left" vertical="center" indent="1"/>
    </xf>
    <xf numFmtId="0" fontId="96" fillId="90" borderId="82" applyNumberFormat="0" applyProtection="0">
      <alignment horizontal="left" vertical="center" indent="1"/>
    </xf>
    <xf numFmtId="0" fontId="96" fillId="90" borderId="82" applyNumberFormat="0" applyProtection="0">
      <alignment horizontal="left" vertical="center" indent="1"/>
    </xf>
    <xf numFmtId="0" fontId="96" fillId="90" borderId="82" applyNumberFormat="0" applyProtection="0">
      <alignment horizontal="left" vertical="center" indent="1"/>
    </xf>
    <xf numFmtId="0" fontId="34" fillId="131" borderId="77" applyNumberFormat="0" applyProtection="0">
      <alignment horizontal="left" vertical="center" indent="1"/>
    </xf>
    <xf numFmtId="0" fontId="116" fillId="0" borderId="72" applyNumberFormat="0" applyProtection="0">
      <alignment horizontal="left" vertical="center" indent="2"/>
    </xf>
    <xf numFmtId="0" fontId="34" fillId="131" borderId="77" applyNumberFormat="0" applyProtection="0">
      <alignment horizontal="left" vertical="center" indent="1"/>
    </xf>
    <xf numFmtId="0" fontId="34" fillId="131" borderId="77" applyNumberFormat="0" applyProtection="0">
      <alignment horizontal="left" vertical="center" indent="1"/>
    </xf>
    <xf numFmtId="0" fontId="34" fillId="131" borderId="77" applyNumberFormat="0" applyProtection="0">
      <alignment horizontal="left" vertical="center" indent="1"/>
    </xf>
    <xf numFmtId="0" fontId="34" fillId="90" borderId="84" applyNumberFormat="0" applyProtection="0">
      <alignment horizontal="left" vertical="center" indent="1"/>
    </xf>
    <xf numFmtId="0" fontId="34" fillId="131" borderId="77" applyNumberFormat="0" applyProtection="0">
      <alignment horizontal="left" vertical="center" indent="1"/>
    </xf>
    <xf numFmtId="0" fontId="34" fillId="87" borderId="84" applyNumberFormat="0" applyProtection="0">
      <alignment horizontal="left" vertical="top" indent="1"/>
    </xf>
    <xf numFmtId="0" fontId="96" fillId="90" borderId="84" applyNumberFormat="0" applyProtection="0">
      <alignment horizontal="left" vertical="top" indent="1"/>
    </xf>
    <xf numFmtId="0" fontId="96" fillId="90" borderId="84" applyNumberFormat="0" applyProtection="0">
      <alignment horizontal="left" vertical="top" indent="1"/>
    </xf>
    <xf numFmtId="0" fontId="34" fillId="131" borderId="77" applyNumberFormat="0" applyProtection="0">
      <alignment horizontal="left" vertical="center" indent="1"/>
    </xf>
    <xf numFmtId="0" fontId="34" fillId="87" borderId="84" applyNumberFormat="0" applyProtection="0">
      <alignment horizontal="left" vertical="top" indent="1"/>
    </xf>
    <xf numFmtId="0" fontId="34" fillId="131" borderId="77" applyNumberFormat="0" applyProtection="0">
      <alignment horizontal="left" vertical="center" indent="1"/>
    </xf>
    <xf numFmtId="0" fontId="34" fillId="131" borderId="77" applyNumberFormat="0" applyProtection="0">
      <alignment horizontal="left" vertical="center" indent="1"/>
    </xf>
    <xf numFmtId="0" fontId="34" fillId="87" borderId="84" applyNumberFormat="0" applyProtection="0">
      <alignment horizontal="left" vertical="top" indent="1"/>
    </xf>
    <xf numFmtId="0" fontId="34" fillId="131" borderId="77" applyNumberFormat="0" applyProtection="0">
      <alignment horizontal="left" vertical="center" indent="1"/>
    </xf>
    <xf numFmtId="0" fontId="34" fillId="131" borderId="77" applyNumberFormat="0" applyProtection="0">
      <alignment horizontal="left" vertical="center" indent="1"/>
    </xf>
    <xf numFmtId="0" fontId="34" fillId="90" borderId="84" applyNumberFormat="0" applyProtection="0">
      <alignment horizontal="left" vertical="top" indent="1"/>
    </xf>
    <xf numFmtId="0" fontId="34" fillId="88" borderId="72" applyNumberFormat="0">
      <protection locked="0"/>
    </xf>
    <xf numFmtId="0" fontId="34" fillId="88" borderId="72" applyNumberFormat="0">
      <protection locked="0"/>
    </xf>
    <xf numFmtId="0" fontId="34" fillId="88" borderId="72" applyNumberFormat="0">
      <protection locked="0"/>
    </xf>
    <xf numFmtId="0" fontId="34" fillId="88" borderId="72" applyNumberFormat="0">
      <protection locked="0"/>
    </xf>
    <xf numFmtId="0" fontId="130" fillId="66" borderId="87" applyBorder="0"/>
    <xf numFmtId="0" fontId="130" fillId="66" borderId="87" applyBorder="0"/>
    <xf numFmtId="4" fontId="120" fillId="40" borderId="84" applyNumberFormat="0" applyProtection="0">
      <alignment vertical="center"/>
    </xf>
    <xf numFmtId="4" fontId="120" fillId="40" borderId="84" applyNumberFormat="0" applyProtection="0">
      <alignment vertical="center"/>
    </xf>
    <xf numFmtId="4" fontId="84" fillId="75" borderId="84" applyNumberFormat="0" applyProtection="0">
      <alignment vertical="center"/>
    </xf>
    <xf numFmtId="4" fontId="84" fillId="75" borderId="77" applyNumberFormat="0" applyProtection="0">
      <alignment vertical="center"/>
    </xf>
    <xf numFmtId="4" fontId="84" fillId="75" borderId="77" applyNumberFormat="0" applyProtection="0">
      <alignment vertical="center"/>
    </xf>
    <xf numFmtId="4" fontId="84" fillId="40" borderId="84" applyNumberFormat="0" applyProtection="0">
      <alignment vertical="center"/>
    </xf>
    <xf numFmtId="4" fontId="185" fillId="75" borderId="72" applyNumberFormat="0" applyProtection="0">
      <alignment vertical="center"/>
    </xf>
    <xf numFmtId="4" fontId="185" fillId="75" borderId="72" applyNumberFormat="0" applyProtection="0">
      <alignment vertical="center"/>
    </xf>
    <xf numFmtId="4" fontId="134" fillId="75" borderId="84" applyNumberFormat="0" applyProtection="0">
      <alignment vertical="center"/>
    </xf>
    <xf numFmtId="4" fontId="134" fillId="75" borderId="77" applyNumberFormat="0" applyProtection="0">
      <alignment vertical="center"/>
    </xf>
    <xf numFmtId="4" fontId="134" fillId="75" borderId="77" applyNumberFormat="0" applyProtection="0">
      <alignment vertical="center"/>
    </xf>
    <xf numFmtId="4" fontId="134" fillId="40" borderId="84" applyNumberFormat="0" applyProtection="0">
      <alignment vertical="center"/>
    </xf>
    <xf numFmtId="4" fontId="120" fillId="49" borderId="84" applyNumberFormat="0" applyProtection="0">
      <alignment horizontal="left" vertical="center" indent="1"/>
    </xf>
    <xf numFmtId="4" fontId="120" fillId="49" borderId="84" applyNumberFormat="0" applyProtection="0">
      <alignment horizontal="left" vertical="center" indent="1"/>
    </xf>
    <xf numFmtId="4" fontId="84" fillId="75" borderId="77" applyNumberFormat="0" applyProtection="0">
      <alignment horizontal="left" vertical="center" indent="1"/>
    </xf>
    <xf numFmtId="4" fontId="84" fillId="75" borderId="77" applyNumberFormat="0" applyProtection="0">
      <alignment horizontal="left" vertical="center" indent="1"/>
    </xf>
    <xf numFmtId="4" fontId="84" fillId="40" borderId="84" applyNumberFormat="0" applyProtection="0">
      <alignment horizontal="left" vertical="center" indent="1"/>
    </xf>
    <xf numFmtId="0" fontId="120" fillId="40" borderId="84" applyNumberFormat="0" applyProtection="0">
      <alignment horizontal="left" vertical="top" indent="1"/>
    </xf>
    <xf numFmtId="0" fontId="120" fillId="40" borderId="84" applyNumberFormat="0" applyProtection="0">
      <alignment horizontal="left" vertical="top" indent="1"/>
    </xf>
    <xf numFmtId="0" fontId="84" fillId="75" borderId="84" applyNumberFormat="0" applyProtection="0">
      <alignment horizontal="left" vertical="top" indent="1"/>
    </xf>
    <xf numFmtId="4" fontId="84" fillId="75" borderId="77" applyNumberFormat="0" applyProtection="0">
      <alignment horizontal="left" vertical="center" indent="1"/>
    </xf>
    <xf numFmtId="4" fontId="84" fillId="75" borderId="77" applyNumberFormat="0" applyProtection="0">
      <alignment horizontal="left" vertical="center" indent="1"/>
    </xf>
    <xf numFmtId="0" fontId="84" fillId="40" borderId="84" applyNumberFormat="0" applyProtection="0">
      <alignment horizontal="left" vertical="top" indent="1"/>
    </xf>
    <xf numFmtId="4" fontId="96" fillId="0" borderId="82" applyNumberFormat="0" applyProtection="0">
      <alignment horizontal="right" vertical="center"/>
    </xf>
    <xf numFmtId="4" fontId="84" fillId="89" borderId="77" applyNumberFormat="0" applyProtection="0">
      <alignment horizontal="right" vertical="center"/>
    </xf>
    <xf numFmtId="4" fontId="96" fillId="0" borderId="82" applyNumberFormat="0" applyProtection="0">
      <alignment horizontal="right" vertical="center"/>
    </xf>
    <xf numFmtId="4" fontId="96" fillId="0" borderId="82" applyNumberFormat="0" applyProtection="0">
      <alignment horizontal="right" vertical="center"/>
    </xf>
    <xf numFmtId="4" fontId="137" fillId="0" borderId="72" applyNumberFormat="0" applyProtection="0">
      <alignment horizontal="right" vertical="center" wrapText="1"/>
    </xf>
    <xf numFmtId="4" fontId="96" fillId="0" borderId="82" applyNumberFormat="0" applyProtection="0">
      <alignment horizontal="right" vertical="center"/>
    </xf>
    <xf numFmtId="4" fontId="84" fillId="89" borderId="77" applyNumberFormat="0" applyProtection="0">
      <alignment horizontal="right" vertical="center"/>
    </xf>
    <xf numFmtId="4" fontId="96" fillId="0" borderId="82" applyNumberFormat="0" applyProtection="0">
      <alignment horizontal="right" vertical="center"/>
    </xf>
    <xf numFmtId="4" fontId="137" fillId="0" borderId="72" applyNumberFormat="0" applyProtection="0">
      <alignment horizontal="right" vertical="center" wrapText="1"/>
    </xf>
    <xf numFmtId="4" fontId="84" fillId="89" borderId="77" applyNumberFormat="0" applyProtection="0">
      <alignment horizontal="right" vertical="center"/>
    </xf>
    <xf numFmtId="4" fontId="84" fillId="89" borderId="77" applyNumberFormat="0" applyProtection="0">
      <alignment horizontal="right" vertical="center"/>
    </xf>
    <xf numFmtId="4" fontId="84" fillId="90" borderId="84" applyNumberFormat="0" applyProtection="0">
      <alignment horizontal="right" vertical="center"/>
    </xf>
    <xf numFmtId="4" fontId="185" fillId="76" borderId="82" applyNumberFormat="0" applyProtection="0">
      <alignment horizontal="right" vertical="center"/>
    </xf>
    <xf numFmtId="4" fontId="185" fillId="76" borderId="82" applyNumberFormat="0" applyProtection="0">
      <alignment horizontal="right" vertical="center"/>
    </xf>
    <xf numFmtId="4" fontId="134" fillId="90" borderId="84" applyNumberFormat="0" applyProtection="0">
      <alignment horizontal="right" vertical="center"/>
    </xf>
    <xf numFmtId="4" fontId="134" fillId="89" borderId="77" applyNumberFormat="0" applyProtection="0">
      <alignment horizontal="right" vertical="center"/>
    </xf>
    <xf numFmtId="4" fontId="134" fillId="89" borderId="77" applyNumberFormat="0" applyProtection="0">
      <alignment horizontal="right" vertical="center"/>
    </xf>
    <xf numFmtId="4" fontId="134" fillId="90" borderId="84" applyNumberFormat="0" applyProtection="0">
      <alignment horizontal="right" vertical="center"/>
    </xf>
    <xf numFmtId="4" fontId="96" fillId="53" borderId="82" applyNumberFormat="0" applyProtection="0">
      <alignment horizontal="left" vertical="center" indent="1"/>
    </xf>
    <xf numFmtId="4" fontId="96" fillId="53" borderId="82" applyNumberFormat="0" applyProtection="0">
      <alignment horizontal="left" vertical="center" indent="1"/>
    </xf>
    <xf numFmtId="4" fontId="137" fillId="0" borderId="72" applyNumberFormat="0" applyProtection="0">
      <alignment horizontal="left" vertical="center" indent="1"/>
    </xf>
    <xf numFmtId="4" fontId="96" fillId="53" borderId="82" applyNumberFormat="0" applyProtection="0">
      <alignment horizontal="left" vertical="center" indent="1"/>
    </xf>
    <xf numFmtId="4" fontId="96" fillId="53" borderId="82" applyNumberFormat="0" applyProtection="0">
      <alignment horizontal="left" vertical="center" indent="1"/>
    </xf>
    <xf numFmtId="0" fontId="34" fillId="131" borderId="77" applyNumberFormat="0" applyProtection="0">
      <alignment horizontal="left" vertical="center" indent="1"/>
    </xf>
    <xf numFmtId="4" fontId="137" fillId="0" borderId="72" applyNumberFormat="0" applyProtection="0">
      <alignment horizontal="left" vertical="center" indent="1"/>
    </xf>
    <xf numFmtId="0" fontId="34" fillId="131" borderId="77" applyNumberFormat="0" applyProtection="0">
      <alignment horizontal="left" vertical="center" indent="1"/>
    </xf>
    <xf numFmtId="0" fontId="34" fillId="131" borderId="77" applyNumberFormat="0" applyProtection="0">
      <alignment horizontal="left" vertical="center" indent="1"/>
    </xf>
    <xf numFmtId="0" fontId="34" fillId="131" borderId="77" applyNumberFormat="0" applyProtection="0">
      <alignment horizontal="left" vertical="center" indent="1"/>
    </xf>
    <xf numFmtId="4" fontId="84" fillId="105" borderId="84" applyNumberFormat="0" applyProtection="0">
      <alignment horizontal="left" vertical="center" indent="1"/>
    </xf>
    <xf numFmtId="0" fontId="34" fillId="131" borderId="77" applyNumberFormat="0" applyProtection="0">
      <alignment horizontal="left" vertical="center" indent="1"/>
    </xf>
    <xf numFmtId="0" fontId="129" fillId="92" borderId="72" applyNumberFormat="0" applyProtection="0">
      <alignment horizontal="center" vertical="top" wrapText="1"/>
    </xf>
    <xf numFmtId="0" fontId="120" fillId="105" borderId="84" applyNumberFormat="0" applyProtection="0">
      <alignment horizontal="left" vertical="top" indent="1"/>
    </xf>
    <xf numFmtId="0" fontId="120" fillId="105" borderId="84" applyNumberFormat="0" applyProtection="0">
      <alignment horizontal="left" vertical="top" indent="1"/>
    </xf>
    <xf numFmtId="0" fontId="34" fillId="131" borderId="77" applyNumberFormat="0" applyProtection="0">
      <alignment horizontal="left" vertical="center" indent="1"/>
    </xf>
    <xf numFmtId="0" fontId="129" fillId="92" borderId="72" applyNumberFormat="0" applyProtection="0">
      <alignment horizontal="center" vertical="top" wrapText="1"/>
    </xf>
    <xf numFmtId="0" fontId="34" fillId="131" borderId="77" applyNumberFormat="0" applyProtection="0">
      <alignment horizontal="left" vertical="center" indent="1"/>
    </xf>
    <xf numFmtId="0" fontId="34" fillId="131" borderId="77" applyNumberFormat="0" applyProtection="0">
      <alignment horizontal="left" vertical="center" indent="1"/>
    </xf>
    <xf numFmtId="0" fontId="34" fillId="131" borderId="77" applyNumberFormat="0" applyProtection="0">
      <alignment horizontal="left" vertical="center" indent="1"/>
    </xf>
    <xf numFmtId="0" fontId="84" fillId="105" borderId="84" applyNumberFormat="0" applyProtection="0">
      <alignment horizontal="left" vertical="top" indent="1"/>
    </xf>
    <xf numFmtId="0" fontId="34" fillId="131" borderId="77" applyNumberFormat="0" applyProtection="0">
      <alignment horizontal="left" vertical="center" indent="1"/>
    </xf>
    <xf numFmtId="4" fontId="187" fillId="140" borderId="85" applyNumberFormat="0" applyProtection="0">
      <alignment horizontal="left" vertical="center" indent="1"/>
    </xf>
    <xf numFmtId="4" fontId="187" fillId="140" borderId="85" applyNumberFormat="0" applyProtection="0">
      <alignment horizontal="left" vertical="center" indent="1"/>
    </xf>
    <xf numFmtId="0" fontId="96" fillId="141" borderId="72"/>
    <xf numFmtId="0" fontId="96" fillId="141" borderId="72"/>
    <xf numFmtId="0" fontId="96" fillId="141" borderId="72"/>
    <xf numFmtId="0" fontId="96" fillId="141" borderId="72"/>
    <xf numFmtId="0" fontId="96" fillId="141" borderId="72"/>
    <xf numFmtId="4" fontId="190" fillId="88" borderId="82" applyNumberFormat="0" applyProtection="0">
      <alignment horizontal="right" vertical="center"/>
    </xf>
    <xf numFmtId="4" fontId="190" fillId="88" borderId="82" applyNumberFormat="0" applyProtection="0">
      <alignment horizontal="right" vertical="center"/>
    </xf>
    <xf numFmtId="4" fontId="144" fillId="0" borderId="84" applyNumberFormat="0" applyProtection="0">
      <alignment horizontal="right" vertical="center"/>
    </xf>
    <xf numFmtId="4" fontId="144" fillId="89" borderId="77" applyNumberFormat="0" applyProtection="0">
      <alignment horizontal="right" vertical="center"/>
    </xf>
    <xf numFmtId="4" fontId="144" fillId="89" borderId="77" applyNumberFormat="0" applyProtection="0">
      <alignment horizontal="right" vertical="center"/>
    </xf>
    <xf numFmtId="4" fontId="144" fillId="90" borderId="84" applyNumberFormat="0" applyProtection="0">
      <alignment horizontal="right" vertical="center"/>
    </xf>
    <xf numFmtId="200" fontId="150" fillId="0" borderId="78">
      <alignment horizontal="center"/>
    </xf>
    <xf numFmtId="0" fontId="194" fillId="0" borderId="72" applyNumberFormat="0" applyFill="0" applyProtection="0">
      <alignment wrapText="1"/>
    </xf>
    <xf numFmtId="0" fontId="194" fillId="0" borderId="72" applyNumberFormat="0" applyFill="0" applyProtection="0">
      <alignment wrapText="1"/>
    </xf>
    <xf numFmtId="0" fontId="34" fillId="0" borderId="79" applyNumberFormat="0" applyFont="0" applyFill="0" applyAlignment="0" applyProtection="0"/>
    <xf numFmtId="0" fontId="34" fillId="0" borderId="79" applyNumberFormat="0" applyFont="0" applyFill="0" applyAlignment="0" applyProtection="0"/>
    <xf numFmtId="0" fontId="34" fillId="0" borderId="79" applyNumberFormat="0" applyFont="0" applyFill="0" applyAlignment="0" applyProtection="0"/>
    <xf numFmtId="0" fontId="34" fillId="0" borderId="79" applyNumberFormat="0" applyFont="0" applyFill="0" applyAlignment="0" applyProtection="0"/>
    <xf numFmtId="0" fontId="34" fillId="0" borderId="78" applyNumberFormat="0" applyFont="0" applyFill="0" applyAlignment="0" applyProtection="0"/>
    <xf numFmtId="0" fontId="34" fillId="0" borderId="78" applyNumberFormat="0" applyFont="0" applyFill="0" applyAlignment="0" applyProtection="0"/>
    <xf numFmtId="0" fontId="34" fillId="0" borderId="78" applyNumberFormat="0" applyFont="0" applyFill="0" applyAlignment="0" applyProtection="0"/>
    <xf numFmtId="0" fontId="34" fillId="0" borderId="78" applyNumberFormat="0" applyFont="0" applyFill="0" applyAlignment="0" applyProtection="0"/>
    <xf numFmtId="0" fontId="34" fillId="0" borderId="80" applyNumberFormat="0" applyFont="0" applyFill="0" applyAlignment="0" applyProtection="0"/>
    <xf numFmtId="0" fontId="34" fillId="0" borderId="80" applyNumberFormat="0" applyFont="0" applyFill="0" applyAlignment="0" applyProtection="0"/>
    <xf numFmtId="0" fontId="34" fillId="0" borderId="80" applyNumberFormat="0" applyFont="0" applyFill="0" applyAlignment="0" applyProtection="0"/>
    <xf numFmtId="0" fontId="34" fillId="0" borderId="80" applyNumberFormat="0" applyFont="0" applyFill="0" applyAlignment="0" applyProtection="0"/>
    <xf numFmtId="0" fontId="155" fillId="0" borderId="88" applyNumberFormat="0" applyFill="0" applyAlignment="0" applyProtection="0"/>
    <xf numFmtId="0" fontId="155" fillId="0" borderId="89" applyNumberFormat="0" applyFill="0" applyAlignment="0" applyProtection="0"/>
    <xf numFmtId="0" fontId="155" fillId="0" borderId="88" applyNumberFormat="0" applyFill="0" applyAlignment="0" applyProtection="0"/>
    <xf numFmtId="0" fontId="155" fillId="0" borderId="89" applyNumberFormat="0" applyFill="0" applyAlignment="0" applyProtection="0"/>
    <xf numFmtId="0" fontId="155" fillId="0" borderId="89" applyNumberFormat="0" applyFill="0" applyAlignment="0" applyProtection="0"/>
    <xf numFmtId="3" fontId="156" fillId="0" borderId="75" applyProtection="0"/>
    <xf numFmtId="0" fontId="25" fillId="0" borderId="0"/>
    <xf numFmtId="0" fontId="25" fillId="0" borderId="0"/>
    <xf numFmtId="0" fontId="25" fillId="0" borderId="0"/>
    <xf numFmtId="44" fontId="34" fillId="0" borderId="0" applyFont="0" applyFill="0" applyBorder="0" applyAlignment="0" applyProtection="0"/>
    <xf numFmtId="44" fontId="51"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2" fillId="0" borderId="0"/>
    <xf numFmtId="44" fontId="22" fillId="0" borderId="0" applyFont="0" applyFill="0" applyBorder="0" applyAlignment="0" applyProtection="0"/>
    <xf numFmtId="9" fontId="51" fillId="0" borderId="0" applyFont="0" applyFill="0" applyBorder="0" applyAlignment="0" applyProtection="0"/>
    <xf numFmtId="44" fontId="22" fillId="0" borderId="0" applyFont="0" applyFill="0" applyBorder="0" applyAlignment="0" applyProtection="0"/>
    <xf numFmtId="43" fontId="51" fillId="0" borderId="0" applyFont="0" applyFill="0" applyBorder="0" applyAlignment="0" applyProtection="0"/>
    <xf numFmtId="0" fontId="22" fillId="0" borderId="0"/>
    <xf numFmtId="0" fontId="22" fillId="0" borderId="0"/>
    <xf numFmtId="0" fontId="51" fillId="0" borderId="0"/>
    <xf numFmtId="44"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44" fontId="51"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34" fillId="0" borderId="0"/>
    <xf numFmtId="0" fontId="38" fillId="0" borderId="0"/>
    <xf numFmtId="0" fontId="34" fillId="0" borderId="0"/>
    <xf numFmtId="219" fontId="34" fillId="0" borderId="0" applyFont="0" applyFill="0" applyBorder="0" applyAlignment="0" applyProtection="0"/>
    <xf numFmtId="0" fontId="34" fillId="0" borderId="0"/>
    <xf numFmtId="0" fontId="21" fillId="0" borderId="0"/>
    <xf numFmtId="0" fontId="21" fillId="0" borderId="0"/>
    <xf numFmtId="44" fontId="21" fillId="0" borderId="0" applyFont="0" applyFill="0" applyBorder="0" applyAlignment="0" applyProtection="0"/>
    <xf numFmtId="43" fontId="21" fillId="0" borderId="0" applyFont="0" applyFill="0" applyBorder="0" applyAlignment="0" applyProtection="0"/>
    <xf numFmtId="0" fontId="51" fillId="0" borderId="0"/>
    <xf numFmtId="43" fontId="51" fillId="0" borderId="0" applyFont="0" applyFill="0" applyBorder="0" applyAlignment="0" applyProtection="0"/>
    <xf numFmtId="9" fontId="34" fillId="0" borderId="0" applyFont="0" applyFill="0" applyBorder="0" applyAlignment="0" applyProtection="0"/>
    <xf numFmtId="0" fontId="20" fillId="0" borderId="0"/>
    <xf numFmtId="0" fontId="231" fillId="7" borderId="0" applyNumberFormat="0" applyBorder="0" applyAlignment="0" applyProtection="0"/>
    <xf numFmtId="0" fontId="233" fillId="5" borderId="0" applyNumberFormat="0" applyBorder="0" applyAlignment="0" applyProtection="0"/>
    <xf numFmtId="0" fontId="20" fillId="0" borderId="0"/>
    <xf numFmtId="0" fontId="19" fillId="0" borderId="0"/>
    <xf numFmtId="0" fontId="18" fillId="0" borderId="0"/>
    <xf numFmtId="0" fontId="17" fillId="0" borderId="0"/>
    <xf numFmtId="43" fontId="17" fillId="0" borderId="0" applyFont="0" applyFill="0" applyBorder="0" applyAlignment="0" applyProtection="0"/>
    <xf numFmtId="0" fontId="16" fillId="0" borderId="0"/>
    <xf numFmtId="0" fontId="15" fillId="0" borderId="0"/>
    <xf numFmtId="0" fontId="15" fillId="0" borderId="0"/>
    <xf numFmtId="0" fontId="15" fillId="0" borderId="0"/>
    <xf numFmtId="9" fontId="15" fillId="0" borderId="0" applyFont="0" applyFill="0" applyBorder="0" applyAlignment="0" applyProtection="0"/>
    <xf numFmtId="44" fontId="15" fillId="0" borderId="0" applyFont="0" applyFill="0" applyBorder="0" applyAlignment="0" applyProtection="0"/>
    <xf numFmtId="0" fontId="14"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0" fontId="34" fillId="84" borderId="258" applyNumberFormat="0" applyProtection="0">
      <alignment horizontal="left" vertical="top" indent="1"/>
    </xf>
    <xf numFmtId="0" fontId="11" fillId="0" borderId="0"/>
    <xf numFmtId="0" fontId="34" fillId="84" borderId="258" applyNumberFormat="0" applyProtection="0">
      <alignment horizontal="left" vertical="top" indent="1"/>
    </xf>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34" fillId="84" borderId="258" applyNumberFormat="0" applyProtection="0">
      <alignment horizontal="left" vertical="top" indent="1"/>
    </xf>
    <xf numFmtId="0" fontId="118" fillId="49" borderId="231" applyNumberFormat="0" applyAlignment="0" applyProtection="0"/>
    <xf numFmtId="4" fontId="134" fillId="75" borderId="231" applyNumberFormat="0" applyProtection="0">
      <alignment vertical="center"/>
    </xf>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33"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9" fontId="11" fillId="0" borderId="0" applyFont="0" applyFill="0" applyBorder="0" applyAlignment="0" applyProtection="0"/>
    <xf numFmtId="0" fontId="109" fillId="44" borderId="284" applyNumberFormat="0" applyAlignment="0" applyProtection="0"/>
    <xf numFmtId="0" fontId="34" fillId="40" borderId="284" applyNumberFormat="0" applyFont="0" applyAlignment="0" applyProtection="0"/>
    <xf numFmtId="4" fontId="96" fillId="77" borderId="263" applyNumberFormat="0" applyProtection="0">
      <alignment vertical="center"/>
    </xf>
    <xf numFmtId="0" fontId="86" fillId="42" borderId="81" applyNumberFormat="0" applyAlignment="0" applyProtection="0"/>
    <xf numFmtId="0" fontId="86" fillId="42" borderId="81" applyNumberFormat="0" applyAlignment="0" applyProtection="0"/>
    <xf numFmtId="0" fontId="86" fillId="42" borderId="81" applyNumberFormat="0" applyAlignment="0" applyProtection="0"/>
    <xf numFmtId="0" fontId="86" fillId="42" borderId="81" applyNumberFormat="0" applyAlignment="0" applyProtection="0"/>
    <xf numFmtId="0" fontId="181" fillId="68" borderId="237" applyNumberFormat="0" applyAlignment="0" applyProtection="0"/>
    <xf numFmtId="0" fontId="109" fillId="44" borderId="228" applyNumberFormat="0" applyAlignment="0" applyProtection="0"/>
    <xf numFmtId="0" fontId="181" fillId="68" borderId="228" applyNumberFormat="0" applyAlignment="0" applyProtection="0"/>
    <xf numFmtId="0" fontId="11" fillId="43" borderId="0" applyNumberFormat="0" applyBorder="0" applyAlignment="0" applyProtection="0"/>
    <xf numFmtId="0" fontId="11" fillId="40" borderId="0" applyNumberFormat="0" applyBorder="0" applyAlignment="0" applyProtection="0"/>
    <xf numFmtId="0" fontId="109" fillId="44" borderId="253" applyNumberFormat="0" applyAlignment="0" applyProtection="0"/>
    <xf numFmtId="0" fontId="176" fillId="0" borderId="266" applyNumberFormat="0" applyFill="0" applyAlignment="0" applyProtection="0"/>
    <xf numFmtId="0" fontId="105" fillId="0" borderId="254" applyNumberFormat="0" applyFill="0" applyAlignment="0" applyProtection="0"/>
    <xf numFmtId="0" fontId="46" fillId="0" borderId="150">
      <alignment horizontal="left" vertical="center"/>
    </xf>
    <xf numFmtId="0" fontId="46" fillId="0" borderId="150">
      <alignment horizontal="left" vertical="center"/>
    </xf>
    <xf numFmtId="0" fontId="105" fillId="0" borderId="174" applyNumberFormat="0" applyFill="0" applyAlignment="0" applyProtection="0"/>
    <xf numFmtId="0" fontId="106" fillId="0" borderId="175" applyNumberFormat="0" applyFill="0" applyAlignment="0" applyProtection="0"/>
    <xf numFmtId="0" fontId="106" fillId="0" borderId="175" applyNumberFormat="0" applyFill="0" applyAlignment="0" applyProtection="0"/>
    <xf numFmtId="0" fontId="106" fillId="0" borderId="175" applyNumberFormat="0" applyFill="0" applyAlignment="0" applyProtection="0"/>
    <xf numFmtId="0" fontId="106" fillId="0" borderId="175" applyNumberFormat="0" applyFill="0" applyAlignment="0" applyProtection="0"/>
    <xf numFmtId="0" fontId="106" fillId="0" borderId="175" applyNumberFormat="0" applyFill="0" applyAlignment="0" applyProtection="0"/>
    <xf numFmtId="10" fontId="96" fillId="75" borderId="123" applyNumberFormat="0" applyBorder="0" applyAlignment="0" applyProtection="0"/>
    <xf numFmtId="10" fontId="96" fillId="75" borderId="123" applyNumberFormat="0" applyBorder="0" applyAlignment="0" applyProtection="0"/>
    <xf numFmtId="10" fontId="96" fillId="75" borderId="123" applyNumberFormat="0" applyBorder="0" applyAlignment="0" applyProtection="0"/>
    <xf numFmtId="10" fontId="96" fillId="75" borderId="123"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81" fillId="68" borderId="199" applyNumberFormat="0" applyAlignment="0" applyProtection="0"/>
    <xf numFmtId="0" fontId="181" fillId="68" borderId="199" applyNumberFormat="0" applyAlignment="0" applyProtection="0"/>
    <xf numFmtId="0" fontId="109" fillId="44" borderId="199" applyNumberFormat="0" applyAlignment="0" applyProtection="0"/>
    <xf numFmtId="0" fontId="181" fillId="68" borderId="210" applyNumberFormat="0" applyAlignment="0" applyProtection="0"/>
    <xf numFmtId="0" fontId="170" fillId="123" borderId="263" applyNumberFormat="0" applyAlignment="0" applyProtection="0"/>
    <xf numFmtId="0" fontId="176" fillId="0" borderId="213" applyNumberFormat="0" applyFill="0" applyAlignment="0" applyProtection="0"/>
    <xf numFmtId="0" fontId="106" fillId="0" borderId="201" applyNumberFormat="0" applyFill="0" applyAlignment="0" applyProtection="0"/>
    <xf numFmtId="0" fontId="106" fillId="0" borderId="212" applyNumberFormat="0" applyFill="0" applyAlignment="0" applyProtection="0"/>
    <xf numFmtId="0" fontId="106" fillId="0" borderId="212" applyNumberFormat="0" applyFill="0" applyAlignment="0" applyProtection="0"/>
    <xf numFmtId="0" fontId="105" fillId="0" borderId="200" applyNumberFormat="0" applyFill="0" applyAlignment="0" applyProtection="0"/>
    <xf numFmtId="4" fontId="84" fillId="78" borderId="231" applyNumberFormat="0" applyProtection="0">
      <alignment vertical="center"/>
    </xf>
    <xf numFmtId="0" fontId="170" fillId="123" borderId="210" applyNumberFormat="0" applyAlignment="0" applyProtection="0"/>
    <xf numFmtId="0" fontId="86" fillId="122" borderId="19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0" applyNumberFormat="0" applyBorder="0" applyAlignment="0" applyProtection="0"/>
    <xf numFmtId="0" fontId="46" fillId="0" borderId="271">
      <alignment horizontal="left" vertical="center"/>
    </xf>
    <xf numFmtId="4" fontId="134" fillId="90" borderId="287" applyNumberFormat="0" applyProtection="0">
      <alignment horizontal="right" vertical="center"/>
    </xf>
    <xf numFmtId="4" fontId="84" fillId="90" borderId="287" applyNumberFormat="0" applyProtection="0">
      <alignment horizontal="right" vertical="center"/>
    </xf>
    <xf numFmtId="4" fontId="84" fillId="89" borderId="286" applyNumberFormat="0" applyProtection="0">
      <alignment horizontal="right" vertical="center"/>
    </xf>
    <xf numFmtId="0" fontId="84" fillId="40" borderId="287" applyNumberFormat="0" applyProtection="0">
      <alignment horizontal="left" vertical="top" indent="1"/>
    </xf>
    <xf numFmtId="4" fontId="84" fillId="75" borderId="286" applyNumberFormat="0" applyProtection="0">
      <alignment horizontal="left" vertical="center" indent="1"/>
    </xf>
    <xf numFmtId="0" fontId="120" fillId="40" borderId="287" applyNumberFormat="0" applyProtection="0">
      <alignment horizontal="left" vertical="top" indent="1"/>
    </xf>
    <xf numFmtId="4" fontId="84" fillId="75" borderId="286" applyNumberFormat="0" applyProtection="0">
      <alignment horizontal="left" vertical="center" indent="1"/>
    </xf>
    <xf numFmtId="4" fontId="120" fillId="49" borderId="287" applyNumberFormat="0" applyProtection="0">
      <alignment horizontal="left" vertical="center" indent="1"/>
    </xf>
    <xf numFmtId="4" fontId="134" fillId="40" borderId="287" applyNumberFormat="0" applyProtection="0">
      <alignment vertical="center"/>
    </xf>
    <xf numFmtId="4" fontId="134" fillId="75" borderId="287" applyNumberFormat="0" applyProtection="0">
      <alignment vertical="center"/>
    </xf>
    <xf numFmtId="4" fontId="84" fillId="40" borderId="287" applyNumberFormat="0" applyProtection="0">
      <alignment vertical="center"/>
    </xf>
    <xf numFmtId="4" fontId="84" fillId="75" borderId="286" applyNumberFormat="0" applyProtection="0">
      <alignment vertical="center"/>
    </xf>
    <xf numFmtId="0" fontId="130" fillId="66" borderId="292" applyBorder="0"/>
    <xf numFmtId="0" fontId="34" fillId="87" borderId="287" applyNumberFormat="0" applyProtection="0">
      <alignment horizontal="left" vertical="top" indent="1"/>
    </xf>
    <xf numFmtId="0" fontId="34" fillId="131" borderId="286" applyNumberFormat="0" applyProtection="0">
      <alignment horizontal="left" vertical="center" indent="1"/>
    </xf>
    <xf numFmtId="0" fontId="34" fillId="131" borderId="286" applyNumberFormat="0" applyProtection="0">
      <alignment horizontal="left" vertical="center" indent="1"/>
    </xf>
    <xf numFmtId="0" fontId="34" fillId="87" borderId="287" applyNumberFormat="0" applyProtection="0">
      <alignment horizontal="left" vertical="top" indent="1"/>
    </xf>
    <xf numFmtId="0" fontId="34" fillId="131" borderId="286" applyNumberFormat="0" applyProtection="0">
      <alignment horizontal="left" vertical="center" indent="1"/>
    </xf>
    <xf numFmtId="0" fontId="34" fillId="131" borderId="286" applyNumberFormat="0" applyProtection="0">
      <alignment horizontal="left" vertical="center" indent="1"/>
    </xf>
    <xf numFmtId="0" fontId="34" fillId="74" borderId="286" applyNumberFormat="0" applyProtection="0">
      <alignment horizontal="left" vertical="center" indent="1"/>
    </xf>
    <xf numFmtId="0" fontId="34" fillId="70" borderId="287" applyNumberFormat="0" applyProtection="0">
      <alignment horizontal="left" vertical="top" indent="1"/>
    </xf>
    <xf numFmtId="0" fontId="96" fillId="45" borderId="287" applyNumberFormat="0" applyProtection="0">
      <alignment horizontal="left" vertical="top" indent="1"/>
    </xf>
    <xf numFmtId="0" fontId="34" fillId="74" borderId="286" applyNumberFormat="0" applyProtection="0">
      <alignment horizontal="left" vertical="center" indent="1"/>
    </xf>
    <xf numFmtId="0" fontId="34" fillId="74" borderId="286" applyNumberFormat="0" applyProtection="0">
      <alignment horizontal="left" vertical="center" indent="1"/>
    </xf>
    <xf numFmtId="0" fontId="34" fillId="83" borderId="286" applyNumberFormat="0" applyProtection="0">
      <alignment horizontal="left" vertical="center" indent="1"/>
    </xf>
    <xf numFmtId="0" fontId="96" fillId="105" borderId="287" applyNumberFormat="0" applyProtection="0">
      <alignment horizontal="left" vertical="top" indent="1"/>
    </xf>
    <xf numFmtId="0" fontId="34" fillId="139" borderId="286" applyNumberFormat="0" applyProtection="0">
      <alignment horizontal="left" vertical="center" indent="1"/>
    </xf>
    <xf numFmtId="0" fontId="34" fillId="139" borderId="286" applyNumberFormat="0" applyProtection="0">
      <alignment horizontal="left" vertical="center" indent="1"/>
    </xf>
    <xf numFmtId="0" fontId="96" fillId="66" borderId="287" applyNumberFormat="0" applyProtection="0">
      <alignment horizontal="left" vertical="top" indent="1"/>
    </xf>
    <xf numFmtId="0" fontId="34" fillId="139" borderId="286" applyNumberFormat="0" applyProtection="0">
      <alignment horizontal="left" vertical="center" indent="1"/>
    </xf>
    <xf numFmtId="0" fontId="34" fillId="139" borderId="286" applyNumberFormat="0" applyProtection="0">
      <alignment horizontal="left" vertical="center" indent="1"/>
    </xf>
    <xf numFmtId="4" fontId="84" fillId="89" borderId="286" applyNumberFormat="0" applyProtection="0">
      <alignment horizontal="left" vertical="center" indent="1"/>
    </xf>
    <xf numFmtId="4" fontId="84" fillId="105" borderId="287" applyNumberFormat="0" applyProtection="0">
      <alignment horizontal="right" vertical="center"/>
    </xf>
    <xf numFmtId="0" fontId="11" fillId="0" borderId="0"/>
    <xf numFmtId="0" fontId="34" fillId="131" borderId="286" applyNumberFormat="0" applyProtection="0">
      <alignment horizontal="left" vertical="center" indent="1"/>
    </xf>
    <xf numFmtId="0" fontId="118" fillId="123" borderId="286" applyNumberFormat="0" applyAlignment="0" applyProtection="0"/>
    <xf numFmtId="0" fontId="34" fillId="67" borderId="230" applyNumberFormat="0" applyFont="0" applyAlignment="0" applyProtection="0"/>
    <xf numFmtId="0" fontId="34" fillId="40" borderId="230" applyNumberFormat="0" applyFont="0" applyAlignment="0" applyProtection="0"/>
    <xf numFmtId="0" fontId="84" fillId="40" borderId="230" applyNumberFormat="0" applyFont="0" applyAlignment="0" applyProtection="0"/>
    <xf numFmtId="0" fontId="84" fillId="40" borderId="230" applyNumberFormat="0" applyFont="0" applyAlignment="0" applyProtection="0"/>
    <xf numFmtId="0" fontId="96" fillId="45" borderId="237" applyNumberFormat="0" applyProtection="0">
      <alignment horizontal="left" vertical="center" indent="1"/>
    </xf>
    <xf numFmtId="0" fontId="34" fillId="83" borderId="231" applyNumberFormat="0" applyProtection="0">
      <alignment horizontal="left" vertical="center" indent="1"/>
    </xf>
    <xf numFmtId="0" fontId="34" fillId="83" borderId="231" applyNumberFormat="0" applyProtection="0">
      <alignment horizontal="left" vertical="center" indent="1"/>
    </xf>
    <xf numFmtId="0" fontId="34" fillId="88" borderId="226" applyNumberFormat="0">
      <protection locked="0"/>
    </xf>
    <xf numFmtId="0" fontId="34" fillId="74" borderId="231" applyNumberFormat="0" applyProtection="0">
      <alignment horizontal="left" vertical="center" indent="1"/>
    </xf>
    <xf numFmtId="0" fontId="11" fillId="0" borderId="0"/>
    <xf numFmtId="0" fontId="11" fillId="0" borderId="0"/>
    <xf numFmtId="0" fontId="96" fillId="105" borderId="232" applyNumberFormat="0" applyProtection="0">
      <alignment horizontal="left" vertical="top" indent="1"/>
    </xf>
    <xf numFmtId="0" fontId="34" fillId="83" borderId="231" applyNumberFormat="0" applyProtection="0">
      <alignment horizontal="left" vertical="center" indent="1"/>
    </xf>
    <xf numFmtId="0" fontId="34" fillId="83" borderId="231" applyNumberFormat="0" applyProtection="0">
      <alignment horizontal="left" vertical="center" indent="1"/>
    </xf>
    <xf numFmtId="0" fontId="34" fillId="83" borderId="231" applyNumberFormat="0" applyProtection="0">
      <alignment horizontal="left" vertical="center" indent="1"/>
    </xf>
    <xf numFmtId="4" fontId="96" fillId="62" borderId="238" applyNumberFormat="0" applyProtection="0">
      <alignment horizontal="right" vertical="center"/>
    </xf>
    <xf numFmtId="4" fontId="96" fillId="53" borderId="237" applyNumberFormat="0" applyProtection="0">
      <alignment horizontal="left" vertical="center" indent="1"/>
    </xf>
    <xf numFmtId="4" fontId="96" fillId="78" borderId="237" applyNumberFormat="0" applyProtection="0">
      <alignment horizontal="left" vertical="center" indent="1"/>
    </xf>
    <xf numFmtId="4" fontId="84" fillId="78" borderId="231" applyNumberFormat="0" applyProtection="0">
      <alignment vertical="center"/>
    </xf>
    <xf numFmtId="4" fontId="96" fillId="77" borderId="237" applyNumberFormat="0" applyProtection="0">
      <alignment vertical="center"/>
    </xf>
    <xf numFmtId="0" fontId="11" fillId="0" borderId="0"/>
    <xf numFmtId="0" fontId="34" fillId="86" borderId="258" applyNumberFormat="0" applyProtection="0">
      <alignment horizontal="left" vertical="top" indent="1"/>
    </xf>
    <xf numFmtId="0" fontId="86" fillId="42" borderId="284" applyNumberFormat="0" applyAlignment="0" applyProtection="0"/>
    <xf numFmtId="0" fontId="34" fillId="40" borderId="81" applyNumberFormat="0" applyFont="0" applyAlignment="0" applyProtection="0"/>
    <xf numFmtId="4" fontId="126" fillId="81" borderId="205">
      <alignment vertical="center"/>
    </xf>
    <xf numFmtId="4" fontId="134" fillId="90" borderId="204" applyNumberFormat="0" applyProtection="0">
      <alignment horizontal="right" vertical="center"/>
    </xf>
    <xf numFmtId="4" fontId="84" fillId="89" borderId="203" applyNumberFormat="0" applyProtection="0">
      <alignment horizontal="right" vertical="center"/>
    </xf>
    <xf numFmtId="4" fontId="84" fillId="62" borderId="204" applyNumberFormat="0" applyProtection="0">
      <alignment horizontal="right" vertical="center"/>
    </xf>
    <xf numFmtId="4" fontId="84" fillId="38" borderId="204" applyNumberFormat="0" applyProtection="0">
      <alignment horizontal="right" vertical="center"/>
    </xf>
    <xf numFmtId="0" fontId="118" fillId="42" borderId="203" applyNumberFormat="0" applyAlignment="0" applyProtection="0"/>
    <xf numFmtId="0" fontId="118" fillId="49" borderId="203" applyNumberFormat="0" applyAlignment="0" applyProtection="0"/>
    <xf numFmtId="0" fontId="118" fillId="42" borderId="77"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4" fontId="84" fillId="78" borderId="298" applyNumberFormat="0" applyProtection="0">
      <alignment vertical="center"/>
    </xf>
    <xf numFmtId="9" fontId="11" fillId="0" borderId="0" applyFont="0" applyFill="0" applyBorder="0" applyAlignment="0" applyProtection="0"/>
    <xf numFmtId="4" fontId="124" fillId="79" borderId="123" applyNumberFormat="0" applyProtection="0">
      <alignment horizontal="right" vertical="center" wrapText="1"/>
    </xf>
    <xf numFmtId="4" fontId="125" fillId="78" borderId="84" applyNumberFormat="0" applyProtection="0">
      <alignment vertical="center"/>
    </xf>
    <xf numFmtId="4" fontId="124" fillId="79" borderId="123" applyNumberFormat="0" applyProtection="0">
      <alignment horizontal="left" vertical="center" indent="1"/>
    </xf>
    <xf numFmtId="0" fontId="128" fillId="78" borderId="84" applyNumberFormat="0" applyProtection="0">
      <alignment horizontal="left" vertical="top" indent="1"/>
    </xf>
    <xf numFmtId="4" fontId="129" fillId="82" borderId="123" applyNumberFormat="0" applyProtection="0">
      <alignment horizontal="left" vertical="center"/>
    </xf>
    <xf numFmtId="4" fontId="129" fillId="82" borderId="123" applyNumberFormat="0" applyProtection="0">
      <alignment horizontal="left" vertical="center"/>
    </xf>
    <xf numFmtId="4" fontId="84" fillId="37" borderId="84" applyNumberFormat="0" applyProtection="0">
      <alignment horizontal="right" vertical="center"/>
    </xf>
    <xf numFmtId="4" fontId="84" fillId="38" borderId="84" applyNumberFormat="0" applyProtection="0">
      <alignment horizontal="right" vertical="center"/>
    </xf>
    <xf numFmtId="4" fontId="84" fillId="62" borderId="84" applyNumberFormat="0" applyProtection="0">
      <alignment horizontal="right" vertical="center"/>
    </xf>
    <xf numFmtId="4" fontId="84" fillId="50" borderId="84" applyNumberFormat="0" applyProtection="0">
      <alignment horizontal="right" vertical="center"/>
    </xf>
    <xf numFmtId="4" fontId="84" fillId="54" borderId="84" applyNumberFormat="0" applyProtection="0">
      <alignment horizontal="right" vertical="center"/>
    </xf>
    <xf numFmtId="4" fontId="84" fillId="69" borderId="84" applyNumberFormat="0" applyProtection="0">
      <alignment horizontal="right" vertical="center"/>
    </xf>
    <xf numFmtId="4" fontId="84" fillId="48" borderId="84" applyNumberFormat="0" applyProtection="0">
      <alignment horizontal="right" vertical="center"/>
    </xf>
    <xf numFmtId="4" fontId="84" fillId="73" borderId="84" applyNumberFormat="0" applyProtection="0">
      <alignment horizontal="right" vertical="center"/>
    </xf>
    <xf numFmtId="4" fontId="84" fillId="47" borderId="84" applyNumberFormat="0" applyProtection="0">
      <alignment horizontal="right" vertical="center"/>
    </xf>
    <xf numFmtId="4" fontId="128" fillId="0" borderId="123" applyNumberFormat="0" applyProtection="0">
      <alignment horizontal="left" vertical="center" indent="1"/>
    </xf>
    <xf numFmtId="4" fontId="84" fillId="0" borderId="123" applyNumberFormat="0" applyProtection="0">
      <alignment horizontal="left" vertical="center" indent="1"/>
    </xf>
    <xf numFmtId="4" fontId="132" fillId="49" borderId="84" applyNumberFormat="0" applyProtection="0">
      <alignment horizontal="center" vertical="center"/>
    </xf>
    <xf numFmtId="4" fontId="133" fillId="76" borderId="176">
      <alignment horizontal="left" vertical="center" indent="1"/>
    </xf>
    <xf numFmtId="0" fontId="129" fillId="85" borderId="123" applyNumberFormat="0" applyProtection="0">
      <alignment horizontal="left" vertical="center" indent="2"/>
    </xf>
    <xf numFmtId="0" fontId="129" fillId="85" borderId="123" applyNumberFormat="0" applyProtection="0">
      <alignment horizontal="left" vertical="center" indent="2"/>
    </xf>
    <xf numFmtId="0" fontId="34" fillId="84" borderId="84" applyNumberFormat="0" applyProtection="0">
      <alignment horizontal="left" vertical="top" indent="1"/>
    </xf>
    <xf numFmtId="0" fontId="116" fillId="0" borderId="123" applyNumberFormat="0" applyProtection="0">
      <alignment horizontal="left" vertical="center" indent="2"/>
    </xf>
    <xf numFmtId="0" fontId="34" fillId="86" borderId="84" applyNumberFormat="0" applyProtection="0">
      <alignment horizontal="left" vertical="top" indent="1"/>
    </xf>
    <xf numFmtId="0" fontId="116" fillId="0" borderId="123" applyNumberFormat="0" applyProtection="0">
      <alignment horizontal="left" vertical="center" indent="2"/>
    </xf>
    <xf numFmtId="0" fontId="34" fillId="70" borderId="84" applyNumberFormat="0" applyProtection="0">
      <alignment horizontal="left" vertical="top" indent="1"/>
    </xf>
    <xf numFmtId="0" fontId="116" fillId="0" borderId="123" applyNumberFormat="0" applyProtection="0">
      <alignment horizontal="left" vertical="center" indent="2"/>
    </xf>
    <xf numFmtId="0" fontId="109" fillId="44" borderId="228" applyNumberFormat="0" applyAlignment="0" applyProtection="0"/>
    <xf numFmtId="0" fontId="34" fillId="87" borderId="84" applyNumberFormat="0" applyProtection="0">
      <alignment horizontal="left" vertical="top" indent="1"/>
    </xf>
    <xf numFmtId="0" fontId="34" fillId="88" borderId="123" applyNumberFormat="0">
      <protection locked="0"/>
    </xf>
    <xf numFmtId="0" fontId="34" fillId="88" borderId="123" applyNumberFormat="0">
      <protection locked="0"/>
    </xf>
    <xf numFmtId="0" fontId="34" fillId="88" borderId="123" applyNumberFormat="0">
      <protection locked="0"/>
    </xf>
    <xf numFmtId="4" fontId="84" fillId="75" borderId="84" applyNumberFormat="0" applyProtection="0">
      <alignment vertical="center"/>
    </xf>
    <xf numFmtId="4" fontId="134" fillId="75" borderId="84" applyNumberFormat="0" applyProtection="0">
      <alignment vertical="center"/>
    </xf>
    <xf numFmtId="4" fontId="135" fillId="80" borderId="176">
      <alignment vertical="center"/>
    </xf>
    <xf numFmtId="4" fontId="136" fillId="80" borderId="176">
      <alignment vertical="center"/>
    </xf>
    <xf numFmtId="4" fontId="135" fillId="81" borderId="176">
      <alignment vertical="center"/>
    </xf>
    <xf numFmtId="4" fontId="136" fillId="81" borderId="176">
      <alignment vertical="center"/>
    </xf>
    <xf numFmtId="0" fontId="84" fillId="75" borderId="84" applyNumberFormat="0" applyProtection="0">
      <alignment horizontal="left" vertical="top" indent="1"/>
    </xf>
    <xf numFmtId="10" fontId="96" fillId="75" borderId="197" applyNumberFormat="0" applyBorder="0" applyAlignment="0" applyProtection="0"/>
    <xf numFmtId="4" fontId="137" fillId="0" borderId="123" applyNumberFormat="0" applyProtection="0">
      <alignment horizontal="right" vertical="center" wrapText="1"/>
    </xf>
    <xf numFmtId="4" fontId="134" fillId="90" borderId="84" applyNumberFormat="0" applyProtection="0">
      <alignment horizontal="right" vertical="center"/>
    </xf>
    <xf numFmtId="4" fontId="138" fillId="80" borderId="176">
      <alignment vertical="center"/>
    </xf>
    <xf numFmtId="4" fontId="139" fillId="80" borderId="176">
      <alignment vertical="center"/>
    </xf>
    <xf numFmtId="4" fontId="138" fillId="81" borderId="176">
      <alignment vertical="center"/>
    </xf>
    <xf numFmtId="4" fontId="139" fillId="91" borderId="176">
      <alignment vertical="center"/>
    </xf>
    <xf numFmtId="4" fontId="137" fillId="0" borderId="123" applyNumberFormat="0" applyProtection="0">
      <alignment horizontal="left" vertical="center" indent="1"/>
    </xf>
    <xf numFmtId="4" fontId="137" fillId="0" borderId="123" applyNumberFormat="0" applyProtection="0">
      <alignment horizontal="left" vertical="center" indent="1"/>
    </xf>
    <xf numFmtId="0" fontId="129" fillId="92" borderId="123" applyNumberFormat="0" applyProtection="0">
      <alignment horizontal="center" vertical="top" wrapText="1"/>
    </xf>
    <xf numFmtId="0" fontId="129" fillId="92" borderId="123" applyNumberFormat="0" applyProtection="0">
      <alignment horizontal="center" vertical="top" wrapText="1"/>
    </xf>
    <xf numFmtId="4" fontId="126" fillId="81" borderId="176">
      <alignment vertical="center"/>
    </xf>
    <xf numFmtId="4" fontId="127" fillId="81" borderId="176">
      <alignment vertical="center"/>
    </xf>
    <xf numFmtId="4" fontId="144" fillId="0" borderId="84" applyNumberFormat="0" applyProtection="0">
      <alignment horizontal="right" vertical="center"/>
    </xf>
    <xf numFmtId="0" fontId="86" fillId="42" borderId="199" applyNumberFormat="0" applyAlignment="0" applyProtection="0"/>
    <xf numFmtId="0" fontId="86" fillId="42" borderId="199" applyNumberFormat="0" applyAlignment="0" applyProtection="0"/>
    <xf numFmtId="200" fontId="150" fillId="0" borderId="135">
      <alignment horizontal="center"/>
    </xf>
    <xf numFmtId="200" fontId="150" fillId="0" borderId="135">
      <alignment horizontal="center"/>
    </xf>
    <xf numFmtId="0" fontId="118" fillId="49" borderId="286" applyNumberFormat="0" applyAlignment="0" applyProtection="0"/>
    <xf numFmtId="0" fontId="34" fillId="40" borderId="284" applyNumberFormat="0" applyFont="0" applyAlignment="0" applyProtection="0"/>
    <xf numFmtId="4" fontId="134" fillId="40" borderId="232" applyNumberFormat="0" applyProtection="0">
      <alignment vertical="center"/>
    </xf>
    <xf numFmtId="0" fontId="34" fillId="0" borderId="177" applyNumberFormat="0" applyFill="0" applyBorder="0" applyAlignment="0" applyProtection="0"/>
    <xf numFmtId="0" fontId="155" fillId="0" borderId="178" applyNumberFormat="0" applyFill="0" applyAlignment="0" applyProtection="0"/>
    <xf numFmtId="198" fontId="34" fillId="0" borderId="179">
      <protection locked="0"/>
    </xf>
    <xf numFmtId="198" fontId="34" fillId="0" borderId="179">
      <protection locked="0"/>
    </xf>
    <xf numFmtId="198" fontId="34" fillId="0" borderId="179">
      <protection locked="0"/>
    </xf>
    <xf numFmtId="198" fontId="34" fillId="0" borderId="179">
      <protection locked="0"/>
    </xf>
    <xf numFmtId="198" fontId="34" fillId="0" borderId="179">
      <protection locked="0"/>
    </xf>
    <xf numFmtId="4" fontId="96" fillId="50" borderId="237" applyNumberFormat="0" applyProtection="0">
      <alignment horizontal="right" vertical="center"/>
    </xf>
    <xf numFmtId="0" fontId="85" fillId="49" borderId="253" applyNumberFormat="0" applyAlignment="0" applyProtection="0"/>
    <xf numFmtId="0" fontId="34" fillId="0" borderId="180" applyNumberFormat="0" applyAlignment="0">
      <alignment horizontal="center"/>
    </xf>
    <xf numFmtId="0" fontId="34" fillId="0" borderId="180" applyNumberFormat="0" applyAlignment="0">
      <alignment horizontal="center"/>
    </xf>
    <xf numFmtId="4" fontId="96" fillId="137" borderId="267" applyNumberFormat="0" applyProtection="0">
      <alignment horizontal="left" vertical="center" indent="1"/>
    </xf>
    <xf numFmtId="0" fontId="34" fillId="131" borderId="257" applyNumberFormat="0" applyProtection="0">
      <alignment horizontal="left" vertical="center" indent="1"/>
    </xf>
    <xf numFmtId="1" fontId="42" fillId="94" borderId="123" applyNumberFormat="0" applyAlignment="0">
      <alignment horizontal="center"/>
    </xf>
    <xf numFmtId="1" fontId="42" fillId="94" borderId="123" applyNumberFormat="0" applyAlignment="0">
      <alignment horizontal="center"/>
    </xf>
    <xf numFmtId="1" fontId="42" fillId="70" borderId="123" applyNumberFormat="0" applyAlignment="0">
      <alignment horizontal="left"/>
    </xf>
    <xf numFmtId="1" fontId="42" fillId="70" borderId="123" applyNumberFormat="0" applyAlignment="0">
      <alignment horizontal="left"/>
    </xf>
    <xf numFmtId="0" fontId="42" fillId="70" borderId="123" applyNumberFormat="0" applyAlignment="0"/>
    <xf numFmtId="0" fontId="42" fillId="70" borderId="123" applyNumberFormat="0" applyAlignment="0"/>
    <xf numFmtId="0" fontId="109" fillId="44" borderId="284" applyNumberFormat="0" applyAlignment="0" applyProtection="0"/>
    <xf numFmtId="0" fontId="11" fillId="43" borderId="0" applyNumberFormat="0" applyBorder="0" applyAlignment="0" applyProtection="0"/>
    <xf numFmtId="0" fontId="11" fillId="43" borderId="0" applyNumberFormat="0" applyBorder="0" applyAlignment="0" applyProtection="0"/>
    <xf numFmtId="0" fontId="11" fillId="29" borderId="0" applyNumberFormat="0" applyBorder="0" applyAlignment="0" applyProtection="0"/>
    <xf numFmtId="0" fontId="11" fillId="40" borderId="0" applyNumberFormat="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14" borderId="0" applyNumberFormat="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10" fontId="96" fillId="75" borderId="123" applyNumberFormat="0" applyBorder="0" applyAlignment="0" applyProtection="0"/>
    <xf numFmtId="10" fontId="96" fillId="75" borderId="123" applyNumberFormat="0" applyBorder="0" applyAlignment="0" applyProtection="0"/>
    <xf numFmtId="10" fontId="96" fillId="75" borderId="123" applyNumberFormat="0" applyBorder="0" applyAlignment="0" applyProtection="0"/>
    <xf numFmtId="10" fontId="96" fillId="75" borderId="123"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124" fillId="79" borderId="123" applyNumberFormat="0" applyProtection="0">
      <alignment horizontal="right" vertical="center" wrapText="1"/>
    </xf>
    <xf numFmtId="4" fontId="124" fillId="79" borderId="123" applyNumberFormat="0" applyProtection="0">
      <alignment horizontal="left" vertical="center" indent="1"/>
    </xf>
    <xf numFmtId="4" fontId="129" fillId="82" borderId="123" applyNumberFormat="0" applyProtection="0">
      <alignment horizontal="left" vertical="center"/>
    </xf>
    <xf numFmtId="4" fontId="129" fillId="82" borderId="123" applyNumberFormat="0" applyProtection="0">
      <alignment horizontal="left" vertical="center"/>
    </xf>
    <xf numFmtId="4" fontId="128" fillId="0" borderId="123" applyNumberFormat="0" applyProtection="0">
      <alignment horizontal="left" vertical="center" indent="1"/>
    </xf>
    <xf numFmtId="4" fontId="84" fillId="0" borderId="123" applyNumberFormat="0" applyProtection="0">
      <alignment horizontal="left" vertical="center" indent="1"/>
    </xf>
    <xf numFmtId="0" fontId="129" fillId="85" borderId="123" applyNumberFormat="0" applyProtection="0">
      <alignment horizontal="left" vertical="center" indent="2"/>
    </xf>
    <xf numFmtId="0" fontId="129" fillId="85" borderId="123" applyNumberFormat="0" applyProtection="0">
      <alignment horizontal="left" vertical="center" indent="2"/>
    </xf>
    <xf numFmtId="0" fontId="116" fillId="0" borderId="123" applyNumberFormat="0" applyProtection="0">
      <alignment horizontal="left" vertical="center" indent="2"/>
    </xf>
    <xf numFmtId="0" fontId="116" fillId="0" borderId="123" applyNumberFormat="0" applyProtection="0">
      <alignment horizontal="left" vertical="center" indent="2"/>
    </xf>
    <xf numFmtId="0" fontId="116" fillId="0" borderId="123" applyNumberFormat="0" applyProtection="0">
      <alignment horizontal="left" vertical="center" indent="2"/>
    </xf>
    <xf numFmtId="0" fontId="34" fillId="88" borderId="123" applyNumberFormat="0">
      <protection locked="0"/>
    </xf>
    <xf numFmtId="0" fontId="34" fillId="88" borderId="123" applyNumberFormat="0">
      <protection locked="0"/>
    </xf>
    <xf numFmtId="0" fontId="34" fillId="88" borderId="123" applyNumberFormat="0">
      <protection locked="0"/>
    </xf>
    <xf numFmtId="4" fontId="137" fillId="0" borderId="123" applyNumberFormat="0" applyProtection="0">
      <alignment horizontal="right" vertical="center" wrapText="1"/>
    </xf>
    <xf numFmtId="4" fontId="137" fillId="0" borderId="123" applyNumberFormat="0" applyProtection="0">
      <alignment horizontal="left" vertical="center" indent="1"/>
    </xf>
    <xf numFmtId="4" fontId="137" fillId="0" borderId="123" applyNumberFormat="0" applyProtection="0">
      <alignment horizontal="left" vertical="center" indent="1"/>
    </xf>
    <xf numFmtId="0" fontId="129" fillId="92" borderId="123" applyNumberFormat="0" applyProtection="0">
      <alignment horizontal="center" vertical="top" wrapText="1"/>
    </xf>
    <xf numFmtId="0" fontId="129" fillId="92" borderId="123" applyNumberFormat="0" applyProtection="0">
      <alignment horizontal="center" vertical="top" wrapText="1"/>
    </xf>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 fontId="42" fillId="94" borderId="123" applyNumberFormat="0" applyAlignment="0">
      <alignment horizontal="center"/>
    </xf>
    <xf numFmtId="1" fontId="42" fillId="94" borderId="123" applyNumberFormat="0" applyAlignment="0">
      <alignment horizontal="center"/>
    </xf>
    <xf numFmtId="1" fontId="42" fillId="70" borderId="123" applyNumberFormat="0" applyAlignment="0">
      <alignment horizontal="left"/>
    </xf>
    <xf numFmtId="1" fontId="42" fillId="70" borderId="123" applyNumberFormat="0" applyAlignment="0">
      <alignment horizontal="left"/>
    </xf>
    <xf numFmtId="0" fontId="42" fillId="70" borderId="123" applyNumberFormat="0" applyAlignment="0"/>
    <xf numFmtId="0" fontId="42" fillId="70" borderId="123" applyNumberFormat="0" applyAlignment="0"/>
    <xf numFmtId="44" fontId="11" fillId="0" borderId="0" applyFont="0" applyFill="0" applyBorder="0" applyAlignment="0" applyProtection="0"/>
    <xf numFmtId="43" fontId="11" fillId="0" borderId="0" applyFont="0" applyFill="0" applyBorder="0" applyAlignment="0" applyProtection="0"/>
    <xf numFmtId="0" fontId="11" fillId="0" borderId="0"/>
    <xf numFmtId="0" fontId="11" fillId="40" borderId="0" applyNumberFormat="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33" borderId="0" applyNumberFormat="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3" borderId="0" applyNumberFormat="0" applyBorder="0" applyAlignment="0" applyProtection="0"/>
    <xf numFmtId="0" fontId="11" fillId="43" borderId="0" applyNumberFormat="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0" fontId="11" fillId="4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2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 fontId="132" fillId="49" borderId="258" applyNumberFormat="0" applyProtection="0">
      <alignment horizontal="center" vertical="center"/>
    </xf>
    <xf numFmtId="0" fontId="34" fillId="0" borderId="177" applyNumberFormat="0" applyFill="0" applyBorder="0" applyAlignment="0" applyProtection="0"/>
    <xf numFmtId="0" fontId="34" fillId="0" borderId="177" applyNumberFormat="0" applyFill="0" applyBorder="0" applyAlignment="0" applyProtection="0"/>
    <xf numFmtId="10" fontId="96" fillId="75" borderId="123" applyNumberFormat="0" applyBorder="0" applyAlignment="0" applyProtection="0"/>
    <xf numFmtId="4" fontId="96" fillId="78" borderId="237" applyNumberFormat="0" applyProtection="0">
      <alignment horizontal="left" vertical="center" indent="1"/>
    </xf>
    <xf numFmtId="0" fontId="11" fillId="0" borderId="0"/>
    <xf numFmtId="0" fontId="11" fillId="0" borderId="0"/>
    <xf numFmtId="0" fontId="11" fillId="0" borderId="0"/>
    <xf numFmtId="0" fontId="106" fillId="0" borderId="26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70" fillId="123" borderId="237" applyNumberFormat="0" applyAlignment="0" applyProtection="0"/>
    <xf numFmtId="0" fontId="11" fillId="0" borderId="0"/>
    <xf numFmtId="0" fontId="34" fillId="0" borderId="0"/>
    <xf numFmtId="0" fontId="34" fillId="0" borderId="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44" fontId="11" fillId="0" borderId="0" applyFont="0" applyFill="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5" borderId="0" applyNumberFormat="0" applyBorder="0" applyAlignment="0" applyProtection="0"/>
    <xf numFmtId="0" fontId="11" fillId="1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13"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5"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5" borderId="0" applyNumberFormat="0" applyBorder="0" applyAlignment="0" applyProtection="0"/>
    <xf numFmtId="0" fontId="11" fillId="33" borderId="0" applyNumberFormat="0" applyBorder="0" applyAlignment="0" applyProtection="0"/>
    <xf numFmtId="0" fontId="11" fillId="40"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0" borderId="0" applyNumberFormat="0" applyBorder="0" applyAlignment="0" applyProtection="0"/>
    <xf numFmtId="0" fontId="11" fillId="33" borderId="0" applyNumberFormat="0" applyBorder="0" applyAlignment="0" applyProtection="0"/>
    <xf numFmtId="0" fontId="11" fillId="45"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4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77" borderId="0" applyNumberFormat="0" applyBorder="0" applyAlignment="0" applyProtection="0"/>
    <xf numFmtId="0" fontId="11" fillId="22"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3" borderId="0" applyNumberFormat="0" applyBorder="0" applyAlignment="0" applyProtection="0"/>
    <xf numFmtId="0" fontId="11" fillId="3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4" borderId="0" applyNumberFormat="0" applyBorder="0" applyAlignment="0" applyProtection="0"/>
    <xf numFmtId="0" fontId="85" fillId="49" borderId="284" applyNumberFormat="0" applyAlignment="0" applyProtection="0"/>
    <xf numFmtId="0" fontId="86" fillId="122" borderId="284" applyNumberFormat="0" applyAlignment="0" applyProtection="0"/>
    <xf numFmtId="0" fontId="170" fillId="123" borderId="263" applyNumberFormat="0" applyAlignment="0" applyProtection="0"/>
    <xf numFmtId="0" fontId="170" fillId="123" borderId="263" applyNumberFormat="0" applyAlignment="0" applyProtection="0"/>
    <xf numFmtId="0" fontId="170" fillId="123" borderId="263" applyNumberFormat="0" applyAlignment="0" applyProtection="0"/>
    <xf numFmtId="0" fontId="86" fillId="42" borderId="284" applyNumberFormat="0" applyAlignment="0" applyProtection="0"/>
    <xf numFmtId="0" fontId="86" fillId="42" borderId="284" applyNumberFormat="0" applyAlignment="0" applyProtection="0"/>
    <xf numFmtId="0" fontId="86" fillId="42" borderId="284" applyNumberFormat="0" applyAlignment="0" applyProtection="0"/>
    <xf numFmtId="0" fontId="86" fillId="42" borderId="284" applyNumberFormat="0" applyAlignment="0" applyProtection="0"/>
    <xf numFmtId="0" fontId="109" fillId="44" borderId="284" applyNumberFormat="0" applyAlignment="0" applyProtection="0"/>
    <xf numFmtId="0" fontId="181" fillId="68" borderId="263" applyNumberFormat="0" applyAlignment="0" applyProtection="0"/>
    <xf numFmtId="0" fontId="181" fillId="68" borderId="263" applyNumberFormat="0" applyAlignment="0" applyProtection="0"/>
    <xf numFmtId="0" fontId="181" fillId="68" borderId="263" applyNumberFormat="0" applyAlignment="0" applyProtection="0"/>
    <xf numFmtId="0" fontId="109" fillId="44" borderId="284" applyNumberFormat="0" applyAlignment="0" applyProtection="0"/>
    <xf numFmtId="0" fontId="109" fillId="44" borderId="284" applyNumberFormat="0" applyAlignment="0" applyProtection="0"/>
    <xf numFmtId="0" fontId="181" fillId="68" borderId="284" applyNumberFormat="0" applyAlignment="0" applyProtection="0"/>
    <xf numFmtId="0" fontId="109" fillId="44" borderId="284" applyNumberFormat="0" applyAlignment="0" applyProtection="0"/>
    <xf numFmtId="0" fontId="109" fillId="44" borderId="284" applyNumberFormat="0" applyAlignment="0" applyProtection="0"/>
    <xf numFmtId="0" fontId="109" fillId="44" borderId="284" applyNumberFormat="0" applyAlignment="0" applyProtection="0"/>
    <xf numFmtId="0" fontId="109" fillId="44" borderId="284" applyNumberFormat="0" applyAlignment="0" applyProtection="0"/>
    <xf numFmtId="0" fontId="109" fillId="44" borderId="284" applyNumberFormat="0" applyAlignment="0" applyProtection="0"/>
    <xf numFmtId="0" fontId="109" fillId="44" borderId="284" applyNumberFormat="0" applyAlignment="0" applyProtection="0"/>
    <xf numFmtId="0" fontId="96" fillId="67" borderId="263" applyNumberFormat="0" applyFont="0" applyAlignment="0" applyProtection="0"/>
    <xf numFmtId="0" fontId="84" fillId="40" borderId="285" applyNumberFormat="0" applyFont="0" applyAlignment="0" applyProtection="0"/>
    <xf numFmtId="0" fontId="84" fillId="40" borderId="285" applyNumberFormat="0" applyFont="0" applyAlignment="0" applyProtection="0"/>
    <xf numFmtId="0" fontId="84" fillId="40" borderId="285" applyNumberFormat="0" applyFont="0" applyAlignment="0" applyProtection="0"/>
    <xf numFmtId="0" fontId="96" fillId="67" borderId="263" applyNumberFormat="0" applyFont="0" applyAlignment="0" applyProtection="0"/>
    <xf numFmtId="0" fontId="34" fillId="40" borderId="284" applyNumberFormat="0" applyFont="0" applyAlignment="0" applyProtection="0"/>
    <xf numFmtId="0" fontId="96" fillId="67" borderId="263" applyNumberFormat="0" applyFont="0" applyAlignment="0" applyProtection="0"/>
    <xf numFmtId="0" fontId="34" fillId="40" borderId="284" applyNumberFormat="0" applyFont="0" applyAlignment="0" applyProtection="0"/>
    <xf numFmtId="0" fontId="118" fillId="123" borderId="298" applyNumberFormat="0" applyAlignment="0" applyProtection="0"/>
    <xf numFmtId="0" fontId="118" fillId="123" borderId="298" applyNumberFormat="0" applyAlignment="0" applyProtection="0"/>
    <xf numFmtId="0" fontId="118" fillId="49" borderId="298" applyNumberFormat="0" applyAlignment="0" applyProtection="0"/>
    <xf numFmtId="0" fontId="118" fillId="42" borderId="298" applyNumberFormat="0" applyAlignment="0" applyProtection="0"/>
    <xf numFmtId="0" fontId="118" fillId="42" borderId="298" applyNumberFormat="0" applyAlignment="0" applyProtection="0"/>
    <xf numFmtId="0" fontId="118" fillId="42" borderId="298" applyNumberFormat="0" applyAlignment="0" applyProtection="0"/>
    <xf numFmtId="0" fontId="118" fillId="42" borderId="298" applyNumberFormat="0" applyAlignment="0" applyProtection="0"/>
    <xf numFmtId="4" fontId="96" fillId="77" borderId="263" applyNumberFormat="0" applyProtection="0">
      <alignment vertical="center"/>
    </xf>
    <xf numFmtId="4" fontId="96" fillId="77" borderId="263" applyNumberFormat="0" applyProtection="0">
      <alignment vertical="center"/>
    </xf>
    <xf numFmtId="4" fontId="134" fillId="78" borderId="298" applyNumberFormat="0" applyProtection="0">
      <alignment vertical="center"/>
    </xf>
    <xf numFmtId="4" fontId="125" fillId="77" borderId="287" applyNumberFormat="0" applyProtection="0">
      <alignment vertical="center"/>
    </xf>
    <xf numFmtId="4" fontId="96" fillId="78" borderId="263" applyNumberFormat="0" applyProtection="0">
      <alignment horizontal="left" vertical="center" indent="1"/>
    </xf>
    <xf numFmtId="0" fontId="186" fillId="77" borderId="287" applyNumberFormat="0" applyProtection="0">
      <alignment horizontal="left" vertical="top" indent="1"/>
    </xf>
    <xf numFmtId="4" fontId="96" fillId="53" borderId="263" applyNumberFormat="0" applyProtection="0">
      <alignment horizontal="left" vertical="center" indent="1"/>
    </xf>
    <xf numFmtId="4" fontId="96" fillId="53" borderId="263" applyNumberFormat="0" applyProtection="0">
      <alignment horizontal="left" vertical="center" indent="1"/>
    </xf>
    <xf numFmtId="0" fontId="128" fillId="77" borderId="287" applyNumberFormat="0" applyProtection="0">
      <alignment horizontal="left" vertical="top" indent="1"/>
    </xf>
    <xf numFmtId="0" fontId="128" fillId="78" borderId="287" applyNumberFormat="0" applyProtection="0">
      <alignment horizontal="left" vertical="top" indent="1"/>
    </xf>
    <xf numFmtId="4" fontId="185" fillId="78" borderId="263" applyNumberFormat="0" applyProtection="0">
      <alignment vertical="center"/>
    </xf>
    <xf numFmtId="4" fontId="128" fillId="77" borderId="287" applyNumberFormat="0" applyProtection="0">
      <alignment vertical="center"/>
    </xf>
    <xf numFmtId="4" fontId="96" fillId="77" borderId="263" applyNumberFormat="0" applyProtection="0">
      <alignment vertical="center"/>
    </xf>
    <xf numFmtId="0" fontId="170" fillId="123" borderId="182" applyNumberFormat="0" applyAlignment="0" applyProtection="0"/>
    <xf numFmtId="0" fontId="170" fillId="123" borderId="182" applyNumberFormat="0" applyAlignment="0" applyProtection="0"/>
    <xf numFmtId="0" fontId="170" fillId="123" borderId="182" applyNumberFormat="0" applyAlignment="0" applyProtection="0"/>
    <xf numFmtId="0" fontId="85" fillId="49" borderId="228" applyNumberFormat="0" applyAlignment="0" applyProtection="0"/>
    <xf numFmtId="0" fontId="170" fillId="123" borderId="237"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84" fillId="89" borderId="257" applyNumberFormat="0" applyProtection="0">
      <alignment horizontal="right" vertical="center"/>
    </xf>
    <xf numFmtId="43" fontId="11" fillId="0" borderId="0" applyFont="0" applyFill="0" applyBorder="0" applyAlignment="0" applyProtection="0"/>
    <xf numFmtId="0" fontId="34" fillId="0" borderId="272" applyNumberFormat="0" applyAlignment="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09" fillId="44" borderId="228" applyNumberFormat="0" applyAlignment="0" applyProtection="0"/>
    <xf numFmtId="0" fontId="181" fillId="68" borderId="237"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0" fontId="181" fillId="68" borderId="228"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81" fillId="68" borderId="284"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09" fillId="44" borderId="253" applyNumberFormat="0" applyAlignment="0" applyProtection="0"/>
    <xf numFmtId="0" fontId="181" fillId="68" borderId="263" applyNumberFormat="0" applyAlignment="0" applyProtection="0"/>
    <xf numFmtId="0" fontId="105" fillId="0" borderId="174" applyNumberFormat="0" applyFill="0" applyAlignment="0" applyProtection="0"/>
    <xf numFmtId="0" fontId="106" fillId="0" borderId="183" applyNumberFormat="0" applyFill="0" applyAlignment="0" applyProtection="0"/>
    <xf numFmtId="0" fontId="106" fillId="0" borderId="184" applyNumberFormat="0" applyFill="0" applyAlignment="0" applyProtection="0"/>
    <xf numFmtId="0" fontId="105" fillId="0" borderId="174" applyNumberFormat="0" applyFill="0" applyAlignment="0" applyProtection="0"/>
    <xf numFmtId="0" fontId="106" fillId="0" borderId="184" applyNumberFormat="0" applyFill="0" applyAlignment="0" applyProtection="0"/>
    <xf numFmtId="0" fontId="106" fillId="0" borderId="184" applyNumberFormat="0" applyFill="0" applyAlignment="0" applyProtection="0"/>
    <xf numFmtId="0" fontId="106" fillId="0" borderId="175" applyNumberFormat="0" applyFill="0" applyAlignment="0" applyProtection="0"/>
    <xf numFmtId="0" fontId="176" fillId="0" borderId="185" applyNumberFormat="0" applyFill="0" applyAlignment="0" applyProtection="0"/>
    <xf numFmtId="0" fontId="181" fillId="68" borderId="182" applyNumberFormat="0" applyAlignment="0" applyProtection="0"/>
    <xf numFmtId="0" fontId="181" fillId="68" borderId="182" applyNumberFormat="0" applyAlignment="0" applyProtection="0"/>
    <xf numFmtId="0" fontId="181" fillId="68" borderId="182"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9" fillId="44" borderId="199" applyNumberFormat="0" applyAlignment="0" applyProtection="0"/>
    <xf numFmtId="0" fontId="109" fillId="44" borderId="199" applyNumberFormat="0" applyAlignment="0" applyProtection="0"/>
    <xf numFmtId="0" fontId="181" fillId="68" borderId="210" applyNumberFormat="0" applyAlignment="0" applyProtection="0"/>
    <xf numFmtId="0" fontId="181" fillId="68" borderId="210" applyNumberFormat="0" applyAlignment="0" applyProtection="0"/>
    <xf numFmtId="0" fontId="109" fillId="44" borderId="199" applyNumberFormat="0" applyAlignment="0" applyProtection="0"/>
    <xf numFmtId="0" fontId="106" fillId="0" borderId="212" applyNumberFormat="0" applyFill="0" applyAlignment="0" applyProtection="0"/>
    <xf numFmtId="0" fontId="105" fillId="0" borderId="200" applyNumberFormat="0" applyFill="0" applyAlignment="0" applyProtection="0"/>
    <xf numFmtId="0" fontId="106" fillId="0" borderId="211" applyNumberFormat="0" applyFill="0" applyAlignment="0" applyProtection="0"/>
    <xf numFmtId="216" fontId="11" fillId="0" borderId="0"/>
    <xf numFmtId="216" fontId="11" fillId="0" borderId="0"/>
    <xf numFmtId="0" fontId="34" fillId="0" borderId="244" applyNumberFormat="0" applyAlignment="0">
      <alignment horizontal="center"/>
    </xf>
    <xf numFmtId="4" fontId="84" fillId="89" borderId="231" applyNumberFormat="0" applyProtection="0">
      <alignment horizontal="right" vertical="center"/>
    </xf>
    <xf numFmtId="0" fontId="34" fillId="0" borderId="261" applyNumberFormat="0" applyAlignment="0">
      <alignment horizontal="center"/>
    </xf>
    <xf numFmtId="0" fontId="170" fillId="123" borderId="210" applyNumberFormat="0" applyAlignment="0" applyProtection="0"/>
    <xf numFmtId="0" fontId="170" fillId="123" borderId="210" applyNumberFormat="0" applyAlignment="0" applyProtection="0"/>
    <xf numFmtId="0" fontId="85" fillId="49" borderId="19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40" borderId="284" applyNumberFormat="0" applyFont="0" applyAlignment="0" applyProtection="0"/>
    <xf numFmtId="0" fontId="34" fillId="40" borderId="284" applyNumberFormat="0" applyFont="0" applyAlignment="0" applyProtection="0"/>
    <xf numFmtId="4" fontId="134" fillId="89" borderId="286" applyNumberFormat="0" applyProtection="0">
      <alignment horizontal="right" vertical="center"/>
    </xf>
    <xf numFmtId="4" fontId="84" fillId="133" borderId="298" applyNumberFormat="0" applyProtection="0">
      <alignment horizontal="right" vertical="center"/>
    </xf>
    <xf numFmtId="4" fontId="96" fillId="37" borderId="263" applyNumberFormat="0" applyProtection="0">
      <alignment horizontal="right" vertical="center"/>
    </xf>
    <xf numFmtId="4" fontId="134" fillId="89" borderId="286" applyNumberFormat="0" applyProtection="0">
      <alignment horizontal="right" vertical="center"/>
    </xf>
    <xf numFmtId="4" fontId="84" fillId="89" borderId="286" applyNumberFormat="0" applyProtection="0">
      <alignment horizontal="right" vertical="center"/>
    </xf>
    <xf numFmtId="4" fontId="84" fillId="89" borderId="286" applyNumberFormat="0" applyProtection="0">
      <alignment horizontal="right" vertical="center"/>
    </xf>
    <xf numFmtId="4" fontId="84" fillId="75" borderId="286" applyNumberFormat="0" applyProtection="0">
      <alignment horizontal="left" vertical="center" indent="1"/>
    </xf>
    <xf numFmtId="0" fontId="84" fillId="75" borderId="287" applyNumberFormat="0" applyProtection="0">
      <alignment horizontal="left" vertical="top" indent="1"/>
    </xf>
    <xf numFmtId="0" fontId="120" fillId="40" borderId="287" applyNumberFormat="0" applyProtection="0">
      <alignment horizontal="left" vertical="top" indent="1"/>
    </xf>
    <xf numFmtId="4" fontId="84" fillId="40" borderId="287" applyNumberFormat="0" applyProtection="0">
      <alignment horizontal="left" vertical="center" indent="1"/>
    </xf>
    <xf numFmtId="4" fontId="84" fillId="75" borderId="286" applyNumberFormat="0" applyProtection="0">
      <alignment horizontal="left" vertical="center" indent="1"/>
    </xf>
    <xf numFmtId="4" fontId="120" fillId="49" borderId="287" applyNumberFormat="0" applyProtection="0">
      <alignment horizontal="left" vertical="center" indent="1"/>
    </xf>
    <xf numFmtId="4" fontId="134" fillId="75" borderId="286" applyNumberFormat="0" applyProtection="0">
      <alignment vertical="center"/>
    </xf>
    <xf numFmtId="4" fontId="134" fillId="75" borderId="286" applyNumberFormat="0" applyProtection="0">
      <alignment vertical="center"/>
    </xf>
    <xf numFmtId="4" fontId="84" fillId="75" borderId="286" applyNumberFormat="0" applyProtection="0">
      <alignment vertical="center"/>
    </xf>
    <xf numFmtId="4" fontId="84" fillId="75" borderId="287" applyNumberFormat="0" applyProtection="0">
      <alignment vertical="center"/>
    </xf>
    <xf numFmtId="4" fontId="120" fillId="40" borderId="287" applyNumberFormat="0" applyProtection="0">
      <alignment vertical="center"/>
    </xf>
    <xf numFmtId="4" fontId="120" fillId="40" borderId="287" applyNumberFormat="0" applyProtection="0">
      <alignment vertical="center"/>
    </xf>
    <xf numFmtId="0" fontId="130" fillId="66" borderId="292" applyBorder="0"/>
    <xf numFmtId="0" fontId="34" fillId="131" borderId="286" applyNumberFormat="0" applyProtection="0">
      <alignment horizontal="left" vertical="center" indent="1"/>
    </xf>
    <xf numFmtId="0" fontId="34" fillId="131" borderId="286" applyNumberFormat="0" applyProtection="0">
      <alignment horizontal="left" vertical="center" indent="1"/>
    </xf>
    <xf numFmtId="0" fontId="34" fillId="131" borderId="286" applyNumberFormat="0" applyProtection="0">
      <alignment horizontal="left" vertical="center" indent="1"/>
    </xf>
    <xf numFmtId="0" fontId="34" fillId="87" borderId="287" applyNumberFormat="0" applyProtection="0">
      <alignment horizontal="left" vertical="top" indent="1"/>
    </xf>
    <xf numFmtId="0" fontId="96" fillId="90" borderId="287" applyNumberFormat="0" applyProtection="0">
      <alignment horizontal="left" vertical="top" indent="1"/>
    </xf>
    <xf numFmtId="0" fontId="96" fillId="90" borderId="287" applyNumberFormat="0" applyProtection="0">
      <alignment horizontal="left" vertical="top" indent="1"/>
    </xf>
    <xf numFmtId="0" fontId="34" fillId="90" borderId="287" applyNumberFormat="0" applyProtection="0">
      <alignment horizontal="left" vertical="center" indent="1"/>
    </xf>
    <xf numFmtId="0" fontId="34" fillId="131" borderId="286" applyNumberFormat="0" applyProtection="0">
      <alignment horizontal="left" vertical="center" indent="1"/>
    </xf>
    <xf numFmtId="0" fontId="34" fillId="131" borderId="286" applyNumberFormat="0" applyProtection="0">
      <alignment horizontal="left" vertical="center" indent="1"/>
    </xf>
    <xf numFmtId="0" fontId="34" fillId="131" borderId="286" applyNumberFormat="0" applyProtection="0">
      <alignment horizontal="left" vertical="center" indent="1"/>
    </xf>
    <xf numFmtId="0" fontId="34" fillId="45" borderId="287" applyNumberFormat="0" applyProtection="0">
      <alignment horizontal="left" vertical="top" indent="1"/>
    </xf>
    <xf numFmtId="0" fontId="34" fillId="74" borderId="286" applyNumberFormat="0" applyProtection="0">
      <alignment horizontal="left" vertical="center" indent="1"/>
    </xf>
    <xf numFmtId="0" fontId="34" fillId="70" borderId="287" applyNumberFormat="0" applyProtection="0">
      <alignment horizontal="left" vertical="top" indent="1"/>
    </xf>
    <xf numFmtId="0" fontId="34" fillId="74" borderId="286" applyNumberFormat="0" applyProtection="0">
      <alignment horizontal="left" vertical="center" indent="1"/>
    </xf>
    <xf numFmtId="0" fontId="34" fillId="74" borderId="286" applyNumberFormat="0" applyProtection="0">
      <alignment horizontal="left" vertical="center" indent="1"/>
    </xf>
    <xf numFmtId="0" fontId="34" fillId="74" borderId="286" applyNumberFormat="0" applyProtection="0">
      <alignment horizontal="left" vertical="center" indent="1"/>
    </xf>
    <xf numFmtId="0" fontId="96" fillId="45" borderId="287" applyNumberFormat="0" applyProtection="0">
      <alignment horizontal="left" vertical="top" indent="1"/>
    </xf>
    <xf numFmtId="0" fontId="34" fillId="70" borderId="287" applyNumberFormat="0" applyProtection="0">
      <alignment horizontal="left" vertical="top" indent="1"/>
    </xf>
    <xf numFmtId="0" fontId="34" fillId="74" borderId="286" applyNumberFormat="0" applyProtection="0">
      <alignment horizontal="left" vertical="center" indent="1"/>
    </xf>
    <xf numFmtId="0" fontId="34" fillId="45" borderId="287" applyNumberFormat="0" applyProtection="0">
      <alignment horizontal="left" vertical="center" indent="1"/>
    </xf>
    <xf numFmtId="0" fontId="34" fillId="74" borderId="286" applyNumberFormat="0" applyProtection="0">
      <alignment horizontal="left" vertical="center" indent="1"/>
    </xf>
    <xf numFmtId="0" fontId="34" fillId="74" borderId="286" applyNumberFormat="0" applyProtection="0">
      <alignment horizontal="left" vertical="center" indent="1"/>
    </xf>
    <xf numFmtId="0" fontId="34" fillId="105" borderId="287" applyNumberFormat="0" applyProtection="0">
      <alignment horizontal="left" vertical="top" indent="1"/>
    </xf>
    <xf numFmtId="0" fontId="34" fillId="86" borderId="287" applyNumberFormat="0" applyProtection="0">
      <alignment horizontal="left" vertical="top" indent="1"/>
    </xf>
    <xf numFmtId="0" fontId="96" fillId="105" borderId="287" applyNumberFormat="0" applyProtection="0">
      <alignment horizontal="left" vertical="top" indent="1"/>
    </xf>
    <xf numFmtId="0" fontId="34" fillId="105" borderId="287" applyNumberFormat="0" applyProtection="0">
      <alignment horizontal="left" vertical="center" indent="1"/>
    </xf>
    <xf numFmtId="0" fontId="34" fillId="83" borderId="286" applyNumberFormat="0" applyProtection="0">
      <alignment horizontal="left" vertical="center" indent="1"/>
    </xf>
    <xf numFmtId="0" fontId="34" fillId="66" borderId="287" applyNumberFormat="0" applyProtection="0">
      <alignment horizontal="left" vertical="top" indent="1"/>
    </xf>
    <xf numFmtId="0" fontId="34" fillId="139" borderId="286" applyNumberFormat="0" applyProtection="0">
      <alignment horizontal="left" vertical="center" indent="1"/>
    </xf>
    <xf numFmtId="0" fontId="34" fillId="139" borderId="286" applyNumberFormat="0" applyProtection="0">
      <alignment horizontal="left" vertical="center" indent="1"/>
    </xf>
    <xf numFmtId="0" fontId="34" fillId="84" borderId="287" applyNumberFormat="0" applyProtection="0">
      <alignment horizontal="left" vertical="top" indent="1"/>
    </xf>
    <xf numFmtId="0" fontId="34" fillId="139" borderId="286" applyNumberFormat="0" applyProtection="0">
      <alignment horizontal="left" vertical="center" indent="1"/>
    </xf>
    <xf numFmtId="0" fontId="96" fillId="66" borderId="287" applyNumberFormat="0" applyProtection="0">
      <alignment horizontal="left" vertical="top" indent="1"/>
    </xf>
    <xf numFmtId="0" fontId="34" fillId="84" borderId="287" applyNumberFormat="0" applyProtection="0">
      <alignment horizontal="left" vertical="top" indent="1"/>
    </xf>
    <xf numFmtId="0" fontId="34" fillId="66" borderId="287" applyNumberFormat="0" applyProtection="0">
      <alignment horizontal="left" vertical="center" indent="1"/>
    </xf>
    <xf numFmtId="0" fontId="34" fillId="139" borderId="286" applyNumberFormat="0" applyProtection="0">
      <alignment horizontal="left" vertical="center" indent="1"/>
    </xf>
    <xf numFmtId="0" fontId="34" fillId="139" borderId="286" applyNumberFormat="0" applyProtection="0">
      <alignment horizontal="left" vertical="center" indent="1"/>
    </xf>
    <xf numFmtId="0" fontId="34" fillId="139" borderId="286" applyNumberFormat="0" applyProtection="0">
      <alignment horizontal="left" vertical="center" indent="1"/>
    </xf>
    <xf numFmtId="4" fontId="84" fillId="139" borderId="286" applyNumberFormat="0" applyProtection="0">
      <alignment horizontal="left" vertical="center" indent="1"/>
    </xf>
    <xf numFmtId="0" fontId="42" fillId="70" borderId="226" applyNumberFormat="0" applyAlignment="0"/>
    <xf numFmtId="1" fontId="42" fillId="70" borderId="226" applyNumberFormat="0" applyAlignment="0">
      <alignment horizontal="left"/>
    </xf>
    <xf numFmtId="1" fontId="42" fillId="94" borderId="226" applyNumberFormat="0" applyAlignment="0">
      <alignment horizontal="center"/>
    </xf>
    <xf numFmtId="0" fontId="34" fillId="131" borderId="286" applyNumberFormat="0" applyProtection="0">
      <alignment horizontal="left" vertical="center" indent="1"/>
    </xf>
    <xf numFmtId="0" fontId="34" fillId="131" borderId="286" applyNumberFormat="0" applyProtection="0">
      <alignment horizontal="left" vertical="center" indent="1"/>
    </xf>
    <xf numFmtId="0" fontId="11" fillId="0" borderId="0"/>
    <xf numFmtId="0" fontId="11" fillId="0" borderId="0"/>
    <xf numFmtId="0" fontId="11" fillId="0" borderId="0"/>
    <xf numFmtId="0" fontId="11" fillId="0" borderId="0"/>
    <xf numFmtId="4" fontId="128" fillId="138" borderId="286" applyNumberFormat="0" applyProtection="0">
      <alignment horizontal="left" vertical="center" indent="1"/>
    </xf>
    <xf numFmtId="4" fontId="128" fillId="138" borderId="286"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4" fontId="84" fillId="47" borderId="287" applyNumberFormat="0" applyProtection="0">
      <alignment horizontal="right" vertical="center"/>
    </xf>
    <xf numFmtId="4" fontId="84" fillId="95" borderId="286" applyNumberFormat="0" applyProtection="0">
      <alignment horizontal="right" vertical="center"/>
    </xf>
    <xf numFmtId="4" fontId="84" fillId="95" borderId="286" applyNumberFormat="0" applyProtection="0">
      <alignment horizontal="right" vertical="center"/>
    </xf>
    <xf numFmtId="0" fontId="11" fillId="0" borderId="0"/>
    <xf numFmtId="0" fontId="11" fillId="0" borderId="0"/>
    <xf numFmtId="4" fontId="84" fillId="47" borderId="287" applyNumberFormat="0" applyProtection="0">
      <alignment horizontal="right" vertical="center"/>
    </xf>
    <xf numFmtId="0" fontId="11" fillId="0" borderId="0"/>
    <xf numFmtId="0" fontId="11" fillId="0" borderId="0"/>
    <xf numFmtId="0" fontId="11" fillId="0" borderId="0"/>
    <xf numFmtId="0" fontId="11" fillId="0" borderId="0"/>
    <xf numFmtId="4" fontId="84" fillId="73" borderId="287" applyNumberFormat="0" applyProtection="0">
      <alignment horizontal="right" vertical="center"/>
    </xf>
    <xf numFmtId="0" fontId="11" fillId="0" borderId="0"/>
    <xf numFmtId="0" fontId="11" fillId="0" borderId="0"/>
    <xf numFmtId="4" fontId="84" fillId="136" borderId="286" applyNumberFormat="0" applyProtection="0">
      <alignment horizontal="right" vertical="center"/>
    </xf>
    <xf numFmtId="4" fontId="84" fillId="136" borderId="286" applyNumberFormat="0" applyProtection="0">
      <alignment horizontal="right" vertical="center"/>
    </xf>
    <xf numFmtId="4" fontId="84" fillId="73" borderId="287"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84" fillId="48" borderId="287" applyNumberFormat="0" applyProtection="0">
      <alignment horizontal="right" vertical="center"/>
    </xf>
    <xf numFmtId="4" fontId="84" fillId="135" borderId="286" applyNumberFormat="0" applyProtection="0">
      <alignment horizontal="right" vertical="center"/>
    </xf>
    <xf numFmtId="0" fontId="11" fillId="0" borderId="0"/>
    <xf numFmtId="0" fontId="11" fillId="0" borderId="0"/>
    <xf numFmtId="4" fontId="84" fillId="135" borderId="286" applyNumberFormat="0" applyProtection="0">
      <alignment horizontal="right" vertical="center"/>
    </xf>
    <xf numFmtId="4" fontId="84" fillId="48" borderId="287"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4" fontId="84" fillId="69" borderId="287" applyNumberFormat="0" applyProtection="0">
      <alignment horizontal="right" vertical="center"/>
    </xf>
    <xf numFmtId="4" fontId="84" fillId="100" borderId="286" applyNumberFormat="0" applyProtection="0">
      <alignment horizontal="right" vertical="center"/>
    </xf>
    <xf numFmtId="0" fontId="11" fillId="0" borderId="0"/>
    <xf numFmtId="0" fontId="11" fillId="0" borderId="0"/>
    <xf numFmtId="4" fontId="84" fillId="100" borderId="286" applyNumberFormat="0" applyProtection="0">
      <alignment horizontal="right" vertical="center"/>
    </xf>
    <xf numFmtId="4" fontId="84" fillId="69" borderId="287"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4" fontId="84" fillId="134" borderId="286" applyNumberFormat="0" applyProtection="0">
      <alignment horizontal="right" vertical="center"/>
    </xf>
    <xf numFmtId="0" fontId="11" fillId="0" borderId="0"/>
    <xf numFmtId="0" fontId="11" fillId="0" borderId="0"/>
    <xf numFmtId="0" fontId="11" fillId="0" borderId="0"/>
    <xf numFmtId="4" fontId="84" fillId="134" borderId="286" applyNumberFormat="0" applyProtection="0">
      <alignment horizontal="right" vertical="center"/>
    </xf>
    <xf numFmtId="4" fontId="84" fillId="54" borderId="287"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84" fillId="50" borderId="287" applyNumberFormat="0" applyProtection="0">
      <alignment horizontal="right" vertical="center"/>
    </xf>
    <xf numFmtId="4" fontId="84" fillId="96" borderId="286" applyNumberFormat="0" applyProtection="0">
      <alignment horizontal="right" vertical="center"/>
    </xf>
    <xf numFmtId="0" fontId="11" fillId="0" borderId="0"/>
    <xf numFmtId="0" fontId="11" fillId="0" borderId="0"/>
    <xf numFmtId="4" fontId="84" fillId="96" borderId="286" applyNumberFormat="0" applyProtection="0">
      <alignment horizontal="right" vertical="center"/>
    </xf>
    <xf numFmtId="4" fontId="84" fillId="50" borderId="287" applyNumberFormat="0" applyProtection="0">
      <alignment horizontal="right" vertical="center"/>
    </xf>
    <xf numFmtId="0" fontId="11" fillId="0" borderId="0"/>
    <xf numFmtId="0" fontId="11" fillId="0" borderId="0"/>
    <xf numFmtId="0" fontId="11" fillId="0" borderId="0"/>
    <xf numFmtId="0" fontId="11" fillId="0" borderId="0"/>
    <xf numFmtId="4" fontId="84" fillId="62" borderId="287" applyNumberFormat="0" applyProtection="0">
      <alignment horizontal="right" vertical="center"/>
    </xf>
    <xf numFmtId="4" fontId="84" fillId="91" borderId="286" applyNumberFormat="0" applyProtection="0">
      <alignment horizontal="right" vertical="center"/>
    </xf>
    <xf numFmtId="4" fontId="84" fillId="91" borderId="286" applyNumberFormat="0" applyProtection="0">
      <alignment horizontal="right" vertical="center"/>
    </xf>
    <xf numFmtId="4" fontId="84" fillId="62" borderId="287"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4" fontId="84" fillId="38" borderId="287" applyNumberFormat="0" applyProtection="0">
      <alignment horizontal="right" vertical="center"/>
    </xf>
    <xf numFmtId="4" fontId="84" fillId="133" borderId="286" applyNumberFormat="0" applyProtection="0">
      <alignment horizontal="right" vertical="center"/>
    </xf>
    <xf numFmtId="0" fontId="11" fillId="0" borderId="0"/>
    <xf numFmtId="0" fontId="11" fillId="0" borderId="0"/>
    <xf numFmtId="4" fontId="84" fillId="133" borderId="286"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4" fontId="84" fillId="37" borderId="287" applyNumberFormat="0" applyProtection="0">
      <alignment horizontal="right" vertical="center"/>
    </xf>
    <xf numFmtId="0" fontId="11" fillId="0" borderId="0"/>
    <xf numFmtId="0" fontId="11" fillId="0" borderId="0"/>
    <xf numFmtId="4" fontId="84" fillId="99" borderId="286" applyNumberFormat="0" applyProtection="0">
      <alignment horizontal="right" vertical="center"/>
    </xf>
    <xf numFmtId="4" fontId="84" fillId="99" borderId="286" applyNumberFormat="0" applyProtection="0">
      <alignment horizontal="right" vertical="center"/>
    </xf>
    <xf numFmtId="0" fontId="11" fillId="0" borderId="0"/>
    <xf numFmtId="4" fontId="84" fillId="37" borderId="287"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34" fillId="131" borderId="286" applyNumberFormat="0" applyProtection="0">
      <alignment horizontal="left" vertical="center" indent="1"/>
    </xf>
    <xf numFmtId="0" fontId="34" fillId="131" borderId="286" applyNumberFormat="0" applyProtection="0">
      <alignment horizontal="left" vertical="center" indent="1"/>
    </xf>
    <xf numFmtId="0" fontId="11" fillId="0" borderId="0"/>
    <xf numFmtId="0" fontId="11" fillId="0" borderId="0"/>
    <xf numFmtId="0" fontId="34" fillId="131" borderId="286" applyNumberFormat="0" applyProtection="0">
      <alignment horizontal="left" vertical="center" indent="1"/>
    </xf>
    <xf numFmtId="0" fontId="34" fillId="131" borderId="286"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28" fillId="77" borderId="287" applyNumberFormat="0" applyProtection="0">
      <alignment horizontal="left" vertical="top" indent="1"/>
    </xf>
    <xf numFmtId="4" fontId="84" fillId="78" borderId="286" applyNumberFormat="0" applyProtection="0">
      <alignment horizontal="left" vertical="center" indent="1"/>
    </xf>
    <xf numFmtId="0" fontId="11" fillId="0" borderId="0"/>
    <xf numFmtId="0" fontId="11" fillId="0" borderId="0"/>
    <xf numFmtId="4" fontId="84" fillId="78" borderId="286" applyNumberFormat="0" applyProtection="0">
      <alignment horizontal="left" vertical="center" indent="1"/>
    </xf>
    <xf numFmtId="0" fontId="128" fillId="78" borderId="287" applyNumberFormat="0" applyProtection="0">
      <alignment horizontal="left" vertical="top" indent="1"/>
    </xf>
    <xf numFmtId="0" fontId="11" fillId="0" borderId="0"/>
    <xf numFmtId="0" fontId="186" fillId="77" borderId="287" applyNumberFormat="0" applyProtection="0">
      <alignment horizontal="left" vertical="top" indent="1"/>
    </xf>
    <xf numFmtId="0" fontId="11" fillId="0" borderId="0"/>
    <xf numFmtId="0" fontId="11" fillId="0" borderId="0"/>
    <xf numFmtId="0" fontId="186" fillId="77" borderId="287" applyNumberFormat="0" applyProtection="0">
      <alignment horizontal="left" vertical="top" indent="1"/>
    </xf>
    <xf numFmtId="4" fontId="128" fillId="77" borderId="287" applyNumberFormat="0" applyProtection="0">
      <alignment horizontal="left" vertical="center" indent="1"/>
    </xf>
    <xf numFmtId="0" fontId="11" fillId="0" borderId="0"/>
    <xf numFmtId="0" fontId="11" fillId="0" borderId="0"/>
    <xf numFmtId="4" fontId="84" fillId="78" borderId="286" applyNumberFormat="0" applyProtection="0">
      <alignment horizontal="left" vertical="center" indent="1"/>
    </xf>
    <xf numFmtId="4" fontId="84" fillId="78" borderId="286"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34" fillId="78" borderId="286" applyNumberFormat="0" applyProtection="0">
      <alignment vertical="center"/>
    </xf>
    <xf numFmtId="0" fontId="11" fillId="0" borderId="0"/>
    <xf numFmtId="4" fontId="134" fillId="78" borderId="286" applyNumberFormat="0" applyProtection="0">
      <alignment vertical="center"/>
    </xf>
    <xf numFmtId="4" fontId="125" fillId="78" borderId="287" applyNumberFormat="0" applyProtection="0">
      <alignment vertical="center"/>
    </xf>
    <xf numFmtId="0" fontId="11" fillId="0" borderId="0"/>
    <xf numFmtId="0" fontId="11" fillId="0" borderId="0"/>
    <xf numFmtId="0" fontId="11" fillId="0" borderId="0"/>
    <xf numFmtId="4" fontId="128" fillId="77" borderId="287" applyNumberFormat="0" applyProtection="0">
      <alignment vertical="center"/>
    </xf>
    <xf numFmtId="4" fontId="84" fillId="78" borderId="286" applyNumberFormat="0" applyProtection="0">
      <alignment vertical="center"/>
    </xf>
    <xf numFmtId="0" fontId="11" fillId="0" borderId="0"/>
    <xf numFmtId="4" fontId="84" fillId="78" borderId="286" applyNumberFormat="0" applyProtection="0">
      <alignment vertical="center"/>
    </xf>
    <xf numFmtId="0" fontId="11" fillId="0" borderId="0"/>
    <xf numFmtId="4" fontId="84" fillId="78" borderId="286" applyNumberFormat="0" applyProtection="0">
      <alignment vertical="center"/>
    </xf>
    <xf numFmtId="0" fontId="11" fillId="0" borderId="0"/>
    <xf numFmtId="0" fontId="11" fillId="0" borderId="0"/>
    <xf numFmtId="4" fontId="84" fillId="78" borderId="286" applyNumberForma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244" applyNumberFormat="0" applyAlignment="0">
      <alignment horizontal="center"/>
    </xf>
    <xf numFmtId="0" fontId="11" fillId="0" borderId="0"/>
    <xf numFmtId="0" fontId="11" fillId="0" borderId="0"/>
    <xf numFmtId="3" fontId="156" fillId="0" borderId="243"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8" fillId="42" borderId="286" applyNumberFormat="0" applyAlignment="0" applyProtection="0"/>
    <xf numFmtId="0" fontId="118" fillId="49" borderId="286" applyNumberFormat="0" applyAlignment="0" applyProtection="0"/>
    <xf numFmtId="0" fontId="118" fillId="49" borderId="286" applyNumberFormat="0" applyAlignment="0" applyProtection="0"/>
    <xf numFmtId="0" fontId="118" fillId="123" borderId="286" applyNumberFormat="0" applyAlignment="0" applyProtection="0"/>
    <xf numFmtId="0" fontId="118" fillId="122" borderId="286" applyNumberFormat="0" applyAlignment="0" applyProtection="0"/>
    <xf numFmtId="4" fontId="84" fillId="89" borderId="189" applyNumberFormat="0" applyProtection="0">
      <alignment horizontal="right" vertical="center"/>
    </xf>
    <xf numFmtId="4" fontId="84" fillId="78" borderId="189" applyNumberFormat="0" applyProtection="0">
      <alignment vertical="center"/>
    </xf>
    <xf numFmtId="0" fontId="34" fillId="40" borderId="284" applyNumberFormat="0" applyFont="0" applyAlignment="0" applyProtection="0"/>
    <xf numFmtId="0" fontId="96" fillId="67" borderId="237" applyNumberFormat="0" applyFont="0" applyAlignment="0" applyProtection="0"/>
    <xf numFmtId="0" fontId="84" fillId="40" borderId="230" applyNumberFormat="0" applyFont="0" applyAlignment="0" applyProtection="0"/>
    <xf numFmtId="0" fontId="96" fillId="67" borderId="237" applyNumberFormat="0" applyFont="0" applyAlignment="0" applyProtection="0"/>
    <xf numFmtId="0" fontId="34" fillId="40" borderId="230" applyNumberFormat="0" applyFont="0" applyAlignment="0" applyProtection="0"/>
    <xf numFmtId="0" fontId="96" fillId="67" borderId="237" applyNumberFormat="0" applyFont="0" applyAlignment="0" applyProtection="0"/>
    <xf numFmtId="0" fontId="34" fillId="40" borderId="284" applyNumberFormat="0" applyFont="0" applyAlignment="0" applyProtection="0"/>
    <xf numFmtId="4" fontId="84" fillId="78" borderId="298" applyNumberFormat="0" applyProtection="0">
      <alignment vertical="center"/>
    </xf>
    <xf numFmtId="0" fontId="118" fillId="42" borderId="257" applyNumberFormat="0" applyAlignment="0" applyProtection="0"/>
    <xf numFmtId="0" fontId="118" fillId="42" borderId="257" applyNumberFormat="0" applyAlignment="0" applyProtection="0"/>
    <xf numFmtId="0" fontId="118" fillId="42" borderId="257" applyNumberFormat="0" applyAlignment="0" applyProtection="0"/>
    <xf numFmtId="4" fontId="84" fillId="75" borderId="232" applyNumberFormat="0" applyProtection="0">
      <alignment vertical="center"/>
    </xf>
    <xf numFmtId="0" fontId="118" fillId="42" borderId="257" applyNumberFormat="0" applyAlignment="0" applyProtection="0"/>
    <xf numFmtId="4" fontId="84" fillId="75" borderId="231" applyNumberFormat="0" applyProtection="0">
      <alignment vertical="center"/>
    </xf>
    <xf numFmtId="0" fontId="118" fillId="42" borderId="257" applyNumberFormat="0" applyAlignment="0" applyProtection="0"/>
    <xf numFmtId="0" fontId="118" fillId="49" borderId="257" applyNumberFormat="0" applyAlignment="0" applyProtection="0"/>
    <xf numFmtId="0" fontId="118" fillId="42" borderId="257" applyNumberFormat="0" applyAlignment="0" applyProtection="0"/>
    <xf numFmtId="4" fontId="84" fillId="40" borderId="232" applyNumberFormat="0" applyProtection="0">
      <alignment vertical="center"/>
    </xf>
    <xf numFmtId="0" fontId="130" fillId="66" borderId="240" applyBorder="0"/>
    <xf numFmtId="0" fontId="118" fillId="42" borderId="257" applyNumberFormat="0" applyAlignment="0" applyProtection="0"/>
    <xf numFmtId="0" fontId="11" fillId="0" borderId="0"/>
    <xf numFmtId="0" fontId="118" fillId="49" borderId="257" applyNumberFormat="0" applyAlignment="0" applyProtection="0"/>
    <xf numFmtId="0" fontId="11" fillId="0" borderId="0"/>
    <xf numFmtId="0" fontId="11" fillId="0" borderId="0"/>
    <xf numFmtId="0" fontId="11" fillId="0" borderId="0"/>
    <xf numFmtId="0" fontId="34" fillId="74" borderId="231" applyNumberFormat="0" applyProtection="0">
      <alignment horizontal="left" vertical="center" indent="1"/>
    </xf>
    <xf numFmtId="0" fontId="11" fillId="0" borderId="0"/>
    <xf numFmtId="0" fontId="11" fillId="0" borderId="0"/>
    <xf numFmtId="0" fontId="11" fillId="0" borderId="0"/>
    <xf numFmtId="0" fontId="116" fillId="0" borderId="226" applyNumberFormat="0" applyProtection="0">
      <alignment horizontal="left" vertical="center" indent="2"/>
    </xf>
    <xf numFmtId="0" fontId="34" fillId="105" borderId="232" applyNumberFormat="0" applyProtection="0">
      <alignment horizontal="left" vertical="top" indent="1"/>
    </xf>
    <xf numFmtId="0" fontId="34" fillId="40" borderId="228" applyNumberFormat="0" applyFont="0" applyAlignment="0" applyProtection="0"/>
    <xf numFmtId="0" fontId="34" fillId="45" borderId="232" applyNumberFormat="0" applyProtection="0">
      <alignment horizontal="left" vertical="center" indent="1"/>
    </xf>
    <xf numFmtId="0" fontId="34" fillId="74" borderId="231" applyNumberFormat="0" applyProtection="0">
      <alignment horizontal="left" vertical="center" indent="1"/>
    </xf>
    <xf numFmtId="0" fontId="96" fillId="45" borderId="237" applyNumberFormat="0" applyProtection="0">
      <alignment horizontal="left" vertical="center" indent="1"/>
    </xf>
    <xf numFmtId="0" fontId="34" fillId="83" borderId="231" applyNumberFormat="0" applyProtection="0">
      <alignment horizontal="left" vertical="center" indent="1"/>
    </xf>
    <xf numFmtId="0" fontId="34" fillId="86" borderId="232" applyNumberFormat="0" applyProtection="0">
      <alignment horizontal="left" vertical="top" indent="1"/>
    </xf>
    <xf numFmtId="0" fontId="34" fillId="86" borderId="232" applyNumberFormat="0" applyProtection="0">
      <alignment horizontal="left" vertical="top" indent="1"/>
    </xf>
    <xf numFmtId="0" fontId="11" fillId="0" borderId="0"/>
    <xf numFmtId="0" fontId="86" fillId="122" borderId="253" applyNumberFormat="0" applyAlignment="0" applyProtection="0"/>
    <xf numFmtId="10" fontId="96" fillId="75" borderId="197" applyNumberFormat="0" applyBorder="0" applyAlignment="0" applyProtection="0"/>
    <xf numFmtId="0" fontId="46" fillId="0" borderId="218">
      <alignment horizontal="left" vertical="center"/>
    </xf>
    <xf numFmtId="0" fontId="34" fillId="83" borderId="286" applyNumberFormat="0" applyProtection="0">
      <alignment horizontal="left" vertical="center" indent="1"/>
    </xf>
    <xf numFmtId="4" fontId="84" fillId="75" borderId="231" applyNumberFormat="0" applyProtection="0">
      <alignment vertical="center"/>
    </xf>
    <xf numFmtId="4" fontId="120" fillId="40" borderId="232" applyNumberFormat="0" applyProtection="0">
      <alignment vertical="center"/>
    </xf>
    <xf numFmtId="4" fontId="120" fillId="40" borderId="232" applyNumberFormat="0" applyProtection="0">
      <alignment vertical="center"/>
    </xf>
    <xf numFmtId="0" fontId="11" fillId="0" borderId="0"/>
    <xf numFmtId="0" fontId="11" fillId="0" borderId="0"/>
    <xf numFmtId="0" fontId="130" fillId="66" borderId="24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6" fontId="11" fillId="0" borderId="0"/>
    <xf numFmtId="0" fontId="11" fillId="0" borderId="0"/>
    <xf numFmtId="0" fontId="11" fillId="0" borderId="0"/>
    <xf numFmtId="21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1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88" borderId="226" applyNumberForma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9" fillId="44" borderId="284" applyNumberFormat="0" applyAlignment="0" applyProtection="0"/>
    <xf numFmtId="0" fontId="109" fillId="44" borderId="284" applyNumberFormat="0" applyAlignment="0" applyProtection="0"/>
    <xf numFmtId="0" fontId="11" fillId="0" borderId="0"/>
    <xf numFmtId="0" fontId="109" fillId="44" borderId="284"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88" borderId="226" applyNumberFormat="0">
      <protection locked="0"/>
    </xf>
    <xf numFmtId="0" fontId="11" fillId="0" borderId="0"/>
    <xf numFmtId="0" fontId="11" fillId="0" borderId="0"/>
    <xf numFmtId="0" fontId="34" fillId="88" borderId="226" applyNumberFormat="0">
      <protection locked="0"/>
    </xf>
    <xf numFmtId="0" fontId="11" fillId="0" borderId="0"/>
    <xf numFmtId="0" fontId="11" fillId="0" borderId="0"/>
    <xf numFmtId="0" fontId="11" fillId="0" borderId="0"/>
    <xf numFmtId="0" fontId="11" fillId="0" borderId="0"/>
    <xf numFmtId="0" fontId="11" fillId="0" borderId="0"/>
    <xf numFmtId="0" fontId="34" fillId="90" borderId="232" applyNumberFormat="0" applyProtection="0">
      <alignment horizontal="left" vertical="top" indent="1"/>
    </xf>
    <xf numFmtId="0" fontId="34" fillId="131" borderId="231" applyNumberFormat="0" applyProtection="0">
      <alignment horizontal="left" vertical="center" indent="1"/>
    </xf>
    <xf numFmtId="0" fontId="11" fillId="0" borderId="0"/>
    <xf numFmtId="0" fontId="11" fillId="0" borderId="0"/>
    <xf numFmtId="0" fontId="34" fillId="131" borderId="231" applyNumberFormat="0" applyProtection="0">
      <alignment horizontal="left" vertical="center" indent="1"/>
    </xf>
    <xf numFmtId="0" fontId="34" fillId="87" borderId="232" applyNumberFormat="0" applyProtection="0">
      <alignment horizontal="left" vertical="top" indent="1"/>
    </xf>
    <xf numFmtId="0" fontId="11" fillId="0" borderId="0"/>
    <xf numFmtId="0" fontId="11" fillId="0" borderId="0"/>
    <xf numFmtId="0" fontId="11" fillId="0" borderId="0"/>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11" fillId="0" borderId="0"/>
    <xf numFmtId="0" fontId="34" fillId="87" borderId="232" applyNumberFormat="0" applyProtection="0">
      <alignment horizontal="left" vertical="top" indent="1"/>
    </xf>
    <xf numFmtId="0" fontId="96" fillId="90" borderId="232" applyNumberFormat="0" applyProtection="0">
      <alignment horizontal="left" vertical="top" indent="1"/>
    </xf>
    <xf numFmtId="0" fontId="96" fillId="90" borderId="232" applyNumberFormat="0" applyProtection="0">
      <alignment horizontal="left" vertical="top" indent="1"/>
    </xf>
    <xf numFmtId="0" fontId="11" fillId="0" borderId="0"/>
    <xf numFmtId="0" fontId="11" fillId="0" borderId="0"/>
    <xf numFmtId="0" fontId="34" fillId="87" borderId="232" applyNumberFormat="0" applyProtection="0">
      <alignment horizontal="left" vertical="top" indent="1"/>
    </xf>
    <xf numFmtId="0" fontId="11" fillId="0" borderId="0"/>
    <xf numFmtId="0" fontId="11" fillId="0" borderId="0"/>
    <xf numFmtId="0" fontId="34" fillId="131" borderId="231" applyNumberFormat="0" applyProtection="0">
      <alignment horizontal="left" vertical="center" indent="1"/>
    </xf>
    <xf numFmtId="0" fontId="34" fillId="90" borderId="232" applyNumberFormat="0" applyProtection="0">
      <alignment horizontal="left" vertical="center" indent="1"/>
    </xf>
    <xf numFmtId="0" fontId="34" fillId="131" borderId="231" applyNumberFormat="0" applyProtection="0">
      <alignment horizontal="left" vertical="center" indent="1"/>
    </xf>
    <xf numFmtId="0" fontId="11" fillId="0" borderId="0"/>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11" fillId="0" borderId="0"/>
    <xf numFmtId="0" fontId="96" fillId="90" borderId="237" applyNumberFormat="0" applyProtection="0">
      <alignment horizontal="left" vertical="center" indent="1"/>
    </xf>
    <xf numFmtId="0" fontId="96" fillId="90" borderId="237" applyNumberFormat="0" applyProtection="0">
      <alignment horizontal="left" vertical="center" indent="1"/>
    </xf>
    <xf numFmtId="0" fontId="96" fillId="90" borderId="237" applyNumberFormat="0" applyProtection="0">
      <alignment horizontal="left" vertical="center" indent="1"/>
    </xf>
    <xf numFmtId="0" fontId="11" fillId="0" borderId="0"/>
    <xf numFmtId="0" fontId="11" fillId="0" borderId="0"/>
    <xf numFmtId="0" fontId="96" fillId="90" borderId="237" applyNumberFormat="0" applyProtection="0">
      <alignment horizontal="left" vertical="center" indent="1"/>
    </xf>
    <xf numFmtId="0" fontId="11" fillId="0" borderId="0"/>
    <xf numFmtId="0" fontId="11" fillId="0" borderId="0"/>
    <xf numFmtId="0" fontId="34" fillId="45" borderId="232" applyNumberFormat="0" applyProtection="0">
      <alignment horizontal="left" vertical="top" indent="1"/>
    </xf>
    <xf numFmtId="0" fontId="34" fillId="74" borderId="231" applyNumberFormat="0" applyProtection="0">
      <alignment horizontal="left" vertical="center" indent="1"/>
    </xf>
    <xf numFmtId="0" fontId="11" fillId="0" borderId="0"/>
    <xf numFmtId="0" fontId="34" fillId="74" borderId="231" applyNumberFormat="0" applyProtection="0">
      <alignment horizontal="left" vertical="center" indent="1"/>
    </xf>
    <xf numFmtId="0" fontId="11" fillId="0" borderId="0"/>
    <xf numFmtId="0" fontId="11" fillId="0" borderId="0"/>
    <xf numFmtId="0" fontId="34" fillId="70" borderId="232" applyNumberFormat="0" applyProtection="0">
      <alignment horizontal="left" vertical="top" indent="1"/>
    </xf>
    <xf numFmtId="0" fontId="34" fillId="74" borderId="231" applyNumberFormat="0" applyProtection="0">
      <alignment horizontal="left" vertical="center" indent="1"/>
    </xf>
    <xf numFmtId="0" fontId="34" fillId="74" borderId="231" applyNumberFormat="0" applyProtection="0">
      <alignment horizontal="left" vertical="center" indent="1"/>
    </xf>
    <xf numFmtId="0" fontId="34" fillId="70" borderId="232" applyNumberFormat="0" applyProtection="0">
      <alignment horizontal="left" vertical="top" indent="1"/>
    </xf>
    <xf numFmtId="0" fontId="11" fillId="0" borderId="0"/>
    <xf numFmtId="0" fontId="11" fillId="0" borderId="0"/>
    <xf numFmtId="0" fontId="34" fillId="74" borderId="231" applyNumberFormat="0" applyProtection="0">
      <alignment horizontal="left" vertical="center" indent="1"/>
    </xf>
    <xf numFmtId="0" fontId="11" fillId="0" borderId="0"/>
    <xf numFmtId="0" fontId="96" fillId="45" borderId="232" applyNumberFormat="0" applyProtection="0">
      <alignment horizontal="left" vertical="top" indent="1"/>
    </xf>
    <xf numFmtId="0" fontId="11" fillId="0" borderId="0"/>
    <xf numFmtId="0" fontId="96" fillId="45" borderId="232" applyNumberFormat="0" applyProtection="0">
      <alignment horizontal="left" vertical="top" indent="1"/>
    </xf>
    <xf numFmtId="0" fontId="11" fillId="0" borderId="0"/>
    <xf numFmtId="0" fontId="34" fillId="70" borderId="232" applyNumberFormat="0" applyProtection="0">
      <alignment horizontal="left" vertical="top" indent="1"/>
    </xf>
    <xf numFmtId="0" fontId="11" fillId="0" borderId="0"/>
    <xf numFmtId="0" fontId="34" fillId="74" borderId="231" applyNumberFormat="0" applyProtection="0">
      <alignment horizontal="left" vertical="center" indent="1"/>
    </xf>
    <xf numFmtId="0" fontId="34" fillId="74" borderId="231" applyNumberFormat="0" applyProtection="0">
      <alignment horizontal="left" vertical="center" indent="1"/>
    </xf>
    <xf numFmtId="0" fontId="11" fillId="0" borderId="0"/>
    <xf numFmtId="0" fontId="11" fillId="0" borderId="0"/>
    <xf numFmtId="0" fontId="96" fillId="45" borderId="237" applyNumberFormat="0" applyProtection="0">
      <alignment horizontal="left" vertical="center" indent="1"/>
    </xf>
    <xf numFmtId="0" fontId="96" fillId="45" borderId="237"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34" fillId="83" borderId="231" applyNumberFormat="0" applyProtection="0">
      <alignment horizontal="left" vertical="center" indent="1"/>
    </xf>
    <xf numFmtId="0" fontId="34" fillId="83" borderId="231" applyNumberFormat="0" applyProtection="0">
      <alignment horizontal="left" vertical="center" indent="1"/>
    </xf>
    <xf numFmtId="0" fontId="96" fillId="105" borderId="232" applyNumberFormat="0" applyProtection="0">
      <alignment horizontal="left" vertical="top" indent="1"/>
    </xf>
    <xf numFmtId="0" fontId="34" fillId="86" borderId="232" applyNumberFormat="0" applyProtection="0">
      <alignment horizontal="left" vertical="top" indent="1"/>
    </xf>
    <xf numFmtId="0" fontId="34" fillId="83" borderId="231" applyNumberFormat="0" applyProtection="0">
      <alignment horizontal="left" vertical="center" indent="1"/>
    </xf>
    <xf numFmtId="0" fontId="34" fillId="105" borderId="232" applyNumberFormat="0" applyProtection="0">
      <alignment horizontal="left" vertical="center" indent="1"/>
    </xf>
    <xf numFmtId="0" fontId="34" fillId="83" borderId="231" applyNumberFormat="0" applyProtection="0">
      <alignment horizontal="left" vertical="center" indent="1"/>
    </xf>
    <xf numFmtId="0" fontId="116" fillId="0" borderId="226" applyNumberFormat="0" applyProtection="0">
      <alignment horizontal="left" vertical="center" indent="2"/>
    </xf>
    <xf numFmtId="0" fontId="96" fillId="71" borderId="237" applyNumberFormat="0" applyProtection="0">
      <alignment horizontal="left" vertical="center" indent="1"/>
    </xf>
    <xf numFmtId="0" fontId="96" fillId="71" borderId="237" applyNumberFormat="0" applyProtection="0">
      <alignment horizontal="left" vertical="center" indent="1"/>
    </xf>
    <xf numFmtId="0" fontId="11" fillId="0" borderId="0"/>
    <xf numFmtId="0" fontId="11" fillId="0" borderId="0"/>
    <xf numFmtId="0" fontId="11" fillId="0" borderId="0"/>
    <xf numFmtId="0" fontId="96" fillId="71" borderId="237" applyNumberFormat="0" applyProtection="0">
      <alignment horizontal="left" vertical="center" indent="1"/>
    </xf>
    <xf numFmtId="0" fontId="96" fillId="71" borderId="237"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34" fillId="66" borderId="232" applyNumberFormat="0" applyProtection="0">
      <alignment horizontal="left" vertical="top" indent="1"/>
    </xf>
    <xf numFmtId="0" fontId="34" fillId="139" borderId="231" applyNumberFormat="0" applyProtection="0">
      <alignment horizontal="left" vertical="center" indent="1"/>
    </xf>
    <xf numFmtId="0" fontId="34" fillId="139" borderId="231" applyNumberFormat="0" applyProtection="0">
      <alignment horizontal="left" vertical="center" indent="1"/>
    </xf>
    <xf numFmtId="0" fontId="34" fillId="84" borderId="232" applyNumberFormat="0" applyProtection="0">
      <alignment horizontal="left" vertical="top" indent="1"/>
    </xf>
    <xf numFmtId="0" fontId="11" fillId="0" borderId="0"/>
    <xf numFmtId="0" fontId="11" fillId="0" borderId="0"/>
    <xf numFmtId="0" fontId="34" fillId="139" borderId="231" applyNumberFormat="0" applyProtection="0">
      <alignment horizontal="left" vertical="center" indent="1"/>
    </xf>
    <xf numFmtId="0" fontId="34" fillId="139" borderId="231" applyNumberFormat="0" applyProtection="0">
      <alignment horizontal="left" vertical="center" indent="1"/>
    </xf>
    <xf numFmtId="0" fontId="34" fillId="84" borderId="232" applyNumberFormat="0" applyProtection="0">
      <alignment horizontal="left" vertical="top" indent="1"/>
    </xf>
    <xf numFmtId="0" fontId="34" fillId="139" borderId="231" applyNumberFormat="0" applyProtection="0">
      <alignment horizontal="left" vertical="center" indent="1"/>
    </xf>
    <xf numFmtId="0" fontId="11" fillId="0" borderId="0"/>
    <xf numFmtId="0" fontId="96" fillId="66" borderId="232" applyNumberFormat="0" applyProtection="0">
      <alignment horizontal="left" vertical="top" indent="1"/>
    </xf>
    <xf numFmtId="0" fontId="96" fillId="66" borderId="232" applyNumberFormat="0" applyProtection="0">
      <alignment horizontal="left" vertical="top" indent="1"/>
    </xf>
    <xf numFmtId="0" fontId="11" fillId="0" borderId="0"/>
    <xf numFmtId="0" fontId="11" fillId="0" borderId="0"/>
    <xf numFmtId="0" fontId="34" fillId="84" borderId="232" applyNumberFormat="0" applyProtection="0">
      <alignment horizontal="left" vertical="top" indent="1"/>
    </xf>
    <xf numFmtId="0" fontId="11" fillId="0" borderId="0"/>
    <xf numFmtId="0" fontId="11" fillId="0" borderId="0"/>
    <xf numFmtId="0" fontId="34" fillId="139" borderId="231" applyNumberFormat="0" applyProtection="0">
      <alignment horizontal="left" vertical="center" indent="1"/>
    </xf>
    <xf numFmtId="0" fontId="34" fillId="66" borderId="232" applyNumberFormat="0" applyProtection="0">
      <alignment horizontal="left" vertical="center" indent="1"/>
    </xf>
    <xf numFmtId="0" fontId="34" fillId="139" borderId="231" applyNumberFormat="0" applyProtection="0">
      <alignment horizontal="left" vertical="center" indent="1"/>
    </xf>
    <xf numFmtId="0" fontId="11" fillId="0" borderId="0"/>
    <xf numFmtId="0" fontId="34" fillId="139" borderId="231" applyNumberFormat="0" applyProtection="0">
      <alignment horizontal="left" vertical="center" indent="1"/>
    </xf>
    <xf numFmtId="0" fontId="34" fillId="139" borderId="231" applyNumberFormat="0" applyProtection="0">
      <alignment horizontal="left" vertical="center" indent="1"/>
    </xf>
    <xf numFmtId="0" fontId="129" fillId="85" borderId="226" applyNumberFormat="0" applyProtection="0">
      <alignment horizontal="left" vertical="center" indent="2"/>
    </xf>
    <xf numFmtId="0" fontId="34" fillId="139" borderId="231" applyNumberFormat="0" applyProtection="0">
      <alignment horizontal="left" vertical="center" indent="1"/>
    </xf>
    <xf numFmtId="0" fontId="11" fillId="0" borderId="0"/>
    <xf numFmtId="0" fontId="11" fillId="0" borderId="0"/>
    <xf numFmtId="0" fontId="96" fillId="49" borderId="237" applyNumberFormat="0" applyProtection="0">
      <alignment horizontal="left" vertical="center" indent="1"/>
    </xf>
    <xf numFmtId="0" fontId="96" fillId="49" borderId="237" applyNumberFormat="0" applyProtection="0">
      <alignment horizontal="left" vertical="center" indent="1"/>
    </xf>
    <xf numFmtId="0" fontId="129" fillId="85" borderId="226" applyNumberFormat="0" applyProtection="0">
      <alignment horizontal="left" vertical="center" indent="2"/>
    </xf>
    <xf numFmtId="0" fontId="11" fillId="0" borderId="0"/>
    <xf numFmtId="0" fontId="11" fillId="0" borderId="0"/>
    <xf numFmtId="0" fontId="96" fillId="49" borderId="237" applyNumberFormat="0" applyProtection="0">
      <alignment horizontal="left" vertical="center" indent="1"/>
    </xf>
    <xf numFmtId="0" fontId="11" fillId="0" borderId="0"/>
    <xf numFmtId="0" fontId="96" fillId="49" borderId="237" applyNumberFormat="0" applyProtection="0">
      <alignment horizontal="left" vertical="center" indent="1"/>
    </xf>
    <xf numFmtId="0" fontId="11" fillId="0" borderId="0"/>
    <xf numFmtId="0" fontId="11" fillId="0" borderId="0"/>
    <xf numFmtId="4" fontId="84" fillId="139" borderId="231" applyNumberFormat="0" applyProtection="0">
      <alignment horizontal="left" vertical="center" indent="1"/>
    </xf>
    <xf numFmtId="0" fontId="11" fillId="0" borderId="0"/>
    <xf numFmtId="4" fontId="84" fillId="139" borderId="231" applyNumberFormat="0" applyProtection="0">
      <alignment horizontal="left" vertical="center" indent="1"/>
    </xf>
    <xf numFmtId="0" fontId="11" fillId="0" borderId="0"/>
    <xf numFmtId="0" fontId="11" fillId="0" borderId="0"/>
    <xf numFmtId="4" fontId="96" fillId="105" borderId="238" applyNumberFormat="0" applyProtection="0">
      <alignment horizontal="left" vertical="center" indent="1"/>
    </xf>
    <xf numFmtId="4" fontId="96" fillId="105" borderId="238" applyNumberFormat="0" applyProtection="0">
      <alignment horizontal="left" vertical="center" indent="1"/>
    </xf>
    <xf numFmtId="0" fontId="11" fillId="0" borderId="0"/>
    <xf numFmtId="0" fontId="11" fillId="0" borderId="0"/>
    <xf numFmtId="0" fontId="11" fillId="0" borderId="0"/>
    <xf numFmtId="0" fontId="11" fillId="0" borderId="0"/>
    <xf numFmtId="4" fontId="96" fillId="105" borderId="238" applyNumberFormat="0" applyProtection="0">
      <alignment horizontal="left" vertical="center" indent="1"/>
    </xf>
    <xf numFmtId="4" fontId="96" fillId="105" borderId="238" applyNumberFormat="0" applyProtection="0">
      <alignment horizontal="left" vertical="center" indent="1"/>
    </xf>
    <xf numFmtId="0" fontId="11" fillId="0" borderId="0"/>
    <xf numFmtId="0" fontId="11" fillId="0" borderId="0"/>
    <xf numFmtId="0" fontId="11" fillId="0" borderId="0"/>
    <xf numFmtId="4" fontId="84" fillId="89" borderId="231" applyNumberFormat="0" applyProtection="0">
      <alignment horizontal="left" vertical="center" indent="1"/>
    </xf>
    <xf numFmtId="4" fontId="84" fillId="89" borderId="231" applyNumberFormat="0" applyProtection="0">
      <alignment horizontal="left" vertical="center" indent="1"/>
    </xf>
    <xf numFmtId="0" fontId="11" fillId="0" borderId="0"/>
    <xf numFmtId="0" fontId="11" fillId="0" borderId="0"/>
    <xf numFmtId="4" fontId="96" fillId="90" borderId="238" applyNumberFormat="0" applyProtection="0">
      <alignment horizontal="left" vertical="center" indent="1"/>
    </xf>
    <xf numFmtId="4" fontId="96" fillId="90" borderId="238" applyNumberFormat="0" applyProtection="0">
      <alignment horizontal="left" vertical="center" indent="1"/>
    </xf>
    <xf numFmtId="0" fontId="11" fillId="0" borderId="0"/>
    <xf numFmtId="0" fontId="11" fillId="0" borderId="0"/>
    <xf numFmtId="4" fontId="96" fillId="90" borderId="238" applyNumberFormat="0" applyProtection="0">
      <alignment horizontal="left" vertical="center" indent="1"/>
    </xf>
    <xf numFmtId="0" fontId="11" fillId="0" borderId="0"/>
    <xf numFmtId="4" fontId="96" fillId="90" borderId="238" applyNumberFormat="0" applyProtection="0">
      <alignment horizontal="left" vertical="center" indent="1"/>
    </xf>
    <xf numFmtId="0" fontId="11" fillId="0" borderId="0"/>
    <xf numFmtId="0" fontId="11" fillId="0" borderId="0"/>
    <xf numFmtId="0" fontId="34" fillId="131" borderId="231" applyNumberFormat="0" applyProtection="0">
      <alignment horizontal="left" vertical="center" indent="1"/>
    </xf>
    <xf numFmtId="0" fontId="11" fillId="0" borderId="0"/>
    <xf numFmtId="0" fontId="11" fillId="0" borderId="0"/>
    <xf numFmtId="4" fontId="84" fillId="105" borderId="232" applyNumberFormat="0" applyProtection="0">
      <alignment horizontal="right" vertical="center"/>
    </xf>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11" fillId="0" borderId="0"/>
    <xf numFmtId="0" fontId="34" fillId="131" borderId="231" applyNumberFormat="0" applyProtection="0">
      <alignment horizontal="left" vertical="center" indent="1"/>
    </xf>
    <xf numFmtId="4" fontId="132" fillId="49" borderId="232" applyNumberFormat="0" applyProtection="0">
      <alignment horizontal="center" vertical="center"/>
    </xf>
    <xf numFmtId="0" fontId="34" fillId="131" borderId="231" applyNumberFormat="0" applyProtection="0">
      <alignment horizontal="left" vertical="center" indent="1"/>
    </xf>
    <xf numFmtId="0" fontId="11" fillId="0" borderId="0"/>
    <xf numFmtId="0" fontId="11" fillId="0" borderId="0"/>
    <xf numFmtId="4" fontId="96" fillId="105" borderId="237" applyNumberFormat="0" applyProtection="0">
      <alignment horizontal="right" vertical="center"/>
    </xf>
    <xf numFmtId="4" fontId="96" fillId="105" borderId="237" applyNumberFormat="0" applyProtection="0">
      <alignment horizontal="right" vertical="center"/>
    </xf>
    <xf numFmtId="4" fontId="96" fillId="105" borderId="237" applyNumberFormat="0" applyProtection="0">
      <alignment horizontal="right" vertical="center"/>
    </xf>
    <xf numFmtId="0" fontId="11" fillId="0" borderId="0"/>
    <xf numFmtId="4" fontId="96" fillId="105" borderId="237" applyNumberFormat="0" applyProtection="0">
      <alignment horizontal="right" vertical="center"/>
    </xf>
    <xf numFmtId="4" fontId="34" fillId="66" borderId="238" applyNumberFormat="0" applyProtection="0">
      <alignment horizontal="left" vertical="center" indent="1"/>
    </xf>
    <xf numFmtId="4" fontId="34" fillId="66" borderId="238" applyNumberFormat="0" applyProtection="0">
      <alignment horizontal="left" vertical="center" indent="1"/>
    </xf>
    <xf numFmtId="0" fontId="11" fillId="0" borderId="0"/>
    <xf numFmtId="0" fontId="11" fillId="0" borderId="0"/>
    <xf numFmtId="0" fontId="11" fillId="0" borderId="0"/>
    <xf numFmtId="4" fontId="84" fillId="89" borderId="239" applyNumberFormat="0" applyProtection="0">
      <alignment horizontal="left" vertical="center" indent="1"/>
    </xf>
    <xf numFmtId="4" fontId="84" fillId="89" borderId="239" applyNumberFormat="0" applyProtection="0">
      <alignment horizontal="left" vertical="center" indent="1"/>
    </xf>
    <xf numFmtId="4" fontId="84" fillId="0" borderId="226" applyNumberFormat="0" applyProtection="0">
      <alignment horizontal="left" vertical="center" indent="1"/>
    </xf>
    <xf numFmtId="0" fontId="11" fillId="0" borderId="0"/>
    <xf numFmtId="0" fontId="11" fillId="0" borderId="0"/>
    <xf numFmtId="4" fontId="34" fillId="66" borderId="238" applyNumberFormat="0" applyProtection="0">
      <alignment horizontal="left" vertical="center" indent="1"/>
    </xf>
    <xf numFmtId="4" fontId="34" fillId="66" borderId="238" applyNumberFormat="0" applyProtection="0">
      <alignment horizontal="left" vertical="center" indent="1"/>
    </xf>
    <xf numFmtId="0" fontId="11" fillId="0" borderId="0"/>
    <xf numFmtId="0" fontId="11" fillId="0" borderId="0"/>
    <xf numFmtId="0" fontId="11" fillId="0" borderId="0"/>
    <xf numFmtId="4" fontId="128" fillId="138" borderId="231" applyNumberFormat="0" applyProtection="0">
      <alignment horizontal="left" vertical="center" indent="1"/>
    </xf>
    <xf numFmtId="0" fontId="11" fillId="0" borderId="0"/>
    <xf numFmtId="0" fontId="11" fillId="0" borderId="0"/>
    <xf numFmtId="4" fontId="128" fillId="138" borderId="231" applyNumberFormat="0" applyProtection="0">
      <alignment horizontal="left" vertical="center" indent="1"/>
    </xf>
    <xf numFmtId="4" fontId="128" fillId="0" borderId="226" applyNumberFormat="0" applyProtection="0">
      <alignment horizontal="left" vertical="center" indent="1"/>
    </xf>
    <xf numFmtId="0" fontId="11" fillId="0" borderId="0"/>
    <xf numFmtId="0" fontId="11" fillId="0" borderId="0"/>
    <xf numFmtId="4" fontId="96" fillId="137" borderId="238" applyNumberFormat="0" applyProtection="0">
      <alignment horizontal="left" vertical="center" indent="1"/>
    </xf>
    <xf numFmtId="4" fontId="96" fillId="137" borderId="238" applyNumberFormat="0" applyProtection="0">
      <alignment horizontal="left" vertical="center" indent="1"/>
    </xf>
    <xf numFmtId="4" fontId="96" fillId="137" borderId="238" applyNumberFormat="0" applyProtection="0">
      <alignment horizontal="left" vertical="center" indent="1"/>
    </xf>
    <xf numFmtId="0" fontId="11" fillId="0" borderId="0"/>
    <xf numFmtId="0" fontId="11" fillId="0" borderId="0"/>
    <xf numFmtId="0" fontId="11" fillId="0" borderId="0"/>
    <xf numFmtId="4" fontId="96" fillId="137" borderId="238" applyNumberFormat="0" applyProtection="0">
      <alignment horizontal="left" vertical="center" indent="1"/>
    </xf>
    <xf numFmtId="0" fontId="11" fillId="0" borderId="0"/>
    <xf numFmtId="0" fontId="11" fillId="0" borderId="0"/>
    <xf numFmtId="4" fontId="84" fillId="47" borderId="232" applyNumberFormat="0" applyProtection="0">
      <alignment horizontal="right" vertical="center"/>
    </xf>
    <xf numFmtId="4" fontId="84" fillId="95" borderId="231" applyNumberFormat="0" applyProtection="0">
      <alignment horizontal="right" vertical="center"/>
    </xf>
    <xf numFmtId="0" fontId="11" fillId="0" borderId="0"/>
    <xf numFmtId="0" fontId="11" fillId="0" borderId="0"/>
    <xf numFmtId="4" fontId="84" fillId="95" borderId="231" applyNumberFormat="0" applyProtection="0">
      <alignment horizontal="right" vertical="center"/>
    </xf>
    <xf numFmtId="4" fontId="84" fillId="47" borderId="232" applyNumberFormat="0" applyProtection="0">
      <alignment horizontal="right" vertical="center"/>
    </xf>
    <xf numFmtId="0" fontId="11" fillId="0" borderId="0"/>
    <xf numFmtId="0" fontId="11" fillId="0" borderId="0"/>
    <xf numFmtId="4" fontId="96" fillId="47" borderId="237" applyNumberFormat="0" applyProtection="0">
      <alignment horizontal="right" vertical="center"/>
    </xf>
    <xf numFmtId="4" fontId="96" fillId="47" borderId="237" applyNumberFormat="0" applyProtection="0">
      <alignment horizontal="right" vertical="center"/>
    </xf>
    <xf numFmtId="0" fontId="11" fillId="0" borderId="0"/>
    <xf numFmtId="0" fontId="11" fillId="0" borderId="0"/>
    <xf numFmtId="4" fontId="96" fillId="47" borderId="237" applyNumberFormat="0" applyProtection="0">
      <alignment horizontal="right" vertical="center"/>
    </xf>
    <xf numFmtId="0" fontId="11" fillId="0" borderId="0"/>
    <xf numFmtId="0" fontId="11" fillId="0" borderId="0"/>
    <xf numFmtId="4" fontId="84" fillId="73" borderId="232" applyNumberFormat="0" applyProtection="0">
      <alignment horizontal="right" vertical="center"/>
    </xf>
    <xf numFmtId="4" fontId="84" fillId="136" borderId="231" applyNumberFormat="0" applyProtection="0">
      <alignment horizontal="right" vertical="center"/>
    </xf>
    <xf numFmtId="0" fontId="11" fillId="0" borderId="0"/>
    <xf numFmtId="4" fontId="84" fillId="136" borderId="231" applyNumberFormat="0" applyProtection="0">
      <alignment horizontal="right" vertical="center"/>
    </xf>
    <xf numFmtId="4" fontId="84" fillId="73" borderId="232" applyNumberFormat="0" applyProtection="0">
      <alignment horizontal="right" vertical="center"/>
    </xf>
    <xf numFmtId="0" fontId="11" fillId="0" borderId="0"/>
    <xf numFmtId="4" fontId="96" fillId="73" borderId="237" applyNumberFormat="0" applyProtection="0">
      <alignment horizontal="right" vertical="center"/>
    </xf>
    <xf numFmtId="4" fontId="96" fillId="73" borderId="237" applyNumberFormat="0" applyProtection="0">
      <alignment horizontal="right" vertical="center"/>
    </xf>
    <xf numFmtId="4" fontId="96" fillId="73" borderId="237" applyNumberFormat="0" applyProtection="0">
      <alignment horizontal="right" vertical="center"/>
    </xf>
    <xf numFmtId="0" fontId="11" fillId="0" borderId="0"/>
    <xf numFmtId="0" fontId="11" fillId="0" borderId="0"/>
    <xf numFmtId="4" fontId="96" fillId="73" borderId="237" applyNumberFormat="0" applyProtection="0">
      <alignment horizontal="right" vertical="center"/>
    </xf>
    <xf numFmtId="0" fontId="11" fillId="0" borderId="0"/>
    <xf numFmtId="0" fontId="11" fillId="0" borderId="0"/>
    <xf numFmtId="4" fontId="84" fillId="48" borderId="232" applyNumberFormat="0" applyProtection="0">
      <alignment horizontal="right" vertical="center"/>
    </xf>
    <xf numFmtId="4" fontId="84" fillId="135" borderId="231" applyNumberFormat="0" applyProtection="0">
      <alignment horizontal="right" vertical="center"/>
    </xf>
    <xf numFmtId="0" fontId="11" fillId="0" borderId="0"/>
    <xf numFmtId="4" fontId="84" fillId="135" borderId="231" applyNumberFormat="0" applyProtection="0">
      <alignment horizontal="right" vertical="center"/>
    </xf>
    <xf numFmtId="4" fontId="84" fillId="48" borderId="232" applyNumberFormat="0" applyProtection="0">
      <alignment horizontal="right" vertical="center"/>
    </xf>
    <xf numFmtId="0" fontId="11" fillId="0" borderId="0"/>
    <xf numFmtId="0" fontId="11" fillId="0" borderId="0"/>
    <xf numFmtId="4" fontId="96" fillId="48" borderId="237" applyNumberFormat="0" applyProtection="0">
      <alignment horizontal="right" vertical="center"/>
    </xf>
    <xf numFmtId="4" fontId="96" fillId="48" borderId="237" applyNumberFormat="0" applyProtection="0">
      <alignment horizontal="right" vertical="center"/>
    </xf>
    <xf numFmtId="0" fontId="11" fillId="0" borderId="0"/>
    <xf numFmtId="4" fontId="96" fillId="48" borderId="237" applyNumberFormat="0" applyProtection="0">
      <alignment horizontal="right" vertical="center"/>
    </xf>
    <xf numFmtId="0" fontId="11" fillId="0" borderId="0"/>
    <xf numFmtId="4" fontId="84" fillId="69" borderId="232" applyNumberFormat="0" applyProtection="0">
      <alignment horizontal="right" vertical="center"/>
    </xf>
    <xf numFmtId="4" fontId="84" fillId="100" borderId="231" applyNumberFormat="0" applyProtection="0">
      <alignment horizontal="right" vertical="center"/>
    </xf>
    <xf numFmtId="4" fontId="84" fillId="100" borderId="231" applyNumberFormat="0" applyProtection="0">
      <alignment horizontal="right" vertical="center"/>
    </xf>
    <xf numFmtId="0" fontId="11" fillId="0" borderId="0"/>
    <xf numFmtId="4" fontId="84" fillId="69" borderId="232" applyNumberFormat="0" applyProtection="0">
      <alignment horizontal="right" vertical="center"/>
    </xf>
    <xf numFmtId="4" fontId="96" fillId="69" borderId="237" applyNumberFormat="0" applyProtection="0">
      <alignment horizontal="right" vertical="center"/>
    </xf>
    <xf numFmtId="0" fontId="11" fillId="0" borderId="0"/>
    <xf numFmtId="4" fontId="96" fillId="69" borderId="237" applyNumberFormat="0" applyProtection="0">
      <alignment horizontal="right" vertical="center"/>
    </xf>
    <xf numFmtId="4" fontId="96" fillId="69" borderId="237" applyNumberFormat="0" applyProtection="0">
      <alignment horizontal="right" vertical="center"/>
    </xf>
    <xf numFmtId="0" fontId="11" fillId="0" borderId="0"/>
    <xf numFmtId="4" fontId="96" fillId="69" borderId="237" applyNumberFormat="0" applyProtection="0">
      <alignment horizontal="right" vertical="center"/>
    </xf>
    <xf numFmtId="0" fontId="11" fillId="0" borderId="0"/>
    <xf numFmtId="4" fontId="84" fillId="54" borderId="232" applyNumberFormat="0" applyProtection="0">
      <alignment horizontal="right" vertical="center"/>
    </xf>
    <xf numFmtId="4" fontId="84" fillId="134" borderId="231" applyNumberFormat="0" applyProtection="0">
      <alignment horizontal="right" vertical="center"/>
    </xf>
    <xf numFmtId="0" fontId="11" fillId="0" borderId="0"/>
    <xf numFmtId="0" fontId="11" fillId="0" borderId="0"/>
    <xf numFmtId="4" fontId="84" fillId="134" borderId="231" applyNumberFormat="0" applyProtection="0">
      <alignment horizontal="right" vertical="center"/>
    </xf>
    <xf numFmtId="4" fontId="84" fillId="54" borderId="232" applyNumberFormat="0" applyProtection="0">
      <alignment horizontal="right" vertical="center"/>
    </xf>
    <xf numFmtId="0" fontId="11" fillId="0" borderId="0"/>
    <xf numFmtId="4" fontId="96" fillId="54" borderId="237" applyNumberFormat="0" applyProtection="0">
      <alignment horizontal="right" vertical="center"/>
    </xf>
    <xf numFmtId="4" fontId="96" fillId="54" borderId="237" applyNumberFormat="0" applyProtection="0">
      <alignment horizontal="right" vertical="center"/>
    </xf>
    <xf numFmtId="0" fontId="11" fillId="0" borderId="0"/>
    <xf numFmtId="0" fontId="11" fillId="0" borderId="0"/>
    <xf numFmtId="4" fontId="96" fillId="54" borderId="237" applyNumberFormat="0" applyProtection="0">
      <alignment horizontal="right" vertical="center"/>
    </xf>
    <xf numFmtId="0" fontId="11" fillId="0" borderId="0"/>
    <xf numFmtId="4" fontId="84" fillId="50" borderId="232" applyNumberFormat="0" applyProtection="0">
      <alignment horizontal="right" vertical="center"/>
    </xf>
    <xf numFmtId="4" fontId="84" fillId="96" borderId="231" applyNumberFormat="0" applyProtection="0">
      <alignment horizontal="right" vertical="center"/>
    </xf>
    <xf numFmtId="4" fontId="84" fillId="96" borderId="231" applyNumberFormat="0" applyProtection="0">
      <alignment horizontal="right" vertical="center"/>
    </xf>
    <xf numFmtId="0" fontId="11" fillId="0" borderId="0"/>
    <xf numFmtId="4" fontId="84" fillId="50" borderId="232" applyNumberFormat="0" applyProtection="0">
      <alignment horizontal="right" vertical="center"/>
    </xf>
    <xf numFmtId="4" fontId="96" fillId="50" borderId="237" applyNumberFormat="0" applyProtection="0">
      <alignment horizontal="right" vertical="center"/>
    </xf>
    <xf numFmtId="4" fontId="96" fillId="50" borderId="237" applyNumberFormat="0" applyProtection="0">
      <alignment horizontal="right" vertical="center"/>
    </xf>
    <xf numFmtId="0" fontId="11" fillId="0" borderId="0"/>
    <xf numFmtId="0" fontId="11" fillId="0" borderId="0"/>
    <xf numFmtId="4" fontId="96" fillId="50" borderId="237" applyNumberFormat="0" applyProtection="0">
      <alignment horizontal="right" vertical="center"/>
    </xf>
    <xf numFmtId="0" fontId="11" fillId="0" borderId="0"/>
    <xf numFmtId="0" fontId="11" fillId="0" borderId="0"/>
    <xf numFmtId="4" fontId="84" fillId="62" borderId="232" applyNumberFormat="0" applyProtection="0">
      <alignment horizontal="right" vertical="center"/>
    </xf>
    <xf numFmtId="4" fontId="84" fillId="91" borderId="231" applyNumberFormat="0" applyProtection="0">
      <alignment horizontal="right" vertical="center"/>
    </xf>
    <xf numFmtId="0" fontId="11" fillId="0" borderId="0"/>
    <xf numFmtId="4" fontId="84" fillId="91" borderId="231" applyNumberFormat="0" applyProtection="0">
      <alignment horizontal="right" vertical="center"/>
    </xf>
    <xf numFmtId="4" fontId="84" fillId="62" borderId="232" applyNumberFormat="0" applyProtection="0">
      <alignment horizontal="right" vertical="center"/>
    </xf>
    <xf numFmtId="0" fontId="11" fillId="0" borderId="0"/>
    <xf numFmtId="4" fontId="96" fillId="62" borderId="238" applyNumberFormat="0" applyProtection="0">
      <alignment horizontal="right" vertical="center"/>
    </xf>
    <xf numFmtId="4" fontId="96" fillId="62" borderId="238" applyNumberFormat="0" applyProtection="0">
      <alignment horizontal="right" vertical="center"/>
    </xf>
    <xf numFmtId="0" fontId="11" fillId="0" borderId="0"/>
    <xf numFmtId="4" fontId="96" fillId="62" borderId="238" applyNumberFormat="0" applyProtection="0">
      <alignment horizontal="right" vertical="center"/>
    </xf>
    <xf numFmtId="0" fontId="11" fillId="0" borderId="0"/>
    <xf numFmtId="4" fontId="84" fillId="38" borderId="232" applyNumberFormat="0" applyProtection="0">
      <alignment horizontal="right" vertical="center"/>
    </xf>
    <xf numFmtId="4" fontId="84" fillId="133" borderId="231" applyNumberFormat="0" applyProtection="0">
      <alignment horizontal="right" vertical="center"/>
    </xf>
    <xf numFmtId="4" fontId="84" fillId="133" borderId="231" applyNumberFormat="0" applyProtection="0">
      <alignment horizontal="right" vertical="center"/>
    </xf>
    <xf numFmtId="0" fontId="11" fillId="0" borderId="0"/>
    <xf numFmtId="4" fontId="84" fillId="38" borderId="232" applyNumberFormat="0" applyProtection="0">
      <alignment horizontal="right" vertical="center"/>
    </xf>
    <xf numFmtId="0" fontId="11" fillId="0" borderId="0"/>
    <xf numFmtId="4" fontId="96" fillId="132" borderId="237" applyNumberFormat="0" applyProtection="0">
      <alignment horizontal="right" vertical="center"/>
    </xf>
    <xf numFmtId="4" fontId="96" fillId="132" borderId="237" applyNumberFormat="0" applyProtection="0">
      <alignment horizontal="right" vertical="center"/>
    </xf>
    <xf numFmtId="4" fontId="96" fillId="132" borderId="237" applyNumberFormat="0" applyProtection="0">
      <alignment horizontal="right" vertical="center"/>
    </xf>
    <xf numFmtId="0" fontId="11" fillId="0" borderId="0"/>
    <xf numFmtId="0" fontId="11" fillId="0" borderId="0"/>
    <xf numFmtId="4" fontId="96" fillId="132" borderId="237" applyNumberFormat="0" applyProtection="0">
      <alignment horizontal="right" vertical="center"/>
    </xf>
    <xf numFmtId="0" fontId="11" fillId="0" borderId="0"/>
    <xf numFmtId="4" fontId="84" fillId="37" borderId="232" applyNumberFormat="0" applyProtection="0">
      <alignment horizontal="right" vertical="center"/>
    </xf>
    <xf numFmtId="4" fontId="84" fillId="99" borderId="231" applyNumberFormat="0" applyProtection="0">
      <alignment horizontal="right" vertical="center"/>
    </xf>
    <xf numFmtId="0" fontId="11" fillId="0" borderId="0"/>
    <xf numFmtId="4" fontId="84" fillId="99" borderId="231" applyNumberFormat="0" applyProtection="0">
      <alignment horizontal="right" vertical="center"/>
    </xf>
    <xf numFmtId="4" fontId="84" fillId="37" borderId="232" applyNumberFormat="0" applyProtection="0">
      <alignment horizontal="right" vertical="center"/>
    </xf>
    <xf numFmtId="4" fontId="96" fillId="37" borderId="237" applyNumberFormat="0" applyProtection="0">
      <alignment horizontal="right" vertical="center"/>
    </xf>
    <xf numFmtId="0" fontId="11" fillId="0" borderId="0"/>
    <xf numFmtId="4" fontId="96" fillId="37" borderId="237" applyNumberFormat="0" applyProtection="0">
      <alignment horizontal="right" vertical="center"/>
    </xf>
    <xf numFmtId="4" fontId="96" fillId="37" borderId="237" applyNumberFormat="0" applyProtection="0">
      <alignment horizontal="right" vertical="center"/>
    </xf>
    <xf numFmtId="0" fontId="11" fillId="0" borderId="0"/>
    <xf numFmtId="4" fontId="96" fillId="37" borderId="237" applyNumberFormat="0" applyProtection="0">
      <alignment horizontal="right" vertical="center"/>
    </xf>
    <xf numFmtId="0" fontId="11" fillId="0" borderId="0"/>
    <xf numFmtId="0" fontId="34" fillId="131" borderId="231" applyNumberFormat="0" applyProtection="0">
      <alignment horizontal="left" vertical="center" indent="1"/>
    </xf>
    <xf numFmtId="0" fontId="11" fillId="0" borderId="0"/>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11" fillId="0" borderId="0"/>
    <xf numFmtId="0" fontId="11" fillId="0" borderId="0"/>
    <xf numFmtId="4" fontId="129" fillId="82" borderId="226" applyNumberFormat="0" applyProtection="0">
      <alignment horizontal="left" vertical="center"/>
    </xf>
    <xf numFmtId="0" fontId="34" fillId="131" borderId="231" applyNumberFormat="0" applyProtection="0">
      <alignment horizontal="left" vertical="center" indent="1"/>
    </xf>
    <xf numFmtId="0" fontId="11" fillId="0" borderId="0"/>
    <xf numFmtId="4" fontId="96" fillId="53" borderId="237" applyNumberFormat="0" applyProtection="0">
      <alignment horizontal="left" vertical="center" indent="1"/>
    </xf>
    <xf numFmtId="4" fontId="96" fillId="53" borderId="237" applyNumberFormat="0" applyProtection="0">
      <alignment horizontal="left" vertical="center" indent="1"/>
    </xf>
    <xf numFmtId="4" fontId="129" fillId="82" borderId="226" applyNumberFormat="0" applyProtection="0">
      <alignment horizontal="left" vertical="center"/>
    </xf>
    <xf numFmtId="0" fontId="11" fillId="0" borderId="0"/>
    <xf numFmtId="4" fontId="96" fillId="53" borderId="237" applyNumberFormat="0" applyProtection="0">
      <alignment horizontal="left" vertical="center" indent="1"/>
    </xf>
    <xf numFmtId="0" fontId="11" fillId="0" borderId="0"/>
    <xf numFmtId="0" fontId="11" fillId="0" borderId="0"/>
    <xf numFmtId="0" fontId="128" fillId="77" borderId="232" applyNumberFormat="0" applyProtection="0">
      <alignment horizontal="left" vertical="top" indent="1"/>
    </xf>
    <xf numFmtId="4" fontId="84" fillId="78" borderId="231" applyNumberFormat="0" applyProtection="0">
      <alignment horizontal="left" vertical="center" indent="1"/>
    </xf>
    <xf numFmtId="0" fontId="11" fillId="0" borderId="0"/>
    <xf numFmtId="4" fontId="84" fillId="78" borderId="231" applyNumberFormat="0" applyProtection="0">
      <alignment horizontal="left" vertical="center" indent="1"/>
    </xf>
    <xf numFmtId="0" fontId="128" fillId="78" borderId="232" applyNumberFormat="0" applyProtection="0">
      <alignment horizontal="left" vertical="top" indent="1"/>
    </xf>
    <xf numFmtId="0" fontId="11" fillId="0" borderId="0"/>
    <xf numFmtId="0" fontId="11" fillId="0" borderId="0"/>
    <xf numFmtId="0" fontId="186" fillId="77" borderId="232" applyNumberFormat="0" applyProtection="0">
      <alignment horizontal="left" vertical="top" indent="1"/>
    </xf>
    <xf numFmtId="0" fontId="186" fillId="77" borderId="232" applyNumberFormat="0" applyProtection="0">
      <alignment horizontal="left" vertical="top" indent="1"/>
    </xf>
    <xf numFmtId="0" fontId="11" fillId="0" borderId="0"/>
    <xf numFmtId="4" fontId="84" fillId="78" borderId="231" applyNumberFormat="0" applyProtection="0">
      <alignment horizontal="left" vertical="center" indent="1"/>
    </xf>
    <xf numFmtId="4" fontId="128" fillId="77" borderId="232" applyNumberFormat="0" applyProtection="0">
      <alignment horizontal="left" vertical="center" indent="1"/>
    </xf>
    <xf numFmtId="4" fontId="84" fillId="78" borderId="231" applyNumberFormat="0" applyProtection="0">
      <alignment horizontal="left" vertical="center" indent="1"/>
    </xf>
    <xf numFmtId="4" fontId="124" fillId="79" borderId="226" applyNumberFormat="0" applyProtection="0">
      <alignment horizontal="left" vertical="center" indent="1"/>
    </xf>
    <xf numFmtId="0" fontId="11" fillId="0" borderId="0"/>
    <xf numFmtId="0" fontId="11" fillId="0" borderId="0"/>
    <xf numFmtId="4" fontId="96" fillId="78" borderId="237" applyNumberFormat="0" applyProtection="0">
      <alignment horizontal="left" vertical="center" indent="1"/>
    </xf>
    <xf numFmtId="4" fontId="96" fillId="78" borderId="237"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4" fontId="125" fillId="77" borderId="232" applyNumberFormat="0" applyProtection="0">
      <alignment vertical="center"/>
    </xf>
    <xf numFmtId="4" fontId="134" fillId="78" borderId="231" applyNumberFormat="0" applyProtection="0">
      <alignment vertical="center"/>
    </xf>
    <xf numFmtId="0" fontId="11" fillId="0" borderId="0"/>
    <xf numFmtId="4" fontId="134" fillId="78" borderId="231" applyNumberFormat="0" applyProtection="0">
      <alignment vertical="center"/>
    </xf>
    <xf numFmtId="4" fontId="125" fillId="78" borderId="232" applyNumberFormat="0" applyProtection="0">
      <alignment vertical="center"/>
    </xf>
    <xf numFmtId="4" fontId="185" fillId="78" borderId="237" applyNumberFormat="0" applyProtection="0">
      <alignment vertical="center"/>
    </xf>
    <xf numFmtId="0" fontId="11" fillId="0" borderId="0"/>
    <xf numFmtId="0" fontId="11" fillId="0" borderId="0"/>
    <xf numFmtId="4" fontId="185" fillId="78" borderId="237" applyNumberFormat="0" applyProtection="0">
      <alignment vertical="center"/>
    </xf>
    <xf numFmtId="0" fontId="11" fillId="0" borderId="0"/>
    <xf numFmtId="0" fontId="11" fillId="0" borderId="0"/>
    <xf numFmtId="0" fontId="11" fillId="0" borderId="0"/>
    <xf numFmtId="0" fontId="11" fillId="0" borderId="0"/>
    <xf numFmtId="4" fontId="128" fillId="77" borderId="232" applyNumberFormat="0" applyProtection="0">
      <alignment vertical="center"/>
    </xf>
    <xf numFmtId="0" fontId="11" fillId="0" borderId="0"/>
    <xf numFmtId="0" fontId="11" fillId="0" borderId="0"/>
    <xf numFmtId="4" fontId="84" fillId="78" borderId="231" applyNumberFormat="0" applyProtection="0">
      <alignment vertical="center"/>
    </xf>
    <xf numFmtId="4" fontId="124" fillId="79" borderId="226" applyNumberFormat="0" applyProtection="0">
      <alignment horizontal="right" vertical="center" wrapText="1"/>
    </xf>
    <xf numFmtId="4" fontId="84" fillId="78" borderId="231" applyNumberFormat="0" applyProtection="0">
      <alignment vertical="center"/>
    </xf>
    <xf numFmtId="0" fontId="11" fillId="0" borderId="0"/>
    <xf numFmtId="4" fontId="96" fillId="77" borderId="237" applyNumberFormat="0" applyProtection="0">
      <alignment vertical="center"/>
    </xf>
    <xf numFmtId="0" fontId="11" fillId="0" borderId="0"/>
    <xf numFmtId="0" fontId="11" fillId="0" borderId="0"/>
    <xf numFmtId="0" fontId="11" fillId="0" borderId="0"/>
    <xf numFmtId="4" fontId="96" fillId="77" borderId="237" applyNumberFormat="0" applyProtection="0">
      <alignment vertical="center"/>
    </xf>
    <xf numFmtId="0" fontId="11" fillId="0" borderId="0"/>
    <xf numFmtId="0" fontId="11" fillId="0" borderId="0"/>
    <xf numFmtId="0" fontId="11" fillId="0" borderId="0"/>
    <xf numFmtId="4" fontId="84" fillId="78" borderId="231" applyNumberFormat="0" applyProtection="0">
      <alignment vertical="center"/>
    </xf>
    <xf numFmtId="4" fontId="96" fillId="77" borderId="237" applyNumberFormat="0" applyProtection="0">
      <alignment vertical="center"/>
    </xf>
    <xf numFmtId="0" fontId="11" fillId="0" borderId="0"/>
    <xf numFmtId="0" fontId="42" fillId="70" borderId="123" applyNumberFormat="0" applyAlignment="0"/>
    <xf numFmtId="1" fontId="42" fillId="70" borderId="123" applyNumberFormat="0" applyAlignment="0">
      <alignment horizontal="left"/>
    </xf>
    <xf numFmtId="1" fontId="42" fillId="94" borderId="123" applyNumberFormat="0" applyAlignment="0">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8" fillId="42" borderId="231" applyNumberFormat="0" applyAlignment="0" applyProtection="0"/>
    <xf numFmtId="0" fontId="11" fillId="0" borderId="0"/>
    <xf numFmtId="0" fontId="118" fillId="49" borderId="231" applyNumberFormat="0" applyAlignment="0" applyProtection="0"/>
    <xf numFmtId="0" fontId="118" fillId="123" borderId="231" applyNumberFormat="0" applyAlignment="0" applyProtection="0"/>
    <xf numFmtId="0" fontId="118" fillId="49" borderId="231" applyNumberFormat="0" applyAlignment="0" applyProtection="0"/>
    <xf numFmtId="0" fontId="11" fillId="0" borderId="0"/>
    <xf numFmtId="0" fontId="118" fillId="123" borderId="231" applyNumberFormat="0" applyAlignment="0" applyProtection="0"/>
    <xf numFmtId="0" fontId="118" fillId="122" borderId="23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96" fillId="53" borderId="263"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40" borderId="256" applyNumberFormat="0" applyFont="0" applyAlignment="0" applyProtection="0"/>
    <xf numFmtId="0" fontId="34" fillId="40" borderId="253" applyNumberFormat="0" applyFont="0" applyAlignment="0" applyProtection="0"/>
    <xf numFmtId="0" fontId="34" fillId="40" borderId="253" applyNumberFormat="0" applyFont="0" applyAlignment="0" applyProtection="0"/>
    <xf numFmtId="0" fontId="34" fillId="40" borderId="253" applyNumberFormat="0" applyFont="0" applyAlignment="0" applyProtection="0"/>
    <xf numFmtId="0" fontId="34" fillId="40" borderId="253" applyNumberFormat="0" applyFont="0" applyAlignment="0" applyProtection="0"/>
    <xf numFmtId="0" fontId="11" fillId="0" borderId="0"/>
    <xf numFmtId="0" fontId="34" fillId="40" borderId="253" applyNumberFormat="0" applyFont="0" applyAlignment="0" applyProtection="0"/>
    <xf numFmtId="0" fontId="34" fillId="40" borderId="253" applyNumberFormat="0" applyFont="0" applyAlignment="0" applyProtection="0"/>
    <xf numFmtId="0" fontId="11" fillId="0" borderId="0"/>
    <xf numFmtId="0" fontId="11" fillId="0" borderId="0"/>
    <xf numFmtId="0" fontId="34" fillId="40" borderId="253" applyNumberFormat="0" applyFont="0" applyAlignment="0" applyProtection="0"/>
    <xf numFmtId="0" fontId="34" fillId="40" borderId="253" applyNumberFormat="0" applyFont="0" applyAlignment="0" applyProtection="0"/>
    <xf numFmtId="0" fontId="34" fillId="40" borderId="253" applyNumberFormat="0" applyFont="0" applyAlignment="0" applyProtection="0"/>
    <xf numFmtId="0" fontId="34" fillId="40" borderId="253" applyNumberFormat="0" applyFont="0" applyAlignment="0" applyProtection="0"/>
    <xf numFmtId="0" fontId="11" fillId="0" borderId="0"/>
    <xf numFmtId="0" fontId="118" fillId="42" borderId="257" applyNumberFormat="0" applyAlignment="0" applyProtection="0"/>
    <xf numFmtId="0" fontId="11" fillId="0" borderId="0"/>
    <xf numFmtId="0" fontId="11" fillId="0" borderId="0"/>
    <xf numFmtId="0" fontId="118" fillId="42" borderId="257" applyNumberFormat="0" applyAlignment="0" applyProtection="0"/>
    <xf numFmtId="0" fontId="118" fillId="42" borderId="257"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40" borderId="228" applyNumberFormat="0" applyFont="0" applyAlignment="0" applyProtection="0"/>
    <xf numFmtId="0" fontId="11" fillId="0" borderId="0"/>
    <xf numFmtId="0" fontId="11" fillId="0" borderId="0"/>
    <xf numFmtId="0" fontId="11" fillId="0" borderId="0"/>
    <xf numFmtId="4" fontId="84" fillId="78" borderId="257" applyNumberFormat="0" applyProtection="0">
      <alignment vertical="center"/>
    </xf>
    <xf numFmtId="4" fontId="125" fillId="78" borderId="258" applyNumberFormat="0" applyProtection="0">
      <alignment vertical="center"/>
    </xf>
    <xf numFmtId="4" fontId="125" fillId="78" borderId="258" applyNumberFormat="0" applyProtection="0">
      <alignment vertical="center"/>
    </xf>
    <xf numFmtId="0" fontId="128" fillId="78" borderId="258" applyNumberFormat="0" applyProtection="0">
      <alignment horizontal="left" vertical="top" indent="1"/>
    </xf>
    <xf numFmtId="0" fontId="128" fillId="78" borderId="258" applyNumberFormat="0" applyProtection="0">
      <alignment horizontal="left" vertical="top" indent="1"/>
    </xf>
    <xf numFmtId="0" fontId="11" fillId="0" borderId="0"/>
    <xf numFmtId="0" fontId="11" fillId="0" borderId="0"/>
    <xf numFmtId="4" fontId="84" fillId="37" borderId="258" applyNumberFormat="0" applyProtection="0">
      <alignment horizontal="right" vertical="center"/>
    </xf>
    <xf numFmtId="4" fontId="84" fillId="37" borderId="258" applyNumberFormat="0" applyProtection="0">
      <alignment horizontal="right" vertical="center"/>
    </xf>
    <xf numFmtId="4" fontId="84" fillId="38" borderId="258" applyNumberFormat="0" applyProtection="0">
      <alignment horizontal="right" vertical="center"/>
    </xf>
    <xf numFmtId="0" fontId="11" fillId="0" borderId="0"/>
    <xf numFmtId="4" fontId="84" fillId="62" borderId="258" applyNumberFormat="0" applyProtection="0">
      <alignment horizontal="right" vertical="center"/>
    </xf>
    <xf numFmtId="4" fontId="84" fillId="62" borderId="258" applyNumberFormat="0" applyProtection="0">
      <alignment horizontal="right" vertical="center"/>
    </xf>
    <xf numFmtId="4" fontId="84" fillId="38" borderId="258" applyNumberFormat="0" applyProtection="0">
      <alignment horizontal="right" vertical="center"/>
    </xf>
    <xf numFmtId="4" fontId="84" fillId="50" borderId="258" applyNumberFormat="0" applyProtection="0">
      <alignment horizontal="right" vertical="center"/>
    </xf>
    <xf numFmtId="4" fontId="84" fillId="50" borderId="258" applyNumberFormat="0" applyProtection="0">
      <alignment horizontal="right" vertical="center"/>
    </xf>
    <xf numFmtId="4" fontId="84" fillId="54" borderId="258" applyNumberFormat="0" applyProtection="0">
      <alignment horizontal="right" vertical="center"/>
    </xf>
    <xf numFmtId="0" fontId="11" fillId="0" borderId="0"/>
    <xf numFmtId="0" fontId="11" fillId="0" borderId="0"/>
    <xf numFmtId="4" fontId="84" fillId="54" borderId="258" applyNumberFormat="0" applyProtection="0">
      <alignment horizontal="right" vertical="center"/>
    </xf>
    <xf numFmtId="4" fontId="84" fillId="69" borderId="258" applyNumberFormat="0" applyProtection="0">
      <alignment horizontal="right" vertical="center"/>
    </xf>
    <xf numFmtId="0" fontId="11" fillId="0" borderId="0"/>
    <xf numFmtId="4" fontId="84" fillId="69" borderId="258" applyNumberFormat="0" applyProtection="0">
      <alignment horizontal="right" vertical="center"/>
    </xf>
    <xf numFmtId="4" fontId="84" fillId="48" borderId="258" applyNumberFormat="0" applyProtection="0">
      <alignment horizontal="right" vertical="center"/>
    </xf>
    <xf numFmtId="0" fontId="11" fillId="0" borderId="0"/>
    <xf numFmtId="4" fontId="84" fillId="48" borderId="258" applyNumberFormat="0" applyProtection="0">
      <alignment horizontal="right" vertical="center"/>
    </xf>
    <xf numFmtId="4" fontId="84" fillId="73" borderId="258" applyNumberFormat="0" applyProtection="0">
      <alignment horizontal="right" vertical="center"/>
    </xf>
    <xf numFmtId="4" fontId="84" fillId="73" borderId="258" applyNumberFormat="0" applyProtection="0">
      <alignment horizontal="right" vertical="center"/>
    </xf>
    <xf numFmtId="4" fontId="84" fillId="47" borderId="258" applyNumberFormat="0" applyProtection="0">
      <alignment horizontal="right" vertical="center"/>
    </xf>
    <xf numFmtId="4" fontId="84" fillId="47" borderId="258" applyNumberFormat="0" applyProtection="0">
      <alignment horizontal="right" vertical="center"/>
    </xf>
    <xf numFmtId="0" fontId="11" fillId="0" borderId="0"/>
    <xf numFmtId="4" fontId="132" fillId="49" borderId="258" applyNumberFormat="0" applyProtection="0">
      <alignment horizontal="center" vertical="center"/>
    </xf>
    <xf numFmtId="4" fontId="132" fillId="49" borderId="258" applyNumberFormat="0" applyProtection="0">
      <alignment horizontal="center" vertical="center"/>
    </xf>
    <xf numFmtId="4" fontId="133" fillId="76" borderId="259">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84" borderId="258" applyNumberFormat="0" applyProtection="0">
      <alignment horizontal="left" vertical="top"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86" borderId="258" applyNumberFormat="0" applyProtection="0">
      <alignment horizontal="left" vertical="top" indent="1"/>
    </xf>
    <xf numFmtId="0" fontId="34" fillId="86" borderId="258" applyNumberFormat="0" applyProtection="0">
      <alignment horizontal="left" vertical="top" indent="1"/>
    </xf>
    <xf numFmtId="0" fontId="11" fillId="11" borderId="18" applyNumberFormat="0" applyFont="0" applyAlignment="0" applyProtection="0"/>
    <xf numFmtId="0" fontId="34" fillId="86" borderId="258" applyNumberFormat="0" applyProtection="0">
      <alignment horizontal="left" vertical="top" indent="1"/>
    </xf>
    <xf numFmtId="0" fontId="34" fillId="86" borderId="258" applyNumberFormat="0" applyProtection="0">
      <alignment horizontal="left" vertical="top" indent="1"/>
    </xf>
    <xf numFmtId="0" fontId="34" fillId="86" borderId="258" applyNumberFormat="0" applyProtection="0">
      <alignment horizontal="left" vertical="top" indent="1"/>
    </xf>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34" fillId="70" borderId="258" applyNumberFormat="0" applyProtection="0">
      <alignment horizontal="left" vertical="top" indent="1"/>
    </xf>
    <xf numFmtId="0" fontId="34" fillId="70" borderId="258" applyNumberFormat="0" applyProtection="0">
      <alignment horizontal="left" vertical="top" indent="1"/>
    </xf>
    <xf numFmtId="0" fontId="34" fillId="40" borderId="228" applyNumberFormat="0" applyFont="0" applyAlignment="0" applyProtection="0"/>
    <xf numFmtId="0" fontId="34" fillId="70" borderId="258" applyNumberFormat="0" applyProtection="0">
      <alignment horizontal="left" vertical="top" indent="1"/>
    </xf>
    <xf numFmtId="0" fontId="34" fillId="70" borderId="258" applyNumberFormat="0" applyProtection="0">
      <alignment horizontal="left" vertical="top" indent="1"/>
    </xf>
    <xf numFmtId="0" fontId="34" fillId="70" borderId="258" applyNumberFormat="0" applyProtection="0">
      <alignment horizontal="left" vertical="top" indent="1"/>
    </xf>
    <xf numFmtId="0" fontId="34" fillId="70" borderId="258" applyNumberFormat="0" applyProtection="0">
      <alignment horizontal="left" vertical="top" indent="1"/>
    </xf>
    <xf numFmtId="0" fontId="34" fillId="87" borderId="258" applyNumberFormat="0" applyProtection="0">
      <alignment horizontal="left" vertical="top" indent="1"/>
    </xf>
    <xf numFmtId="0" fontId="34" fillId="87" borderId="258" applyNumberFormat="0" applyProtection="0">
      <alignment horizontal="left" vertical="top" indent="1"/>
    </xf>
    <xf numFmtId="0" fontId="34" fillId="87" borderId="258" applyNumberFormat="0" applyProtection="0">
      <alignment horizontal="left" vertical="top" indent="1"/>
    </xf>
    <xf numFmtId="0" fontId="96" fillId="67" borderId="182" applyNumberFormat="0" applyFont="0" applyAlignment="0" applyProtection="0"/>
    <xf numFmtId="0" fontId="34" fillId="87" borderId="258" applyNumberFormat="0" applyProtection="0">
      <alignment horizontal="left" vertical="top" indent="1"/>
    </xf>
    <xf numFmtId="0" fontId="34" fillId="87" borderId="258" applyNumberFormat="0" applyProtection="0">
      <alignment horizontal="left" vertical="top" indent="1"/>
    </xf>
    <xf numFmtId="0" fontId="34" fillId="87" borderId="258" applyNumberFormat="0" applyProtection="0">
      <alignment horizontal="left" vertical="top" indent="1"/>
    </xf>
    <xf numFmtId="0" fontId="96" fillId="67" borderId="182"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4" fontId="84" fillId="75" borderId="258" applyNumberFormat="0" applyProtection="0">
      <alignment vertical="center"/>
    </xf>
    <xf numFmtId="4" fontId="84" fillId="75" borderId="258" applyNumberFormat="0" applyProtection="0">
      <alignment vertical="center"/>
    </xf>
    <xf numFmtId="4" fontId="134" fillId="75" borderId="258" applyNumberFormat="0" applyProtection="0">
      <alignment vertical="center"/>
    </xf>
    <xf numFmtId="4" fontId="134" fillId="75" borderId="258" applyNumberFormat="0" applyProtection="0">
      <alignment vertical="center"/>
    </xf>
    <xf numFmtId="4" fontId="135" fillId="80" borderId="259">
      <alignment vertical="center"/>
    </xf>
    <xf numFmtId="4" fontId="136" fillId="80" borderId="259">
      <alignment vertical="center"/>
    </xf>
    <xf numFmtId="4" fontId="135" fillId="81" borderId="259">
      <alignment vertical="center"/>
    </xf>
    <xf numFmtId="0" fontId="11" fillId="11" borderId="18" applyNumberFormat="0" applyFont="0" applyAlignment="0" applyProtection="0"/>
    <xf numFmtId="4" fontId="136" fillId="81" borderId="259">
      <alignment vertical="center"/>
    </xf>
    <xf numFmtId="0" fontId="11" fillId="11" borderId="18" applyNumberFormat="0" applyFont="0" applyAlignment="0" applyProtection="0"/>
    <xf numFmtId="0" fontId="84" fillId="75" borderId="258" applyNumberFormat="0" applyProtection="0">
      <alignment horizontal="left" vertical="top" indent="1"/>
    </xf>
    <xf numFmtId="0" fontId="84" fillId="75" borderId="258" applyNumberFormat="0" applyProtection="0">
      <alignment horizontal="left" vertical="top" indent="1"/>
    </xf>
    <xf numFmtId="4" fontId="84" fillId="89" borderId="257" applyNumberFormat="0" applyProtection="0">
      <alignment horizontal="right" vertical="center"/>
    </xf>
    <xf numFmtId="0" fontId="109" fillId="44" borderId="284" applyNumberFormat="0" applyAlignment="0" applyProtection="0"/>
    <xf numFmtId="4" fontId="134" fillId="90" borderId="258" applyNumberFormat="0" applyProtection="0">
      <alignment horizontal="right" vertical="center"/>
    </xf>
    <xf numFmtId="4" fontId="138" fillId="80" borderId="259">
      <alignment vertical="center"/>
    </xf>
    <xf numFmtId="4" fontId="139" fillId="80" borderId="259">
      <alignment vertical="center"/>
    </xf>
    <xf numFmtId="4" fontId="134" fillId="90" borderId="258" applyNumberFormat="0" applyProtection="0">
      <alignment horizontal="right" vertical="center"/>
    </xf>
    <xf numFmtId="0" fontId="96" fillId="67" borderId="237" applyNumberFormat="0" applyFont="0" applyAlignment="0" applyProtection="0"/>
    <xf numFmtId="0" fontId="11" fillId="11" borderId="18" applyNumberFormat="0" applyFont="0" applyAlignment="0" applyProtection="0"/>
    <xf numFmtId="4" fontId="126" fillId="81" borderId="259">
      <alignment vertical="center"/>
    </xf>
    <xf numFmtId="0" fontId="34" fillId="40" borderId="228" applyNumberFormat="0" applyFont="0" applyAlignment="0" applyProtection="0"/>
    <xf numFmtId="0" fontId="11" fillId="11" borderId="18" applyNumberFormat="0" applyFont="0" applyAlignment="0" applyProtection="0"/>
    <xf numFmtId="4" fontId="138" fillId="81" borderId="259">
      <alignment vertical="center"/>
    </xf>
    <xf numFmtId="4" fontId="127" fillId="81" borderId="259">
      <alignment vertical="center"/>
    </xf>
    <xf numFmtId="4" fontId="144" fillId="0" borderId="258" applyNumberFormat="0" applyProtection="0">
      <alignment horizontal="right" vertical="center"/>
    </xf>
    <xf numFmtId="4" fontId="144" fillId="0" borderId="258" applyNumberFormat="0" applyProtection="0">
      <alignment horizontal="right" vertical="center"/>
    </xf>
    <xf numFmtId="0" fontId="96" fillId="67" borderId="182"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34" fillId="131" borderId="298" applyNumberFormat="0" applyProtection="0">
      <alignment horizontal="left" vertical="center" indent="1"/>
    </xf>
    <xf numFmtId="0" fontId="86" fillId="42" borderId="284" applyNumberFormat="0" applyAlignment="0" applyProtection="0"/>
    <xf numFmtId="0" fontId="11" fillId="11" borderId="18" applyNumberFormat="0" applyFont="0" applyAlignment="0" applyProtection="0"/>
    <xf numFmtId="0" fontId="34" fillId="40" borderId="22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4" fontId="96" fillId="132" borderId="263" applyNumberFormat="0" applyProtection="0">
      <alignment horizontal="right" vertical="center"/>
    </xf>
    <xf numFmtId="198" fontId="34" fillId="0" borderId="260">
      <protection locked="0"/>
    </xf>
    <xf numFmtId="0" fontId="11" fillId="11" borderId="18" applyNumberFormat="0" applyFont="0" applyAlignment="0" applyProtection="0"/>
    <xf numFmtId="198" fontId="34" fillId="0" borderId="260">
      <protection locked="0"/>
    </xf>
    <xf numFmtId="198" fontId="34" fillId="0" borderId="260">
      <protection locked="0"/>
    </xf>
    <xf numFmtId="198" fontId="34" fillId="0" borderId="260">
      <protection locked="0"/>
    </xf>
    <xf numFmtId="198" fontId="34" fillId="0" borderId="260">
      <protection locked="0"/>
    </xf>
    <xf numFmtId="0" fontId="11" fillId="11" borderId="18" applyNumberFormat="0" applyFont="0" applyAlignment="0" applyProtection="0"/>
    <xf numFmtId="0" fontId="34" fillId="0" borderId="261" applyNumberFormat="0" applyAlignment="0">
      <alignment horizontal="center"/>
    </xf>
    <xf numFmtId="0" fontId="34" fillId="0" borderId="261" applyNumberFormat="0" applyAlignment="0">
      <alignment horizontal="center"/>
    </xf>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42" fillId="70" borderId="197" applyNumberFormat="0" applyAlignment="0"/>
    <xf numFmtId="0" fontId="42" fillId="70" borderId="197" applyNumberFormat="0" applyAlignment="0"/>
    <xf numFmtId="1" fontId="42" fillId="70" borderId="197" applyNumberFormat="0" applyAlignment="0">
      <alignment horizontal="left"/>
    </xf>
    <xf numFmtId="1" fontId="42" fillId="70" borderId="197" applyNumberFormat="0" applyAlignment="0">
      <alignment horizontal="left"/>
    </xf>
    <xf numFmtId="1" fontId="42" fillId="94" borderId="197" applyNumberFormat="0" applyAlignment="0">
      <alignment horizontal="center"/>
    </xf>
    <xf numFmtId="1" fontId="42" fillId="94" borderId="197" applyNumberFormat="0" applyAlignment="0">
      <alignment horizontal="center"/>
    </xf>
    <xf numFmtId="0" fontId="129" fillId="92" borderId="197" applyNumberFormat="0" applyProtection="0">
      <alignment horizontal="center" vertical="top" wrapText="1"/>
    </xf>
    <xf numFmtId="0" fontId="129" fillId="92" borderId="197" applyNumberFormat="0" applyProtection="0">
      <alignment horizontal="center" vertical="top" wrapText="1"/>
    </xf>
    <xf numFmtId="4" fontId="137" fillId="0" borderId="197" applyNumberFormat="0" applyProtection="0">
      <alignment horizontal="left" vertical="center" indent="1"/>
    </xf>
    <xf numFmtId="4" fontId="137" fillId="0" borderId="197" applyNumberFormat="0" applyProtection="0">
      <alignment horizontal="left" vertical="center" indent="1"/>
    </xf>
    <xf numFmtId="4" fontId="137" fillId="0" borderId="197" applyNumberFormat="0" applyProtection="0">
      <alignment horizontal="right" vertical="center" wrapText="1"/>
    </xf>
    <xf numFmtId="0" fontId="34" fillId="88" borderId="197" applyNumberFormat="0">
      <protection locked="0"/>
    </xf>
    <xf numFmtId="0" fontId="34" fillId="88" borderId="197" applyNumberFormat="0">
      <protection locked="0"/>
    </xf>
    <xf numFmtId="0" fontId="34" fillId="88" borderId="197" applyNumberFormat="0">
      <protection locked="0"/>
    </xf>
    <xf numFmtId="0" fontId="116" fillId="0" borderId="197" applyNumberFormat="0" applyProtection="0">
      <alignment horizontal="left" vertical="center" indent="2"/>
    </xf>
    <xf numFmtId="0" fontId="116" fillId="0" borderId="197" applyNumberFormat="0" applyProtection="0">
      <alignment horizontal="left" vertical="center" indent="2"/>
    </xf>
    <xf numFmtId="0" fontId="116" fillId="0" borderId="197" applyNumberFormat="0" applyProtection="0">
      <alignment horizontal="left" vertical="center" indent="2"/>
    </xf>
    <xf numFmtId="0" fontId="129" fillId="85" borderId="197" applyNumberFormat="0" applyProtection="0">
      <alignment horizontal="left" vertical="center" indent="2"/>
    </xf>
    <xf numFmtId="0" fontId="129" fillId="85" borderId="197" applyNumberFormat="0" applyProtection="0">
      <alignment horizontal="left" vertical="center" indent="2"/>
    </xf>
    <xf numFmtId="4" fontId="84" fillId="0" borderId="197" applyNumberFormat="0" applyProtection="0">
      <alignment horizontal="left" vertical="center" indent="1"/>
    </xf>
    <xf numFmtId="4" fontId="128" fillId="0" borderId="197" applyNumberFormat="0" applyProtection="0">
      <alignment horizontal="left" vertical="center" indent="1"/>
    </xf>
    <xf numFmtId="4" fontId="129" fillId="82" borderId="197" applyNumberFormat="0" applyProtection="0">
      <alignment horizontal="left" vertical="center"/>
    </xf>
    <xf numFmtId="4" fontId="129" fillId="82" borderId="197" applyNumberFormat="0" applyProtection="0">
      <alignment horizontal="left" vertical="center"/>
    </xf>
    <xf numFmtId="0" fontId="11" fillId="11" borderId="18" applyNumberFormat="0" applyFont="0" applyAlignment="0" applyProtection="0"/>
    <xf numFmtId="4" fontId="124" fillId="79" borderId="197" applyNumberFormat="0" applyProtection="0">
      <alignment horizontal="left" vertical="center" indent="1"/>
    </xf>
    <xf numFmtId="4" fontId="124" fillId="79" borderId="197" applyNumberFormat="0" applyProtection="0">
      <alignment horizontal="right" vertical="center" wrapText="1"/>
    </xf>
    <xf numFmtId="0" fontId="11" fillId="11" borderId="18" applyNumberFormat="0" applyFont="0" applyAlignment="0" applyProtection="0"/>
    <xf numFmtId="0" fontId="34" fillId="40" borderId="256" applyNumberFormat="0" applyFont="0" applyAlignment="0" applyProtection="0"/>
    <xf numFmtId="10" fontId="96" fillId="75" borderId="197" applyNumberFormat="0" applyBorder="0" applyAlignment="0" applyProtection="0"/>
    <xf numFmtId="10" fontId="96" fillId="75" borderId="197" applyNumberFormat="0" applyBorder="0" applyAlignment="0" applyProtection="0"/>
    <xf numFmtId="10" fontId="96" fillId="75" borderId="197" applyNumberFormat="0" applyBorder="0" applyAlignment="0" applyProtection="0"/>
    <xf numFmtId="10" fontId="96" fillId="75" borderId="197" applyNumberFormat="0" applyBorder="0" applyAlignment="0" applyProtection="0"/>
    <xf numFmtId="0" fontId="11" fillId="11" borderId="18" applyNumberFormat="0" applyFont="0" applyAlignment="0" applyProtection="0"/>
    <xf numFmtId="0" fontId="11" fillId="11" borderId="18" applyNumberFormat="0" applyFont="0" applyAlignment="0" applyProtection="0"/>
    <xf numFmtId="0" fontId="42" fillId="70" borderId="197" applyNumberFormat="0" applyAlignment="0"/>
    <xf numFmtId="0" fontId="42" fillId="70" borderId="197" applyNumberFormat="0" applyAlignment="0"/>
    <xf numFmtId="1" fontId="42" fillId="70" borderId="197" applyNumberFormat="0" applyAlignment="0">
      <alignment horizontal="left"/>
    </xf>
    <xf numFmtId="1" fontId="42" fillId="70" borderId="197" applyNumberFormat="0" applyAlignment="0">
      <alignment horizontal="left"/>
    </xf>
    <xf numFmtId="1" fontId="42" fillId="94" borderId="197" applyNumberFormat="0" applyAlignment="0">
      <alignment horizontal="center"/>
    </xf>
    <xf numFmtId="1" fontId="42" fillId="94" borderId="197" applyNumberFormat="0" applyAlignment="0">
      <alignment horizontal="center"/>
    </xf>
    <xf numFmtId="0" fontId="34" fillId="86" borderId="287" applyNumberFormat="0" applyProtection="0">
      <alignment horizontal="left" vertical="top" indent="1"/>
    </xf>
    <xf numFmtId="0" fontId="34" fillId="0" borderId="208" applyNumberFormat="0" applyAlignment="0">
      <alignment horizontal="center"/>
    </xf>
    <xf numFmtId="0" fontId="11" fillId="11" borderId="18" applyNumberFormat="0" applyFont="0" applyAlignment="0" applyProtection="0"/>
    <xf numFmtId="0" fontId="34" fillId="0" borderId="208" applyNumberFormat="0" applyAlignment="0">
      <alignment horizontal="center"/>
    </xf>
    <xf numFmtId="0" fontId="11" fillId="11" borderId="18" applyNumberFormat="0" applyFont="0" applyAlignment="0" applyProtection="0"/>
    <xf numFmtId="0" fontId="34" fillId="83" borderId="286" applyNumberFormat="0" applyProtection="0">
      <alignment horizontal="left" vertical="center" indent="1"/>
    </xf>
    <xf numFmtId="198" fontId="34" fillId="0" borderId="207">
      <protection locked="0"/>
    </xf>
    <xf numFmtId="198" fontId="34" fillId="0" borderId="207">
      <protection locked="0"/>
    </xf>
    <xf numFmtId="198" fontId="34" fillId="0" borderId="207">
      <protection locked="0"/>
    </xf>
    <xf numFmtId="198" fontId="34" fillId="0" borderId="207">
      <protection locked="0"/>
    </xf>
    <xf numFmtId="198" fontId="34" fillId="0" borderId="207">
      <protection locked="0"/>
    </xf>
    <xf numFmtId="0" fontId="155" fillId="0" borderId="206" applyNumberFormat="0" applyFill="0" applyAlignment="0" applyProtection="0"/>
    <xf numFmtId="0" fontId="34" fillId="131" borderId="257" applyNumberFormat="0" applyProtection="0">
      <alignment horizontal="left" vertical="center" indent="1"/>
    </xf>
    <xf numFmtId="4" fontId="84" fillId="75" borderId="257" applyNumberFormat="0" applyProtection="0">
      <alignment horizontal="left" vertical="center" indent="1"/>
    </xf>
    <xf numFmtId="0" fontId="34" fillId="0" borderId="291" applyNumberFormat="0" applyAlignment="0">
      <alignment horizontal="center"/>
    </xf>
    <xf numFmtId="0" fontId="11" fillId="11" borderId="18" applyNumberFormat="0" applyFont="0" applyAlignment="0" applyProtection="0"/>
    <xf numFmtId="0" fontId="11" fillId="11" borderId="18" applyNumberFormat="0" applyFont="0" applyAlignment="0" applyProtection="0"/>
    <xf numFmtId="0" fontId="11" fillId="11" borderId="18" applyNumberFormat="0" applyFont="0" applyAlignment="0" applyProtection="0"/>
    <xf numFmtId="0" fontId="86" fillId="42" borderId="228" applyNumberFormat="0" applyAlignment="0" applyProtection="0"/>
    <xf numFmtId="0" fontId="86" fillId="42" borderId="228" applyNumberFormat="0" applyAlignment="0" applyProtection="0"/>
    <xf numFmtId="4" fontId="144" fillId="0" borderId="204" applyNumberFormat="0" applyProtection="0">
      <alignment horizontal="right" vertical="center"/>
    </xf>
    <xf numFmtId="4" fontId="144" fillId="0" borderId="204" applyNumberFormat="0" applyProtection="0">
      <alignment horizontal="right" vertical="center"/>
    </xf>
    <xf numFmtId="4" fontId="127" fillId="81" borderId="205">
      <alignment vertical="center"/>
    </xf>
    <xf numFmtId="4" fontId="138" fillId="80" borderId="205">
      <alignment vertical="center"/>
    </xf>
    <xf numFmtId="0" fontId="129" fillId="92" borderId="197" applyNumberFormat="0" applyProtection="0">
      <alignment horizontal="center" vertical="top" wrapText="1"/>
    </xf>
    <xf numFmtId="0" fontId="129" fillId="92" borderId="197" applyNumberFormat="0" applyProtection="0">
      <alignment horizontal="center" vertical="top" wrapText="1"/>
    </xf>
    <xf numFmtId="4" fontId="137" fillId="0" borderId="197" applyNumberFormat="0" applyProtection="0">
      <alignment horizontal="left" vertical="center" indent="1"/>
    </xf>
    <xf numFmtId="0" fontId="11" fillId="11" borderId="18" applyNumberFormat="0" applyFont="0" applyAlignment="0" applyProtection="0"/>
    <xf numFmtId="4" fontId="137" fillId="0" borderId="197" applyNumberFormat="0" applyProtection="0">
      <alignment horizontal="left" vertical="center" indent="1"/>
    </xf>
    <xf numFmtId="4" fontId="139" fillId="91" borderId="205">
      <alignment vertical="center"/>
    </xf>
    <xf numFmtId="4" fontId="138" fillId="81" borderId="205">
      <alignment vertical="center"/>
    </xf>
    <xf numFmtId="0" fontId="96" fillId="67" borderId="182" applyNumberFormat="0" applyFont="0" applyAlignment="0" applyProtection="0"/>
    <xf numFmtId="4" fontId="139" fillId="80" borderId="205">
      <alignment vertical="center"/>
    </xf>
    <xf numFmtId="4" fontId="137" fillId="0" borderId="197" applyNumberFormat="0" applyProtection="0">
      <alignment horizontal="right" vertical="center" wrapText="1"/>
    </xf>
    <xf numFmtId="4" fontId="134" fillId="90" borderId="204" applyNumberFormat="0" applyProtection="0">
      <alignment horizontal="right" vertical="center"/>
    </xf>
    <xf numFmtId="0" fontId="11" fillId="11" borderId="18" applyNumberFormat="0" applyFont="0" applyAlignment="0" applyProtection="0"/>
    <xf numFmtId="0" fontId="84" fillId="75" borderId="204" applyNumberFormat="0" applyProtection="0">
      <alignment horizontal="left" vertical="top" indent="1"/>
    </xf>
    <xf numFmtId="0" fontId="84" fillId="75" borderId="204" applyNumberFormat="0" applyProtection="0">
      <alignment horizontal="left" vertical="top" indent="1"/>
    </xf>
    <xf numFmtId="0" fontId="109" fillId="44" borderId="228" applyNumberFormat="0" applyAlignment="0" applyProtection="0"/>
    <xf numFmtId="4" fontId="136" fillId="81" borderId="205">
      <alignment vertical="center"/>
    </xf>
    <xf numFmtId="4" fontId="135" fillId="81" borderId="205">
      <alignment vertical="center"/>
    </xf>
    <xf numFmtId="4" fontId="136" fillId="80" borderId="205">
      <alignment vertical="center"/>
    </xf>
    <xf numFmtId="4" fontId="135" fillId="80" borderId="205">
      <alignment vertical="center"/>
    </xf>
    <xf numFmtId="4" fontId="134" fillId="75" borderId="204" applyNumberFormat="0" applyProtection="0">
      <alignment vertical="center"/>
    </xf>
    <xf numFmtId="4" fontId="134" fillId="75" borderId="204" applyNumberFormat="0" applyProtection="0">
      <alignment vertical="center"/>
    </xf>
    <xf numFmtId="4" fontId="84" fillId="75" borderId="204" applyNumberFormat="0" applyProtection="0">
      <alignment vertical="center"/>
    </xf>
    <xf numFmtId="4" fontId="84" fillId="75" borderId="204" applyNumberFormat="0" applyProtection="0">
      <alignment vertical="center"/>
    </xf>
    <xf numFmtId="0" fontId="34" fillId="88" borderId="197" applyNumberFormat="0">
      <protection locked="0"/>
    </xf>
    <xf numFmtId="0" fontId="34" fillId="88" borderId="197" applyNumberFormat="0">
      <protection locked="0"/>
    </xf>
    <xf numFmtId="0" fontId="34" fillId="88" borderId="197" applyNumberFormat="0">
      <protection locked="0"/>
    </xf>
    <xf numFmtId="0" fontId="34" fillId="87" borderId="204" applyNumberFormat="0" applyProtection="0">
      <alignment horizontal="left" vertical="top" indent="1"/>
    </xf>
    <xf numFmtId="0" fontId="34" fillId="87" borderId="204" applyNumberFormat="0" applyProtection="0">
      <alignment horizontal="left" vertical="top" indent="1"/>
    </xf>
    <xf numFmtId="0" fontId="34" fillId="87" borderId="204" applyNumberFormat="0" applyProtection="0">
      <alignment horizontal="left" vertical="top" indent="1"/>
    </xf>
    <xf numFmtId="0" fontId="34" fillId="87" borderId="204" applyNumberFormat="0" applyProtection="0">
      <alignment horizontal="left" vertical="top" indent="1"/>
    </xf>
    <xf numFmtId="0" fontId="34" fillId="87" borderId="204" applyNumberFormat="0" applyProtection="0">
      <alignment horizontal="left" vertical="top" indent="1"/>
    </xf>
    <xf numFmtId="0" fontId="34" fillId="87" borderId="204" applyNumberFormat="0" applyProtection="0">
      <alignment horizontal="left" vertical="top" indent="1"/>
    </xf>
    <xf numFmtId="0" fontId="116" fillId="0" borderId="197" applyNumberFormat="0" applyProtection="0">
      <alignment horizontal="left" vertical="center" indent="2"/>
    </xf>
    <xf numFmtId="0" fontId="34" fillId="70" borderId="204" applyNumberFormat="0" applyProtection="0">
      <alignment horizontal="left" vertical="top" indent="1"/>
    </xf>
    <xf numFmtId="0" fontId="34" fillId="70" borderId="204" applyNumberFormat="0" applyProtection="0">
      <alignment horizontal="left" vertical="top" indent="1"/>
    </xf>
    <xf numFmtId="0" fontId="34" fillId="70" borderId="204" applyNumberFormat="0" applyProtection="0">
      <alignment horizontal="left" vertical="top" indent="1"/>
    </xf>
    <xf numFmtId="0" fontId="11" fillId="11" borderId="18" applyNumberFormat="0" applyFont="0" applyAlignment="0" applyProtection="0"/>
    <xf numFmtId="0" fontId="34" fillId="70" borderId="204" applyNumberFormat="0" applyProtection="0">
      <alignment horizontal="left" vertical="top" indent="1"/>
    </xf>
    <xf numFmtId="0" fontId="34" fillId="70" borderId="204" applyNumberFormat="0" applyProtection="0">
      <alignment horizontal="left" vertical="top" indent="1"/>
    </xf>
    <xf numFmtId="0" fontId="34" fillId="70" borderId="204" applyNumberFormat="0" applyProtection="0">
      <alignment horizontal="left" vertical="top" indent="1"/>
    </xf>
    <xf numFmtId="0" fontId="116" fillId="0" borderId="197" applyNumberFormat="0" applyProtection="0">
      <alignment horizontal="left" vertical="center" indent="2"/>
    </xf>
    <xf numFmtId="0" fontId="11" fillId="11" borderId="18" applyNumberFormat="0" applyFont="0" applyAlignment="0" applyProtection="0"/>
    <xf numFmtId="0" fontId="34" fillId="86" borderId="204" applyNumberFormat="0" applyProtection="0">
      <alignment horizontal="left" vertical="top" indent="1"/>
    </xf>
    <xf numFmtId="0" fontId="34" fillId="86" borderId="204" applyNumberFormat="0" applyProtection="0">
      <alignment horizontal="left" vertical="top" indent="1"/>
    </xf>
    <xf numFmtId="0" fontId="34" fillId="86" borderId="204" applyNumberFormat="0" applyProtection="0">
      <alignment horizontal="left" vertical="top" indent="1"/>
    </xf>
    <xf numFmtId="0" fontId="34" fillId="86" borderId="204" applyNumberFormat="0" applyProtection="0">
      <alignment horizontal="left" vertical="top" indent="1"/>
    </xf>
    <xf numFmtId="0" fontId="34" fillId="86" borderId="204" applyNumberFormat="0" applyProtection="0">
      <alignment horizontal="left" vertical="top" indent="1"/>
    </xf>
    <xf numFmtId="0" fontId="34" fillId="86" borderId="204" applyNumberFormat="0" applyProtection="0">
      <alignment horizontal="left" vertical="top" indent="1"/>
    </xf>
    <xf numFmtId="0" fontId="116" fillId="0" borderId="197" applyNumberFormat="0" applyProtection="0">
      <alignment horizontal="left" vertical="center" indent="2"/>
    </xf>
    <xf numFmtId="0" fontId="34" fillId="84" borderId="204" applyNumberFormat="0" applyProtection="0">
      <alignment horizontal="left" vertical="top" indent="1"/>
    </xf>
    <xf numFmtId="0" fontId="34" fillId="84" borderId="204" applyNumberFormat="0" applyProtection="0">
      <alignment horizontal="left" vertical="top" indent="1"/>
    </xf>
    <xf numFmtId="0" fontId="34" fillId="84" borderId="204" applyNumberFormat="0" applyProtection="0">
      <alignment horizontal="left" vertical="top" indent="1"/>
    </xf>
    <xf numFmtId="0" fontId="34" fillId="84" borderId="204" applyNumberFormat="0" applyProtection="0">
      <alignment horizontal="left" vertical="top" indent="1"/>
    </xf>
    <xf numFmtId="0" fontId="34" fillId="84" borderId="204" applyNumberFormat="0" applyProtection="0">
      <alignment horizontal="left" vertical="top" indent="1"/>
    </xf>
    <xf numFmtId="0" fontId="34" fillId="84" borderId="204" applyNumberFormat="0" applyProtection="0">
      <alignment horizontal="left" vertical="top" indent="1"/>
    </xf>
    <xf numFmtId="0" fontId="129" fillId="85" borderId="197" applyNumberFormat="0" applyProtection="0">
      <alignment horizontal="left" vertical="center" indent="2"/>
    </xf>
    <xf numFmtId="0" fontId="129" fillId="85" borderId="197" applyNumberFormat="0" applyProtection="0">
      <alignment horizontal="left" vertical="center" indent="2"/>
    </xf>
    <xf numFmtId="4" fontId="133" fillId="76" borderId="205">
      <alignment horizontal="left" vertical="center" indent="1"/>
    </xf>
    <xf numFmtId="4" fontId="132" fillId="49" borderId="204" applyNumberFormat="0" applyProtection="0">
      <alignment horizontal="center" vertical="center"/>
    </xf>
    <xf numFmtId="4" fontId="132" fillId="49" borderId="204" applyNumberFormat="0" applyProtection="0">
      <alignment horizontal="center" vertical="center"/>
    </xf>
    <xf numFmtId="4" fontId="84" fillId="0" borderId="197" applyNumberFormat="0" applyProtection="0">
      <alignment horizontal="left" vertical="center" indent="1"/>
    </xf>
    <xf numFmtId="4" fontId="128" fillId="0" borderId="197" applyNumberFormat="0" applyProtection="0">
      <alignment horizontal="left" vertical="center" indent="1"/>
    </xf>
    <xf numFmtId="4" fontId="84" fillId="47" borderId="204" applyNumberFormat="0" applyProtection="0">
      <alignment horizontal="right" vertical="center"/>
    </xf>
    <xf numFmtId="4" fontId="84" fillId="47" borderId="204" applyNumberFormat="0" applyProtection="0">
      <alignment horizontal="right" vertical="center"/>
    </xf>
    <xf numFmtId="4" fontId="84" fillId="73" borderId="204" applyNumberFormat="0" applyProtection="0">
      <alignment horizontal="right" vertical="center"/>
    </xf>
    <xf numFmtId="0" fontId="11" fillId="11" borderId="18" applyNumberFormat="0" applyFont="0" applyAlignment="0" applyProtection="0"/>
    <xf numFmtId="4" fontId="84" fillId="73" borderId="204" applyNumberFormat="0" applyProtection="0">
      <alignment horizontal="right" vertical="center"/>
    </xf>
    <xf numFmtId="4" fontId="84" fillId="48" borderId="204" applyNumberFormat="0" applyProtection="0">
      <alignment horizontal="right" vertical="center"/>
    </xf>
    <xf numFmtId="4" fontId="84" fillId="48" borderId="204" applyNumberFormat="0" applyProtection="0">
      <alignment horizontal="right" vertical="center"/>
    </xf>
    <xf numFmtId="4" fontId="84" fillId="69" borderId="204" applyNumberFormat="0" applyProtection="0">
      <alignment horizontal="right" vertical="center"/>
    </xf>
    <xf numFmtId="4" fontId="84" fillId="69" borderId="204" applyNumberFormat="0" applyProtection="0">
      <alignment horizontal="right" vertical="center"/>
    </xf>
    <xf numFmtId="4" fontId="84" fillId="54" borderId="204" applyNumberFormat="0" applyProtection="0">
      <alignment horizontal="right" vertical="center"/>
    </xf>
    <xf numFmtId="0" fontId="11" fillId="11" borderId="18" applyNumberFormat="0" applyFont="0" applyAlignment="0" applyProtection="0"/>
    <xf numFmtId="4" fontId="84" fillId="54" borderId="204" applyNumberFormat="0" applyProtection="0">
      <alignment horizontal="right" vertical="center"/>
    </xf>
    <xf numFmtId="4" fontId="84" fillId="50" borderId="204" applyNumberFormat="0" applyProtection="0">
      <alignment horizontal="right" vertical="center"/>
    </xf>
    <xf numFmtId="4" fontId="84" fillId="50" borderId="204" applyNumberFormat="0" applyProtection="0">
      <alignment horizontal="right" vertical="center"/>
    </xf>
    <xf numFmtId="4" fontId="84" fillId="38" borderId="204" applyNumberFormat="0" applyProtection="0">
      <alignment horizontal="right" vertical="center"/>
    </xf>
    <xf numFmtId="0" fontId="11" fillId="11" borderId="18" applyNumberFormat="0" applyFont="0" applyAlignment="0" applyProtection="0"/>
    <xf numFmtId="4" fontId="84" fillId="62" borderId="204" applyNumberFormat="0" applyProtection="0">
      <alignment horizontal="right" vertical="center"/>
    </xf>
    <xf numFmtId="4" fontId="84" fillId="37" borderId="204" applyNumberFormat="0" applyProtection="0">
      <alignment horizontal="right" vertical="center"/>
    </xf>
    <xf numFmtId="4" fontId="84" fillId="37" borderId="204" applyNumberFormat="0" applyProtection="0">
      <alignment horizontal="right" vertical="center"/>
    </xf>
    <xf numFmtId="4" fontId="129" fillId="82" borderId="197" applyNumberFormat="0" applyProtection="0">
      <alignment horizontal="left" vertical="center"/>
    </xf>
    <xf numFmtId="4" fontId="129" fillId="82" borderId="197" applyNumberFormat="0" applyProtection="0">
      <alignment horizontal="left" vertical="center"/>
    </xf>
    <xf numFmtId="0" fontId="128" fillId="78" borderId="204" applyNumberFormat="0" applyProtection="0">
      <alignment horizontal="left" vertical="top" indent="1"/>
    </xf>
    <xf numFmtId="0" fontId="128" fillId="78" borderId="204" applyNumberFormat="0" applyProtection="0">
      <alignment horizontal="left" vertical="top" indent="1"/>
    </xf>
    <xf numFmtId="4" fontId="124" fillId="79" borderId="197" applyNumberFormat="0" applyProtection="0">
      <alignment horizontal="left" vertical="center" indent="1"/>
    </xf>
    <xf numFmtId="4" fontId="125" fillId="78" borderId="204" applyNumberFormat="0" applyProtection="0">
      <alignment vertical="center"/>
    </xf>
    <xf numFmtId="4" fontId="125" fillId="78" borderId="204" applyNumberFormat="0" applyProtection="0">
      <alignment vertical="center"/>
    </xf>
    <xf numFmtId="4" fontId="124" fillId="79" borderId="197" applyNumberFormat="0" applyProtection="0">
      <alignment horizontal="right" vertical="center" wrapText="1"/>
    </xf>
    <xf numFmtId="4" fontId="84" fillId="78" borderId="203" applyNumberFormat="0" applyProtection="0">
      <alignment vertical="center"/>
    </xf>
    <xf numFmtId="0" fontId="11" fillId="11" borderId="18" applyNumberFormat="0" applyFont="0" applyAlignment="0" applyProtection="0"/>
    <xf numFmtId="0" fontId="11" fillId="11" borderId="18" applyNumberFormat="0" applyFont="0" applyAlignment="0" applyProtection="0"/>
    <xf numFmtId="0" fontId="118" fillId="42" borderId="203" applyNumberFormat="0" applyAlignment="0" applyProtection="0"/>
    <xf numFmtId="0" fontId="118" fillId="42" borderId="203" applyNumberFormat="0" applyAlignment="0" applyProtection="0"/>
    <xf numFmtId="0" fontId="118" fillId="42" borderId="203" applyNumberFormat="0" applyAlignment="0" applyProtection="0"/>
    <xf numFmtId="0" fontId="11" fillId="11" borderId="18" applyNumberFormat="0" applyFont="0" applyAlignment="0" applyProtection="0"/>
    <xf numFmtId="0" fontId="118" fillId="42" borderId="203" applyNumberFormat="0" applyAlignment="0" applyProtection="0"/>
    <xf numFmtId="0" fontId="118" fillId="42" borderId="203" applyNumberFormat="0" applyAlignment="0" applyProtection="0"/>
    <xf numFmtId="0" fontId="118" fillId="42" borderId="203" applyNumberFormat="0" applyAlignment="0" applyProtection="0"/>
    <xf numFmtId="0" fontId="118" fillId="42" borderId="203" applyNumberFormat="0" applyAlignment="0" applyProtection="0"/>
    <xf numFmtId="0" fontId="118" fillId="42" borderId="203" applyNumberFormat="0" applyAlignment="0" applyProtection="0"/>
    <xf numFmtId="0" fontId="11" fillId="11" borderId="18" applyNumberFormat="0" applyFont="0" applyAlignment="0" applyProtection="0"/>
    <xf numFmtId="0" fontId="118" fillId="42" borderId="203" applyNumberFormat="0" applyAlignment="0" applyProtection="0"/>
    <xf numFmtId="0" fontId="118" fillId="49" borderId="203" applyNumberFormat="0" applyAlignment="0" applyProtection="0"/>
    <xf numFmtId="0" fontId="34" fillId="40" borderId="199" applyNumberFormat="0" applyFont="0" applyAlignment="0" applyProtection="0"/>
    <xf numFmtId="0" fontId="34" fillId="40" borderId="199" applyNumberFormat="0" applyFont="0" applyAlignment="0" applyProtection="0"/>
    <xf numFmtId="0" fontId="34" fillId="40" borderId="199" applyNumberFormat="0" applyFont="0" applyAlignment="0" applyProtection="0"/>
    <xf numFmtId="0" fontId="34" fillId="40" borderId="199" applyNumberFormat="0" applyFont="0" applyAlignment="0" applyProtection="0"/>
    <xf numFmtId="0" fontId="34" fillId="40" borderId="199" applyNumberFormat="0" applyFont="0" applyAlignment="0" applyProtection="0"/>
    <xf numFmtId="0" fontId="34" fillId="40" borderId="199" applyNumberFormat="0" applyFont="0" applyAlignment="0" applyProtection="0"/>
    <xf numFmtId="0" fontId="34" fillId="40" borderId="199" applyNumberFormat="0" applyFont="0" applyAlignment="0" applyProtection="0"/>
    <xf numFmtId="0" fontId="34" fillId="40" borderId="199" applyNumberFormat="0" applyFont="0" applyAlignment="0" applyProtection="0"/>
    <xf numFmtId="0" fontId="34" fillId="40" borderId="199" applyNumberFormat="0" applyFont="0" applyAlignment="0" applyProtection="0"/>
    <xf numFmtId="0" fontId="34" fillId="40" borderId="199" applyNumberFormat="0" applyFont="0" applyAlignment="0" applyProtection="0"/>
    <xf numFmtId="0" fontId="34" fillId="40" borderId="202" applyNumberFormat="0" applyFont="0" applyAlignment="0" applyProtection="0"/>
    <xf numFmtId="0" fontId="34" fillId="40" borderId="253" applyNumberFormat="0" applyFont="0" applyAlignment="0" applyProtection="0"/>
    <xf numFmtId="4" fontId="125" fillId="78" borderId="287" applyNumberFormat="0" applyProtection="0">
      <alignment vertical="center"/>
    </xf>
    <xf numFmtId="0" fontId="11" fillId="11" borderId="18" applyNumberFormat="0" applyFont="0" applyAlignment="0" applyProtection="0"/>
    <xf numFmtId="0" fontId="11" fillId="11" borderId="18" applyNumberFormat="0" applyFont="0" applyAlignment="0" applyProtection="0"/>
    <xf numFmtId="4" fontId="125" fillId="77" borderId="258" applyNumberFormat="0" applyProtection="0">
      <alignment vertical="center"/>
    </xf>
    <xf numFmtId="4" fontId="96" fillId="69" borderId="263" applyNumberFormat="0" applyProtection="0">
      <alignment horizontal="right" vertical="center"/>
    </xf>
    <xf numFmtId="4" fontId="96" fillId="69" borderId="263" applyNumberFormat="0" applyProtection="0">
      <alignment horizontal="right" vertical="center"/>
    </xf>
    <xf numFmtId="4" fontId="84" fillId="69" borderId="258" applyNumberFormat="0" applyProtection="0">
      <alignment horizontal="right" vertical="center"/>
    </xf>
    <xf numFmtId="4" fontId="96" fillId="48" borderId="263" applyNumberFormat="0" applyProtection="0">
      <alignment horizontal="right" vertical="center"/>
    </xf>
    <xf numFmtId="4" fontId="96" fillId="48" borderId="263" applyNumberFormat="0" applyProtection="0">
      <alignment horizontal="right" vertical="center"/>
    </xf>
    <xf numFmtId="4" fontId="84" fillId="48" borderId="258" applyNumberFormat="0" applyProtection="0">
      <alignment horizontal="right" vertical="center"/>
    </xf>
    <xf numFmtId="4" fontId="96" fillId="73" borderId="263" applyNumberFormat="0" applyProtection="0">
      <alignment horizontal="right" vertical="center"/>
    </xf>
    <xf numFmtId="0" fontId="11" fillId="11" borderId="18" applyNumberFormat="0" applyFont="0" applyAlignment="0" applyProtection="0"/>
    <xf numFmtId="4" fontId="84" fillId="73" borderId="258" applyNumberFormat="0" applyProtection="0">
      <alignment horizontal="right" vertical="center"/>
    </xf>
    <xf numFmtId="4" fontId="84" fillId="95" borderId="257" applyNumberFormat="0" applyProtection="0">
      <alignment horizontal="right" vertical="center"/>
    </xf>
    <xf numFmtId="0" fontId="11" fillId="11" borderId="18" applyNumberFormat="0" applyFont="0" applyAlignment="0" applyProtection="0"/>
    <xf numFmtId="4" fontId="84" fillId="89" borderId="257" applyNumberFormat="0" applyProtection="0">
      <alignment horizontal="left" vertical="center" indent="1"/>
    </xf>
    <xf numFmtId="0" fontId="11" fillId="11" borderId="18" applyNumberFormat="0" applyFont="0" applyAlignment="0" applyProtection="0"/>
    <xf numFmtId="0" fontId="11" fillId="11" borderId="18" applyNumberFormat="0" applyFont="0" applyAlignment="0" applyProtection="0"/>
    <xf numFmtId="0" fontId="34" fillId="83" borderId="286" applyNumberFormat="0" applyProtection="0">
      <alignment horizontal="left" vertical="center" indent="1"/>
    </xf>
    <xf numFmtId="10" fontId="96" fillId="75" borderId="226" applyNumberFormat="0" applyBorder="0" applyAlignment="0" applyProtection="0"/>
    <xf numFmtId="0" fontId="11" fillId="11" borderId="1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85" fillId="49" borderId="284" applyNumberFormat="0" applyAlignment="0" applyProtection="0"/>
    <xf numFmtId="0" fontId="86" fillId="42" borderId="284" applyNumberFormat="0" applyAlignment="0" applyProtection="0"/>
    <xf numFmtId="0" fontId="86" fillId="42" borderId="284" applyNumberFormat="0" applyAlignment="0" applyProtection="0"/>
    <xf numFmtId="0" fontId="34" fillId="40" borderId="284" applyNumberFormat="0" applyFont="0" applyAlignment="0" applyProtection="0"/>
    <xf numFmtId="0" fontId="109" fillId="44" borderId="284" applyNumberFormat="0" applyAlignment="0" applyProtection="0"/>
    <xf numFmtId="0" fontId="109" fillId="44" borderId="284" applyNumberFormat="0" applyAlignment="0" applyProtection="0"/>
    <xf numFmtId="0" fontId="181" fillId="68" borderId="284" applyNumberFormat="0" applyAlignment="0" applyProtection="0"/>
    <xf numFmtId="0" fontId="109" fillId="44" borderId="284" applyNumberFormat="0" applyAlignment="0" applyProtection="0"/>
    <xf numFmtId="0" fontId="109" fillId="44" borderId="284" applyNumberFormat="0" applyAlignment="0" applyProtection="0"/>
    <xf numFmtId="0" fontId="34" fillId="67" borderId="285" applyNumberFormat="0" applyFont="0" applyAlignment="0" applyProtection="0"/>
    <xf numFmtId="0" fontId="34" fillId="40" borderId="285" applyNumberFormat="0" applyFont="0" applyAlignment="0" applyProtection="0"/>
    <xf numFmtId="0" fontId="96" fillId="67" borderId="263" applyNumberFormat="0" applyFont="0" applyAlignment="0" applyProtection="0"/>
    <xf numFmtId="0" fontId="34" fillId="40" borderId="285" applyNumberFormat="0" applyFont="0" applyAlignment="0" applyProtection="0"/>
    <xf numFmtId="0" fontId="34" fillId="40" borderId="284" applyNumberFormat="0" applyFont="0" applyAlignment="0" applyProtection="0"/>
    <xf numFmtId="4" fontId="128" fillId="77" borderId="287" applyNumberFormat="0" applyProtection="0">
      <alignment horizontal="left" vertical="center" indent="1"/>
    </xf>
    <xf numFmtId="0" fontId="118" fillId="42" borderId="298" applyNumberFormat="0" applyAlignment="0" applyProtection="0"/>
    <xf numFmtId="0" fontId="118" fillId="49" borderId="298" applyNumberFormat="0" applyAlignment="0" applyProtection="0"/>
    <xf numFmtId="0" fontId="118" fillId="49" borderId="298" applyNumberFormat="0" applyAlignment="0" applyProtection="0"/>
    <xf numFmtId="4" fontId="84" fillId="78" borderId="298" applyNumberFormat="0" applyProtection="0">
      <alignment vertical="center"/>
    </xf>
    <xf numFmtId="4" fontId="134" fillId="78" borderId="298" applyNumberFormat="0" applyProtection="0">
      <alignment vertical="center"/>
    </xf>
    <xf numFmtId="4" fontId="96" fillId="78" borderId="263" applyNumberFormat="0" applyProtection="0">
      <alignment horizontal="left" vertical="center" indent="1"/>
    </xf>
    <xf numFmtId="4" fontId="84" fillId="78" borderId="298" applyNumberFormat="0" applyProtection="0">
      <alignment horizontal="left" vertical="center" indent="1"/>
    </xf>
    <xf numFmtId="4" fontId="84" fillId="78" borderId="298" applyNumberFormat="0" applyProtection="0">
      <alignment horizontal="left" vertical="center" indent="1"/>
    </xf>
    <xf numFmtId="4" fontId="84" fillId="78" borderId="298" applyNumberFormat="0" applyProtection="0">
      <alignment horizontal="left" vertical="center" indent="1"/>
    </xf>
    <xf numFmtId="0" fontId="186" fillId="77" borderId="287" applyNumberFormat="0" applyProtection="0">
      <alignment horizontal="left" vertical="top" indent="1"/>
    </xf>
    <xf numFmtId="4" fontId="125" fillId="78" borderId="287" applyNumberFormat="0" applyProtection="0">
      <alignment vertical="center"/>
    </xf>
    <xf numFmtId="4" fontId="84" fillId="78" borderId="298" applyNumberFormat="0" applyProtection="0">
      <alignment vertical="center"/>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86" fillId="122" borderId="228" applyNumberFormat="0" applyAlignment="0" applyProtection="0"/>
    <xf numFmtId="0" fontId="170" fillId="123" borderId="237" applyNumberFormat="0" applyAlignment="0" applyProtection="0"/>
    <xf numFmtId="4" fontId="96" fillId="77" borderId="182" applyNumberFormat="0" applyProtection="0">
      <alignment vertical="center"/>
    </xf>
    <xf numFmtId="4" fontId="96" fillId="77" borderId="182" applyNumberFormat="0" applyProtection="0">
      <alignment vertical="center"/>
    </xf>
    <xf numFmtId="4" fontId="96" fillId="77" borderId="182" applyNumberFormat="0" applyProtection="0">
      <alignment vertical="center"/>
    </xf>
    <xf numFmtId="4" fontId="96" fillId="77" borderId="182" applyNumberFormat="0" applyProtection="0">
      <alignment vertical="center"/>
    </xf>
    <xf numFmtId="4" fontId="96" fillId="77" borderId="182" applyNumberFormat="0" applyProtection="0">
      <alignment vertical="center"/>
    </xf>
    <xf numFmtId="4" fontId="124" fillId="79" borderId="123" applyNumberFormat="0" applyProtection="0">
      <alignment horizontal="right" vertical="center" wrapText="1"/>
    </xf>
    <xf numFmtId="4" fontId="185" fillId="78" borderId="182" applyNumberFormat="0" applyProtection="0">
      <alignment vertical="center"/>
    </xf>
    <xf numFmtId="4" fontId="185" fillId="78" borderId="182" applyNumberFormat="0" applyProtection="0">
      <alignment vertical="center"/>
    </xf>
    <xf numFmtId="4" fontId="96" fillId="78" borderId="182" applyNumberFormat="0" applyProtection="0">
      <alignment horizontal="left" vertical="center" indent="1"/>
    </xf>
    <xf numFmtId="4" fontId="96" fillId="78" borderId="182" applyNumberFormat="0" applyProtection="0">
      <alignment horizontal="left" vertical="center" indent="1"/>
    </xf>
    <xf numFmtId="4" fontId="96" fillId="78" borderId="182" applyNumberFormat="0" applyProtection="0">
      <alignment horizontal="left" vertical="center" indent="1"/>
    </xf>
    <xf numFmtId="4" fontId="96" fillId="78" borderId="182" applyNumberFormat="0" applyProtection="0">
      <alignment horizontal="left" vertical="center" indent="1"/>
    </xf>
    <xf numFmtId="4" fontId="124" fillId="79" borderId="123" applyNumberFormat="0" applyProtection="0">
      <alignment horizontal="left" vertical="center" indent="1"/>
    </xf>
    <xf numFmtId="4" fontId="84" fillId="78" borderId="257" applyNumberFormat="0" applyProtection="0">
      <alignment vertical="center"/>
    </xf>
    <xf numFmtId="4" fontId="96" fillId="53" borderId="182" applyNumberFormat="0" applyProtection="0">
      <alignment horizontal="left" vertical="center" indent="1"/>
    </xf>
    <xf numFmtId="4" fontId="96" fillId="53" borderId="182" applyNumberFormat="0" applyProtection="0">
      <alignment horizontal="left" vertical="center" indent="1"/>
    </xf>
    <xf numFmtId="4" fontId="129" fillId="82" borderId="123" applyNumberFormat="0" applyProtection="0">
      <alignment horizontal="left" vertical="center"/>
    </xf>
    <xf numFmtId="4" fontId="96" fillId="53" borderId="182" applyNumberFormat="0" applyProtection="0">
      <alignment horizontal="left" vertical="center" indent="1"/>
    </xf>
    <xf numFmtId="4" fontId="96" fillId="53" borderId="182" applyNumberFormat="0" applyProtection="0">
      <alignment horizontal="left" vertical="center" indent="1"/>
    </xf>
    <xf numFmtId="4" fontId="129" fillId="82" borderId="123" applyNumberFormat="0" applyProtection="0">
      <alignment horizontal="left" vertical="center"/>
    </xf>
    <xf numFmtId="4" fontId="96" fillId="37" borderId="182" applyNumberFormat="0" applyProtection="0">
      <alignment horizontal="right" vertical="center"/>
    </xf>
    <xf numFmtId="4" fontId="96" fillId="37" borderId="182" applyNumberFormat="0" applyProtection="0">
      <alignment horizontal="right" vertical="center"/>
    </xf>
    <xf numFmtId="4" fontId="96" fillId="37" borderId="182" applyNumberFormat="0" applyProtection="0">
      <alignment horizontal="right" vertical="center"/>
    </xf>
    <xf numFmtId="4" fontId="96" fillId="37" borderId="182" applyNumberFormat="0" applyProtection="0">
      <alignment horizontal="right" vertical="center"/>
    </xf>
    <xf numFmtId="4" fontId="96" fillId="132" borderId="182" applyNumberFormat="0" applyProtection="0">
      <alignment horizontal="right" vertical="center"/>
    </xf>
    <xf numFmtId="4" fontId="96" fillId="132" borderId="182" applyNumberFormat="0" applyProtection="0">
      <alignment horizontal="right" vertical="center"/>
    </xf>
    <xf numFmtId="4" fontId="96" fillId="132" borderId="182" applyNumberFormat="0" applyProtection="0">
      <alignment horizontal="right" vertical="center"/>
    </xf>
    <xf numFmtId="4" fontId="96" fillId="132" borderId="182" applyNumberFormat="0" applyProtection="0">
      <alignment horizontal="right" vertical="center"/>
    </xf>
    <xf numFmtId="4" fontId="96" fillId="62" borderId="186" applyNumberFormat="0" applyProtection="0">
      <alignment horizontal="right" vertical="center"/>
    </xf>
    <xf numFmtId="4" fontId="96" fillId="62" borderId="186" applyNumberFormat="0" applyProtection="0">
      <alignment horizontal="right" vertical="center"/>
    </xf>
    <xf numFmtId="4" fontId="96" fillId="62" borderId="186" applyNumberFormat="0" applyProtection="0">
      <alignment horizontal="right" vertical="center"/>
    </xf>
    <xf numFmtId="4" fontId="96" fillId="62" borderId="186" applyNumberFormat="0" applyProtection="0">
      <alignment horizontal="right" vertical="center"/>
    </xf>
    <xf numFmtId="4" fontId="96" fillId="50" borderId="182" applyNumberFormat="0" applyProtection="0">
      <alignment horizontal="right" vertical="center"/>
    </xf>
    <xf numFmtId="4" fontId="96" fillId="50" borderId="182" applyNumberFormat="0" applyProtection="0">
      <alignment horizontal="right" vertical="center"/>
    </xf>
    <xf numFmtId="4" fontId="96" fillId="50" borderId="182" applyNumberFormat="0" applyProtection="0">
      <alignment horizontal="right" vertical="center"/>
    </xf>
    <xf numFmtId="4" fontId="96" fillId="50" borderId="182" applyNumberFormat="0" applyProtection="0">
      <alignment horizontal="right" vertical="center"/>
    </xf>
    <xf numFmtId="4" fontId="96" fillId="54" borderId="182" applyNumberFormat="0" applyProtection="0">
      <alignment horizontal="right" vertical="center"/>
    </xf>
    <xf numFmtId="4" fontId="96" fillId="54" borderId="182" applyNumberFormat="0" applyProtection="0">
      <alignment horizontal="right" vertical="center"/>
    </xf>
    <xf numFmtId="4" fontId="96" fillId="54" borderId="182" applyNumberFormat="0" applyProtection="0">
      <alignment horizontal="right" vertical="center"/>
    </xf>
    <xf numFmtId="4" fontId="96" fillId="54" borderId="182" applyNumberFormat="0" applyProtection="0">
      <alignment horizontal="right" vertical="center"/>
    </xf>
    <xf numFmtId="4" fontId="96" fillId="69" borderId="182" applyNumberFormat="0" applyProtection="0">
      <alignment horizontal="right" vertical="center"/>
    </xf>
    <xf numFmtId="4" fontId="96" fillId="69" borderId="182" applyNumberFormat="0" applyProtection="0">
      <alignment horizontal="right" vertical="center"/>
    </xf>
    <xf numFmtId="4" fontId="96" fillId="69" borderId="182" applyNumberFormat="0" applyProtection="0">
      <alignment horizontal="right" vertical="center"/>
    </xf>
    <xf numFmtId="4" fontId="96" fillId="69" borderId="182" applyNumberFormat="0" applyProtection="0">
      <alignment horizontal="right" vertical="center"/>
    </xf>
    <xf numFmtId="4" fontId="96" fillId="48" borderId="182" applyNumberFormat="0" applyProtection="0">
      <alignment horizontal="right" vertical="center"/>
    </xf>
    <xf numFmtId="4" fontId="96" fillId="48" borderId="182" applyNumberFormat="0" applyProtection="0">
      <alignment horizontal="right" vertical="center"/>
    </xf>
    <xf numFmtId="4" fontId="96" fillId="48" borderId="182" applyNumberFormat="0" applyProtection="0">
      <alignment horizontal="right" vertical="center"/>
    </xf>
    <xf numFmtId="4" fontId="96" fillId="48" borderId="182" applyNumberFormat="0" applyProtection="0">
      <alignment horizontal="right" vertical="center"/>
    </xf>
    <xf numFmtId="4" fontId="96" fillId="73" borderId="182" applyNumberFormat="0" applyProtection="0">
      <alignment horizontal="right" vertical="center"/>
    </xf>
    <xf numFmtId="4" fontId="96" fillId="73" borderId="182" applyNumberFormat="0" applyProtection="0">
      <alignment horizontal="right" vertical="center"/>
    </xf>
    <xf numFmtId="4" fontId="96" fillId="73" borderId="182" applyNumberFormat="0" applyProtection="0">
      <alignment horizontal="right" vertical="center"/>
    </xf>
    <xf numFmtId="4" fontId="96" fillId="73" borderId="182" applyNumberFormat="0" applyProtection="0">
      <alignment horizontal="right" vertical="center"/>
    </xf>
    <xf numFmtId="4" fontId="96" fillId="47" borderId="182" applyNumberFormat="0" applyProtection="0">
      <alignment horizontal="right" vertical="center"/>
    </xf>
    <xf numFmtId="4" fontId="96" fillId="47" borderId="182" applyNumberFormat="0" applyProtection="0">
      <alignment horizontal="right" vertical="center"/>
    </xf>
    <xf numFmtId="4" fontId="96" fillId="47" borderId="182" applyNumberFormat="0" applyProtection="0">
      <alignment horizontal="right" vertical="center"/>
    </xf>
    <xf numFmtId="4" fontId="96" fillId="47" borderId="182" applyNumberFormat="0" applyProtection="0">
      <alignment horizontal="right" vertical="center"/>
    </xf>
    <xf numFmtId="4" fontId="96" fillId="137" borderId="186" applyNumberFormat="0" applyProtection="0">
      <alignment horizontal="left" vertical="center" indent="1"/>
    </xf>
    <xf numFmtId="4" fontId="96" fillId="137" borderId="186" applyNumberFormat="0" applyProtection="0">
      <alignment horizontal="left" vertical="center" indent="1"/>
    </xf>
    <xf numFmtId="4" fontId="96" fillId="137" borderId="186" applyNumberFormat="0" applyProtection="0">
      <alignment horizontal="left" vertical="center" indent="1"/>
    </xf>
    <xf numFmtId="4" fontId="96" fillId="137" borderId="186" applyNumberFormat="0" applyProtection="0">
      <alignment horizontal="left" vertical="center" indent="1"/>
    </xf>
    <xf numFmtId="4" fontId="128" fillId="0" borderId="123" applyNumberFormat="0" applyProtection="0">
      <alignment horizontal="left" vertical="center" indent="1"/>
    </xf>
    <xf numFmtId="4" fontId="34" fillId="66" borderId="186" applyNumberFormat="0" applyProtection="0">
      <alignment horizontal="left" vertical="center" indent="1"/>
    </xf>
    <xf numFmtId="4" fontId="34" fillId="66" borderId="186" applyNumberFormat="0" applyProtection="0">
      <alignment horizontal="left" vertical="center" indent="1"/>
    </xf>
    <xf numFmtId="4" fontId="84" fillId="0" borderId="123" applyNumberFormat="0" applyProtection="0">
      <alignment horizontal="left" vertical="center" indent="1"/>
    </xf>
    <xf numFmtId="4" fontId="34" fillId="66" borderId="186" applyNumberFormat="0" applyProtection="0">
      <alignment horizontal="left" vertical="center" indent="1"/>
    </xf>
    <xf numFmtId="4" fontId="34" fillId="66" borderId="186" applyNumberFormat="0" applyProtection="0">
      <alignment horizontal="left" vertical="center" indent="1"/>
    </xf>
    <xf numFmtId="4" fontId="96" fillId="105" borderId="182" applyNumberFormat="0" applyProtection="0">
      <alignment horizontal="right" vertical="center"/>
    </xf>
    <xf numFmtId="4" fontId="96" fillId="105" borderId="182" applyNumberFormat="0" applyProtection="0">
      <alignment horizontal="right" vertical="center"/>
    </xf>
    <xf numFmtId="4" fontId="96" fillId="105" borderId="182" applyNumberFormat="0" applyProtection="0">
      <alignment horizontal="right" vertical="center"/>
    </xf>
    <xf numFmtId="4" fontId="96" fillId="105" borderId="182" applyNumberFormat="0" applyProtection="0">
      <alignment horizontal="right" vertical="center"/>
    </xf>
    <xf numFmtId="4" fontId="133" fillId="76" borderId="176">
      <alignment horizontal="left" vertical="center" indent="1"/>
    </xf>
    <xf numFmtId="4" fontId="96" fillId="90" borderId="186" applyNumberFormat="0" applyProtection="0">
      <alignment horizontal="left" vertical="center" indent="1"/>
    </xf>
    <xf numFmtId="4" fontId="96" fillId="90" borderId="186" applyNumberFormat="0" applyProtection="0">
      <alignment horizontal="left" vertical="center" indent="1"/>
    </xf>
    <xf numFmtId="4" fontId="96" fillId="90" borderId="186" applyNumberFormat="0" applyProtection="0">
      <alignment horizontal="left" vertical="center" indent="1"/>
    </xf>
    <xf numFmtId="4" fontId="96" fillId="90" borderId="186" applyNumberFormat="0" applyProtection="0">
      <alignment horizontal="left" vertical="center" indent="1"/>
    </xf>
    <xf numFmtId="4" fontId="96" fillId="105" borderId="186" applyNumberFormat="0" applyProtection="0">
      <alignment horizontal="left" vertical="center" indent="1"/>
    </xf>
    <xf numFmtId="4" fontId="96" fillId="105" borderId="186" applyNumberFormat="0" applyProtection="0">
      <alignment horizontal="left" vertical="center" indent="1"/>
    </xf>
    <xf numFmtId="4" fontId="96" fillId="105" borderId="186" applyNumberFormat="0" applyProtection="0">
      <alignment horizontal="left" vertical="center" indent="1"/>
    </xf>
    <xf numFmtId="4" fontId="96" fillId="105" borderId="186" applyNumberFormat="0" applyProtection="0">
      <alignment horizontal="left" vertical="center" indent="1"/>
    </xf>
    <xf numFmtId="0" fontId="96" fillId="49" borderId="182" applyNumberFormat="0" applyProtection="0">
      <alignment horizontal="left" vertical="center" indent="1"/>
    </xf>
    <xf numFmtId="0" fontId="96" fillId="49" borderId="182" applyNumberFormat="0" applyProtection="0">
      <alignment horizontal="left" vertical="center" indent="1"/>
    </xf>
    <xf numFmtId="0" fontId="129" fillId="85" borderId="123" applyNumberFormat="0" applyProtection="0">
      <alignment horizontal="left" vertical="center" indent="2"/>
    </xf>
    <xf numFmtId="0" fontId="96" fillId="49" borderId="182" applyNumberFormat="0" applyProtection="0">
      <alignment horizontal="left" vertical="center" indent="1"/>
    </xf>
    <xf numFmtId="0" fontId="96" fillId="49" borderId="182" applyNumberFormat="0" applyProtection="0">
      <alignment horizontal="left" vertical="center" indent="1"/>
    </xf>
    <xf numFmtId="0" fontId="129" fillId="85" borderId="123" applyNumberFormat="0" applyProtection="0">
      <alignment horizontal="left" vertical="center" indent="2"/>
    </xf>
    <xf numFmtId="0" fontId="96" fillId="71" borderId="182" applyNumberFormat="0" applyProtection="0">
      <alignment horizontal="left" vertical="center" indent="1"/>
    </xf>
    <xf numFmtId="0" fontId="96" fillId="71" borderId="182" applyNumberFormat="0" applyProtection="0">
      <alignment horizontal="left" vertical="center" indent="1"/>
    </xf>
    <xf numFmtId="0" fontId="96" fillId="71" borderId="182" applyNumberFormat="0" applyProtection="0">
      <alignment horizontal="left" vertical="center" indent="1"/>
    </xf>
    <xf numFmtId="0" fontId="96" fillId="71" borderId="182" applyNumberFormat="0" applyProtection="0">
      <alignment horizontal="left" vertical="center" indent="1"/>
    </xf>
    <xf numFmtId="0" fontId="116" fillId="0" borderId="123" applyNumberFormat="0" applyProtection="0">
      <alignment horizontal="left" vertical="center" indent="2"/>
    </xf>
    <xf numFmtId="0" fontId="96" fillId="45" borderId="182" applyNumberFormat="0" applyProtection="0">
      <alignment horizontal="left" vertical="center" indent="1"/>
    </xf>
    <xf numFmtId="0" fontId="96" fillId="45" borderId="182" applyNumberFormat="0" applyProtection="0">
      <alignment horizontal="left" vertical="center" indent="1"/>
    </xf>
    <xf numFmtId="0" fontId="96" fillId="45" borderId="182" applyNumberFormat="0" applyProtection="0">
      <alignment horizontal="left" vertical="center" indent="1"/>
    </xf>
    <xf numFmtId="0" fontId="96" fillId="45" borderId="182" applyNumberFormat="0" applyProtection="0">
      <alignment horizontal="left" vertical="center" indent="1"/>
    </xf>
    <xf numFmtId="0" fontId="116" fillId="0" borderId="123" applyNumberFormat="0" applyProtection="0">
      <alignment horizontal="left" vertical="center" indent="2"/>
    </xf>
    <xf numFmtId="0" fontId="96" fillId="90" borderId="182" applyNumberFormat="0" applyProtection="0">
      <alignment horizontal="left" vertical="center" indent="1"/>
    </xf>
    <xf numFmtId="0" fontId="96" fillId="90" borderId="182" applyNumberFormat="0" applyProtection="0">
      <alignment horizontal="left" vertical="center" indent="1"/>
    </xf>
    <xf numFmtId="0" fontId="96" fillId="90" borderId="182" applyNumberFormat="0" applyProtection="0">
      <alignment horizontal="left" vertical="center" indent="1"/>
    </xf>
    <xf numFmtId="0" fontId="96" fillId="90" borderId="182" applyNumberFormat="0" applyProtection="0">
      <alignment horizontal="left" vertical="center" indent="1"/>
    </xf>
    <xf numFmtId="0" fontId="116" fillId="0" borderId="123" applyNumberFormat="0" applyProtection="0">
      <alignment horizontal="left" vertical="center" indent="2"/>
    </xf>
    <xf numFmtId="0" fontId="181" fillId="68" borderId="237" applyNumberFormat="0" applyAlignment="0" applyProtection="0"/>
    <xf numFmtId="0" fontId="109" fillId="44" borderId="228" applyNumberFormat="0" applyAlignment="0" applyProtection="0"/>
    <xf numFmtId="0" fontId="11" fillId="0" borderId="0"/>
    <xf numFmtId="0" fontId="11" fillId="0" borderId="0"/>
    <xf numFmtId="0" fontId="11" fillId="0" borderId="0"/>
    <xf numFmtId="0" fontId="34" fillId="88" borderId="123" applyNumberFormat="0">
      <protection locked="0"/>
    </xf>
    <xf numFmtId="0" fontId="34" fillId="88" borderId="123" applyNumberForma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84" fillId="89" borderId="298"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9" fillId="44" borderId="284"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88" borderId="123" applyNumberForma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255" applyNumberFormat="0" applyFill="0" applyAlignment="0" applyProtection="0"/>
    <xf numFmtId="0" fontId="106" fillId="0" borderId="26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88" borderId="123" applyNumberFormat="0">
      <protection locked="0"/>
    </xf>
    <xf numFmtId="0" fontId="11" fillId="0" borderId="0"/>
    <xf numFmtId="0" fontId="11" fillId="0" borderId="0"/>
    <xf numFmtId="0" fontId="11" fillId="0" borderId="0"/>
    <xf numFmtId="0" fontId="130" fillId="66" borderId="187" applyBorder="0"/>
    <xf numFmtId="0" fontId="130" fillId="66" borderId="187" applyBorder="0"/>
    <xf numFmtId="4" fontId="185" fillId="75" borderId="123" applyNumberFormat="0" applyProtection="0">
      <alignment vertical="center"/>
    </xf>
    <xf numFmtId="4" fontId="185" fillId="75" borderId="123" applyNumberFormat="0" applyProtection="0">
      <alignment vertical="center"/>
    </xf>
    <xf numFmtId="4" fontId="135" fillId="80" borderId="176">
      <alignment vertical="center"/>
    </xf>
    <xf numFmtId="4" fontId="136" fillId="80" borderId="176">
      <alignment vertical="center"/>
    </xf>
    <xf numFmtId="4" fontId="135" fillId="81" borderId="176">
      <alignment vertical="center"/>
    </xf>
    <xf numFmtId="4" fontId="136" fillId="81" borderId="176">
      <alignment vertical="center"/>
    </xf>
    <xf numFmtId="10" fontId="96" fillId="75" borderId="197" applyNumberFormat="0" applyBorder="0" applyAlignment="0" applyProtection="0"/>
    <xf numFmtId="0" fontId="109" fillId="44" borderId="199" applyNumberFormat="0" applyAlignment="0" applyProtection="0"/>
    <xf numFmtId="0" fontId="109" fillId="44" borderId="199" applyNumberFormat="0" applyAlignment="0" applyProtection="0"/>
    <xf numFmtId="0" fontId="109" fillId="44" borderId="199" applyNumberFormat="0" applyAlignment="0" applyProtection="0"/>
    <xf numFmtId="0" fontId="109" fillId="44" borderId="199" applyNumberFormat="0" applyAlignment="0" applyProtection="0"/>
    <xf numFmtId="0" fontId="109" fillId="44" borderId="199" applyNumberFormat="0" applyAlignment="0" applyProtection="0"/>
    <xf numFmtId="0" fontId="109" fillId="44" borderId="199" applyNumberFormat="0" applyAlignment="0" applyProtection="0"/>
    <xf numFmtId="0" fontId="109" fillId="44" borderId="199" applyNumberFormat="0" applyAlignment="0" applyProtection="0"/>
    <xf numFmtId="0" fontId="109" fillId="44" borderId="199" applyNumberFormat="0" applyAlignment="0" applyProtection="0"/>
    <xf numFmtId="0" fontId="109" fillId="44" borderId="199" applyNumberFormat="0" applyAlignment="0" applyProtection="0"/>
    <xf numFmtId="0" fontId="109" fillId="44" borderId="199" applyNumberFormat="0" applyAlignment="0" applyProtection="0"/>
    <xf numFmtId="0" fontId="109" fillId="44" borderId="199" applyNumberFormat="0" applyAlignment="0" applyProtection="0"/>
    <xf numFmtId="0" fontId="109" fillId="44" borderId="199" applyNumberFormat="0" applyAlignment="0" applyProtection="0"/>
    <xf numFmtId="10" fontId="96" fillId="75" borderId="197" applyNumberFormat="0" applyBorder="0" applyAlignment="0" applyProtection="0"/>
    <xf numFmtId="10" fontId="96" fillId="75" borderId="197" applyNumberFormat="0" applyBorder="0" applyAlignment="0" applyProtection="0"/>
    <xf numFmtId="4" fontId="96" fillId="0" borderId="182" applyNumberFormat="0" applyProtection="0">
      <alignment horizontal="right" vertical="center"/>
    </xf>
    <xf numFmtId="4" fontId="96" fillId="0" borderId="182" applyNumberFormat="0" applyProtection="0">
      <alignment horizontal="right" vertical="center"/>
    </xf>
    <xf numFmtId="4" fontId="96" fillId="0" borderId="182" applyNumberFormat="0" applyProtection="0">
      <alignment horizontal="right" vertical="center"/>
    </xf>
    <xf numFmtId="4" fontId="137" fillId="0" borderId="123" applyNumberFormat="0" applyProtection="0">
      <alignment horizontal="right" vertical="center" wrapText="1"/>
    </xf>
    <xf numFmtId="4" fontId="96" fillId="0" borderId="182" applyNumberFormat="0" applyProtection="0">
      <alignment horizontal="right" vertical="center"/>
    </xf>
    <xf numFmtId="0" fontId="170" fillId="123" borderId="263" applyNumberFormat="0" applyAlignment="0" applyProtection="0"/>
    <xf numFmtId="4" fontId="96" fillId="0" borderId="182" applyNumberFormat="0" applyProtection="0">
      <alignment horizontal="right" vertical="center"/>
    </xf>
    <xf numFmtId="4" fontId="137" fillId="0" borderId="123" applyNumberFormat="0" applyProtection="0">
      <alignment horizontal="right" vertical="center" wrapText="1"/>
    </xf>
    <xf numFmtId="0" fontId="106" fillId="0" borderId="201" applyNumberFormat="0" applyFill="0" applyAlignment="0" applyProtection="0"/>
    <xf numFmtId="0" fontId="106" fillId="0" borderId="201" applyNumberFormat="0" applyFill="0" applyAlignment="0" applyProtection="0"/>
    <xf numFmtId="0" fontId="106" fillId="0" borderId="201" applyNumberFormat="0" applyFill="0" applyAlignment="0" applyProtection="0"/>
    <xf numFmtId="0" fontId="106" fillId="0" borderId="201" applyNumberFormat="0" applyFill="0" applyAlignment="0" applyProtection="0"/>
    <xf numFmtId="0" fontId="106" fillId="0" borderId="201" applyNumberFormat="0" applyFill="0" applyAlignment="0" applyProtection="0"/>
    <xf numFmtId="0" fontId="105" fillId="0" borderId="200" applyNumberFormat="0" applyFill="0" applyAlignment="0" applyProtection="0"/>
    <xf numFmtId="4" fontId="185" fillId="76" borderId="182" applyNumberFormat="0" applyProtection="0">
      <alignment horizontal="right" vertical="center"/>
    </xf>
    <xf numFmtId="4" fontId="185" fillId="76" borderId="182" applyNumberFormat="0" applyProtection="0">
      <alignment horizontal="right" vertical="center"/>
    </xf>
    <xf numFmtId="4" fontId="138" fillId="80" borderId="176">
      <alignment vertical="center"/>
    </xf>
    <xf numFmtId="0" fontId="46" fillId="0" borderId="198">
      <alignment horizontal="left" vertical="center"/>
    </xf>
    <xf numFmtId="0" fontId="46" fillId="0" borderId="198">
      <alignment horizontal="left" vertical="center"/>
    </xf>
    <xf numFmtId="4" fontId="139" fillId="80" borderId="176">
      <alignment vertical="center"/>
    </xf>
    <xf numFmtId="4" fontId="138" fillId="81" borderId="176">
      <alignment vertical="center"/>
    </xf>
    <xf numFmtId="4" fontId="139" fillId="91" borderId="176">
      <alignment vertical="center"/>
    </xf>
    <xf numFmtId="4" fontId="96" fillId="53" borderId="182" applyNumberFormat="0" applyProtection="0">
      <alignment horizontal="left" vertical="center" indent="1"/>
    </xf>
    <xf numFmtId="4" fontId="96" fillId="53" borderId="182" applyNumberFormat="0" applyProtection="0">
      <alignment horizontal="left" vertical="center" indent="1"/>
    </xf>
    <xf numFmtId="4" fontId="137" fillId="0" borderId="123" applyNumberFormat="0" applyProtection="0">
      <alignment horizontal="left" vertical="center" indent="1"/>
    </xf>
    <xf numFmtId="4" fontId="96" fillId="53" borderId="182" applyNumberFormat="0" applyProtection="0">
      <alignment horizontal="left" vertical="center" indent="1"/>
    </xf>
    <xf numFmtId="4" fontId="96" fillId="53" borderId="182" applyNumberFormat="0" applyProtection="0">
      <alignment horizontal="left" vertical="center" indent="1"/>
    </xf>
    <xf numFmtId="4" fontId="137" fillId="0" borderId="123" applyNumberFormat="0" applyProtection="0">
      <alignment horizontal="left" vertical="center" indent="1"/>
    </xf>
    <xf numFmtId="0" fontId="129" fillId="92" borderId="123" applyNumberFormat="0" applyProtection="0">
      <alignment horizontal="center" vertical="top" wrapText="1"/>
    </xf>
    <xf numFmtId="0" fontId="129" fillId="92" borderId="123" applyNumberFormat="0" applyProtection="0">
      <alignment horizontal="center" vertical="top" wrapText="1"/>
    </xf>
    <xf numFmtId="0" fontId="46" fillId="0" borderId="296">
      <alignment horizontal="left" vertical="center"/>
    </xf>
    <xf numFmtId="4" fontId="126" fillId="81" borderId="176">
      <alignment vertical="center"/>
    </xf>
    <xf numFmtId="4" fontId="127" fillId="81" borderId="176">
      <alignment vertical="center"/>
    </xf>
    <xf numFmtId="4" fontId="187" fillId="140" borderId="186" applyNumberFormat="0" applyProtection="0">
      <alignment horizontal="left" vertical="center" indent="1"/>
    </xf>
    <xf numFmtId="4" fontId="187" fillId="140" borderId="186" applyNumberFormat="0" applyProtection="0">
      <alignment horizontal="left" vertical="center" indent="1"/>
    </xf>
    <xf numFmtId="0" fontId="96" fillId="141" borderId="123"/>
    <xf numFmtId="0" fontId="96" fillId="141" borderId="123"/>
    <xf numFmtId="0" fontId="96" fillId="141" borderId="123"/>
    <xf numFmtId="0" fontId="96" fillId="141" borderId="123"/>
    <xf numFmtId="0" fontId="96" fillId="141" borderId="123"/>
    <xf numFmtId="4" fontId="190" fillId="88" borderId="182" applyNumberFormat="0" applyProtection="0">
      <alignment horizontal="right" vertical="center"/>
    </xf>
    <xf numFmtId="4" fontId="190" fillId="88" borderId="182" applyNumberFormat="0" applyProtection="0">
      <alignment horizontal="right" vertical="center"/>
    </xf>
    <xf numFmtId="0" fontId="86" fillId="42" borderId="199" applyNumberFormat="0" applyAlignment="0" applyProtection="0"/>
    <xf numFmtId="0" fontId="86" fillId="42" borderId="199" applyNumberFormat="0" applyAlignment="0" applyProtection="0"/>
    <xf numFmtId="0" fontId="86" fillId="42" borderId="199" applyNumberFormat="0" applyAlignment="0" applyProtection="0"/>
    <xf numFmtId="0" fontId="86" fillId="42" borderId="199" applyNumberFormat="0" applyAlignment="0" applyProtection="0"/>
    <xf numFmtId="0" fontId="86" fillId="42" borderId="199" applyNumberFormat="0" applyAlignment="0" applyProtection="0"/>
    <xf numFmtId="0" fontId="86" fillId="42" borderId="199" applyNumberFormat="0" applyAlignment="0" applyProtection="0"/>
    <xf numFmtId="0" fontId="86" fillId="42" borderId="199" applyNumberFormat="0" applyAlignment="0" applyProtection="0"/>
    <xf numFmtId="0" fontId="86" fillId="42" borderId="199" applyNumberFormat="0" applyAlignment="0" applyProtection="0"/>
    <xf numFmtId="0" fontId="85" fillId="49" borderId="199" applyNumberFormat="0" applyAlignment="0" applyProtection="0"/>
    <xf numFmtId="0" fontId="85" fillId="49" borderId="199" applyNumberFormat="0" applyAlignment="0" applyProtection="0"/>
    <xf numFmtId="0" fontId="34" fillId="40" borderId="285" applyNumberFormat="0" applyFont="0" applyAlignment="0" applyProtection="0"/>
    <xf numFmtId="0" fontId="84" fillId="40" borderId="285" applyNumberFormat="0" applyFont="0" applyAlignment="0" applyProtection="0"/>
    <xf numFmtId="0" fontId="84" fillId="40" borderId="285" applyNumberFormat="0" applyFont="0" applyAlignment="0" applyProtection="0"/>
    <xf numFmtId="200" fontId="150" fillId="0" borderId="181">
      <alignment horizontal="center"/>
    </xf>
    <xf numFmtId="4" fontId="134" fillId="90" borderId="287" applyNumberFormat="0" applyProtection="0">
      <alignment horizontal="right" vertical="center"/>
    </xf>
    <xf numFmtId="0" fontId="194" fillId="0" borderId="123" applyNumberFormat="0" applyFill="0" applyProtection="0">
      <alignment wrapText="1"/>
    </xf>
    <xf numFmtId="0" fontId="194" fillId="0" borderId="123" applyNumberFormat="0" applyFill="0" applyProtection="0">
      <alignment wrapText="1"/>
    </xf>
    <xf numFmtId="0" fontId="34" fillId="0" borderId="97" applyNumberFormat="0" applyFont="0" applyFill="0" applyAlignment="0" applyProtection="0"/>
    <xf numFmtId="0" fontId="34" fillId="0" borderId="97" applyNumberFormat="0" applyFont="0" applyFill="0" applyAlignment="0" applyProtection="0"/>
    <xf numFmtId="0" fontId="34" fillId="0" borderId="97" applyNumberFormat="0" applyFont="0" applyFill="0" applyAlignment="0" applyProtection="0"/>
    <xf numFmtId="0" fontId="34" fillId="0" borderId="97" applyNumberFormat="0" applyFont="0" applyFill="0" applyAlignment="0" applyProtection="0"/>
    <xf numFmtId="4" fontId="84" fillId="89" borderId="286" applyNumberFormat="0" applyProtection="0">
      <alignment horizontal="right" vertical="center"/>
    </xf>
    <xf numFmtId="4" fontId="84" fillId="54" borderId="287" applyNumberFormat="0" applyProtection="0">
      <alignment horizontal="right" vertical="center"/>
    </xf>
    <xf numFmtId="0" fontId="34" fillId="131" borderId="286" applyNumberFormat="0" applyProtection="0">
      <alignment horizontal="left" vertical="center" indent="1"/>
    </xf>
    <xf numFmtId="0" fontId="34" fillId="0" borderId="181" applyNumberFormat="0" applyFont="0" applyFill="0" applyAlignment="0" applyProtection="0"/>
    <xf numFmtId="0" fontId="34" fillId="0" borderId="181" applyNumberFormat="0" applyFont="0" applyFill="0" applyAlignment="0" applyProtection="0"/>
    <xf numFmtId="0" fontId="34" fillId="0" borderId="181" applyNumberFormat="0" applyFont="0" applyFill="0" applyAlignment="0" applyProtection="0"/>
    <xf numFmtId="0" fontId="34" fillId="0" borderId="181" applyNumberFormat="0" applyFont="0" applyFill="0" applyAlignment="0" applyProtection="0"/>
    <xf numFmtId="0" fontId="34" fillId="0" borderId="128" applyNumberFormat="0" applyFont="0" applyFill="0" applyAlignment="0" applyProtection="0"/>
    <xf numFmtId="0" fontId="34" fillId="0" borderId="128" applyNumberFormat="0" applyFont="0" applyFill="0" applyAlignment="0" applyProtection="0"/>
    <xf numFmtId="0" fontId="34" fillId="0" borderId="128" applyNumberFormat="0" applyFont="0" applyFill="0" applyAlignment="0" applyProtection="0"/>
    <xf numFmtId="0" fontId="34" fillId="0" borderId="128" applyNumberFormat="0" applyFont="0" applyFill="0" applyAlignment="0" applyProtection="0"/>
    <xf numFmtId="4" fontId="139" fillId="91" borderId="259">
      <alignment vertical="center"/>
    </xf>
    <xf numFmtId="0" fontId="34" fillId="131" borderId="231" applyNumberFormat="0" applyProtection="0">
      <alignment horizontal="left" vertical="center" indent="1"/>
    </xf>
    <xf numFmtId="4" fontId="96" fillId="47" borderId="237" applyNumberFormat="0" applyProtection="0">
      <alignment horizontal="right" vertical="center"/>
    </xf>
    <xf numFmtId="4" fontId="134" fillId="75" borderId="231" applyNumberFormat="0" applyProtection="0">
      <alignment vertical="center"/>
    </xf>
    <xf numFmtId="0" fontId="34" fillId="0" borderId="177" applyNumberFormat="0" applyFill="0" applyBorder="0" applyAlignment="0" applyProtection="0"/>
    <xf numFmtId="0" fontId="34" fillId="0" borderId="177" applyNumberFormat="0" applyFill="0" applyBorder="0" applyAlignment="0" applyProtection="0"/>
    <xf numFmtId="0" fontId="155" fillId="0" borderId="188" applyNumberFormat="0" applyFill="0" applyAlignment="0" applyProtection="0"/>
    <xf numFmtId="0" fontId="155" fillId="0" borderId="178" applyNumberFormat="0" applyFill="0" applyAlignment="0" applyProtection="0"/>
    <xf numFmtId="0" fontId="155" fillId="0" borderId="188" applyNumberFormat="0" applyFill="0" applyAlignment="0" applyProtection="0"/>
    <xf numFmtId="0" fontId="155" fillId="0" borderId="178" applyNumberFormat="0" applyFill="0" applyAlignment="0" applyProtection="0"/>
    <xf numFmtId="0" fontId="34" fillId="0" borderId="177" applyNumberFormat="0" applyFill="0" applyBorder="0" applyAlignment="0" applyProtection="0"/>
    <xf numFmtId="0" fontId="155" fillId="0" borderId="178" applyNumberFormat="0" applyFill="0" applyAlignment="0" applyProtection="0"/>
    <xf numFmtId="0" fontId="34" fillId="0" borderId="177" applyNumberFormat="0" applyFill="0" applyBorder="0" applyAlignment="0" applyProtection="0"/>
    <xf numFmtId="4" fontId="96" fillId="48" borderId="237" applyNumberFormat="0" applyProtection="0">
      <alignment horizontal="right" vertical="center"/>
    </xf>
    <xf numFmtId="198" fontId="34" fillId="0" borderId="179">
      <protection locked="0"/>
    </xf>
    <xf numFmtId="4" fontId="185" fillId="75" borderId="226" applyNumberFormat="0" applyProtection="0">
      <alignment vertical="center"/>
    </xf>
    <xf numFmtId="198" fontId="34" fillId="0" borderId="179">
      <protection locked="0"/>
    </xf>
    <xf numFmtId="198" fontId="34" fillId="0" borderId="179">
      <protection locked="0"/>
    </xf>
    <xf numFmtId="198" fontId="34" fillId="0" borderId="179">
      <protection locked="0"/>
    </xf>
    <xf numFmtId="198" fontId="34" fillId="0" borderId="179">
      <protection locked="0"/>
    </xf>
    <xf numFmtId="0" fontId="34" fillId="131" borderId="257" applyNumberFormat="0" applyProtection="0">
      <alignment horizontal="left" vertical="center" indent="1"/>
    </xf>
    <xf numFmtId="4" fontId="84" fillId="89" borderId="257" applyNumberFormat="0" applyProtection="0">
      <alignment horizontal="left" vertical="center" indent="1"/>
    </xf>
    <xf numFmtId="4" fontId="84" fillId="47" borderId="258" applyNumberFormat="0" applyProtection="0">
      <alignment horizontal="right" vertical="center"/>
    </xf>
    <xf numFmtId="4" fontId="96" fillId="90" borderId="267" applyNumberFormat="0" applyProtection="0">
      <alignment horizontal="left" vertical="center" indent="1"/>
    </xf>
    <xf numFmtId="4" fontId="134" fillId="75" borderId="232" applyNumberFormat="0" applyProtection="0">
      <alignment vertical="center"/>
    </xf>
    <xf numFmtId="4" fontId="185" fillId="75" borderId="226" applyNumberFormat="0" applyProtection="0">
      <alignment vertical="center"/>
    </xf>
    <xf numFmtId="4" fontId="84" fillId="78" borderId="298" applyNumberFormat="0" applyProtection="0">
      <alignment vertical="center"/>
    </xf>
    <xf numFmtId="4" fontId="96" fillId="77" borderId="237" applyNumberFormat="0" applyProtection="0">
      <alignment vertical="center"/>
    </xf>
    <xf numFmtId="4" fontId="96" fillId="54" borderId="237" applyNumberFormat="0" applyProtection="0">
      <alignment horizontal="right" vertical="center"/>
    </xf>
    <xf numFmtId="0" fontId="116" fillId="0" borderId="226" applyNumberFormat="0" applyProtection="0">
      <alignment horizontal="left" vertical="center" indent="2"/>
    </xf>
    <xf numFmtId="4" fontId="144" fillId="0" borderId="287" applyNumberFormat="0" applyProtection="0">
      <alignment horizontal="right" vertical="center"/>
    </xf>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85" fillId="49" borderId="192" applyNumberFormat="0" applyAlignment="0" applyProtection="0"/>
    <xf numFmtId="0" fontId="86" fillId="122" borderId="192" applyNumberFormat="0" applyAlignment="0" applyProtection="0"/>
    <xf numFmtId="0" fontId="170" fillId="123" borderId="193" applyNumberFormat="0" applyAlignment="0" applyProtection="0"/>
    <xf numFmtId="0" fontId="85" fillId="49" borderId="192" applyNumberFormat="0" applyAlignment="0" applyProtection="0"/>
    <xf numFmtId="0" fontId="170" fillId="123" borderId="193" applyNumberFormat="0" applyAlignment="0" applyProtection="0"/>
    <xf numFmtId="0" fontId="170" fillId="123" borderId="193" applyNumberFormat="0" applyAlignment="0" applyProtection="0"/>
    <xf numFmtId="0" fontId="86" fillId="42" borderId="192" applyNumberFormat="0" applyAlignment="0" applyProtection="0"/>
    <xf numFmtId="0" fontId="86" fillId="42" borderId="192" applyNumberFormat="0" applyAlignment="0" applyProtection="0"/>
    <xf numFmtId="0" fontId="86" fillId="42" borderId="192" applyNumberFormat="0" applyAlignment="0" applyProtection="0"/>
    <xf numFmtId="0" fontId="86" fillId="42" borderId="192" applyNumberFormat="0" applyAlignment="0" applyProtection="0"/>
    <xf numFmtId="0" fontId="86" fillId="42" borderId="192" applyNumberFormat="0" applyAlignment="0" applyProtection="0"/>
    <xf numFmtId="0" fontId="86" fillId="42" borderId="192" applyNumberFormat="0" applyAlignment="0" applyProtection="0"/>
    <xf numFmtId="10" fontId="96" fillId="75" borderId="123" applyNumberFormat="0" applyBorder="0" applyAlignment="0" applyProtection="0"/>
    <xf numFmtId="0" fontId="109" fillId="44" borderId="192" applyNumberFormat="0" applyAlignment="0" applyProtection="0"/>
    <xf numFmtId="0" fontId="181" fillId="68" borderId="193" applyNumberFormat="0" applyAlignment="0" applyProtection="0"/>
    <xf numFmtId="0" fontId="109" fillId="44" borderId="192" applyNumberFormat="0" applyAlignment="0" applyProtection="0"/>
    <xf numFmtId="0" fontId="181" fillId="68" borderId="193" applyNumberFormat="0" applyAlignment="0" applyProtection="0"/>
    <xf numFmtId="0" fontId="181" fillId="68" borderId="193" applyNumberFormat="0" applyAlignment="0" applyProtection="0"/>
    <xf numFmtId="0" fontId="109" fillId="44" borderId="192" applyNumberFormat="0" applyAlignment="0" applyProtection="0"/>
    <xf numFmtId="0" fontId="109" fillId="44" borderId="192" applyNumberFormat="0" applyAlignment="0" applyProtection="0"/>
    <xf numFmtId="0" fontId="109" fillId="44" borderId="192" applyNumberFormat="0" applyAlignment="0" applyProtection="0"/>
    <xf numFmtId="0" fontId="109" fillId="44" borderId="192" applyNumberFormat="0" applyAlignment="0" applyProtection="0"/>
    <xf numFmtId="0" fontId="181" fillId="68" borderId="192" applyNumberFormat="0" applyAlignment="0" applyProtection="0"/>
    <xf numFmtId="0" fontId="109" fillId="44" borderId="192" applyNumberFormat="0" applyAlignment="0" applyProtection="0"/>
    <xf numFmtId="0" fontId="181" fillId="68" borderId="192" applyNumberFormat="0" applyAlignment="0" applyProtection="0"/>
    <xf numFmtId="0" fontId="109" fillId="44" borderId="192" applyNumberFormat="0" applyAlignment="0" applyProtection="0"/>
    <xf numFmtId="0" fontId="109" fillId="44" borderId="192" applyNumberFormat="0" applyAlignment="0" applyProtection="0"/>
    <xf numFmtId="0" fontId="109" fillId="44" borderId="192" applyNumberFormat="0" applyAlignment="0" applyProtection="0"/>
    <xf numFmtId="0" fontId="109" fillId="44" borderId="192" applyNumberFormat="0" applyAlignment="0" applyProtection="0"/>
    <xf numFmtId="0" fontId="109" fillId="44" borderId="192" applyNumberFormat="0" applyAlignment="0" applyProtection="0"/>
    <xf numFmtId="0" fontId="109" fillId="44" borderId="192" applyNumberFormat="0" applyAlignment="0" applyProtection="0"/>
    <xf numFmtId="0" fontId="109" fillId="44" borderId="192" applyNumberFormat="0" applyAlignment="0" applyProtection="0"/>
    <xf numFmtId="0" fontId="109" fillId="44" borderId="192" applyNumberFormat="0" applyAlignment="0" applyProtection="0"/>
    <xf numFmtId="0" fontId="34" fillId="67" borderId="194" applyNumberFormat="0" applyFont="0" applyAlignment="0" applyProtection="0"/>
    <xf numFmtId="0" fontId="34" fillId="40" borderId="194" applyNumberFormat="0" applyFont="0" applyAlignment="0" applyProtection="0"/>
    <xf numFmtId="0" fontId="96" fillId="67" borderId="193" applyNumberFormat="0" applyFont="0" applyAlignment="0" applyProtection="0"/>
    <xf numFmtId="0" fontId="84" fillId="40" borderId="194" applyNumberFormat="0" applyFont="0" applyAlignment="0" applyProtection="0"/>
    <xf numFmtId="0" fontId="96" fillId="67" borderId="193" applyNumberFormat="0" applyFont="0" applyAlignment="0" applyProtection="0"/>
    <xf numFmtId="0" fontId="84" fillId="40" borderId="194" applyNumberFormat="0" applyFont="0" applyAlignment="0" applyProtection="0"/>
    <xf numFmtId="0" fontId="84" fillId="40" borderId="194" applyNumberFormat="0" applyFont="0" applyAlignment="0" applyProtection="0"/>
    <xf numFmtId="0" fontId="34" fillId="40" borderId="194" applyNumberFormat="0" applyFont="0" applyAlignment="0" applyProtection="0"/>
    <xf numFmtId="0" fontId="96" fillId="67" borderId="193" applyNumberFormat="0" applyFont="0" applyAlignment="0" applyProtection="0"/>
    <xf numFmtId="0" fontId="34" fillId="40" borderId="192" applyNumberFormat="0" applyFont="0" applyAlignment="0" applyProtection="0"/>
    <xf numFmtId="0" fontId="34" fillId="40" borderId="192" applyNumberFormat="0" applyFont="0" applyAlignment="0" applyProtection="0"/>
    <xf numFmtId="0" fontId="96" fillId="67" borderId="193" applyNumberFormat="0" applyFont="0" applyAlignment="0" applyProtection="0"/>
    <xf numFmtId="0" fontId="34" fillId="40" borderId="192" applyNumberFormat="0" applyFont="0" applyAlignment="0" applyProtection="0"/>
    <xf numFmtId="0" fontId="34" fillId="40" borderId="192" applyNumberFormat="0" applyFont="0" applyAlignment="0" applyProtection="0"/>
    <xf numFmtId="0" fontId="34" fillId="40" borderId="192" applyNumberFormat="0" applyFont="0" applyAlignment="0" applyProtection="0"/>
    <xf numFmtId="0" fontId="118" fillId="122" borderId="189" applyNumberFormat="0" applyAlignment="0" applyProtection="0"/>
    <xf numFmtId="0" fontId="118" fillId="123" borderId="189" applyNumberFormat="0" applyAlignment="0" applyProtection="0"/>
    <xf numFmtId="0" fontId="118" fillId="49" borderId="189" applyNumberFormat="0" applyAlignment="0" applyProtection="0"/>
    <xf numFmtId="0" fontId="118" fillId="123" borderId="189" applyNumberFormat="0" applyAlignment="0" applyProtection="0"/>
    <xf numFmtId="0" fontId="118" fillId="49" borderId="189" applyNumberFormat="0" applyAlignment="0" applyProtection="0"/>
    <xf numFmtId="0" fontId="118" fillId="49" borderId="189" applyNumberFormat="0" applyAlignment="0" applyProtection="0"/>
    <xf numFmtId="0" fontId="118" fillId="42" borderId="189" applyNumberFormat="0" applyAlignment="0" applyProtection="0"/>
    <xf numFmtId="0" fontId="118" fillId="42" borderId="189" applyNumberFormat="0" applyAlignment="0" applyProtection="0"/>
    <xf numFmtId="0" fontId="118" fillId="42" borderId="189" applyNumberFormat="0" applyAlignment="0" applyProtection="0"/>
    <xf numFmtId="0" fontId="118" fillId="42" borderId="189" applyNumberFormat="0" applyAlignment="0" applyProtection="0"/>
    <xf numFmtId="0" fontId="118" fillId="42" borderId="189" applyNumberFormat="0" applyAlignment="0" applyProtection="0"/>
    <xf numFmtId="4" fontId="96" fillId="77" borderId="193" applyNumberFormat="0" applyProtection="0">
      <alignment vertical="center"/>
    </xf>
    <xf numFmtId="4" fontId="84" fillId="78" borderId="189" applyNumberFormat="0" applyProtection="0">
      <alignment vertical="center"/>
    </xf>
    <xf numFmtId="4" fontId="96" fillId="77" borderId="193" applyNumberFormat="0" applyProtection="0">
      <alignment vertical="center"/>
    </xf>
    <xf numFmtId="4" fontId="96" fillId="77" borderId="193" applyNumberFormat="0" applyProtection="0">
      <alignment vertical="center"/>
    </xf>
    <xf numFmtId="4" fontId="96" fillId="77" borderId="193" applyNumberFormat="0" applyProtection="0">
      <alignment vertical="center"/>
    </xf>
    <xf numFmtId="4" fontId="84" fillId="78" borderId="189" applyNumberFormat="0" applyProtection="0">
      <alignment vertical="center"/>
    </xf>
    <xf numFmtId="4" fontId="96" fillId="77" borderId="193" applyNumberFormat="0" applyProtection="0">
      <alignment vertical="center"/>
    </xf>
    <xf numFmtId="4" fontId="124" fillId="79" borderId="123" applyNumberFormat="0" applyProtection="0">
      <alignment horizontal="right" vertical="center" wrapText="1"/>
    </xf>
    <xf numFmtId="4" fontId="84" fillId="78" borderId="189" applyNumberFormat="0" applyProtection="0">
      <alignment vertical="center"/>
    </xf>
    <xf numFmtId="4" fontId="84" fillId="78" borderId="189" applyNumberFormat="0" applyProtection="0">
      <alignment vertical="center"/>
    </xf>
    <xf numFmtId="4" fontId="128" fillId="77" borderId="195" applyNumberFormat="0" applyProtection="0">
      <alignment vertical="center"/>
    </xf>
    <xf numFmtId="4" fontId="185" fillId="78" borderId="193" applyNumberFormat="0" applyProtection="0">
      <alignment vertical="center"/>
    </xf>
    <xf numFmtId="4" fontId="185" fillId="78" borderId="193" applyNumberFormat="0" applyProtection="0">
      <alignment vertical="center"/>
    </xf>
    <xf numFmtId="4" fontId="125" fillId="78" borderId="195" applyNumberFormat="0" applyProtection="0">
      <alignment vertical="center"/>
    </xf>
    <xf numFmtId="4" fontId="134" fillId="78" borderId="189" applyNumberFormat="0" applyProtection="0">
      <alignment vertical="center"/>
    </xf>
    <xf numFmtId="4" fontId="134" fillId="78" borderId="189" applyNumberFormat="0" applyProtection="0">
      <alignment vertical="center"/>
    </xf>
    <xf numFmtId="4" fontId="125" fillId="77" borderId="195" applyNumberFormat="0" applyProtection="0">
      <alignment vertical="center"/>
    </xf>
    <xf numFmtId="4" fontId="96" fillId="78" borderId="193" applyNumberFormat="0" applyProtection="0">
      <alignment horizontal="left" vertical="center" indent="1"/>
    </xf>
    <xf numFmtId="4" fontId="96" fillId="78" borderId="193" applyNumberFormat="0" applyProtection="0">
      <alignment horizontal="left" vertical="center" indent="1"/>
    </xf>
    <xf numFmtId="4" fontId="96" fillId="78" borderId="193" applyNumberFormat="0" applyProtection="0">
      <alignment horizontal="left" vertical="center" indent="1"/>
    </xf>
    <xf numFmtId="4" fontId="96" fillId="78" borderId="193" applyNumberFormat="0" applyProtection="0">
      <alignment horizontal="left" vertical="center" indent="1"/>
    </xf>
    <xf numFmtId="4" fontId="124" fillId="79" borderId="123" applyNumberFormat="0" applyProtection="0">
      <alignment horizontal="left" vertical="center" indent="1"/>
    </xf>
    <xf numFmtId="4" fontId="84" fillId="78" borderId="189" applyNumberFormat="0" applyProtection="0">
      <alignment horizontal="left" vertical="center" indent="1"/>
    </xf>
    <xf numFmtId="4" fontId="84" fillId="78" borderId="189" applyNumberFormat="0" applyProtection="0">
      <alignment horizontal="left" vertical="center" indent="1"/>
    </xf>
    <xf numFmtId="4" fontId="128" fillId="77" borderId="195" applyNumberFormat="0" applyProtection="0">
      <alignment horizontal="left" vertical="center" indent="1"/>
    </xf>
    <xf numFmtId="0" fontId="186" fillId="77" borderId="195" applyNumberFormat="0" applyProtection="0">
      <alignment horizontal="left" vertical="top" indent="1"/>
    </xf>
    <xf numFmtId="0" fontId="186" fillId="77" borderId="195" applyNumberFormat="0" applyProtection="0">
      <alignment horizontal="left" vertical="top" indent="1"/>
    </xf>
    <xf numFmtId="0" fontId="128" fillId="78" borderId="195" applyNumberFormat="0" applyProtection="0">
      <alignment horizontal="left" vertical="top" indent="1"/>
    </xf>
    <xf numFmtId="4" fontId="84" fillId="78" borderId="189" applyNumberFormat="0" applyProtection="0">
      <alignment horizontal="left" vertical="center" indent="1"/>
    </xf>
    <xf numFmtId="4" fontId="84" fillId="78" borderId="189" applyNumberFormat="0" applyProtection="0">
      <alignment horizontal="left" vertical="center" indent="1"/>
    </xf>
    <xf numFmtId="0" fontId="128" fillId="77" borderId="195" applyNumberFormat="0" applyProtection="0">
      <alignment horizontal="left" vertical="top" indent="1"/>
    </xf>
    <xf numFmtId="4" fontId="96" fillId="53" borderId="193" applyNumberFormat="0" applyProtection="0">
      <alignment horizontal="left" vertical="center" indent="1"/>
    </xf>
    <xf numFmtId="4" fontId="96" fillId="53" borderId="193" applyNumberFormat="0" applyProtection="0">
      <alignment horizontal="left" vertical="center" indent="1"/>
    </xf>
    <xf numFmtId="4" fontId="129" fillId="82" borderId="123" applyNumberFormat="0" applyProtection="0">
      <alignment horizontal="left" vertical="center"/>
    </xf>
    <xf numFmtId="4" fontId="96" fillId="53" borderId="193" applyNumberFormat="0" applyProtection="0">
      <alignment horizontal="left" vertical="center" indent="1"/>
    </xf>
    <xf numFmtId="4" fontId="96" fillId="53" borderId="193" applyNumberFormat="0" applyProtection="0">
      <alignment horizontal="left" vertical="center" indent="1"/>
    </xf>
    <xf numFmtId="0" fontId="34" fillId="131" borderId="189" applyNumberFormat="0" applyProtection="0">
      <alignment horizontal="left" vertical="center" indent="1"/>
    </xf>
    <xf numFmtId="4" fontId="129" fillId="82" borderId="123" applyNumberFormat="0" applyProtection="0">
      <alignment horizontal="left" vertical="center"/>
    </xf>
    <xf numFmtId="0" fontId="34" fillId="131" borderId="189" applyNumberFormat="0" applyProtection="0">
      <alignment horizontal="left" vertical="center" indent="1"/>
    </xf>
    <xf numFmtId="0" fontId="34" fillId="131" borderId="189" applyNumberFormat="0" applyProtection="0">
      <alignment horizontal="left" vertical="center" indent="1"/>
    </xf>
    <xf numFmtId="0" fontId="34" fillId="131" borderId="189" applyNumberFormat="0" applyProtection="0">
      <alignment horizontal="left" vertical="center" indent="1"/>
    </xf>
    <xf numFmtId="0" fontId="34" fillId="131" borderId="189" applyNumberFormat="0" applyProtection="0">
      <alignment horizontal="left" vertical="center" indent="1"/>
    </xf>
    <xf numFmtId="4" fontId="96" fillId="37" borderId="193" applyNumberFormat="0" applyProtection="0">
      <alignment horizontal="right" vertical="center"/>
    </xf>
    <xf numFmtId="4" fontId="96" fillId="37" borderId="193" applyNumberFormat="0" applyProtection="0">
      <alignment horizontal="right" vertical="center"/>
    </xf>
    <xf numFmtId="4" fontId="96" fillId="37" borderId="193" applyNumberFormat="0" applyProtection="0">
      <alignment horizontal="right" vertical="center"/>
    </xf>
    <xf numFmtId="4" fontId="96" fillId="37" borderId="193" applyNumberFormat="0" applyProtection="0">
      <alignment horizontal="right" vertical="center"/>
    </xf>
    <xf numFmtId="4" fontId="84" fillId="37" borderId="195" applyNumberFormat="0" applyProtection="0">
      <alignment horizontal="right" vertical="center"/>
    </xf>
    <xf numFmtId="4" fontId="84" fillId="99" borderId="189" applyNumberFormat="0" applyProtection="0">
      <alignment horizontal="right" vertical="center"/>
    </xf>
    <xf numFmtId="4" fontId="84" fillId="99" borderId="189" applyNumberFormat="0" applyProtection="0">
      <alignment horizontal="right" vertical="center"/>
    </xf>
    <xf numFmtId="4" fontId="84" fillId="37" borderId="195" applyNumberFormat="0" applyProtection="0">
      <alignment horizontal="right" vertical="center"/>
    </xf>
    <xf numFmtId="4" fontId="96" fillId="132" borderId="193" applyNumberFormat="0" applyProtection="0">
      <alignment horizontal="right" vertical="center"/>
    </xf>
    <xf numFmtId="4" fontId="96" fillId="132" borderId="193" applyNumberFormat="0" applyProtection="0">
      <alignment horizontal="right" vertical="center"/>
    </xf>
    <xf numFmtId="4" fontId="96" fillId="132" borderId="193" applyNumberFormat="0" applyProtection="0">
      <alignment horizontal="right" vertical="center"/>
    </xf>
    <xf numFmtId="4" fontId="96" fillId="132" borderId="193" applyNumberFormat="0" applyProtection="0">
      <alignment horizontal="right" vertical="center"/>
    </xf>
    <xf numFmtId="4" fontId="84" fillId="38" borderId="195" applyNumberFormat="0" applyProtection="0">
      <alignment horizontal="right" vertical="center"/>
    </xf>
    <xf numFmtId="4" fontId="84" fillId="133" borderId="189" applyNumberFormat="0" applyProtection="0">
      <alignment horizontal="right" vertical="center"/>
    </xf>
    <xf numFmtId="4" fontId="84" fillId="133" borderId="189" applyNumberFormat="0" applyProtection="0">
      <alignment horizontal="right" vertical="center"/>
    </xf>
    <xf numFmtId="4" fontId="84" fillId="38" borderId="195" applyNumberFormat="0" applyProtection="0">
      <alignment horizontal="right" vertical="center"/>
    </xf>
    <xf numFmtId="4" fontId="96" fillId="62" borderId="196" applyNumberFormat="0" applyProtection="0">
      <alignment horizontal="right" vertical="center"/>
    </xf>
    <xf numFmtId="4" fontId="96" fillId="62" borderId="196" applyNumberFormat="0" applyProtection="0">
      <alignment horizontal="right" vertical="center"/>
    </xf>
    <xf numFmtId="4" fontId="96" fillId="62" borderId="196" applyNumberFormat="0" applyProtection="0">
      <alignment horizontal="right" vertical="center"/>
    </xf>
    <xf numFmtId="4" fontId="96" fillId="62" borderId="196" applyNumberFormat="0" applyProtection="0">
      <alignment horizontal="right" vertical="center"/>
    </xf>
    <xf numFmtId="4" fontId="84" fillId="62" borderId="195" applyNumberFormat="0" applyProtection="0">
      <alignment horizontal="right" vertical="center"/>
    </xf>
    <xf numFmtId="4" fontId="84" fillId="91" borderId="189" applyNumberFormat="0" applyProtection="0">
      <alignment horizontal="right" vertical="center"/>
    </xf>
    <xf numFmtId="4" fontId="84" fillId="91" borderId="189" applyNumberFormat="0" applyProtection="0">
      <alignment horizontal="right" vertical="center"/>
    </xf>
    <xf numFmtId="4" fontId="84" fillId="62" borderId="195" applyNumberFormat="0" applyProtection="0">
      <alignment horizontal="right" vertical="center"/>
    </xf>
    <xf numFmtId="4" fontId="96" fillId="50" borderId="193" applyNumberFormat="0" applyProtection="0">
      <alignment horizontal="right" vertical="center"/>
    </xf>
    <xf numFmtId="4" fontId="96" fillId="50" borderId="193" applyNumberFormat="0" applyProtection="0">
      <alignment horizontal="right" vertical="center"/>
    </xf>
    <xf numFmtId="4" fontId="96" fillId="50" borderId="193" applyNumberFormat="0" applyProtection="0">
      <alignment horizontal="right" vertical="center"/>
    </xf>
    <xf numFmtId="4" fontId="96" fillId="50" borderId="193" applyNumberFormat="0" applyProtection="0">
      <alignment horizontal="right" vertical="center"/>
    </xf>
    <xf numFmtId="4" fontId="84" fillId="50" borderId="195" applyNumberFormat="0" applyProtection="0">
      <alignment horizontal="right" vertical="center"/>
    </xf>
    <xf numFmtId="4" fontId="84" fillId="96" borderId="189" applyNumberFormat="0" applyProtection="0">
      <alignment horizontal="right" vertical="center"/>
    </xf>
    <xf numFmtId="4" fontId="84" fillId="96" borderId="189" applyNumberFormat="0" applyProtection="0">
      <alignment horizontal="right" vertical="center"/>
    </xf>
    <xf numFmtId="4" fontId="84" fillId="50" borderId="195" applyNumberFormat="0" applyProtection="0">
      <alignment horizontal="right" vertical="center"/>
    </xf>
    <xf numFmtId="4" fontId="96" fillId="54" borderId="193" applyNumberFormat="0" applyProtection="0">
      <alignment horizontal="right" vertical="center"/>
    </xf>
    <xf numFmtId="4" fontId="96" fillId="54" borderId="193" applyNumberFormat="0" applyProtection="0">
      <alignment horizontal="right" vertical="center"/>
    </xf>
    <xf numFmtId="4" fontId="96" fillId="54" borderId="193" applyNumberFormat="0" applyProtection="0">
      <alignment horizontal="right" vertical="center"/>
    </xf>
    <xf numFmtId="4" fontId="96" fillId="54" borderId="193" applyNumberFormat="0" applyProtection="0">
      <alignment horizontal="right" vertical="center"/>
    </xf>
    <xf numFmtId="4" fontId="84" fillId="54" borderId="195" applyNumberFormat="0" applyProtection="0">
      <alignment horizontal="right" vertical="center"/>
    </xf>
    <xf numFmtId="4" fontId="84" fillId="134" borderId="189" applyNumberFormat="0" applyProtection="0">
      <alignment horizontal="right" vertical="center"/>
    </xf>
    <xf numFmtId="4" fontId="84" fillId="134" borderId="189" applyNumberFormat="0" applyProtection="0">
      <alignment horizontal="right" vertical="center"/>
    </xf>
    <xf numFmtId="4" fontId="84" fillId="54" borderId="195" applyNumberFormat="0" applyProtection="0">
      <alignment horizontal="right" vertical="center"/>
    </xf>
    <xf numFmtId="4" fontId="96" fillId="69" borderId="193" applyNumberFormat="0" applyProtection="0">
      <alignment horizontal="right" vertical="center"/>
    </xf>
    <xf numFmtId="4" fontId="96" fillId="69" borderId="193" applyNumberFormat="0" applyProtection="0">
      <alignment horizontal="right" vertical="center"/>
    </xf>
    <xf numFmtId="4" fontId="96" fillId="69" borderId="193" applyNumberFormat="0" applyProtection="0">
      <alignment horizontal="right" vertical="center"/>
    </xf>
    <xf numFmtId="4" fontId="96" fillId="69" borderId="193" applyNumberFormat="0" applyProtection="0">
      <alignment horizontal="right" vertical="center"/>
    </xf>
    <xf numFmtId="4" fontId="84" fillId="69" borderId="195" applyNumberFormat="0" applyProtection="0">
      <alignment horizontal="right" vertical="center"/>
    </xf>
    <xf numFmtId="4" fontId="84" fillId="100" borderId="189" applyNumberFormat="0" applyProtection="0">
      <alignment horizontal="right" vertical="center"/>
    </xf>
    <xf numFmtId="4" fontId="84" fillId="100" borderId="189" applyNumberFormat="0" applyProtection="0">
      <alignment horizontal="right" vertical="center"/>
    </xf>
    <xf numFmtId="4" fontId="84" fillId="69" borderId="195" applyNumberFormat="0" applyProtection="0">
      <alignment horizontal="right" vertical="center"/>
    </xf>
    <xf numFmtId="4" fontId="96" fillId="48" borderId="193" applyNumberFormat="0" applyProtection="0">
      <alignment horizontal="right" vertical="center"/>
    </xf>
    <xf numFmtId="4" fontId="96" fillId="48" borderId="193" applyNumberFormat="0" applyProtection="0">
      <alignment horizontal="right" vertical="center"/>
    </xf>
    <xf numFmtId="4" fontId="96" fillId="48" borderId="193" applyNumberFormat="0" applyProtection="0">
      <alignment horizontal="right" vertical="center"/>
    </xf>
    <xf numFmtId="4" fontId="96" fillId="48" borderId="193" applyNumberFormat="0" applyProtection="0">
      <alignment horizontal="right" vertical="center"/>
    </xf>
    <xf numFmtId="4" fontId="84" fillId="48" borderId="195" applyNumberFormat="0" applyProtection="0">
      <alignment horizontal="right" vertical="center"/>
    </xf>
    <xf numFmtId="4" fontId="84" fillId="135" borderId="189" applyNumberFormat="0" applyProtection="0">
      <alignment horizontal="right" vertical="center"/>
    </xf>
    <xf numFmtId="4" fontId="84" fillId="135" borderId="189" applyNumberFormat="0" applyProtection="0">
      <alignment horizontal="right" vertical="center"/>
    </xf>
    <xf numFmtId="4" fontId="84" fillId="48" borderId="195" applyNumberFormat="0" applyProtection="0">
      <alignment horizontal="right" vertical="center"/>
    </xf>
    <xf numFmtId="4" fontId="96" fillId="73" borderId="193" applyNumberFormat="0" applyProtection="0">
      <alignment horizontal="right" vertical="center"/>
    </xf>
    <xf numFmtId="4" fontId="96" fillId="73" borderId="193" applyNumberFormat="0" applyProtection="0">
      <alignment horizontal="right" vertical="center"/>
    </xf>
    <xf numFmtId="4" fontId="96" fillId="73" borderId="193" applyNumberFormat="0" applyProtection="0">
      <alignment horizontal="right" vertical="center"/>
    </xf>
    <xf numFmtId="4" fontId="96" fillId="73" borderId="193" applyNumberFormat="0" applyProtection="0">
      <alignment horizontal="right" vertical="center"/>
    </xf>
    <xf numFmtId="4" fontId="84" fillId="73" borderId="195" applyNumberFormat="0" applyProtection="0">
      <alignment horizontal="right" vertical="center"/>
    </xf>
    <xf numFmtId="4" fontId="84" fillId="136" borderId="189" applyNumberFormat="0" applyProtection="0">
      <alignment horizontal="right" vertical="center"/>
    </xf>
    <xf numFmtId="4" fontId="84" fillId="136" borderId="189" applyNumberFormat="0" applyProtection="0">
      <alignment horizontal="right" vertical="center"/>
    </xf>
    <xf numFmtId="4" fontId="84" fillId="73" borderId="195" applyNumberFormat="0" applyProtection="0">
      <alignment horizontal="right" vertical="center"/>
    </xf>
    <xf numFmtId="4" fontId="96" fillId="47" borderId="193" applyNumberFormat="0" applyProtection="0">
      <alignment horizontal="right" vertical="center"/>
    </xf>
    <xf numFmtId="4" fontId="96" fillId="47" borderId="193" applyNumberFormat="0" applyProtection="0">
      <alignment horizontal="right" vertical="center"/>
    </xf>
    <xf numFmtId="4" fontId="96" fillId="47" borderId="193" applyNumberFormat="0" applyProtection="0">
      <alignment horizontal="right" vertical="center"/>
    </xf>
    <xf numFmtId="4" fontId="96" fillId="47" borderId="193" applyNumberFormat="0" applyProtection="0">
      <alignment horizontal="right" vertical="center"/>
    </xf>
    <xf numFmtId="4" fontId="84" fillId="47" borderId="195" applyNumberFormat="0" applyProtection="0">
      <alignment horizontal="right" vertical="center"/>
    </xf>
    <xf numFmtId="4" fontId="84" fillId="95" borderId="189" applyNumberFormat="0" applyProtection="0">
      <alignment horizontal="right" vertical="center"/>
    </xf>
    <xf numFmtId="4" fontId="84" fillId="95" borderId="189" applyNumberFormat="0" applyProtection="0">
      <alignment horizontal="right" vertical="center"/>
    </xf>
    <xf numFmtId="4" fontId="84" fillId="47" borderId="195" applyNumberFormat="0" applyProtection="0">
      <alignment horizontal="right" vertical="center"/>
    </xf>
    <xf numFmtId="4" fontId="96" fillId="137" borderId="196" applyNumberFormat="0" applyProtection="0">
      <alignment horizontal="left" vertical="center" indent="1"/>
    </xf>
    <xf numFmtId="4" fontId="96" fillId="137" borderId="196" applyNumberFormat="0" applyProtection="0">
      <alignment horizontal="left" vertical="center" indent="1"/>
    </xf>
    <xf numFmtId="4" fontId="96" fillId="137" borderId="196" applyNumberFormat="0" applyProtection="0">
      <alignment horizontal="left" vertical="center" indent="1"/>
    </xf>
    <xf numFmtId="4" fontId="96" fillId="137" borderId="196" applyNumberFormat="0" applyProtection="0">
      <alignment horizontal="left" vertical="center" indent="1"/>
    </xf>
    <xf numFmtId="4" fontId="128" fillId="0" borderId="123" applyNumberFormat="0" applyProtection="0">
      <alignment horizontal="left" vertical="center" indent="1"/>
    </xf>
    <xf numFmtId="4" fontId="128" fillId="138" borderId="189" applyNumberFormat="0" applyProtection="0">
      <alignment horizontal="left" vertical="center" indent="1"/>
    </xf>
    <xf numFmtId="4" fontId="128" fillId="138" borderId="189" applyNumberFormat="0" applyProtection="0">
      <alignment horizontal="left" vertical="center" indent="1"/>
    </xf>
    <xf numFmtId="4" fontId="34" fillId="66" borderId="196" applyNumberFormat="0" applyProtection="0">
      <alignment horizontal="left" vertical="center" indent="1"/>
    </xf>
    <xf numFmtId="4" fontId="34" fillId="66" borderId="196" applyNumberFormat="0" applyProtection="0">
      <alignment horizontal="left" vertical="center" indent="1"/>
    </xf>
    <xf numFmtId="4" fontId="84" fillId="0" borderId="123" applyNumberFormat="0" applyProtection="0">
      <alignment horizontal="left" vertical="center" indent="1"/>
    </xf>
    <xf numFmtId="4" fontId="34" fillId="66" borderId="196" applyNumberFormat="0" applyProtection="0">
      <alignment horizontal="left" vertical="center" indent="1"/>
    </xf>
    <xf numFmtId="4" fontId="34" fillId="66" borderId="196" applyNumberFormat="0" applyProtection="0">
      <alignment horizontal="left" vertical="center" indent="1"/>
    </xf>
    <xf numFmtId="4" fontId="96" fillId="105" borderId="193" applyNumberFormat="0" applyProtection="0">
      <alignment horizontal="right" vertical="center"/>
    </xf>
    <xf numFmtId="4" fontId="96" fillId="105" borderId="193" applyNumberFormat="0" applyProtection="0">
      <alignment horizontal="right" vertical="center"/>
    </xf>
    <xf numFmtId="4" fontId="96" fillId="105" borderId="193" applyNumberFormat="0" applyProtection="0">
      <alignment horizontal="right" vertical="center"/>
    </xf>
    <xf numFmtId="4" fontId="96" fillId="105" borderId="193" applyNumberFormat="0" applyProtection="0">
      <alignment horizontal="right" vertical="center"/>
    </xf>
    <xf numFmtId="0" fontId="34" fillId="131" borderId="189" applyNumberFormat="0" applyProtection="0">
      <alignment horizontal="left" vertical="center" indent="1"/>
    </xf>
    <xf numFmtId="4" fontId="132" fillId="49" borderId="195" applyNumberFormat="0" applyProtection="0">
      <alignment horizontal="center" vertical="center"/>
    </xf>
    <xf numFmtId="0" fontId="34" fillId="131" borderId="189" applyNumberFormat="0" applyProtection="0">
      <alignment horizontal="left" vertical="center" indent="1"/>
    </xf>
    <xf numFmtId="0" fontId="34" fillId="131" borderId="189" applyNumberFormat="0" applyProtection="0">
      <alignment horizontal="left" vertical="center" indent="1"/>
    </xf>
    <xf numFmtId="0" fontId="34" fillId="131" borderId="189" applyNumberFormat="0" applyProtection="0">
      <alignment horizontal="left" vertical="center" indent="1"/>
    </xf>
    <xf numFmtId="4" fontId="84" fillId="105" borderId="195" applyNumberFormat="0" applyProtection="0">
      <alignment horizontal="right" vertical="center"/>
    </xf>
    <xf numFmtId="0" fontId="34" fillId="131" borderId="189" applyNumberFormat="0" applyProtection="0">
      <alignment horizontal="left" vertical="center" indent="1"/>
    </xf>
    <xf numFmtId="4" fontId="96" fillId="90" borderId="196" applyNumberFormat="0" applyProtection="0">
      <alignment horizontal="left" vertical="center" indent="1"/>
    </xf>
    <xf numFmtId="4" fontId="96" fillId="90" borderId="196" applyNumberFormat="0" applyProtection="0">
      <alignment horizontal="left" vertical="center" indent="1"/>
    </xf>
    <xf numFmtId="4" fontId="96" fillId="90" borderId="196" applyNumberFormat="0" applyProtection="0">
      <alignment horizontal="left" vertical="center" indent="1"/>
    </xf>
    <xf numFmtId="4" fontId="96" fillId="90" borderId="196" applyNumberFormat="0" applyProtection="0">
      <alignment horizontal="left" vertical="center" indent="1"/>
    </xf>
    <xf numFmtId="4" fontId="84" fillId="89" borderId="189" applyNumberFormat="0" applyProtection="0">
      <alignment horizontal="left" vertical="center" indent="1"/>
    </xf>
    <xf numFmtId="4" fontId="84" fillId="89" borderId="189" applyNumberFormat="0" applyProtection="0">
      <alignment horizontal="left" vertical="center" indent="1"/>
    </xf>
    <xf numFmtId="4" fontId="96" fillId="105" borderId="196" applyNumberFormat="0" applyProtection="0">
      <alignment horizontal="left" vertical="center" indent="1"/>
    </xf>
    <xf numFmtId="4" fontId="96" fillId="105" borderId="196" applyNumberFormat="0" applyProtection="0">
      <alignment horizontal="left" vertical="center" indent="1"/>
    </xf>
    <xf numFmtId="4" fontId="96" fillId="105" borderId="196" applyNumberFormat="0" applyProtection="0">
      <alignment horizontal="left" vertical="center" indent="1"/>
    </xf>
    <xf numFmtId="4" fontId="96" fillId="105" borderId="196" applyNumberFormat="0" applyProtection="0">
      <alignment horizontal="left" vertical="center" indent="1"/>
    </xf>
    <xf numFmtId="4" fontId="84" fillId="139" borderId="189" applyNumberFormat="0" applyProtection="0">
      <alignment horizontal="left" vertical="center" indent="1"/>
    </xf>
    <xf numFmtId="4" fontId="84" fillId="139" borderId="189" applyNumberFormat="0" applyProtection="0">
      <alignment horizontal="left" vertical="center" indent="1"/>
    </xf>
    <xf numFmtId="0" fontId="96" fillId="49" borderId="193" applyNumberFormat="0" applyProtection="0">
      <alignment horizontal="left" vertical="center" indent="1"/>
    </xf>
    <xf numFmtId="0" fontId="96" fillId="49" borderId="193" applyNumberFormat="0" applyProtection="0">
      <alignment horizontal="left" vertical="center" indent="1"/>
    </xf>
    <xf numFmtId="0" fontId="129" fillId="85" borderId="123" applyNumberFormat="0" applyProtection="0">
      <alignment horizontal="left" vertical="center" indent="2"/>
    </xf>
    <xf numFmtId="0" fontId="96" fillId="49" borderId="193" applyNumberFormat="0" applyProtection="0">
      <alignment horizontal="left" vertical="center" indent="1"/>
    </xf>
    <xf numFmtId="0" fontId="96" fillId="49" borderId="193" applyNumberFormat="0" applyProtection="0">
      <alignment horizontal="left" vertical="center" indent="1"/>
    </xf>
    <xf numFmtId="0" fontId="34" fillId="139" borderId="189" applyNumberFormat="0" applyProtection="0">
      <alignment horizontal="left" vertical="center" indent="1"/>
    </xf>
    <xf numFmtId="0" fontId="129" fillId="85" borderId="123" applyNumberFormat="0" applyProtection="0">
      <alignment horizontal="left" vertical="center" indent="2"/>
    </xf>
    <xf numFmtId="0" fontId="34" fillId="139" borderId="189" applyNumberFormat="0" applyProtection="0">
      <alignment horizontal="left" vertical="center" indent="1"/>
    </xf>
    <xf numFmtId="0" fontId="34" fillId="139" borderId="189" applyNumberFormat="0" applyProtection="0">
      <alignment horizontal="left" vertical="center" indent="1"/>
    </xf>
    <xf numFmtId="0" fontId="34" fillId="139" borderId="189" applyNumberFormat="0" applyProtection="0">
      <alignment horizontal="left" vertical="center" indent="1"/>
    </xf>
    <xf numFmtId="0" fontId="34" fillId="66" borderId="195" applyNumberFormat="0" applyProtection="0">
      <alignment horizontal="left" vertical="center" indent="1"/>
    </xf>
    <xf numFmtId="0" fontId="34" fillId="139" borderId="189" applyNumberFormat="0" applyProtection="0">
      <alignment horizontal="left" vertical="center" indent="1"/>
    </xf>
    <xf numFmtId="0" fontId="34" fillId="84" borderId="195" applyNumberFormat="0" applyProtection="0">
      <alignment horizontal="left" vertical="top" indent="1"/>
    </xf>
    <xf numFmtId="0" fontId="96" fillId="66" borderId="195" applyNumberFormat="0" applyProtection="0">
      <alignment horizontal="left" vertical="top" indent="1"/>
    </xf>
    <xf numFmtId="0" fontId="96" fillId="66" borderId="195" applyNumberFormat="0" applyProtection="0">
      <alignment horizontal="left" vertical="top" indent="1"/>
    </xf>
    <xf numFmtId="0" fontId="34" fillId="139" borderId="189" applyNumberFormat="0" applyProtection="0">
      <alignment horizontal="left" vertical="center" indent="1"/>
    </xf>
    <xf numFmtId="0" fontId="34" fillId="84" borderId="195" applyNumberFormat="0" applyProtection="0">
      <alignment horizontal="left" vertical="top" indent="1"/>
    </xf>
    <xf numFmtId="0" fontId="34" fillId="139" borderId="189" applyNumberFormat="0" applyProtection="0">
      <alignment horizontal="left" vertical="center" indent="1"/>
    </xf>
    <xf numFmtId="0" fontId="34" fillId="139" borderId="189" applyNumberFormat="0" applyProtection="0">
      <alignment horizontal="left" vertical="center" indent="1"/>
    </xf>
    <xf numFmtId="0" fontId="34" fillId="84" borderId="195" applyNumberFormat="0" applyProtection="0">
      <alignment horizontal="left" vertical="top" indent="1"/>
    </xf>
    <xf numFmtId="0" fontId="34" fillId="139" borderId="189" applyNumberFormat="0" applyProtection="0">
      <alignment horizontal="left" vertical="center" indent="1"/>
    </xf>
    <xf numFmtId="0" fontId="34" fillId="139" borderId="189" applyNumberFormat="0" applyProtection="0">
      <alignment horizontal="left" vertical="center" indent="1"/>
    </xf>
    <xf numFmtId="0" fontId="34" fillId="66" borderId="195" applyNumberFormat="0" applyProtection="0">
      <alignment horizontal="left" vertical="top" indent="1"/>
    </xf>
    <xf numFmtId="0" fontId="96" fillId="71" borderId="193" applyNumberFormat="0" applyProtection="0">
      <alignment horizontal="left" vertical="center" indent="1"/>
    </xf>
    <xf numFmtId="0" fontId="96" fillId="71" borderId="193" applyNumberFormat="0" applyProtection="0">
      <alignment horizontal="left" vertical="center" indent="1"/>
    </xf>
    <xf numFmtId="0" fontId="96" fillId="71" borderId="193" applyNumberFormat="0" applyProtection="0">
      <alignment horizontal="left" vertical="center" indent="1"/>
    </xf>
    <xf numFmtId="0" fontId="96" fillId="71" borderId="193" applyNumberFormat="0" applyProtection="0">
      <alignment horizontal="left" vertical="center" indent="1"/>
    </xf>
    <xf numFmtId="0" fontId="34" fillId="83" borderId="189" applyNumberFormat="0" applyProtection="0">
      <alignment horizontal="left" vertical="center" indent="1"/>
    </xf>
    <xf numFmtId="0" fontId="116" fillId="0" borderId="123" applyNumberFormat="0" applyProtection="0">
      <alignment horizontal="left" vertical="center" indent="2"/>
    </xf>
    <xf numFmtId="0" fontId="34" fillId="83" borderId="189" applyNumberFormat="0" applyProtection="0">
      <alignment horizontal="left" vertical="center" indent="1"/>
    </xf>
    <xf numFmtId="0" fontId="34" fillId="83" borderId="189" applyNumberFormat="0" applyProtection="0">
      <alignment horizontal="left" vertical="center" indent="1"/>
    </xf>
    <xf numFmtId="0" fontId="34" fillId="83" borderId="189" applyNumberFormat="0" applyProtection="0">
      <alignment horizontal="left" vertical="center" indent="1"/>
    </xf>
    <xf numFmtId="0" fontId="34" fillId="105" borderId="195" applyNumberFormat="0" applyProtection="0">
      <alignment horizontal="left" vertical="center" indent="1"/>
    </xf>
    <xf numFmtId="0" fontId="34" fillId="83" borderId="189" applyNumberFormat="0" applyProtection="0">
      <alignment horizontal="left" vertical="center" indent="1"/>
    </xf>
    <xf numFmtId="0" fontId="34" fillId="86" borderId="195" applyNumberFormat="0" applyProtection="0">
      <alignment horizontal="left" vertical="top" indent="1"/>
    </xf>
    <xf numFmtId="0" fontId="96" fillId="105" borderId="195" applyNumberFormat="0" applyProtection="0">
      <alignment horizontal="left" vertical="top" indent="1"/>
    </xf>
    <xf numFmtId="0" fontId="96" fillId="105" borderId="195" applyNumberFormat="0" applyProtection="0">
      <alignment horizontal="left" vertical="top" indent="1"/>
    </xf>
    <xf numFmtId="0" fontId="34" fillId="83" borderId="189" applyNumberFormat="0" applyProtection="0">
      <alignment horizontal="left" vertical="center" indent="1"/>
    </xf>
    <xf numFmtId="0" fontId="34" fillId="86" borderId="195" applyNumberFormat="0" applyProtection="0">
      <alignment horizontal="left" vertical="top" indent="1"/>
    </xf>
    <xf numFmtId="0" fontId="34" fillId="83" borderId="189" applyNumberFormat="0" applyProtection="0">
      <alignment horizontal="left" vertical="center" indent="1"/>
    </xf>
    <xf numFmtId="0" fontId="34" fillId="83" borderId="189" applyNumberFormat="0" applyProtection="0">
      <alignment horizontal="left" vertical="center" indent="1"/>
    </xf>
    <xf numFmtId="0" fontId="34" fillId="86" borderId="195" applyNumberFormat="0" applyProtection="0">
      <alignment horizontal="left" vertical="top" indent="1"/>
    </xf>
    <xf numFmtId="0" fontId="34" fillId="83" borderId="189" applyNumberFormat="0" applyProtection="0">
      <alignment horizontal="left" vertical="center" indent="1"/>
    </xf>
    <xf numFmtId="0" fontId="34" fillId="83" borderId="189" applyNumberFormat="0" applyProtection="0">
      <alignment horizontal="left" vertical="center" indent="1"/>
    </xf>
    <xf numFmtId="0" fontId="34" fillId="105" borderId="195" applyNumberFormat="0" applyProtection="0">
      <alignment horizontal="left" vertical="top" indent="1"/>
    </xf>
    <xf numFmtId="0" fontId="96" fillId="45" borderId="193" applyNumberFormat="0" applyProtection="0">
      <alignment horizontal="left" vertical="center" indent="1"/>
    </xf>
    <xf numFmtId="0" fontId="96" fillId="45" borderId="193" applyNumberFormat="0" applyProtection="0">
      <alignment horizontal="left" vertical="center" indent="1"/>
    </xf>
    <xf numFmtId="0" fontId="96" fillId="45" borderId="193" applyNumberFormat="0" applyProtection="0">
      <alignment horizontal="left" vertical="center" indent="1"/>
    </xf>
    <xf numFmtId="0" fontId="96" fillId="45" borderId="193" applyNumberFormat="0" applyProtection="0">
      <alignment horizontal="left" vertical="center" indent="1"/>
    </xf>
    <xf numFmtId="0" fontId="34" fillId="74" borderId="189" applyNumberFormat="0" applyProtection="0">
      <alignment horizontal="left" vertical="center" indent="1"/>
    </xf>
    <xf numFmtId="0" fontId="116" fillId="0" borderId="123" applyNumberFormat="0" applyProtection="0">
      <alignment horizontal="left" vertical="center" indent="2"/>
    </xf>
    <xf numFmtId="0" fontId="34" fillId="74" borderId="189" applyNumberFormat="0" applyProtection="0">
      <alignment horizontal="left" vertical="center" indent="1"/>
    </xf>
    <xf numFmtId="0" fontId="34" fillId="74" borderId="189" applyNumberFormat="0" applyProtection="0">
      <alignment horizontal="left" vertical="center" indent="1"/>
    </xf>
    <xf numFmtId="0" fontId="34" fillId="74" borderId="189" applyNumberFormat="0" applyProtection="0">
      <alignment horizontal="left" vertical="center" indent="1"/>
    </xf>
    <xf numFmtId="0" fontId="34" fillId="45" borderId="195" applyNumberFormat="0" applyProtection="0">
      <alignment horizontal="left" vertical="center" indent="1"/>
    </xf>
    <xf numFmtId="0" fontId="34" fillId="74" borderId="189" applyNumberFormat="0" applyProtection="0">
      <alignment horizontal="left" vertical="center" indent="1"/>
    </xf>
    <xf numFmtId="0" fontId="34" fillId="70" borderId="195" applyNumberFormat="0" applyProtection="0">
      <alignment horizontal="left" vertical="top" indent="1"/>
    </xf>
    <xf numFmtId="0" fontId="96" fillId="45" borderId="195" applyNumberFormat="0" applyProtection="0">
      <alignment horizontal="left" vertical="top" indent="1"/>
    </xf>
    <xf numFmtId="0" fontId="96" fillId="45" borderId="195" applyNumberFormat="0" applyProtection="0">
      <alignment horizontal="left" vertical="top" indent="1"/>
    </xf>
    <xf numFmtId="0" fontId="34" fillId="74" borderId="189" applyNumberFormat="0" applyProtection="0">
      <alignment horizontal="left" vertical="center" indent="1"/>
    </xf>
    <xf numFmtId="0" fontId="34" fillId="70" borderId="195" applyNumberFormat="0" applyProtection="0">
      <alignment horizontal="left" vertical="top" indent="1"/>
    </xf>
    <xf numFmtId="0" fontId="34" fillId="74" borderId="189" applyNumberFormat="0" applyProtection="0">
      <alignment horizontal="left" vertical="center" indent="1"/>
    </xf>
    <xf numFmtId="0" fontId="34" fillId="74" borderId="189" applyNumberFormat="0" applyProtection="0">
      <alignment horizontal="left" vertical="center" indent="1"/>
    </xf>
    <xf numFmtId="0" fontId="34" fillId="70" borderId="195" applyNumberFormat="0" applyProtection="0">
      <alignment horizontal="left" vertical="top" indent="1"/>
    </xf>
    <xf numFmtId="0" fontId="34" fillId="74" borderId="189" applyNumberFormat="0" applyProtection="0">
      <alignment horizontal="left" vertical="center" indent="1"/>
    </xf>
    <xf numFmtId="0" fontId="34" fillId="74" borderId="189" applyNumberFormat="0" applyProtection="0">
      <alignment horizontal="left" vertical="center" indent="1"/>
    </xf>
    <xf numFmtId="0" fontId="34" fillId="45" borderId="195" applyNumberFormat="0" applyProtection="0">
      <alignment horizontal="left" vertical="top" indent="1"/>
    </xf>
    <xf numFmtId="0" fontId="96" fillId="90" borderId="193" applyNumberFormat="0" applyProtection="0">
      <alignment horizontal="left" vertical="center" indent="1"/>
    </xf>
    <xf numFmtId="0" fontId="96" fillId="90" borderId="193" applyNumberFormat="0" applyProtection="0">
      <alignment horizontal="left" vertical="center" indent="1"/>
    </xf>
    <xf numFmtId="0" fontId="96" fillId="90" borderId="193" applyNumberFormat="0" applyProtection="0">
      <alignment horizontal="left" vertical="center" indent="1"/>
    </xf>
    <xf numFmtId="0" fontId="96" fillId="90" borderId="193" applyNumberFormat="0" applyProtection="0">
      <alignment horizontal="left" vertical="center" indent="1"/>
    </xf>
    <xf numFmtId="0" fontId="34" fillId="131" borderId="189" applyNumberFormat="0" applyProtection="0">
      <alignment horizontal="left" vertical="center" indent="1"/>
    </xf>
    <xf numFmtId="0" fontId="116" fillId="0" borderId="123" applyNumberFormat="0" applyProtection="0">
      <alignment horizontal="left" vertical="center" indent="2"/>
    </xf>
    <xf numFmtId="0" fontId="34" fillId="131" borderId="189" applyNumberFormat="0" applyProtection="0">
      <alignment horizontal="left" vertical="center" indent="1"/>
    </xf>
    <xf numFmtId="0" fontId="34" fillId="131" borderId="189" applyNumberFormat="0" applyProtection="0">
      <alignment horizontal="left" vertical="center" indent="1"/>
    </xf>
    <xf numFmtId="0" fontId="34" fillId="131" borderId="189" applyNumberFormat="0" applyProtection="0">
      <alignment horizontal="left" vertical="center" indent="1"/>
    </xf>
    <xf numFmtId="0" fontId="34" fillId="90" borderId="195" applyNumberFormat="0" applyProtection="0">
      <alignment horizontal="left" vertical="center" indent="1"/>
    </xf>
    <xf numFmtId="0" fontId="34" fillId="131" borderId="189" applyNumberFormat="0" applyProtection="0">
      <alignment horizontal="left" vertical="center" indent="1"/>
    </xf>
    <xf numFmtId="0" fontId="34" fillId="87" borderId="195" applyNumberFormat="0" applyProtection="0">
      <alignment horizontal="left" vertical="top" indent="1"/>
    </xf>
    <xf numFmtId="0" fontId="96" fillId="90" borderId="195" applyNumberFormat="0" applyProtection="0">
      <alignment horizontal="left" vertical="top" indent="1"/>
    </xf>
    <xf numFmtId="0" fontId="96" fillId="90" borderId="195" applyNumberFormat="0" applyProtection="0">
      <alignment horizontal="left" vertical="top" indent="1"/>
    </xf>
    <xf numFmtId="0" fontId="34" fillId="131" borderId="189" applyNumberFormat="0" applyProtection="0">
      <alignment horizontal="left" vertical="center" indent="1"/>
    </xf>
    <xf numFmtId="0" fontId="34" fillId="87" borderId="195" applyNumberFormat="0" applyProtection="0">
      <alignment horizontal="left" vertical="top" indent="1"/>
    </xf>
    <xf numFmtId="0" fontId="34" fillId="131" borderId="189" applyNumberFormat="0" applyProtection="0">
      <alignment horizontal="left" vertical="center" indent="1"/>
    </xf>
    <xf numFmtId="0" fontId="34" fillId="131" borderId="189" applyNumberFormat="0" applyProtection="0">
      <alignment horizontal="left" vertical="center" indent="1"/>
    </xf>
    <xf numFmtId="0" fontId="34" fillId="87" borderId="195" applyNumberFormat="0" applyProtection="0">
      <alignment horizontal="left" vertical="top" indent="1"/>
    </xf>
    <xf numFmtId="0" fontId="34" fillId="131" borderId="189" applyNumberFormat="0" applyProtection="0">
      <alignment horizontal="left" vertical="center" indent="1"/>
    </xf>
    <xf numFmtId="0" fontId="34" fillId="131" borderId="189" applyNumberFormat="0" applyProtection="0">
      <alignment horizontal="left" vertical="center" indent="1"/>
    </xf>
    <xf numFmtId="0" fontId="34" fillId="90" borderId="195" applyNumberFormat="0" applyProtection="0">
      <alignment horizontal="left" vertical="top" indent="1"/>
    </xf>
    <xf numFmtId="0" fontId="34" fillId="88" borderId="123" applyNumberFormat="0">
      <protection locked="0"/>
    </xf>
    <xf numFmtId="0" fontId="34" fillId="88" borderId="123" applyNumberFormat="0">
      <protection locked="0"/>
    </xf>
    <xf numFmtId="0" fontId="34" fillId="88" borderId="123" applyNumberFormat="0">
      <protection locked="0"/>
    </xf>
    <xf numFmtId="0" fontId="34" fillId="88" borderId="123" applyNumberFormat="0">
      <protection locked="0"/>
    </xf>
    <xf numFmtId="0" fontId="130" fillId="66" borderId="187" applyBorder="0"/>
    <xf numFmtId="0" fontId="130" fillId="66" borderId="187" applyBorder="0"/>
    <xf numFmtId="4" fontId="120" fillId="40" borderId="195" applyNumberFormat="0" applyProtection="0">
      <alignment vertical="center"/>
    </xf>
    <xf numFmtId="4" fontId="120" fillId="40" borderId="195" applyNumberFormat="0" applyProtection="0">
      <alignment vertical="center"/>
    </xf>
    <xf numFmtId="4" fontId="84" fillId="75" borderId="195" applyNumberFormat="0" applyProtection="0">
      <alignment vertical="center"/>
    </xf>
    <xf numFmtId="4" fontId="84" fillId="75" borderId="189" applyNumberFormat="0" applyProtection="0">
      <alignment vertical="center"/>
    </xf>
    <xf numFmtId="4" fontId="84" fillId="75" borderId="189" applyNumberFormat="0" applyProtection="0">
      <alignment vertical="center"/>
    </xf>
    <xf numFmtId="4" fontId="84" fillId="40" borderId="195" applyNumberFormat="0" applyProtection="0">
      <alignment vertical="center"/>
    </xf>
    <xf numFmtId="4" fontId="185" fillId="75" borderId="123" applyNumberFormat="0" applyProtection="0">
      <alignment vertical="center"/>
    </xf>
    <xf numFmtId="4" fontId="185" fillId="75" borderId="123" applyNumberFormat="0" applyProtection="0">
      <alignment vertical="center"/>
    </xf>
    <xf numFmtId="4" fontId="134" fillId="75" borderId="195" applyNumberFormat="0" applyProtection="0">
      <alignment vertical="center"/>
    </xf>
    <xf numFmtId="4" fontId="134" fillId="75" borderId="189" applyNumberFormat="0" applyProtection="0">
      <alignment vertical="center"/>
    </xf>
    <xf numFmtId="4" fontId="134" fillId="75" borderId="189" applyNumberFormat="0" applyProtection="0">
      <alignment vertical="center"/>
    </xf>
    <xf numFmtId="4" fontId="134" fillId="40" borderId="195" applyNumberFormat="0" applyProtection="0">
      <alignment vertical="center"/>
    </xf>
    <xf numFmtId="4" fontId="120" fillId="49" borderId="195" applyNumberFormat="0" applyProtection="0">
      <alignment horizontal="left" vertical="center" indent="1"/>
    </xf>
    <xf numFmtId="4" fontId="120" fillId="49" borderId="195" applyNumberFormat="0" applyProtection="0">
      <alignment horizontal="left" vertical="center" indent="1"/>
    </xf>
    <xf numFmtId="4" fontId="84" fillId="75" borderId="189" applyNumberFormat="0" applyProtection="0">
      <alignment horizontal="left" vertical="center" indent="1"/>
    </xf>
    <xf numFmtId="4" fontId="84" fillId="75" borderId="189" applyNumberFormat="0" applyProtection="0">
      <alignment horizontal="left" vertical="center" indent="1"/>
    </xf>
    <xf numFmtId="4" fontId="84" fillId="40" borderId="195" applyNumberFormat="0" applyProtection="0">
      <alignment horizontal="left" vertical="center" indent="1"/>
    </xf>
    <xf numFmtId="0" fontId="120" fillId="40" borderId="195" applyNumberFormat="0" applyProtection="0">
      <alignment horizontal="left" vertical="top" indent="1"/>
    </xf>
    <xf numFmtId="0" fontId="120" fillId="40" borderId="195" applyNumberFormat="0" applyProtection="0">
      <alignment horizontal="left" vertical="top" indent="1"/>
    </xf>
    <xf numFmtId="0" fontId="84" fillId="75" borderId="195" applyNumberFormat="0" applyProtection="0">
      <alignment horizontal="left" vertical="top" indent="1"/>
    </xf>
    <xf numFmtId="4" fontId="84" fillId="75" borderId="189" applyNumberFormat="0" applyProtection="0">
      <alignment horizontal="left" vertical="center" indent="1"/>
    </xf>
    <xf numFmtId="4" fontId="84" fillId="75" borderId="189" applyNumberFormat="0" applyProtection="0">
      <alignment horizontal="left" vertical="center" indent="1"/>
    </xf>
    <xf numFmtId="0" fontId="84" fillId="40" borderId="195" applyNumberFormat="0" applyProtection="0">
      <alignment horizontal="left" vertical="top" indent="1"/>
    </xf>
    <xf numFmtId="4" fontId="96" fillId="0" borderId="193" applyNumberFormat="0" applyProtection="0">
      <alignment horizontal="right" vertical="center"/>
    </xf>
    <xf numFmtId="4" fontId="84" fillId="89" borderId="189" applyNumberFormat="0" applyProtection="0">
      <alignment horizontal="right" vertical="center"/>
    </xf>
    <xf numFmtId="4" fontId="96" fillId="0" borderId="193" applyNumberFormat="0" applyProtection="0">
      <alignment horizontal="right" vertical="center"/>
    </xf>
    <xf numFmtId="4" fontId="96" fillId="0" borderId="193" applyNumberFormat="0" applyProtection="0">
      <alignment horizontal="right" vertical="center"/>
    </xf>
    <xf numFmtId="4" fontId="137" fillId="0" borderId="123" applyNumberFormat="0" applyProtection="0">
      <alignment horizontal="right" vertical="center" wrapText="1"/>
    </xf>
    <xf numFmtId="4" fontId="96" fillId="0" borderId="193" applyNumberFormat="0" applyProtection="0">
      <alignment horizontal="right" vertical="center"/>
    </xf>
    <xf numFmtId="4" fontId="84" fillId="89" borderId="189" applyNumberFormat="0" applyProtection="0">
      <alignment horizontal="right" vertical="center"/>
    </xf>
    <xf numFmtId="4" fontId="96" fillId="0" borderId="193" applyNumberFormat="0" applyProtection="0">
      <alignment horizontal="right" vertical="center"/>
    </xf>
    <xf numFmtId="4" fontId="137" fillId="0" borderId="123" applyNumberFormat="0" applyProtection="0">
      <alignment horizontal="right" vertical="center" wrapText="1"/>
    </xf>
    <xf numFmtId="4" fontId="84" fillId="89" borderId="189" applyNumberFormat="0" applyProtection="0">
      <alignment horizontal="right" vertical="center"/>
    </xf>
    <xf numFmtId="4" fontId="84" fillId="89" borderId="189" applyNumberFormat="0" applyProtection="0">
      <alignment horizontal="right" vertical="center"/>
    </xf>
    <xf numFmtId="4" fontId="84" fillId="90" borderId="195" applyNumberFormat="0" applyProtection="0">
      <alignment horizontal="right" vertical="center"/>
    </xf>
    <xf numFmtId="4" fontId="185" fillId="76" borderId="193" applyNumberFormat="0" applyProtection="0">
      <alignment horizontal="right" vertical="center"/>
    </xf>
    <xf numFmtId="4" fontId="185" fillId="76" borderId="193" applyNumberFormat="0" applyProtection="0">
      <alignment horizontal="right" vertical="center"/>
    </xf>
    <xf numFmtId="4" fontId="134" fillId="90" borderId="195" applyNumberFormat="0" applyProtection="0">
      <alignment horizontal="right" vertical="center"/>
    </xf>
    <xf numFmtId="4" fontId="134" fillId="89" borderId="189" applyNumberFormat="0" applyProtection="0">
      <alignment horizontal="right" vertical="center"/>
    </xf>
    <xf numFmtId="4" fontId="134" fillId="89" borderId="189" applyNumberFormat="0" applyProtection="0">
      <alignment horizontal="right" vertical="center"/>
    </xf>
    <xf numFmtId="4" fontId="134" fillId="90" borderId="195" applyNumberFormat="0" applyProtection="0">
      <alignment horizontal="right" vertical="center"/>
    </xf>
    <xf numFmtId="4" fontId="96" fillId="53" borderId="193" applyNumberFormat="0" applyProtection="0">
      <alignment horizontal="left" vertical="center" indent="1"/>
    </xf>
    <xf numFmtId="4" fontId="96" fillId="53" borderId="193" applyNumberFormat="0" applyProtection="0">
      <alignment horizontal="left" vertical="center" indent="1"/>
    </xf>
    <xf numFmtId="4" fontId="137" fillId="0" borderId="123" applyNumberFormat="0" applyProtection="0">
      <alignment horizontal="left" vertical="center" indent="1"/>
    </xf>
    <xf numFmtId="4" fontId="96" fillId="53" borderId="193" applyNumberFormat="0" applyProtection="0">
      <alignment horizontal="left" vertical="center" indent="1"/>
    </xf>
    <xf numFmtId="4" fontId="96" fillId="53" borderId="193" applyNumberFormat="0" applyProtection="0">
      <alignment horizontal="left" vertical="center" indent="1"/>
    </xf>
    <xf numFmtId="0" fontId="34" fillId="131" borderId="189" applyNumberFormat="0" applyProtection="0">
      <alignment horizontal="left" vertical="center" indent="1"/>
    </xf>
    <xf numFmtId="4" fontId="137" fillId="0" borderId="123" applyNumberFormat="0" applyProtection="0">
      <alignment horizontal="left" vertical="center" indent="1"/>
    </xf>
    <xf numFmtId="0" fontId="34" fillId="131" borderId="189" applyNumberFormat="0" applyProtection="0">
      <alignment horizontal="left" vertical="center" indent="1"/>
    </xf>
    <xf numFmtId="0" fontId="34" fillId="131" borderId="189" applyNumberFormat="0" applyProtection="0">
      <alignment horizontal="left" vertical="center" indent="1"/>
    </xf>
    <xf numFmtId="0" fontId="34" fillId="131" borderId="189" applyNumberFormat="0" applyProtection="0">
      <alignment horizontal="left" vertical="center" indent="1"/>
    </xf>
    <xf numFmtId="4" fontId="84" fillId="105" borderId="195" applyNumberFormat="0" applyProtection="0">
      <alignment horizontal="left" vertical="center" indent="1"/>
    </xf>
    <xf numFmtId="0" fontId="34" fillId="131" borderId="189" applyNumberFormat="0" applyProtection="0">
      <alignment horizontal="left" vertical="center" indent="1"/>
    </xf>
    <xf numFmtId="0" fontId="129" fillId="92" borderId="123" applyNumberFormat="0" applyProtection="0">
      <alignment horizontal="center" vertical="top" wrapText="1"/>
    </xf>
    <xf numFmtId="0" fontId="120" fillId="105" borderId="195" applyNumberFormat="0" applyProtection="0">
      <alignment horizontal="left" vertical="top" indent="1"/>
    </xf>
    <xf numFmtId="0" fontId="120" fillId="105" borderId="195" applyNumberFormat="0" applyProtection="0">
      <alignment horizontal="left" vertical="top" indent="1"/>
    </xf>
    <xf numFmtId="0" fontId="34" fillId="131" borderId="189" applyNumberFormat="0" applyProtection="0">
      <alignment horizontal="left" vertical="center" indent="1"/>
    </xf>
    <xf numFmtId="0" fontId="129" fillId="92" borderId="123" applyNumberFormat="0" applyProtection="0">
      <alignment horizontal="center" vertical="top" wrapText="1"/>
    </xf>
    <xf numFmtId="0" fontId="34" fillId="131" borderId="189" applyNumberFormat="0" applyProtection="0">
      <alignment horizontal="left" vertical="center" indent="1"/>
    </xf>
    <xf numFmtId="0" fontId="34" fillId="131" borderId="189" applyNumberFormat="0" applyProtection="0">
      <alignment horizontal="left" vertical="center" indent="1"/>
    </xf>
    <xf numFmtId="0" fontId="34" fillId="131" borderId="189" applyNumberFormat="0" applyProtection="0">
      <alignment horizontal="left" vertical="center" indent="1"/>
    </xf>
    <xf numFmtId="0" fontId="84" fillId="105" borderId="195" applyNumberFormat="0" applyProtection="0">
      <alignment horizontal="left" vertical="top" indent="1"/>
    </xf>
    <xf numFmtId="0" fontId="34" fillId="131" borderId="189" applyNumberFormat="0" applyProtection="0">
      <alignment horizontal="left" vertical="center" indent="1"/>
    </xf>
    <xf numFmtId="4" fontId="187" fillId="140" borderId="196" applyNumberFormat="0" applyProtection="0">
      <alignment horizontal="left" vertical="center" indent="1"/>
    </xf>
    <xf numFmtId="4" fontId="187" fillId="140" borderId="196" applyNumberFormat="0" applyProtection="0">
      <alignment horizontal="left" vertical="center" indent="1"/>
    </xf>
    <xf numFmtId="0" fontId="96" fillId="141" borderId="123"/>
    <xf numFmtId="0" fontId="96" fillId="141" borderId="123"/>
    <xf numFmtId="0" fontId="96" fillId="141" borderId="123"/>
    <xf numFmtId="0" fontId="96" fillId="141" borderId="123"/>
    <xf numFmtId="0" fontId="96" fillId="141" borderId="123"/>
    <xf numFmtId="4" fontId="190" fillId="88" borderId="193" applyNumberFormat="0" applyProtection="0">
      <alignment horizontal="right" vertical="center"/>
    </xf>
    <xf numFmtId="4" fontId="190" fillId="88" borderId="193" applyNumberFormat="0" applyProtection="0">
      <alignment horizontal="right" vertical="center"/>
    </xf>
    <xf numFmtId="4" fontId="144" fillId="0" borderId="195" applyNumberFormat="0" applyProtection="0">
      <alignment horizontal="right" vertical="center"/>
    </xf>
    <xf numFmtId="4" fontId="144" fillId="89" borderId="189" applyNumberFormat="0" applyProtection="0">
      <alignment horizontal="right" vertical="center"/>
    </xf>
    <xf numFmtId="4" fontId="144" fillId="89" borderId="189" applyNumberFormat="0" applyProtection="0">
      <alignment horizontal="right" vertical="center"/>
    </xf>
    <xf numFmtId="4" fontId="144" fillId="90" borderId="195" applyNumberFormat="0" applyProtection="0">
      <alignment horizontal="right" vertical="center"/>
    </xf>
    <xf numFmtId="200" fontId="150" fillId="0" borderId="135">
      <alignment horizontal="center"/>
    </xf>
    <xf numFmtId="0" fontId="194" fillId="0" borderId="123" applyNumberFormat="0" applyFill="0" applyProtection="0">
      <alignment wrapText="1"/>
    </xf>
    <xf numFmtId="0" fontId="194" fillId="0" borderId="123" applyNumberFormat="0" applyFill="0" applyProtection="0">
      <alignment wrapText="1"/>
    </xf>
    <xf numFmtId="0" fontId="34" fillId="0" borderId="190" applyNumberFormat="0" applyFont="0" applyFill="0" applyAlignment="0" applyProtection="0"/>
    <xf numFmtId="0" fontId="34" fillId="0" borderId="190" applyNumberFormat="0" applyFont="0" applyFill="0" applyAlignment="0" applyProtection="0"/>
    <xf numFmtId="0" fontId="34" fillId="0" borderId="190" applyNumberFormat="0" applyFont="0" applyFill="0" applyAlignment="0" applyProtection="0"/>
    <xf numFmtId="0" fontId="34" fillId="0" borderId="190" applyNumberFormat="0" applyFont="0" applyFill="0" applyAlignment="0" applyProtection="0"/>
    <xf numFmtId="0" fontId="34" fillId="0" borderId="135" applyNumberFormat="0" applyFont="0" applyFill="0" applyAlignment="0" applyProtection="0"/>
    <xf numFmtId="0" fontId="34" fillId="0" borderId="135" applyNumberFormat="0" applyFont="0" applyFill="0" applyAlignment="0" applyProtection="0"/>
    <xf numFmtId="0" fontId="34" fillId="0" borderId="135" applyNumberFormat="0" applyFont="0" applyFill="0" applyAlignment="0" applyProtection="0"/>
    <xf numFmtId="0" fontId="34" fillId="0" borderId="135" applyNumberFormat="0" applyFont="0" applyFill="0" applyAlignment="0" applyProtection="0"/>
    <xf numFmtId="0" fontId="34" fillId="0" borderId="191" applyNumberFormat="0" applyFont="0" applyFill="0" applyAlignment="0" applyProtection="0"/>
    <xf numFmtId="0" fontId="34" fillId="0" borderId="191" applyNumberFormat="0" applyFont="0" applyFill="0" applyAlignment="0" applyProtection="0"/>
    <xf numFmtId="0" fontId="34" fillId="0" borderId="191" applyNumberFormat="0" applyFont="0" applyFill="0" applyAlignment="0" applyProtection="0"/>
    <xf numFmtId="0" fontId="34" fillId="0" borderId="191" applyNumberFormat="0" applyFont="0" applyFill="0" applyAlignment="0" applyProtection="0"/>
    <xf numFmtId="0" fontId="155" fillId="0" borderId="188" applyNumberFormat="0" applyFill="0" applyAlignment="0" applyProtection="0"/>
    <xf numFmtId="0" fontId="155" fillId="0" borderId="178" applyNumberFormat="0" applyFill="0" applyAlignment="0" applyProtection="0"/>
    <xf numFmtId="0" fontId="155" fillId="0" borderId="18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4" fillId="84" borderId="258" applyNumberFormat="0" applyProtection="0">
      <alignment horizontal="left" vertical="top" indent="1"/>
    </xf>
    <xf numFmtId="0" fontId="34" fillId="84" borderId="258" applyNumberFormat="0" applyProtection="0">
      <alignment horizontal="left" vertical="top" indent="1"/>
    </xf>
    <xf numFmtId="0" fontId="11"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30" fillId="66" borderId="295" applyBorder="0"/>
    <xf numFmtId="0" fontId="130" fillId="66" borderId="295" applyBorder="0"/>
    <xf numFmtId="0" fontId="34" fillId="0" borderId="219" applyNumberFormat="0" applyAlignment="0">
      <alignment horizontal="center"/>
    </xf>
    <xf numFmtId="0" fontId="34" fillId="40" borderId="285" applyNumberFormat="0" applyFont="0" applyAlignment="0" applyProtection="0"/>
    <xf numFmtId="4" fontId="84" fillId="89" borderId="203" applyNumberFormat="0" applyProtection="0">
      <alignment horizontal="right" vertical="center"/>
    </xf>
    <xf numFmtId="4" fontId="84" fillId="78" borderId="203" applyNumberFormat="0" applyProtection="0">
      <alignment vertical="center"/>
    </xf>
    <xf numFmtId="0" fontId="34" fillId="0" borderId="272" applyNumberFormat="0" applyAlignment="0">
      <alignment horizontal="center"/>
    </xf>
    <xf numFmtId="3" fontId="156" fillId="0" borderId="229" applyProtection="0"/>
    <xf numFmtId="4" fontId="84" fillId="89" borderId="294" applyNumberFormat="0" applyProtection="0">
      <alignment horizontal="left" vertical="center" indent="1"/>
    </xf>
    <xf numFmtId="4" fontId="84" fillId="89" borderId="294" applyNumberFormat="0" applyProtection="0">
      <alignment horizontal="left" vertical="center" indent="1"/>
    </xf>
    <xf numFmtId="0" fontId="34" fillId="67" borderId="256" applyNumberFormat="0" applyFont="0" applyAlignment="0" applyProtection="0"/>
    <xf numFmtId="0" fontId="34" fillId="40" borderId="256" applyNumberFormat="0" applyFont="0" applyAlignment="0" applyProtection="0"/>
    <xf numFmtId="0" fontId="96" fillId="67" borderId="263" applyNumberFormat="0" applyFont="0" applyAlignment="0" applyProtection="0"/>
    <xf numFmtId="0" fontId="84" fillId="40" borderId="256" applyNumberFormat="0" applyFont="0" applyAlignment="0" applyProtection="0"/>
    <xf numFmtId="0" fontId="96" fillId="67" borderId="263" applyNumberFormat="0" applyFont="0" applyAlignment="0" applyProtection="0"/>
    <xf numFmtId="0" fontId="84" fillId="40" borderId="256" applyNumberFormat="0" applyFont="0" applyAlignment="0" applyProtection="0"/>
    <xf numFmtId="0" fontId="84" fillId="40" borderId="256" applyNumberFormat="0" applyFont="0" applyAlignment="0" applyProtection="0"/>
    <xf numFmtId="0" fontId="96" fillId="67" borderId="263" applyNumberFormat="0" applyFont="0" applyAlignment="0" applyProtection="0"/>
    <xf numFmtId="4" fontId="132" fillId="49" borderId="287" applyNumberFormat="0" applyProtection="0">
      <alignment horizontal="center" vertical="center"/>
    </xf>
    <xf numFmtId="4" fontId="132" fillId="49" borderId="287" applyNumberFormat="0" applyProtection="0">
      <alignment horizontal="center" vertical="center"/>
    </xf>
    <xf numFmtId="4" fontId="84" fillId="47" borderId="287" applyNumberFormat="0" applyProtection="0">
      <alignment horizontal="right" vertical="center"/>
    </xf>
    <xf numFmtId="4" fontId="84" fillId="47" borderId="287" applyNumberFormat="0" applyProtection="0">
      <alignment horizontal="right" vertical="center"/>
    </xf>
    <xf numFmtId="4" fontId="136" fillId="80" borderId="259">
      <alignment vertical="center"/>
    </xf>
    <xf numFmtId="4" fontId="84" fillId="73" borderId="287" applyNumberFormat="0" applyProtection="0">
      <alignment horizontal="right" vertical="center"/>
    </xf>
    <xf numFmtId="4" fontId="84" fillId="73" borderId="287" applyNumberFormat="0" applyProtection="0">
      <alignment horizontal="right" vertical="center"/>
    </xf>
    <xf numFmtId="4" fontId="84" fillId="69" borderId="287" applyNumberFormat="0" applyProtection="0">
      <alignment horizontal="right" vertical="center"/>
    </xf>
    <xf numFmtId="4" fontId="135" fillId="81" borderId="259">
      <alignment vertical="center"/>
    </xf>
    <xf numFmtId="4" fontId="84" fillId="54" borderId="287" applyNumberFormat="0" applyProtection="0">
      <alignment horizontal="right" vertical="center"/>
    </xf>
    <xf numFmtId="4" fontId="84" fillId="54" borderId="287" applyNumberFormat="0" applyProtection="0">
      <alignment horizontal="right" vertical="center"/>
    </xf>
    <xf numFmtId="4" fontId="84" fillId="50" borderId="287" applyNumberFormat="0" applyProtection="0">
      <alignment horizontal="right" vertical="center"/>
    </xf>
    <xf numFmtId="4" fontId="136" fillId="81" borderId="259">
      <alignment vertical="center"/>
    </xf>
    <xf numFmtId="4" fontId="134" fillId="75" borderId="257" applyNumberFormat="0" applyProtection="0">
      <alignment vertical="center"/>
    </xf>
    <xf numFmtId="4" fontId="84" fillId="50" borderId="287" applyNumberFormat="0" applyProtection="0">
      <alignment horizontal="right" vertical="center"/>
    </xf>
    <xf numFmtId="4" fontId="84" fillId="62" borderId="287" applyNumberFormat="0" applyProtection="0">
      <alignment horizontal="right" vertical="center"/>
    </xf>
    <xf numFmtId="0" fontId="34" fillId="45" borderId="258" applyNumberFormat="0" applyProtection="0">
      <alignment horizontal="left" vertical="top" indent="1"/>
    </xf>
    <xf numFmtId="0" fontId="34" fillId="70" borderId="258" applyNumberFormat="0" applyProtection="0">
      <alignment horizontal="left" vertical="top" indent="1"/>
    </xf>
    <xf numFmtId="0" fontId="34" fillId="70" borderId="258" applyNumberFormat="0" applyProtection="0">
      <alignment horizontal="left" vertical="top" indent="1"/>
    </xf>
    <xf numFmtId="0" fontId="96" fillId="45" borderId="258" applyNumberFormat="0" applyProtection="0">
      <alignment horizontal="left" vertical="top" indent="1"/>
    </xf>
    <xf numFmtId="0" fontId="34" fillId="74" borderId="257" applyNumberFormat="0" applyProtection="0">
      <alignment horizontal="left" vertical="center" indent="1"/>
    </xf>
    <xf numFmtId="0" fontId="34" fillId="45" borderId="258" applyNumberFormat="0" applyProtection="0">
      <alignment horizontal="left" vertical="center" indent="1"/>
    </xf>
    <xf numFmtId="0" fontId="34" fillId="84" borderId="287" applyNumberFormat="0" applyProtection="0">
      <alignment horizontal="left" vertical="top" indent="1"/>
    </xf>
    <xf numFmtId="4" fontId="84" fillId="40" borderId="258" applyNumberFormat="0" applyProtection="0">
      <alignment vertical="center"/>
    </xf>
    <xf numFmtId="0" fontId="34" fillId="84" borderId="287" applyNumberFormat="0" applyProtection="0">
      <alignment horizontal="left" vertical="top" indent="1"/>
    </xf>
    <xf numFmtId="0" fontId="120" fillId="40" borderId="258" applyNumberFormat="0" applyProtection="0">
      <alignment horizontal="left" vertical="top" indent="1"/>
    </xf>
    <xf numFmtId="4" fontId="135" fillId="80" borderId="259">
      <alignment vertical="center"/>
    </xf>
    <xf numFmtId="0" fontId="34" fillId="74" borderId="257" applyNumberFormat="0" applyProtection="0">
      <alignment horizontal="left" vertical="center" indent="1"/>
    </xf>
    <xf numFmtId="0" fontId="34" fillId="74" borderId="257" applyNumberFormat="0" applyProtection="0">
      <alignment horizontal="left" vertical="center" indent="1"/>
    </xf>
    <xf numFmtId="0" fontId="96" fillId="45" borderId="258" applyNumberFormat="0" applyProtection="0">
      <alignment horizontal="left" vertical="top" indent="1"/>
    </xf>
    <xf numFmtId="0" fontId="34" fillId="74" borderId="257" applyNumberFormat="0" applyProtection="0">
      <alignment horizontal="left" vertical="center" indent="1"/>
    </xf>
    <xf numFmtId="0" fontId="34" fillId="70" borderId="287" applyNumberFormat="0" applyProtection="0">
      <alignment horizontal="left" vertical="top" indent="1"/>
    </xf>
    <xf numFmtId="0" fontId="181" fillId="68" borderId="284" applyNumberFormat="0" applyAlignment="0" applyProtection="0"/>
    <xf numFmtId="0" fontId="34" fillId="67" borderId="285" applyNumberFormat="0" applyFont="0" applyAlignment="0" applyProtection="0"/>
    <xf numFmtId="0" fontId="107" fillId="0" borderId="243" applyNumberFormat="0" applyFill="0" applyAlignment="0" applyProtection="0"/>
    <xf numFmtId="0" fontId="46" fillId="0" borderId="242">
      <alignment horizontal="left" vertical="center"/>
    </xf>
    <xf numFmtId="0" fontId="34" fillId="83" borderId="286" applyNumberFormat="0" applyProtection="0">
      <alignment horizontal="left" vertical="center" indent="1"/>
    </xf>
    <xf numFmtId="4" fontId="134" fillId="40" borderId="258" applyNumberFormat="0" applyProtection="0">
      <alignment vertical="center"/>
    </xf>
    <xf numFmtId="4" fontId="134" fillId="75" borderId="257" applyNumberFormat="0" applyProtection="0">
      <alignment vertical="center"/>
    </xf>
    <xf numFmtId="4" fontId="134" fillId="75" borderId="258" applyNumberFormat="0" applyProtection="0">
      <alignment vertical="center"/>
    </xf>
    <xf numFmtId="4" fontId="84" fillId="75" borderId="257" applyNumberFormat="0" applyProtection="0">
      <alignment vertical="center"/>
    </xf>
    <xf numFmtId="4" fontId="84" fillId="75" borderId="257" applyNumberFormat="0" applyProtection="0">
      <alignment vertical="center"/>
    </xf>
    <xf numFmtId="4" fontId="84" fillId="75" borderId="258" applyNumberFormat="0" applyProtection="0">
      <alignment vertical="center"/>
    </xf>
    <xf numFmtId="4" fontId="120" fillId="40" borderId="258" applyNumberFormat="0" applyProtection="0">
      <alignment vertical="center"/>
    </xf>
    <xf numFmtId="4" fontId="120" fillId="40" borderId="258" applyNumberFormat="0" applyProtection="0">
      <alignment vertical="center"/>
    </xf>
    <xf numFmtId="0" fontId="34" fillId="90" borderId="258" applyNumberFormat="0" applyProtection="0">
      <alignment horizontal="left" vertical="top"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87" borderId="258" applyNumberFormat="0" applyProtection="0">
      <alignment horizontal="left" vertical="top"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87" borderId="258" applyNumberFormat="0" applyProtection="0">
      <alignment horizontal="left" vertical="top" indent="1"/>
    </xf>
    <xf numFmtId="0" fontId="34" fillId="131" borderId="257" applyNumberFormat="0" applyProtection="0">
      <alignment horizontal="left" vertical="center" indent="1"/>
    </xf>
    <xf numFmtId="0" fontId="96" fillId="90" borderId="258" applyNumberFormat="0" applyProtection="0">
      <alignment horizontal="left" vertical="top" indent="1"/>
    </xf>
    <xf numFmtId="0" fontId="96" fillId="90" borderId="258" applyNumberFormat="0" applyProtection="0">
      <alignment horizontal="left" vertical="top" indent="1"/>
    </xf>
    <xf numFmtId="0" fontId="34" fillId="87" borderId="258" applyNumberFormat="0" applyProtection="0">
      <alignment horizontal="left" vertical="top" indent="1"/>
    </xf>
    <xf numFmtId="0" fontId="34" fillId="90" borderId="258"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96" fillId="90" borderId="263" applyNumberFormat="0" applyProtection="0">
      <alignment horizontal="left" vertical="center" indent="1"/>
    </xf>
    <xf numFmtId="0" fontId="96" fillId="90" borderId="263" applyNumberFormat="0" applyProtection="0">
      <alignment horizontal="left" vertical="center" indent="1"/>
    </xf>
    <xf numFmtId="0" fontId="96" fillId="90" borderId="263" applyNumberFormat="0" applyProtection="0">
      <alignment horizontal="left" vertical="center" indent="1"/>
    </xf>
    <xf numFmtId="0" fontId="96" fillId="90" borderId="263" applyNumberFormat="0" applyProtection="0">
      <alignment horizontal="left" vertical="center" indent="1"/>
    </xf>
    <xf numFmtId="0" fontId="34" fillId="74" borderId="257" applyNumberFormat="0" applyProtection="0">
      <alignment horizontal="left" vertical="center" indent="1"/>
    </xf>
    <xf numFmtId="0" fontId="34" fillId="74" borderId="257" applyNumberFormat="0" applyProtection="0">
      <alignment horizontal="left" vertical="center" indent="1"/>
    </xf>
    <xf numFmtId="0" fontId="34" fillId="74" borderId="257" applyNumberFormat="0" applyProtection="0">
      <alignment horizontal="left" vertical="center" indent="1"/>
    </xf>
    <xf numFmtId="0" fontId="34" fillId="70" borderId="258" applyNumberFormat="0" applyProtection="0">
      <alignment horizontal="left" vertical="top" indent="1"/>
    </xf>
    <xf numFmtId="0" fontId="34" fillId="74" borderId="257" applyNumberFormat="0" applyProtection="0">
      <alignment horizontal="left" vertical="center" indent="1"/>
    </xf>
    <xf numFmtId="0" fontId="34" fillId="74" borderId="257" applyNumberFormat="0" applyProtection="0">
      <alignment horizontal="left" vertical="center" indent="1"/>
    </xf>
    <xf numFmtId="0" fontId="34" fillId="74" borderId="257" applyNumberFormat="0" applyProtection="0">
      <alignment horizontal="left" vertical="center" indent="1"/>
    </xf>
    <xf numFmtId="0" fontId="96" fillId="45" borderId="263" applyNumberFormat="0" applyProtection="0">
      <alignment horizontal="left" vertical="center" indent="1"/>
    </xf>
    <xf numFmtId="0" fontId="96" fillId="45" borderId="263" applyNumberFormat="0" applyProtection="0">
      <alignment horizontal="left" vertical="center" indent="1"/>
    </xf>
    <xf numFmtId="0" fontId="96" fillId="45" borderId="263" applyNumberFormat="0" applyProtection="0">
      <alignment horizontal="left" vertical="center" indent="1"/>
    </xf>
    <xf numFmtId="0" fontId="96" fillId="45" borderId="263" applyNumberFormat="0" applyProtection="0">
      <alignment horizontal="left" vertical="center" indent="1"/>
    </xf>
    <xf numFmtId="0" fontId="34" fillId="105" borderId="258" applyNumberFormat="0" applyProtection="0">
      <alignment horizontal="left" vertical="top" indent="1"/>
    </xf>
    <xf numFmtId="0" fontId="34" fillId="83" borderId="257" applyNumberFormat="0" applyProtection="0">
      <alignment horizontal="left" vertical="center" indent="1"/>
    </xf>
    <xf numFmtId="0" fontId="34" fillId="83" borderId="257" applyNumberFormat="0" applyProtection="0">
      <alignment horizontal="left" vertical="center" indent="1"/>
    </xf>
    <xf numFmtId="0" fontId="34" fillId="86" borderId="258" applyNumberFormat="0" applyProtection="0">
      <alignment horizontal="left" vertical="top" indent="1"/>
    </xf>
    <xf numFmtId="0" fontId="34" fillId="83" borderId="257" applyNumberFormat="0" applyProtection="0">
      <alignment horizontal="left" vertical="center" indent="1"/>
    </xf>
    <xf numFmtId="0" fontId="34" fillId="83" borderId="257" applyNumberFormat="0" applyProtection="0">
      <alignment horizontal="left" vertical="center" indent="1"/>
    </xf>
    <xf numFmtId="0" fontId="34" fillId="86" borderId="258" applyNumberFormat="0" applyProtection="0">
      <alignment horizontal="left" vertical="top" indent="1"/>
    </xf>
    <xf numFmtId="0" fontId="34" fillId="83" borderId="257" applyNumberFormat="0" applyProtection="0">
      <alignment horizontal="left" vertical="center" indent="1"/>
    </xf>
    <xf numFmtId="0" fontId="96" fillId="105" borderId="258" applyNumberFormat="0" applyProtection="0">
      <alignment horizontal="left" vertical="top" indent="1"/>
    </xf>
    <xf numFmtId="0" fontId="96" fillId="105" borderId="258" applyNumberFormat="0" applyProtection="0">
      <alignment horizontal="left" vertical="top" indent="1"/>
    </xf>
    <xf numFmtId="0" fontId="34" fillId="86" borderId="258" applyNumberFormat="0" applyProtection="0">
      <alignment horizontal="left" vertical="top" indent="1"/>
    </xf>
    <xf numFmtId="0" fontId="34" fillId="83" borderId="257" applyNumberFormat="0" applyProtection="0">
      <alignment horizontal="left" vertical="center" indent="1"/>
    </xf>
    <xf numFmtId="0" fontId="34" fillId="105" borderId="258" applyNumberFormat="0" applyProtection="0">
      <alignment horizontal="left" vertical="center" indent="1"/>
    </xf>
    <xf numFmtId="0" fontId="34" fillId="83" borderId="257" applyNumberFormat="0" applyProtection="0">
      <alignment horizontal="left" vertical="center" indent="1"/>
    </xf>
    <xf numFmtId="0" fontId="34" fillId="83" borderId="257" applyNumberFormat="0" applyProtection="0">
      <alignment horizontal="left" vertical="center" indent="1"/>
    </xf>
    <xf numFmtId="0" fontId="34" fillId="83" borderId="257" applyNumberFormat="0" applyProtection="0">
      <alignment horizontal="left" vertical="center" indent="1"/>
    </xf>
    <xf numFmtId="0" fontId="34" fillId="83" borderId="257" applyNumberFormat="0" applyProtection="0">
      <alignment horizontal="left" vertical="center" indent="1"/>
    </xf>
    <xf numFmtId="0" fontId="96" fillId="71" borderId="263" applyNumberFormat="0" applyProtection="0">
      <alignment horizontal="left" vertical="center" indent="1"/>
    </xf>
    <xf numFmtId="0" fontId="96" fillId="71" borderId="263" applyNumberFormat="0" applyProtection="0">
      <alignment horizontal="left" vertical="center" indent="1"/>
    </xf>
    <xf numFmtId="0" fontId="96" fillId="71" borderId="263" applyNumberFormat="0" applyProtection="0">
      <alignment horizontal="left" vertical="center" indent="1"/>
    </xf>
    <xf numFmtId="0" fontId="96" fillId="71" borderId="263" applyNumberFormat="0" applyProtection="0">
      <alignment horizontal="left" vertical="center" indent="1"/>
    </xf>
    <xf numFmtId="0" fontId="34" fillId="66" borderId="258" applyNumberFormat="0" applyProtection="0">
      <alignment horizontal="left" vertical="top" indent="1"/>
    </xf>
    <xf numFmtId="0" fontId="34" fillId="139" borderId="257" applyNumberFormat="0" applyProtection="0">
      <alignment horizontal="left" vertical="center" indent="1"/>
    </xf>
    <xf numFmtId="0" fontId="34" fillId="139" borderId="257" applyNumberFormat="0" applyProtection="0">
      <alignment horizontal="left" vertical="center" indent="1"/>
    </xf>
    <xf numFmtId="0" fontId="34" fillId="84" borderId="258" applyNumberFormat="0" applyProtection="0">
      <alignment horizontal="left" vertical="top" indent="1"/>
    </xf>
    <xf numFmtId="0" fontId="34" fillId="139" borderId="257" applyNumberFormat="0" applyProtection="0">
      <alignment horizontal="left" vertical="center" indent="1"/>
    </xf>
    <xf numFmtId="0" fontId="34" fillId="139" borderId="257" applyNumberFormat="0" applyProtection="0">
      <alignment horizontal="left" vertical="center" indent="1"/>
    </xf>
    <xf numFmtId="0" fontId="34" fillId="84" borderId="258" applyNumberFormat="0" applyProtection="0">
      <alignment horizontal="left" vertical="top" indent="1"/>
    </xf>
    <xf numFmtId="0" fontId="34" fillId="139" borderId="257" applyNumberFormat="0" applyProtection="0">
      <alignment horizontal="left" vertical="center" indent="1"/>
    </xf>
    <xf numFmtId="0" fontId="96" fillId="66" borderId="258" applyNumberFormat="0" applyProtection="0">
      <alignment horizontal="left" vertical="top" indent="1"/>
    </xf>
    <xf numFmtId="0" fontId="96" fillId="66" borderId="258" applyNumberFormat="0" applyProtection="0">
      <alignment horizontal="left" vertical="top" indent="1"/>
    </xf>
    <xf numFmtId="0" fontId="34" fillId="84" borderId="258" applyNumberFormat="0" applyProtection="0">
      <alignment horizontal="left" vertical="top" indent="1"/>
    </xf>
    <xf numFmtId="0" fontId="34" fillId="139" borderId="257" applyNumberFormat="0" applyProtection="0">
      <alignment horizontal="left" vertical="center" indent="1"/>
    </xf>
    <xf numFmtId="0" fontId="34" fillId="66" borderId="258" applyNumberFormat="0" applyProtection="0">
      <alignment horizontal="left" vertical="center" indent="1"/>
    </xf>
    <xf numFmtId="0" fontId="34" fillId="139" borderId="257" applyNumberFormat="0" applyProtection="0">
      <alignment horizontal="left" vertical="center" indent="1"/>
    </xf>
    <xf numFmtId="0" fontId="34" fillId="139" borderId="257" applyNumberFormat="0" applyProtection="0">
      <alignment horizontal="left" vertical="center" indent="1"/>
    </xf>
    <xf numFmtId="0" fontId="34" fillId="139" borderId="257" applyNumberFormat="0" applyProtection="0">
      <alignment horizontal="left" vertical="center" indent="1"/>
    </xf>
    <xf numFmtId="0" fontId="34" fillId="139" borderId="257" applyNumberFormat="0" applyProtection="0">
      <alignment horizontal="left" vertical="center" indent="1"/>
    </xf>
    <xf numFmtId="0" fontId="96" fillId="49" borderId="263" applyNumberFormat="0" applyProtection="0">
      <alignment horizontal="left" vertical="center" indent="1"/>
    </xf>
    <xf numFmtId="0" fontId="96" fillId="49" borderId="263" applyNumberFormat="0" applyProtection="0">
      <alignment horizontal="left" vertical="center" indent="1"/>
    </xf>
    <xf numFmtId="0" fontId="96" fillId="49" borderId="263" applyNumberFormat="0" applyProtection="0">
      <alignment horizontal="left" vertical="center" indent="1"/>
    </xf>
    <xf numFmtId="0" fontId="96" fillId="49" borderId="263" applyNumberFormat="0" applyProtection="0">
      <alignment horizontal="left" vertical="center" indent="1"/>
    </xf>
    <xf numFmtId="4" fontId="84" fillId="139" borderId="257" applyNumberFormat="0" applyProtection="0">
      <alignment horizontal="left" vertical="center" indent="1"/>
    </xf>
    <xf numFmtId="4" fontId="84" fillId="139" borderId="257" applyNumberFormat="0" applyProtection="0">
      <alignment horizontal="left" vertical="center" indent="1"/>
    </xf>
    <xf numFmtId="4" fontId="96" fillId="105" borderId="267" applyNumberFormat="0" applyProtection="0">
      <alignment horizontal="left" vertical="center" indent="1"/>
    </xf>
    <xf numFmtId="4" fontId="96" fillId="105" borderId="267" applyNumberFormat="0" applyProtection="0">
      <alignment horizontal="left" vertical="center" indent="1"/>
    </xf>
    <xf numFmtId="4" fontId="96" fillId="105" borderId="267" applyNumberFormat="0" applyProtection="0">
      <alignment horizontal="left" vertical="center" indent="1"/>
    </xf>
    <xf numFmtId="4" fontId="96" fillId="105" borderId="267" applyNumberFormat="0" applyProtection="0">
      <alignment horizontal="left" vertical="center" indent="1"/>
    </xf>
    <xf numFmtId="4" fontId="96" fillId="90" borderId="267" applyNumberFormat="0" applyProtection="0">
      <alignment horizontal="left" vertical="center" indent="1"/>
    </xf>
    <xf numFmtId="4" fontId="96" fillId="90" borderId="267" applyNumberFormat="0" applyProtection="0">
      <alignment horizontal="left" vertical="center" indent="1"/>
    </xf>
    <xf numFmtId="4" fontId="133" fillId="76" borderId="259">
      <alignment horizontal="left" vertical="center" indent="1"/>
    </xf>
    <xf numFmtId="0" fontId="34" fillId="131" borderId="257" applyNumberFormat="0" applyProtection="0">
      <alignment horizontal="left" vertical="center" indent="1"/>
    </xf>
    <xf numFmtId="4" fontId="84" fillId="105" borderId="258" applyNumberFormat="0" applyProtection="0">
      <alignment horizontal="right" vertical="center"/>
    </xf>
    <xf numFmtId="0" fontId="34" fillId="131" borderId="257" applyNumberFormat="0" applyProtection="0">
      <alignment horizontal="left" vertical="center" indent="1"/>
    </xf>
    <xf numFmtId="0" fontId="34" fillId="131" borderId="257" applyNumberFormat="0" applyProtection="0">
      <alignment horizontal="left" vertical="center" indent="1"/>
    </xf>
    <xf numFmtId="4" fontId="96" fillId="105" borderId="263" applyNumberFormat="0" applyProtection="0">
      <alignment horizontal="right" vertical="center"/>
    </xf>
    <xf numFmtId="4" fontId="96" fillId="105" borderId="263" applyNumberFormat="0" applyProtection="0">
      <alignment horizontal="right" vertical="center"/>
    </xf>
    <xf numFmtId="4" fontId="96" fillId="105" borderId="263" applyNumberFormat="0" applyProtection="0">
      <alignment horizontal="right" vertical="center"/>
    </xf>
    <xf numFmtId="4" fontId="96" fillId="105" borderId="263" applyNumberFormat="0" applyProtection="0">
      <alignment horizontal="right" vertical="center"/>
    </xf>
    <xf numFmtId="4" fontId="34" fillId="66" borderId="267" applyNumberFormat="0" applyProtection="0">
      <alignment horizontal="left" vertical="center" indent="1"/>
    </xf>
    <xf numFmtId="4" fontId="34" fillId="66" borderId="267" applyNumberFormat="0" applyProtection="0">
      <alignment horizontal="left" vertical="center" indent="1"/>
    </xf>
    <xf numFmtId="4" fontId="84" fillId="89" borderId="268" applyNumberFormat="0" applyProtection="0">
      <alignment horizontal="left" vertical="center" indent="1"/>
    </xf>
    <xf numFmtId="4" fontId="84" fillId="89" borderId="268" applyNumberFormat="0" applyProtection="0">
      <alignment horizontal="left" vertical="center" indent="1"/>
    </xf>
    <xf numFmtId="4" fontId="34" fillId="66" borderId="267" applyNumberFormat="0" applyProtection="0">
      <alignment horizontal="left" vertical="center" indent="1"/>
    </xf>
    <xf numFmtId="4" fontId="34" fillId="66" borderId="267" applyNumberFormat="0" applyProtection="0">
      <alignment horizontal="left" vertical="center" indent="1"/>
    </xf>
    <xf numFmtId="4" fontId="128" fillId="138" borderId="257" applyNumberFormat="0" applyProtection="0">
      <alignment horizontal="left" vertical="center" indent="1"/>
    </xf>
    <xf numFmtId="4" fontId="84" fillId="73" borderId="258" applyNumberFormat="0" applyProtection="0">
      <alignment horizontal="right" vertical="center"/>
    </xf>
    <xf numFmtId="4" fontId="128" fillId="138" borderId="257" applyNumberFormat="0" applyProtection="0">
      <alignment horizontal="left" vertical="center" indent="1"/>
    </xf>
    <xf numFmtId="4" fontId="96" fillId="137" borderId="267" applyNumberFormat="0" applyProtection="0">
      <alignment horizontal="left" vertical="center" indent="1"/>
    </xf>
    <xf numFmtId="4" fontId="96" fillId="137" borderId="267" applyNumberFormat="0" applyProtection="0">
      <alignment horizontal="left" vertical="center" indent="1"/>
    </xf>
    <xf numFmtId="4" fontId="96" fillId="137" borderId="267" applyNumberFormat="0" applyProtection="0">
      <alignment horizontal="left" vertical="center" indent="1"/>
    </xf>
    <xf numFmtId="4" fontId="84" fillId="95" borderId="257" applyNumberFormat="0" applyProtection="0">
      <alignment horizontal="right" vertical="center"/>
    </xf>
    <xf numFmtId="4" fontId="84" fillId="47" borderId="258" applyNumberFormat="0" applyProtection="0">
      <alignment horizontal="right" vertical="center"/>
    </xf>
    <xf numFmtId="4" fontId="96" fillId="47" borderId="263" applyNumberFormat="0" applyProtection="0">
      <alignment horizontal="right" vertical="center"/>
    </xf>
    <xf numFmtId="4" fontId="96" fillId="47" borderId="263" applyNumberFormat="0" applyProtection="0">
      <alignment horizontal="right" vertical="center"/>
    </xf>
    <xf numFmtId="4" fontId="96" fillId="47" borderId="263" applyNumberFormat="0" applyProtection="0">
      <alignment horizontal="right" vertical="center"/>
    </xf>
    <xf numFmtId="4" fontId="96" fillId="47" borderId="263" applyNumberFormat="0" applyProtection="0">
      <alignment horizontal="right" vertical="center"/>
    </xf>
    <xf numFmtId="4" fontId="84" fillId="136" borderId="257" applyNumberFormat="0" applyProtection="0">
      <alignment horizontal="right" vertical="center"/>
    </xf>
    <xf numFmtId="4" fontId="84" fillId="136" borderId="257" applyNumberFormat="0" applyProtection="0">
      <alignment horizontal="right" vertical="center"/>
    </xf>
    <xf numFmtId="4" fontId="96" fillId="73" borderId="263" applyNumberFormat="0" applyProtection="0">
      <alignment horizontal="right" vertical="center"/>
    </xf>
    <xf numFmtId="4" fontId="96" fillId="73" borderId="263" applyNumberFormat="0" applyProtection="0">
      <alignment horizontal="right" vertical="center"/>
    </xf>
    <xf numFmtId="4" fontId="96" fillId="73" borderId="263" applyNumberFormat="0" applyProtection="0">
      <alignment horizontal="right" vertical="center"/>
    </xf>
    <xf numFmtId="0" fontId="42" fillId="70" borderId="197" applyNumberFormat="0" applyAlignment="0"/>
    <xf numFmtId="1" fontId="42" fillId="70" borderId="197" applyNumberFormat="0" applyAlignment="0">
      <alignment horizontal="left"/>
    </xf>
    <xf numFmtId="4" fontId="84" fillId="135" borderId="257" applyNumberFormat="0" applyProtection="0">
      <alignment horizontal="right" vertical="center"/>
    </xf>
    <xf numFmtId="1" fontId="42" fillId="94" borderId="197" applyNumberFormat="0" applyAlignment="0">
      <alignment horizontal="center"/>
    </xf>
    <xf numFmtId="4" fontId="84" fillId="135" borderId="257" applyNumberFormat="0" applyProtection="0">
      <alignment horizontal="right" vertical="center"/>
    </xf>
    <xf numFmtId="4" fontId="84" fillId="48" borderId="258" applyNumberFormat="0" applyProtection="0">
      <alignment horizontal="right" vertical="center"/>
    </xf>
    <xf numFmtId="4" fontId="96" fillId="48" borderId="263" applyNumberFormat="0" applyProtection="0">
      <alignment horizontal="right" vertical="center"/>
    </xf>
    <xf numFmtId="4" fontId="96" fillId="48" borderId="263" applyNumberFormat="0" applyProtection="0">
      <alignment horizontal="right" vertical="center"/>
    </xf>
    <xf numFmtId="4" fontId="84" fillId="100" borderId="257" applyNumberFormat="0" applyProtection="0">
      <alignment horizontal="right" vertical="center"/>
    </xf>
    <xf numFmtId="4" fontId="84" fillId="100" borderId="257" applyNumberFormat="0" applyProtection="0">
      <alignment horizontal="right" vertical="center"/>
    </xf>
    <xf numFmtId="4" fontId="84" fillId="69" borderId="258" applyNumberFormat="0" applyProtection="0">
      <alignment horizontal="right" vertical="center"/>
    </xf>
    <xf numFmtId="4" fontId="96" fillId="69" borderId="263" applyNumberFormat="0" applyProtection="0">
      <alignment horizontal="right" vertical="center"/>
    </xf>
    <xf numFmtId="4" fontId="96" fillId="69" borderId="263" applyNumberFormat="0" applyProtection="0">
      <alignment horizontal="right" vertical="center"/>
    </xf>
    <xf numFmtId="4" fontId="84" fillId="54" borderId="258" applyNumberFormat="0" applyProtection="0">
      <alignment horizontal="right" vertical="center"/>
    </xf>
    <xf numFmtId="4" fontId="84" fillId="134" borderId="257" applyNumberFormat="0" applyProtection="0">
      <alignment horizontal="right" vertical="center"/>
    </xf>
    <xf numFmtId="4" fontId="84" fillId="134" borderId="257" applyNumberFormat="0" applyProtection="0">
      <alignment horizontal="right" vertical="center"/>
    </xf>
    <xf numFmtId="4" fontId="84" fillId="54" borderId="258" applyNumberFormat="0" applyProtection="0">
      <alignment horizontal="right" vertical="center"/>
    </xf>
    <xf numFmtId="4" fontId="96" fillId="54" borderId="263" applyNumberFormat="0" applyProtection="0">
      <alignment horizontal="right" vertical="center"/>
    </xf>
    <xf numFmtId="4" fontId="96" fillId="54" borderId="263" applyNumberFormat="0" applyProtection="0">
      <alignment horizontal="right" vertical="center"/>
    </xf>
    <xf numFmtId="4" fontId="96" fillId="54" borderId="263" applyNumberFormat="0" applyProtection="0">
      <alignment horizontal="right" vertical="center"/>
    </xf>
    <xf numFmtId="4" fontId="96" fillId="54" borderId="263" applyNumberFormat="0" applyProtection="0">
      <alignment horizontal="right" vertical="center"/>
    </xf>
    <xf numFmtId="4" fontId="84" fillId="50" borderId="258" applyNumberFormat="0" applyProtection="0">
      <alignment horizontal="right" vertical="center"/>
    </xf>
    <xf numFmtId="4" fontId="84" fillId="96" borderId="257" applyNumberFormat="0" applyProtection="0">
      <alignment horizontal="right" vertical="center"/>
    </xf>
    <xf numFmtId="4" fontId="84" fillId="96" borderId="257" applyNumberFormat="0" applyProtection="0">
      <alignment horizontal="right" vertical="center"/>
    </xf>
    <xf numFmtId="4" fontId="84" fillId="50" borderId="258" applyNumberFormat="0" applyProtection="0">
      <alignment horizontal="right" vertical="center"/>
    </xf>
    <xf numFmtId="4" fontId="96" fillId="50" borderId="263" applyNumberFormat="0" applyProtection="0">
      <alignment horizontal="right" vertical="center"/>
    </xf>
    <xf numFmtId="4" fontId="96" fillId="50" borderId="263" applyNumberFormat="0" applyProtection="0">
      <alignment horizontal="right" vertical="center"/>
    </xf>
    <xf numFmtId="4" fontId="96" fillId="50" borderId="263" applyNumberFormat="0" applyProtection="0">
      <alignment horizontal="right" vertical="center"/>
    </xf>
    <xf numFmtId="4" fontId="96" fillId="50" borderId="263" applyNumberFormat="0" applyProtection="0">
      <alignment horizontal="right" vertical="center"/>
    </xf>
    <xf numFmtId="4" fontId="84" fillId="62" borderId="258" applyNumberFormat="0" applyProtection="0">
      <alignment horizontal="right" vertical="center"/>
    </xf>
    <xf numFmtId="4" fontId="84" fillId="91" borderId="257" applyNumberFormat="0" applyProtection="0">
      <alignment horizontal="right" vertical="center"/>
    </xf>
    <xf numFmtId="4" fontId="84" fillId="91" borderId="257" applyNumberFormat="0" applyProtection="0">
      <alignment horizontal="right" vertical="center"/>
    </xf>
    <xf numFmtId="4" fontId="84" fillId="62" borderId="258" applyNumberFormat="0" applyProtection="0">
      <alignment horizontal="right" vertical="center"/>
    </xf>
    <xf numFmtId="4" fontId="96" fillId="62" borderId="267" applyNumberFormat="0" applyProtection="0">
      <alignment horizontal="right" vertical="center"/>
    </xf>
    <xf numFmtId="4" fontId="96" fillId="62" borderId="267" applyNumberFormat="0" applyProtection="0">
      <alignment horizontal="right" vertical="center"/>
    </xf>
    <xf numFmtId="4" fontId="96" fillId="62" borderId="267" applyNumberFormat="0" applyProtection="0">
      <alignment horizontal="right" vertical="center"/>
    </xf>
    <xf numFmtId="4" fontId="96" fillId="62" borderId="267" applyNumberFormat="0" applyProtection="0">
      <alignment horizontal="right" vertical="center"/>
    </xf>
    <xf numFmtId="4" fontId="84" fillId="38" borderId="258" applyNumberFormat="0" applyProtection="0">
      <alignment horizontal="right" vertical="center"/>
    </xf>
    <xf numFmtId="4" fontId="84" fillId="133" borderId="257" applyNumberFormat="0" applyProtection="0">
      <alignment horizontal="right" vertical="center"/>
    </xf>
    <xf numFmtId="4" fontId="84" fillId="133" borderId="257" applyNumberFormat="0" applyProtection="0">
      <alignment horizontal="right" vertical="center"/>
    </xf>
    <xf numFmtId="4" fontId="84" fillId="38" borderId="258" applyNumberFormat="0" applyProtection="0">
      <alignment horizontal="right" vertical="center"/>
    </xf>
    <xf numFmtId="4" fontId="96" fillId="132" borderId="263" applyNumberFormat="0" applyProtection="0">
      <alignment horizontal="right" vertical="center"/>
    </xf>
    <xf numFmtId="4" fontId="96" fillId="132" borderId="263" applyNumberFormat="0" applyProtection="0">
      <alignment horizontal="right" vertical="center"/>
    </xf>
    <xf numFmtId="4" fontId="96" fillId="132" borderId="263" applyNumberFormat="0" applyProtection="0">
      <alignment horizontal="right" vertical="center"/>
    </xf>
    <xf numFmtId="4" fontId="96" fillId="132" borderId="263" applyNumberFormat="0" applyProtection="0">
      <alignment horizontal="right" vertical="center"/>
    </xf>
    <xf numFmtId="4" fontId="84" fillId="37" borderId="258" applyNumberFormat="0" applyProtection="0">
      <alignment horizontal="right" vertical="center"/>
    </xf>
    <xf numFmtId="4" fontId="84" fillId="99" borderId="257" applyNumberFormat="0" applyProtection="0">
      <alignment horizontal="right" vertical="center"/>
    </xf>
    <xf numFmtId="4" fontId="84" fillId="99" borderId="257" applyNumberFormat="0" applyProtection="0">
      <alignment horizontal="right" vertical="center"/>
    </xf>
    <xf numFmtId="4" fontId="84" fillId="37" borderId="258" applyNumberFormat="0" applyProtection="0">
      <alignment horizontal="right" vertical="center"/>
    </xf>
    <xf numFmtId="4" fontId="96" fillId="37" borderId="263" applyNumberFormat="0" applyProtection="0">
      <alignment horizontal="right" vertical="center"/>
    </xf>
    <xf numFmtId="4" fontId="96" fillId="37" borderId="263" applyNumberFormat="0" applyProtection="0">
      <alignment horizontal="right" vertical="center"/>
    </xf>
    <xf numFmtId="4" fontId="96" fillId="37" borderId="263" applyNumberFormat="0" applyProtection="0">
      <alignment horizontal="right" vertical="center"/>
    </xf>
    <xf numFmtId="4" fontId="96" fillId="37" borderId="263" applyNumberFormat="0" applyProtection="0">
      <alignment horizontal="right" vertical="center"/>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4" fontId="96" fillId="53" borderId="263" applyNumberFormat="0" applyProtection="0">
      <alignment horizontal="left" vertical="center" indent="1"/>
    </xf>
    <xf numFmtId="4" fontId="96" fillId="53" borderId="263" applyNumberFormat="0" applyProtection="0">
      <alignment horizontal="left" vertical="center" indent="1"/>
    </xf>
    <xf numFmtId="4" fontId="96" fillId="53" borderId="263" applyNumberFormat="0" applyProtection="0">
      <alignment horizontal="left" vertical="center" indent="1"/>
    </xf>
    <xf numFmtId="4" fontId="96" fillId="53" borderId="263" applyNumberFormat="0" applyProtection="0">
      <alignment horizontal="left" vertical="center" indent="1"/>
    </xf>
    <xf numFmtId="0" fontId="128" fillId="77" borderId="258" applyNumberFormat="0" applyProtection="0">
      <alignment horizontal="left" vertical="top" indent="1"/>
    </xf>
    <xf numFmtId="4" fontId="84" fillId="78" borderId="257" applyNumberFormat="0" applyProtection="0">
      <alignment horizontal="left" vertical="center" indent="1"/>
    </xf>
    <xf numFmtId="4" fontId="84" fillId="78" borderId="257" applyNumberFormat="0" applyProtection="0">
      <alignment horizontal="left" vertical="center" indent="1"/>
    </xf>
    <xf numFmtId="0" fontId="128" fillId="78" borderId="258" applyNumberFormat="0" applyProtection="0">
      <alignment horizontal="left" vertical="top" indent="1"/>
    </xf>
    <xf numFmtId="0" fontId="186" fillId="77" borderId="258" applyNumberFormat="0" applyProtection="0">
      <alignment horizontal="left" vertical="top" indent="1"/>
    </xf>
    <xf numFmtId="0" fontId="186" fillId="77" borderId="258" applyNumberFormat="0" applyProtection="0">
      <alignment horizontal="left" vertical="top" indent="1"/>
    </xf>
    <xf numFmtId="4" fontId="128" fillId="77" borderId="258" applyNumberFormat="0" applyProtection="0">
      <alignment horizontal="left" vertical="center" indent="1"/>
    </xf>
    <xf numFmtId="4" fontId="84" fillId="78" borderId="257" applyNumberFormat="0" applyProtection="0">
      <alignment horizontal="left" vertical="center" indent="1"/>
    </xf>
    <xf numFmtId="4" fontId="84" fillId="78" borderId="257" applyNumberFormat="0" applyProtection="0">
      <alignment horizontal="left" vertical="center" indent="1"/>
    </xf>
    <xf numFmtId="4" fontId="96" fillId="78" borderId="263" applyNumberFormat="0" applyProtection="0">
      <alignment horizontal="left" vertical="center" indent="1"/>
    </xf>
    <xf numFmtId="4" fontId="96" fillId="78" borderId="263" applyNumberFormat="0" applyProtection="0">
      <alignment horizontal="left" vertical="center" indent="1"/>
    </xf>
    <xf numFmtId="4" fontId="96" fillId="78" borderId="263" applyNumberFormat="0" applyProtection="0">
      <alignment horizontal="left" vertical="center" indent="1"/>
    </xf>
    <xf numFmtId="4" fontId="96" fillId="78" borderId="263" applyNumberFormat="0" applyProtection="0">
      <alignment horizontal="left" vertical="center" indent="1"/>
    </xf>
    <xf numFmtId="4" fontId="134" fillId="78" borderId="257" applyNumberFormat="0" applyProtection="0">
      <alignment vertical="center"/>
    </xf>
    <xf numFmtId="4" fontId="134" fillId="78" borderId="257" applyNumberFormat="0" applyProtection="0">
      <alignment vertical="center"/>
    </xf>
    <xf numFmtId="4" fontId="125" fillId="78" borderId="258" applyNumberFormat="0" applyProtection="0">
      <alignment vertical="center"/>
    </xf>
    <xf numFmtId="4" fontId="185" fillId="78" borderId="263" applyNumberFormat="0" applyProtection="0">
      <alignment vertical="center"/>
    </xf>
    <xf numFmtId="4" fontId="185" fillId="78" borderId="263" applyNumberFormat="0" applyProtection="0">
      <alignment vertical="center"/>
    </xf>
    <xf numFmtId="4" fontId="128" fillId="77" borderId="258" applyNumberFormat="0" applyProtection="0">
      <alignment vertical="center"/>
    </xf>
    <xf numFmtId="4" fontId="84" fillId="78" borderId="257" applyNumberFormat="0" applyProtection="0">
      <alignment vertical="center"/>
    </xf>
    <xf numFmtId="4" fontId="84" fillId="78" borderId="257" applyNumberFormat="0" applyProtection="0">
      <alignment vertical="center"/>
    </xf>
    <xf numFmtId="4" fontId="96" fillId="77" borderId="263" applyNumberFormat="0" applyProtection="0">
      <alignment vertical="center"/>
    </xf>
    <xf numFmtId="4" fontId="84" fillId="78" borderId="257" applyNumberFormat="0" applyProtection="0">
      <alignment vertical="center"/>
    </xf>
    <xf numFmtId="4" fontId="96" fillId="77" borderId="263" applyNumberFormat="0" applyProtection="0">
      <alignment vertical="center"/>
    </xf>
    <xf numFmtId="4" fontId="96" fillId="77" borderId="263" applyNumberFormat="0" applyProtection="0">
      <alignment vertical="center"/>
    </xf>
    <xf numFmtId="4" fontId="96" fillId="77" borderId="263" applyNumberFormat="0" applyProtection="0">
      <alignment vertical="center"/>
    </xf>
    <xf numFmtId="4" fontId="84" fillId="78" borderId="257" applyNumberFormat="0" applyProtection="0">
      <alignment vertical="center"/>
    </xf>
    <xf numFmtId="4" fontId="96" fillId="77" borderId="263" applyNumberFormat="0" applyProtection="0">
      <alignment vertical="center"/>
    </xf>
    <xf numFmtId="0" fontId="34" fillId="0" borderId="219" applyNumberFormat="0" applyAlignment="0">
      <alignment horizontal="center"/>
    </xf>
    <xf numFmtId="0" fontId="118" fillId="42" borderId="257" applyNumberFormat="0" applyAlignment="0" applyProtection="0"/>
    <xf numFmtId="0" fontId="118" fillId="49" borderId="257" applyNumberFormat="0" applyAlignment="0" applyProtection="0"/>
    <xf numFmtId="0" fontId="118" fillId="49" borderId="257" applyNumberFormat="0" applyAlignment="0" applyProtection="0"/>
    <xf numFmtId="0" fontId="118" fillId="123" borderId="257" applyNumberFormat="0" applyAlignment="0" applyProtection="0"/>
    <xf numFmtId="0" fontId="118" fillId="49" borderId="257" applyNumberFormat="0" applyAlignment="0" applyProtection="0"/>
    <xf numFmtId="0" fontId="118" fillId="123" borderId="257" applyNumberFormat="0" applyAlignment="0" applyProtection="0"/>
    <xf numFmtId="0" fontId="118" fillId="122" borderId="257" applyNumberFormat="0" applyAlignment="0" applyProtection="0"/>
    <xf numFmtId="0" fontId="34" fillId="40" borderId="285" applyNumberFormat="0" applyFont="0" applyAlignment="0" applyProtection="0"/>
    <xf numFmtId="0" fontId="34" fillId="40" borderId="284" applyNumberFormat="0" applyFont="0" applyAlignment="0" applyProtection="0"/>
    <xf numFmtId="0" fontId="34" fillId="40" borderId="284" applyNumberFormat="0" applyFont="0" applyAlignment="0" applyProtection="0"/>
    <xf numFmtId="0" fontId="34" fillId="40" borderId="284" applyNumberFormat="0" applyFont="0" applyAlignment="0" applyProtection="0"/>
    <xf numFmtId="0" fontId="34" fillId="40" borderId="284" applyNumberFormat="0" applyFont="0" applyAlignment="0" applyProtection="0"/>
    <xf numFmtId="0" fontId="34" fillId="40" borderId="284" applyNumberFormat="0" applyFont="0" applyAlignment="0" applyProtection="0"/>
    <xf numFmtId="0" fontId="34" fillId="40" borderId="284" applyNumberFormat="0" applyFont="0" applyAlignment="0" applyProtection="0"/>
    <xf numFmtId="0" fontId="34" fillId="40" borderId="284" applyNumberFormat="0" applyFont="0" applyAlignment="0" applyProtection="0"/>
    <xf numFmtId="0" fontId="34" fillId="40" borderId="284" applyNumberFormat="0" applyFont="0" applyAlignment="0" applyProtection="0"/>
    <xf numFmtId="0" fontId="34" fillId="40" borderId="284" applyNumberFormat="0" applyFont="0" applyAlignment="0" applyProtection="0"/>
    <xf numFmtId="0" fontId="34" fillId="40" borderId="284" applyNumberFormat="0" applyFont="0" applyAlignment="0" applyProtection="0"/>
    <xf numFmtId="0" fontId="118" fillId="49" borderId="286" applyNumberFormat="0" applyAlignment="0" applyProtection="0"/>
    <xf numFmtId="0" fontId="118" fillId="49" borderId="286" applyNumberFormat="0" applyAlignment="0" applyProtection="0"/>
    <xf numFmtId="0" fontId="118" fillId="42" borderId="286" applyNumberFormat="0" applyAlignment="0" applyProtection="0"/>
    <xf numFmtId="0" fontId="118" fillId="42" borderId="286" applyNumberFormat="0" applyAlignment="0" applyProtection="0"/>
    <xf numFmtId="0" fontId="118" fillId="42" borderId="286" applyNumberFormat="0" applyAlignment="0" applyProtection="0"/>
    <xf numFmtId="0" fontId="118" fillId="42" borderId="286" applyNumberFormat="0" applyAlignment="0" applyProtection="0"/>
    <xf numFmtId="0" fontId="118" fillId="42" borderId="286" applyNumberFormat="0" applyAlignment="0" applyProtection="0"/>
    <xf numFmtId="0" fontId="118" fillId="42" borderId="286" applyNumberFormat="0" applyAlignment="0" applyProtection="0"/>
    <xf numFmtId="0" fontId="118" fillId="42" borderId="286" applyNumberFormat="0" applyAlignment="0" applyProtection="0"/>
    <xf numFmtId="0" fontId="118" fillId="42" borderId="286" applyNumberFormat="0" applyAlignment="0" applyProtection="0"/>
    <xf numFmtId="0" fontId="118" fillId="42" borderId="286" applyNumberFormat="0" applyAlignment="0" applyProtection="0"/>
    <xf numFmtId="0" fontId="118" fillId="42" borderId="286" applyNumberFormat="0" applyAlignment="0" applyProtection="0"/>
    <xf numFmtId="4" fontId="84" fillId="78" borderId="286" applyNumberFormat="0" applyProtection="0">
      <alignment vertical="center"/>
    </xf>
    <xf numFmtId="4" fontId="125" fillId="78" borderId="287" applyNumberFormat="0" applyProtection="0">
      <alignment vertical="center"/>
    </xf>
    <xf numFmtId="0" fontId="128" fillId="78" borderId="287" applyNumberFormat="0" applyProtection="0">
      <alignment horizontal="left" vertical="top" indent="1"/>
    </xf>
    <xf numFmtId="0" fontId="128" fillId="78" borderId="287" applyNumberFormat="0" applyProtection="0">
      <alignment horizontal="left" vertical="top" indent="1"/>
    </xf>
    <xf numFmtId="4" fontId="84" fillId="37" borderId="287" applyNumberFormat="0" applyProtection="0">
      <alignment horizontal="right" vertical="center"/>
    </xf>
    <xf numFmtId="4" fontId="84" fillId="37" borderId="287" applyNumberFormat="0" applyProtection="0">
      <alignment horizontal="right" vertical="center"/>
    </xf>
    <xf numFmtId="4" fontId="84" fillId="38" borderId="287" applyNumberFormat="0" applyProtection="0">
      <alignment horizontal="right" vertical="center"/>
    </xf>
    <xf numFmtId="0" fontId="34" fillId="40" borderId="253" applyNumberFormat="0" applyFont="0" applyAlignment="0" applyProtection="0"/>
    <xf numFmtId="4" fontId="84" fillId="38" borderId="287" applyNumberFormat="0" applyProtection="0">
      <alignment horizontal="right" vertical="center"/>
    </xf>
    <xf numFmtId="4" fontId="84" fillId="62" borderId="287" applyNumberFormat="0" applyProtection="0">
      <alignment horizontal="right" vertical="center"/>
    </xf>
    <xf numFmtId="4" fontId="84" fillId="69" borderId="287" applyNumberFormat="0" applyProtection="0">
      <alignment horizontal="right" vertical="center"/>
    </xf>
    <xf numFmtId="4" fontId="84" fillId="48" borderId="287" applyNumberFormat="0" applyProtection="0">
      <alignment horizontal="right" vertical="center"/>
    </xf>
    <xf numFmtId="4" fontId="84" fillId="48" borderId="287" applyNumberFormat="0" applyProtection="0">
      <alignment horizontal="right" vertical="center"/>
    </xf>
    <xf numFmtId="0" fontId="34" fillId="84" borderId="287" applyNumberFormat="0" applyProtection="0">
      <alignment horizontal="left" vertical="top" indent="1"/>
    </xf>
    <xf numFmtId="0" fontId="34" fillId="84" borderId="287" applyNumberFormat="0" applyProtection="0">
      <alignment horizontal="left" vertical="top" indent="1"/>
    </xf>
    <xf numFmtId="0" fontId="34" fillId="84" borderId="287" applyNumberFormat="0" applyProtection="0">
      <alignment horizontal="left" vertical="top" indent="1"/>
    </xf>
    <xf numFmtId="0" fontId="34" fillId="84" borderId="287" applyNumberFormat="0" applyProtection="0">
      <alignment horizontal="left" vertical="top" indent="1"/>
    </xf>
    <xf numFmtId="0" fontId="34" fillId="86" borderId="287" applyNumberFormat="0" applyProtection="0">
      <alignment horizontal="left" vertical="top" indent="1"/>
    </xf>
    <xf numFmtId="0" fontId="34" fillId="86" borderId="287" applyNumberFormat="0" applyProtection="0">
      <alignment horizontal="left" vertical="top" indent="1"/>
    </xf>
    <xf numFmtId="0" fontId="34" fillId="86" borderId="287" applyNumberFormat="0" applyProtection="0">
      <alignment horizontal="left" vertical="top" indent="1"/>
    </xf>
    <xf numFmtId="0" fontId="34" fillId="86" borderId="287" applyNumberFormat="0" applyProtection="0">
      <alignment horizontal="left" vertical="top" indent="1"/>
    </xf>
    <xf numFmtId="0" fontId="34" fillId="86" borderId="287" applyNumberFormat="0" applyProtection="0">
      <alignment horizontal="left" vertical="top" indent="1"/>
    </xf>
    <xf numFmtId="0" fontId="34" fillId="86" borderId="287" applyNumberFormat="0" applyProtection="0">
      <alignment horizontal="left" vertical="top" indent="1"/>
    </xf>
    <xf numFmtId="0" fontId="34" fillId="70" borderId="287" applyNumberFormat="0" applyProtection="0">
      <alignment horizontal="left" vertical="top" indent="1"/>
    </xf>
    <xf numFmtId="0" fontId="34" fillId="70" borderId="287" applyNumberFormat="0" applyProtection="0">
      <alignment horizontal="left" vertical="top" indent="1"/>
    </xf>
    <xf numFmtId="0" fontId="34" fillId="70" borderId="287" applyNumberFormat="0" applyProtection="0">
      <alignment horizontal="left" vertical="top" indent="1"/>
    </xf>
    <xf numFmtId="0" fontId="34" fillId="70" borderId="287" applyNumberFormat="0" applyProtection="0">
      <alignment horizontal="left" vertical="top" indent="1"/>
    </xf>
    <xf numFmtId="0" fontId="34" fillId="87" borderId="287" applyNumberFormat="0" applyProtection="0">
      <alignment horizontal="left" vertical="top" indent="1"/>
    </xf>
    <xf numFmtId="0" fontId="34" fillId="87" borderId="287" applyNumberFormat="0" applyProtection="0">
      <alignment horizontal="left" vertical="top" indent="1"/>
    </xf>
    <xf numFmtId="0" fontId="34" fillId="87" borderId="287" applyNumberFormat="0" applyProtection="0">
      <alignment horizontal="left" vertical="top" indent="1"/>
    </xf>
    <xf numFmtId="0" fontId="34" fillId="87" borderId="287" applyNumberFormat="0" applyProtection="0">
      <alignment horizontal="left" vertical="top" indent="1"/>
    </xf>
    <xf numFmtId="0" fontId="34" fillId="87" borderId="287" applyNumberFormat="0" applyProtection="0">
      <alignment horizontal="left" vertical="top" indent="1"/>
    </xf>
    <xf numFmtId="0" fontId="34" fillId="87" borderId="287" applyNumberFormat="0" applyProtection="0">
      <alignment horizontal="left" vertical="top" indent="1"/>
    </xf>
    <xf numFmtId="4" fontId="84" fillId="75" borderId="287" applyNumberFormat="0" applyProtection="0">
      <alignment vertical="center"/>
    </xf>
    <xf numFmtId="4" fontId="84" fillId="75" borderId="287" applyNumberFormat="0" applyProtection="0">
      <alignment vertical="center"/>
    </xf>
    <xf numFmtId="4" fontId="134" fillId="75" borderId="287" applyNumberFormat="0" applyProtection="0">
      <alignment vertical="center"/>
    </xf>
    <xf numFmtId="4" fontId="134" fillId="75" borderId="287" applyNumberFormat="0" applyProtection="0">
      <alignment vertical="center"/>
    </xf>
    <xf numFmtId="0" fontId="84" fillId="75" borderId="287" applyNumberFormat="0" applyProtection="0">
      <alignment horizontal="left" vertical="top" indent="1"/>
    </xf>
    <xf numFmtId="0" fontId="84" fillId="75" borderId="287" applyNumberFormat="0" applyProtection="0">
      <alignment horizontal="left" vertical="top" indent="1"/>
    </xf>
    <xf numFmtId="4" fontId="84" fillId="89" borderId="286" applyNumberFormat="0" applyProtection="0">
      <alignment horizontal="right" vertical="center"/>
    </xf>
    <xf numFmtId="4" fontId="134" fillId="90" borderId="287" applyNumberFormat="0" applyProtection="0">
      <alignment horizontal="right" vertical="center"/>
    </xf>
    <xf numFmtId="4" fontId="134" fillId="90" borderId="287" applyNumberFormat="0" applyProtection="0">
      <alignment horizontal="right" vertical="center"/>
    </xf>
    <xf numFmtId="4" fontId="144" fillId="0" borderId="287" applyNumberFormat="0" applyProtection="0">
      <alignment horizontal="right" vertical="center"/>
    </xf>
    <xf numFmtId="0" fontId="34" fillId="67" borderId="202" applyNumberFormat="0" applyFont="0" applyAlignment="0" applyProtection="0"/>
    <xf numFmtId="200" fontId="150" fillId="0" borderId="288">
      <alignment horizontal="center"/>
    </xf>
    <xf numFmtId="200" fontId="150" fillId="0" borderId="288">
      <alignment horizontal="center"/>
    </xf>
    <xf numFmtId="0" fontId="34" fillId="40" borderId="202" applyNumberFormat="0" applyFont="0" applyAlignment="0" applyProtection="0"/>
    <xf numFmtId="0" fontId="96" fillId="67" borderId="210" applyNumberFormat="0" applyFont="0" applyAlignment="0" applyProtection="0"/>
    <xf numFmtId="0" fontId="84" fillId="40" borderId="202" applyNumberFormat="0" applyFont="0" applyAlignment="0" applyProtection="0"/>
    <xf numFmtId="0" fontId="96" fillId="67" borderId="210" applyNumberFormat="0" applyFont="0" applyAlignment="0" applyProtection="0"/>
    <xf numFmtId="0" fontId="84" fillId="40" borderId="202" applyNumberFormat="0" applyFont="0" applyAlignment="0" applyProtection="0"/>
    <xf numFmtId="0" fontId="155" fillId="0" borderId="289" applyNumberFormat="0" applyFill="0" applyAlignment="0" applyProtection="0"/>
    <xf numFmtId="198" fontId="34" fillId="0" borderId="290">
      <protection locked="0"/>
    </xf>
    <xf numFmtId="198" fontId="34" fillId="0" borderId="290">
      <protection locked="0"/>
    </xf>
    <xf numFmtId="198" fontId="34" fillId="0" borderId="290">
      <protection locked="0"/>
    </xf>
    <xf numFmtId="198" fontId="34" fillId="0" borderId="290">
      <protection locked="0"/>
    </xf>
    <xf numFmtId="0" fontId="84" fillId="40" borderId="202" applyNumberFormat="0" applyFont="0" applyAlignment="0" applyProtection="0"/>
    <xf numFmtId="198" fontId="34" fillId="0" borderId="290">
      <protection locked="0"/>
    </xf>
    <xf numFmtId="0" fontId="34" fillId="40" borderId="253" applyNumberFormat="0" applyFont="0" applyAlignment="0" applyProtection="0"/>
    <xf numFmtId="0" fontId="34" fillId="40" borderId="202" applyNumberFormat="0" applyFont="0" applyAlignment="0" applyProtection="0"/>
    <xf numFmtId="0" fontId="34" fillId="0" borderId="291" applyNumberFormat="0" applyAlignment="0">
      <alignment horizontal="center"/>
    </xf>
    <xf numFmtId="0" fontId="96" fillId="67" borderId="210" applyNumberFormat="0" applyFont="0" applyAlignment="0" applyProtection="0"/>
    <xf numFmtId="0" fontId="96" fillId="67" borderId="263" applyNumberFormat="0" applyFont="0" applyAlignment="0" applyProtection="0"/>
    <xf numFmtId="0" fontId="34" fillId="40" borderId="253" applyNumberFormat="0" applyFont="0" applyAlignment="0" applyProtection="0"/>
    <xf numFmtId="0" fontId="34" fillId="40" borderId="253" applyNumberFormat="0" applyFont="0" applyAlignment="0" applyProtection="0"/>
    <xf numFmtId="0" fontId="84" fillId="40" borderId="285" applyNumberFormat="0" applyFont="0" applyAlignment="0" applyProtection="0"/>
    <xf numFmtId="0" fontId="42" fillId="70" borderId="226" applyNumberFormat="0" applyAlignment="0"/>
    <xf numFmtId="0" fontId="42" fillId="70" borderId="226" applyNumberFormat="0" applyAlignment="0"/>
    <xf numFmtId="1" fontId="42" fillId="70" borderId="226" applyNumberFormat="0" applyAlignment="0">
      <alignment horizontal="left"/>
    </xf>
    <xf numFmtId="1" fontId="42" fillId="70" borderId="226" applyNumberFormat="0" applyAlignment="0">
      <alignment horizontal="left"/>
    </xf>
    <xf numFmtId="1" fontId="42" fillId="94" borderId="226" applyNumberFormat="0" applyAlignment="0">
      <alignment horizontal="center"/>
    </xf>
    <xf numFmtId="1" fontId="42" fillId="94" borderId="226" applyNumberFormat="0" applyAlignment="0">
      <alignment horizontal="center"/>
    </xf>
    <xf numFmtId="0" fontId="129" fillId="92" borderId="226" applyNumberFormat="0" applyProtection="0">
      <alignment horizontal="center" vertical="top" wrapText="1"/>
    </xf>
    <xf numFmtId="0" fontId="129" fillId="92" borderId="226" applyNumberFormat="0" applyProtection="0">
      <alignment horizontal="center" vertical="top" wrapText="1"/>
    </xf>
    <xf numFmtId="4" fontId="137" fillId="0" borderId="226" applyNumberFormat="0" applyProtection="0">
      <alignment horizontal="left" vertical="center" indent="1"/>
    </xf>
    <xf numFmtId="4" fontId="137" fillId="0" borderId="226" applyNumberFormat="0" applyProtection="0">
      <alignment horizontal="left" vertical="center" indent="1"/>
    </xf>
    <xf numFmtId="4" fontId="137" fillId="0" borderId="226" applyNumberFormat="0" applyProtection="0">
      <alignment horizontal="right" vertical="center" wrapText="1"/>
    </xf>
    <xf numFmtId="0" fontId="34" fillId="88" borderId="226" applyNumberFormat="0">
      <protection locked="0"/>
    </xf>
    <xf numFmtId="0" fontId="34" fillId="88" borderId="226" applyNumberFormat="0">
      <protection locked="0"/>
    </xf>
    <xf numFmtId="0" fontId="34" fillId="88" borderId="226" applyNumberFormat="0">
      <protection locked="0"/>
    </xf>
    <xf numFmtId="0" fontId="116" fillId="0" borderId="226" applyNumberFormat="0" applyProtection="0">
      <alignment horizontal="left" vertical="center" indent="2"/>
    </xf>
    <xf numFmtId="0" fontId="116" fillId="0" borderId="226" applyNumberFormat="0" applyProtection="0">
      <alignment horizontal="left" vertical="center" indent="2"/>
    </xf>
    <xf numFmtId="0" fontId="116" fillId="0" borderId="226" applyNumberFormat="0" applyProtection="0">
      <alignment horizontal="left" vertical="center" indent="2"/>
    </xf>
    <xf numFmtId="0" fontId="129" fillId="85" borderId="226" applyNumberFormat="0" applyProtection="0">
      <alignment horizontal="left" vertical="center" indent="2"/>
    </xf>
    <xf numFmtId="0" fontId="129" fillId="85" borderId="226" applyNumberFormat="0" applyProtection="0">
      <alignment horizontal="left" vertical="center" indent="2"/>
    </xf>
    <xf numFmtId="4" fontId="84" fillId="0" borderId="226" applyNumberFormat="0" applyProtection="0">
      <alignment horizontal="left" vertical="center" indent="1"/>
    </xf>
    <xf numFmtId="4" fontId="128" fillId="0" borderId="226" applyNumberFormat="0" applyProtection="0">
      <alignment horizontal="left" vertical="center" indent="1"/>
    </xf>
    <xf numFmtId="4" fontId="129" fillId="82" borderId="226" applyNumberFormat="0" applyProtection="0">
      <alignment horizontal="left" vertical="center"/>
    </xf>
    <xf numFmtId="4" fontId="129" fillId="82" borderId="226" applyNumberFormat="0" applyProtection="0">
      <alignment horizontal="left" vertical="center"/>
    </xf>
    <xf numFmtId="4" fontId="124" fillId="79" borderId="226" applyNumberFormat="0" applyProtection="0">
      <alignment horizontal="left" vertical="center" indent="1"/>
    </xf>
    <xf numFmtId="4" fontId="124" fillId="79" borderId="226" applyNumberFormat="0" applyProtection="0">
      <alignment horizontal="right" vertical="center" wrapText="1"/>
    </xf>
    <xf numFmtId="10" fontId="96" fillId="75" borderId="226" applyNumberFormat="0" applyBorder="0" applyAlignment="0" applyProtection="0"/>
    <xf numFmtId="10" fontId="96" fillId="75" borderId="226" applyNumberFormat="0" applyBorder="0" applyAlignment="0" applyProtection="0"/>
    <xf numFmtId="10" fontId="96" fillId="75" borderId="226" applyNumberFormat="0" applyBorder="0" applyAlignment="0" applyProtection="0"/>
    <xf numFmtId="10" fontId="96" fillId="75" borderId="226" applyNumberFormat="0" applyBorder="0" applyAlignment="0" applyProtection="0"/>
    <xf numFmtId="0" fontId="42" fillId="70" borderId="226" applyNumberFormat="0" applyAlignment="0"/>
    <xf numFmtId="0" fontId="42" fillId="70" borderId="226" applyNumberFormat="0" applyAlignment="0"/>
    <xf numFmtId="1" fontId="42" fillId="70" borderId="226" applyNumberFormat="0" applyAlignment="0">
      <alignment horizontal="left"/>
    </xf>
    <xf numFmtId="1" fontId="42" fillId="70" borderId="226" applyNumberFormat="0" applyAlignment="0">
      <alignment horizontal="left"/>
    </xf>
    <xf numFmtId="1" fontId="42" fillId="94" borderId="226" applyNumberFormat="0" applyAlignment="0">
      <alignment horizontal="center"/>
    </xf>
    <xf numFmtId="1" fontId="42" fillId="94" borderId="226" applyNumberFormat="0" applyAlignment="0">
      <alignment horizontal="center"/>
    </xf>
    <xf numFmtId="4" fontId="96" fillId="78" borderId="263" applyNumberFormat="0" applyProtection="0">
      <alignment horizontal="left" vertical="center" indent="1"/>
    </xf>
    <xf numFmtId="0" fontId="34" fillId="0" borderId="235" applyNumberFormat="0" applyAlignment="0">
      <alignment horizontal="center"/>
    </xf>
    <xf numFmtId="0" fontId="34" fillId="0" borderId="235" applyNumberFormat="0" applyAlignment="0">
      <alignment horizontal="center"/>
    </xf>
    <xf numFmtId="3" fontId="156" fillId="0" borderId="229" applyProtection="0"/>
    <xf numFmtId="198" fontId="34" fillId="0" borderId="234">
      <protection locked="0"/>
    </xf>
    <xf numFmtId="198" fontId="34" fillId="0" borderId="234">
      <protection locked="0"/>
    </xf>
    <xf numFmtId="198" fontId="34" fillId="0" borderId="234">
      <protection locked="0"/>
    </xf>
    <xf numFmtId="198" fontId="34" fillId="0" borderId="234">
      <protection locked="0"/>
    </xf>
    <xf numFmtId="198" fontId="34" fillId="0" borderId="234">
      <protection locked="0"/>
    </xf>
    <xf numFmtId="0" fontId="155" fillId="0" borderId="233" applyNumberFormat="0" applyFill="0" applyAlignment="0" applyProtection="0"/>
    <xf numFmtId="0" fontId="34" fillId="131" borderId="286" applyNumberFormat="0" applyProtection="0">
      <alignment horizontal="left" vertical="center" indent="1"/>
    </xf>
    <xf numFmtId="0" fontId="34" fillId="40" borderId="199" applyNumberFormat="0" applyFont="0" applyAlignment="0" applyProtection="0"/>
    <xf numFmtId="0" fontId="86" fillId="42" borderId="253" applyNumberFormat="0" applyAlignment="0" applyProtection="0"/>
    <xf numFmtId="0" fontId="86" fillId="42" borderId="253" applyNumberFormat="0" applyAlignment="0" applyProtection="0"/>
    <xf numFmtId="4" fontId="144" fillId="0" borderId="232" applyNumberFormat="0" applyProtection="0">
      <alignment horizontal="right" vertical="center"/>
    </xf>
    <xf numFmtId="4" fontId="144" fillId="0" borderId="232" applyNumberFormat="0" applyProtection="0">
      <alignment horizontal="right" vertical="center"/>
    </xf>
    <xf numFmtId="0" fontId="129" fillId="92" borderId="226" applyNumberFormat="0" applyProtection="0">
      <alignment horizontal="center" vertical="top" wrapText="1"/>
    </xf>
    <xf numFmtId="0" fontId="129" fillId="92" borderId="226" applyNumberFormat="0" applyProtection="0">
      <alignment horizontal="center" vertical="top" wrapText="1"/>
    </xf>
    <xf numFmtId="4" fontId="137" fillId="0" borderId="226" applyNumberFormat="0" applyProtection="0">
      <alignment horizontal="left" vertical="center" indent="1"/>
    </xf>
    <xf numFmtId="4" fontId="137" fillId="0" borderId="226" applyNumberFormat="0" applyProtection="0">
      <alignment horizontal="left" vertical="center" indent="1"/>
    </xf>
    <xf numFmtId="0" fontId="46" fillId="0" borderId="252">
      <alignment horizontal="left" vertical="center"/>
    </xf>
    <xf numFmtId="4" fontId="134" fillId="90" borderId="232" applyNumberFormat="0" applyProtection="0">
      <alignment horizontal="right" vertical="center"/>
    </xf>
    <xf numFmtId="4" fontId="134" fillId="90" borderId="232" applyNumberFormat="0" applyProtection="0">
      <alignment horizontal="right" vertical="center"/>
    </xf>
    <xf numFmtId="4" fontId="134" fillId="75" borderId="232" applyNumberFormat="0" applyProtection="0">
      <alignment vertical="center"/>
    </xf>
    <xf numFmtId="0" fontId="34" fillId="40" borderId="199" applyNumberFormat="0" applyFont="0" applyAlignment="0" applyProtection="0"/>
    <xf numFmtId="4" fontId="137" fillId="0" borderId="226" applyNumberFormat="0" applyProtection="0">
      <alignment horizontal="right" vertical="center" wrapText="1"/>
    </xf>
    <xf numFmtId="4" fontId="84" fillId="89" borderId="231" applyNumberFormat="0" applyProtection="0">
      <alignment horizontal="right" vertical="center"/>
    </xf>
    <xf numFmtId="0" fontId="84" fillId="75" borderId="232" applyNumberFormat="0" applyProtection="0">
      <alignment horizontal="left" vertical="top" indent="1"/>
    </xf>
    <xf numFmtId="0" fontId="84" fillId="75" borderId="232" applyNumberFormat="0" applyProtection="0">
      <alignment horizontal="left" vertical="top" indent="1"/>
    </xf>
    <xf numFmtId="0" fontId="109" fillId="44" borderId="253" applyNumberFormat="0" applyAlignment="0" applyProtection="0"/>
    <xf numFmtId="0" fontId="96" fillId="67" borderId="210" applyNumberFormat="0" applyFont="0" applyAlignment="0" applyProtection="0"/>
    <xf numFmtId="4" fontId="134" fillId="75" borderId="232" applyNumberFormat="0" applyProtection="0">
      <alignment vertical="center"/>
    </xf>
    <xf numFmtId="0" fontId="34" fillId="88" borderId="226" applyNumberFormat="0">
      <protection locked="0"/>
    </xf>
    <xf numFmtId="4" fontId="84" fillId="75" borderId="232" applyNumberFormat="0" applyProtection="0">
      <alignment vertical="center"/>
    </xf>
    <xf numFmtId="4" fontId="84" fillId="75" borderId="232" applyNumberFormat="0" applyProtection="0">
      <alignment vertical="center"/>
    </xf>
    <xf numFmtId="0" fontId="34" fillId="88" borderId="226" applyNumberFormat="0">
      <protection locked="0"/>
    </xf>
    <xf numFmtId="0" fontId="34" fillId="88" borderId="226" applyNumberFormat="0">
      <protection locked="0"/>
    </xf>
    <xf numFmtId="0" fontId="34" fillId="87" borderId="232" applyNumberFormat="0" applyProtection="0">
      <alignment horizontal="left" vertical="top" indent="1"/>
    </xf>
    <xf numFmtId="0" fontId="34" fillId="87" borderId="232" applyNumberFormat="0" applyProtection="0">
      <alignment horizontal="left" vertical="top" indent="1"/>
    </xf>
    <xf numFmtId="0" fontId="34" fillId="87" borderId="232" applyNumberFormat="0" applyProtection="0">
      <alignment horizontal="left" vertical="top" indent="1"/>
    </xf>
    <xf numFmtId="0" fontId="34" fillId="87" borderId="232" applyNumberFormat="0" applyProtection="0">
      <alignment horizontal="left" vertical="top" indent="1"/>
    </xf>
    <xf numFmtId="0" fontId="34" fillId="87" borderId="232" applyNumberFormat="0" applyProtection="0">
      <alignment horizontal="left" vertical="top" indent="1"/>
    </xf>
    <xf numFmtId="0" fontId="34" fillId="87" borderId="232" applyNumberFormat="0" applyProtection="0">
      <alignment horizontal="left" vertical="top" indent="1"/>
    </xf>
    <xf numFmtId="0" fontId="116" fillId="0" borderId="226" applyNumberFormat="0" applyProtection="0">
      <alignment horizontal="left" vertical="center" indent="2"/>
    </xf>
    <xf numFmtId="0" fontId="34" fillId="70" borderId="232" applyNumberFormat="0" applyProtection="0">
      <alignment horizontal="left" vertical="top" indent="1"/>
    </xf>
    <xf numFmtId="0" fontId="34" fillId="70" borderId="232" applyNumberFormat="0" applyProtection="0">
      <alignment horizontal="left" vertical="top" indent="1"/>
    </xf>
    <xf numFmtId="0" fontId="34" fillId="70" borderId="232" applyNumberFormat="0" applyProtection="0">
      <alignment horizontal="left" vertical="top" indent="1"/>
    </xf>
    <xf numFmtId="0" fontId="34" fillId="70" borderId="232" applyNumberFormat="0" applyProtection="0">
      <alignment horizontal="left" vertical="top" indent="1"/>
    </xf>
    <xf numFmtId="0" fontId="34" fillId="70" borderId="232" applyNumberFormat="0" applyProtection="0">
      <alignment horizontal="left" vertical="top" indent="1"/>
    </xf>
    <xf numFmtId="0" fontId="34" fillId="70" borderId="232" applyNumberFormat="0" applyProtection="0">
      <alignment horizontal="left" vertical="top" indent="1"/>
    </xf>
    <xf numFmtId="0" fontId="116" fillId="0" borderId="226" applyNumberFormat="0" applyProtection="0">
      <alignment horizontal="left" vertical="center" indent="2"/>
    </xf>
    <xf numFmtId="0" fontId="34" fillId="86" borderId="232" applyNumberFormat="0" applyProtection="0">
      <alignment horizontal="left" vertical="top" indent="1"/>
    </xf>
    <xf numFmtId="0" fontId="34" fillId="86" borderId="232" applyNumberFormat="0" applyProtection="0">
      <alignment horizontal="left" vertical="top" indent="1"/>
    </xf>
    <xf numFmtId="0" fontId="34" fillId="86" borderId="232" applyNumberFormat="0" applyProtection="0">
      <alignment horizontal="left" vertical="top" indent="1"/>
    </xf>
    <xf numFmtId="0" fontId="34" fillId="86" borderId="232" applyNumberFormat="0" applyProtection="0">
      <alignment horizontal="left" vertical="top" indent="1"/>
    </xf>
    <xf numFmtId="0" fontId="34" fillId="86" borderId="232" applyNumberFormat="0" applyProtection="0">
      <alignment horizontal="left" vertical="top" indent="1"/>
    </xf>
    <xf numFmtId="0" fontId="34" fillId="86" borderId="232" applyNumberFormat="0" applyProtection="0">
      <alignment horizontal="left" vertical="top" indent="1"/>
    </xf>
    <xf numFmtId="0" fontId="116" fillId="0" borderId="226" applyNumberFormat="0" applyProtection="0">
      <alignment horizontal="left" vertical="center" indent="2"/>
    </xf>
    <xf numFmtId="0" fontId="34" fillId="84" borderId="232" applyNumberFormat="0" applyProtection="0">
      <alignment horizontal="left" vertical="top" indent="1"/>
    </xf>
    <xf numFmtId="0" fontId="34" fillId="84" borderId="232" applyNumberFormat="0" applyProtection="0">
      <alignment horizontal="left" vertical="top" indent="1"/>
    </xf>
    <xf numFmtId="0" fontId="34" fillId="84" borderId="232" applyNumberFormat="0" applyProtection="0">
      <alignment horizontal="left" vertical="top" indent="1"/>
    </xf>
    <xf numFmtId="0" fontId="34" fillId="84" borderId="232" applyNumberFormat="0" applyProtection="0">
      <alignment horizontal="left" vertical="top" indent="1"/>
    </xf>
    <xf numFmtId="0" fontId="34" fillId="84" borderId="232" applyNumberFormat="0" applyProtection="0">
      <alignment horizontal="left" vertical="top" indent="1"/>
    </xf>
    <xf numFmtId="0" fontId="34" fillId="84" borderId="232" applyNumberFormat="0" applyProtection="0">
      <alignment horizontal="left" vertical="top" indent="1"/>
    </xf>
    <xf numFmtId="0" fontId="34" fillId="40" borderId="199" applyNumberFormat="0" applyFont="0" applyAlignment="0" applyProtection="0"/>
    <xf numFmtId="0" fontId="129" fillId="85" borderId="226" applyNumberFormat="0" applyProtection="0">
      <alignment horizontal="left" vertical="center" indent="2"/>
    </xf>
    <xf numFmtId="0" fontId="129" fillId="85" borderId="226" applyNumberFormat="0" applyProtection="0">
      <alignment horizontal="left" vertical="center" indent="2"/>
    </xf>
    <xf numFmtId="4" fontId="132" fillId="49" borderId="232" applyNumberFormat="0" applyProtection="0">
      <alignment horizontal="center" vertical="center"/>
    </xf>
    <xf numFmtId="4" fontId="132" fillId="49" borderId="232" applyNumberFormat="0" applyProtection="0">
      <alignment horizontal="center" vertical="center"/>
    </xf>
    <xf numFmtId="4" fontId="84" fillId="0" borderId="226" applyNumberFormat="0" applyProtection="0">
      <alignment horizontal="left" vertical="center" indent="1"/>
    </xf>
    <xf numFmtId="4" fontId="128" fillId="0" borderId="226" applyNumberFormat="0" applyProtection="0">
      <alignment horizontal="left" vertical="center" indent="1"/>
    </xf>
    <xf numFmtId="4" fontId="84" fillId="47" borderId="232" applyNumberFormat="0" applyProtection="0">
      <alignment horizontal="right" vertical="center"/>
    </xf>
    <xf numFmtId="4" fontId="84" fillId="47" borderId="232" applyNumberFormat="0" applyProtection="0">
      <alignment horizontal="right" vertical="center"/>
    </xf>
    <xf numFmtId="4" fontId="84" fillId="73" borderId="232" applyNumberFormat="0" applyProtection="0">
      <alignment horizontal="right" vertical="center"/>
    </xf>
    <xf numFmtId="4" fontId="84" fillId="73" borderId="232" applyNumberFormat="0" applyProtection="0">
      <alignment horizontal="right" vertical="center"/>
    </xf>
    <xf numFmtId="4" fontId="84" fillId="48" borderId="232" applyNumberFormat="0" applyProtection="0">
      <alignment horizontal="right" vertical="center"/>
    </xf>
    <xf numFmtId="4" fontId="84" fillId="48" borderId="232" applyNumberFormat="0" applyProtection="0">
      <alignment horizontal="right" vertical="center"/>
    </xf>
    <xf numFmtId="4" fontId="84" fillId="69" borderId="232" applyNumberFormat="0" applyProtection="0">
      <alignment horizontal="right" vertical="center"/>
    </xf>
    <xf numFmtId="4" fontId="84" fillId="69" borderId="232" applyNumberFormat="0" applyProtection="0">
      <alignment horizontal="right" vertical="center"/>
    </xf>
    <xf numFmtId="4" fontId="84" fillId="54" borderId="232" applyNumberFormat="0" applyProtection="0">
      <alignment horizontal="right" vertical="center"/>
    </xf>
    <xf numFmtId="4" fontId="84" fillId="54" borderId="232" applyNumberFormat="0" applyProtection="0">
      <alignment horizontal="right" vertical="center"/>
    </xf>
    <xf numFmtId="4" fontId="84" fillId="50" borderId="232" applyNumberFormat="0" applyProtection="0">
      <alignment horizontal="right" vertical="center"/>
    </xf>
    <xf numFmtId="4" fontId="84" fillId="50" borderId="232" applyNumberFormat="0" applyProtection="0">
      <alignment horizontal="right" vertical="center"/>
    </xf>
    <xf numFmtId="4" fontId="84" fillId="62" borderId="232" applyNumberFormat="0" applyProtection="0">
      <alignment horizontal="right" vertical="center"/>
    </xf>
    <xf numFmtId="4" fontId="84" fillId="62" borderId="232" applyNumberFormat="0" applyProtection="0">
      <alignment horizontal="right" vertical="center"/>
    </xf>
    <xf numFmtId="4" fontId="84" fillId="38" borderId="232" applyNumberFormat="0" applyProtection="0">
      <alignment horizontal="right" vertical="center"/>
    </xf>
    <xf numFmtId="4" fontId="84" fillId="38" borderId="232" applyNumberFormat="0" applyProtection="0">
      <alignment horizontal="right" vertical="center"/>
    </xf>
    <xf numFmtId="4" fontId="84" fillId="37" borderId="232" applyNumberFormat="0" applyProtection="0">
      <alignment horizontal="right" vertical="center"/>
    </xf>
    <xf numFmtId="4" fontId="84" fillId="37" borderId="232" applyNumberFormat="0" applyProtection="0">
      <alignment horizontal="right" vertical="center"/>
    </xf>
    <xf numFmtId="4" fontId="129" fillId="82" borderId="226" applyNumberFormat="0" applyProtection="0">
      <alignment horizontal="left" vertical="center"/>
    </xf>
    <xf numFmtId="4" fontId="129" fillId="82" borderId="226" applyNumberFormat="0" applyProtection="0">
      <alignment horizontal="left" vertical="center"/>
    </xf>
    <xf numFmtId="0" fontId="128" fillId="78" borderId="232" applyNumberFormat="0" applyProtection="0">
      <alignment horizontal="left" vertical="top" indent="1"/>
    </xf>
    <xf numFmtId="0" fontId="128" fillId="78" borderId="232" applyNumberFormat="0" applyProtection="0">
      <alignment horizontal="left" vertical="top" indent="1"/>
    </xf>
    <xf numFmtId="4" fontId="124" fillId="79" borderId="226" applyNumberFormat="0" applyProtection="0">
      <alignment horizontal="left" vertical="center" indent="1"/>
    </xf>
    <xf numFmtId="4" fontId="125" fillId="78" borderId="232" applyNumberFormat="0" applyProtection="0">
      <alignment vertical="center"/>
    </xf>
    <xf numFmtId="4" fontId="124" fillId="79" borderId="226" applyNumberFormat="0" applyProtection="0">
      <alignment horizontal="right" vertical="center" wrapText="1"/>
    </xf>
    <xf numFmtId="4" fontId="125" fillId="78" borderId="232" applyNumberFormat="0" applyProtection="0">
      <alignment vertical="center"/>
    </xf>
    <xf numFmtId="4" fontId="84" fillId="78" borderId="231" applyNumberFormat="0" applyProtection="0">
      <alignment vertical="center"/>
    </xf>
    <xf numFmtId="0" fontId="34" fillId="40" borderId="199" applyNumberFormat="0" applyFont="0" applyAlignment="0" applyProtection="0"/>
    <xf numFmtId="0" fontId="118" fillId="42" borderId="231" applyNumberFormat="0" applyAlignment="0" applyProtection="0"/>
    <xf numFmtId="0" fontId="118" fillId="42" borderId="231" applyNumberFormat="0" applyAlignment="0" applyProtection="0"/>
    <xf numFmtId="0" fontId="118" fillId="42" borderId="231" applyNumberFormat="0" applyAlignment="0" applyProtection="0"/>
    <xf numFmtId="0" fontId="118" fillId="42" borderId="231" applyNumberFormat="0" applyAlignment="0" applyProtection="0"/>
    <xf numFmtId="0" fontId="118" fillId="42" borderId="231" applyNumberFormat="0" applyAlignment="0" applyProtection="0"/>
    <xf numFmtId="0" fontId="118" fillId="42" borderId="231" applyNumberFormat="0" applyAlignment="0" applyProtection="0"/>
    <xf numFmtId="0" fontId="118" fillId="42" borderId="231" applyNumberFormat="0" applyAlignment="0" applyProtection="0"/>
    <xf numFmtId="0" fontId="118" fillId="42" borderId="231" applyNumberFormat="0" applyAlignment="0" applyProtection="0"/>
    <xf numFmtId="0" fontId="118" fillId="42" borderId="231" applyNumberFormat="0" applyAlignment="0" applyProtection="0"/>
    <xf numFmtId="0" fontId="118" fillId="42" borderId="231" applyNumberFormat="0" applyAlignment="0" applyProtection="0"/>
    <xf numFmtId="0" fontId="118" fillId="49" borderId="231" applyNumberFormat="0" applyAlignment="0" applyProtection="0"/>
    <xf numFmtId="0" fontId="118" fillId="49" borderId="231" applyNumberFormat="0" applyAlignment="0" applyProtection="0"/>
    <xf numFmtId="0" fontId="34" fillId="40" borderId="228" applyNumberFormat="0" applyFont="0" applyAlignment="0" applyProtection="0"/>
    <xf numFmtId="0" fontId="34" fillId="40" borderId="228" applyNumberFormat="0" applyFont="0" applyAlignment="0" applyProtection="0"/>
    <xf numFmtId="0" fontId="34" fillId="40" borderId="228" applyNumberFormat="0" applyFont="0" applyAlignment="0" applyProtection="0"/>
    <xf numFmtId="0" fontId="34" fillId="40" borderId="228" applyNumberFormat="0" applyFont="0" applyAlignment="0" applyProtection="0"/>
    <xf numFmtId="0" fontId="34" fillId="40" borderId="228" applyNumberFormat="0" applyFont="0" applyAlignment="0" applyProtection="0"/>
    <xf numFmtId="0" fontId="34" fillId="40" borderId="228" applyNumberFormat="0" applyFont="0" applyAlignment="0" applyProtection="0"/>
    <xf numFmtId="0" fontId="34" fillId="40" borderId="228" applyNumberFormat="0" applyFont="0" applyAlignment="0" applyProtection="0"/>
    <xf numFmtId="0" fontId="34" fillId="40" borderId="228" applyNumberFormat="0" applyFont="0" applyAlignment="0" applyProtection="0"/>
    <xf numFmtId="0" fontId="34" fillId="40" borderId="228" applyNumberFormat="0" applyFont="0" applyAlignment="0" applyProtection="0"/>
    <xf numFmtId="0" fontId="34" fillId="40" borderId="228" applyNumberFormat="0" applyFont="0" applyAlignment="0" applyProtection="0"/>
    <xf numFmtId="0" fontId="34" fillId="40" borderId="230" applyNumberFormat="0" applyFont="0" applyAlignment="0" applyProtection="0"/>
    <xf numFmtId="4" fontId="84" fillId="38" borderId="287" applyNumberFormat="0" applyProtection="0">
      <alignment horizontal="right" vertical="center"/>
    </xf>
    <xf numFmtId="0" fontId="34" fillId="40" borderId="199" applyNumberFormat="0" applyFont="0" applyAlignment="0" applyProtection="0"/>
    <xf numFmtId="4" fontId="132" fillId="49" borderId="287" applyNumberFormat="0" applyProtection="0">
      <alignment horizontal="center" vertical="center"/>
    </xf>
    <xf numFmtId="0" fontId="34" fillId="131" borderId="286" applyNumberFormat="0" applyProtection="0">
      <alignment horizontal="left" vertical="center" indent="1"/>
    </xf>
    <xf numFmtId="0" fontId="34" fillId="131" borderId="286" applyNumberFormat="0" applyProtection="0">
      <alignment horizontal="left" vertical="center" indent="1"/>
    </xf>
    <xf numFmtId="4" fontId="84" fillId="89" borderId="286" applyNumberFormat="0" applyProtection="0">
      <alignment horizontal="left" vertical="center" indent="1"/>
    </xf>
    <xf numFmtId="0" fontId="34" fillId="84" borderId="287" applyNumberFormat="0" applyProtection="0">
      <alignment horizontal="left" vertical="top" indent="1"/>
    </xf>
    <xf numFmtId="0" fontId="34" fillId="83" borderId="286" applyNumberFormat="0" applyProtection="0">
      <alignment horizontal="left" vertical="center" indent="1"/>
    </xf>
    <xf numFmtId="0" fontId="34" fillId="90" borderId="287" applyNumberFormat="0" applyProtection="0">
      <alignment horizontal="left" vertical="top" indent="1"/>
    </xf>
    <xf numFmtId="0" fontId="107" fillId="0" borderId="229" applyNumberFormat="0" applyFill="0" applyAlignment="0" applyProtection="0"/>
    <xf numFmtId="4" fontId="96" fillId="77" borderId="263" applyNumberFormat="0" applyProtection="0">
      <alignment vertical="center"/>
    </xf>
    <xf numFmtId="0" fontId="118" fillId="122" borderId="203" applyNumberFormat="0" applyAlignment="0" applyProtection="0"/>
    <xf numFmtId="0" fontId="118" fillId="123" borderId="203" applyNumberFormat="0" applyAlignment="0" applyProtection="0"/>
    <xf numFmtId="0" fontId="118" fillId="49" borderId="203" applyNumberFormat="0" applyAlignment="0" applyProtection="0"/>
    <xf numFmtId="0" fontId="118" fillId="123" borderId="203" applyNumberFormat="0" applyAlignment="0" applyProtection="0"/>
    <xf numFmtId="0" fontId="118" fillId="49" borderId="203" applyNumberFormat="0" applyAlignment="0" applyProtection="0"/>
    <xf numFmtId="0" fontId="118" fillId="49" borderId="203" applyNumberFormat="0" applyAlignment="0" applyProtection="0"/>
    <xf numFmtId="0" fontId="118" fillId="42" borderId="203" applyNumberFormat="0" applyAlignment="0" applyProtection="0"/>
    <xf numFmtId="0" fontId="170" fillId="123" borderId="263" applyNumberFormat="0" applyAlignment="0" applyProtection="0"/>
    <xf numFmtId="4" fontId="96" fillId="77" borderId="210" applyNumberFormat="0" applyProtection="0">
      <alignment vertical="center"/>
    </xf>
    <xf numFmtId="4" fontId="84" fillId="78" borderId="203" applyNumberFormat="0" applyProtection="0">
      <alignment vertical="center"/>
    </xf>
    <xf numFmtId="4" fontId="96" fillId="77" borderId="210" applyNumberFormat="0" applyProtection="0">
      <alignment vertical="center"/>
    </xf>
    <xf numFmtId="4" fontId="96" fillId="77" borderId="210" applyNumberFormat="0" applyProtection="0">
      <alignment vertical="center"/>
    </xf>
    <xf numFmtId="4" fontId="96" fillId="77" borderId="210" applyNumberFormat="0" applyProtection="0">
      <alignment vertical="center"/>
    </xf>
    <xf numFmtId="4" fontId="84" fillId="78" borderId="203" applyNumberFormat="0" applyProtection="0">
      <alignment vertical="center"/>
    </xf>
    <xf numFmtId="4" fontId="96" fillId="77" borderId="210" applyNumberFormat="0" applyProtection="0">
      <alignment vertical="center"/>
    </xf>
    <xf numFmtId="4" fontId="124" fillId="79" borderId="197" applyNumberFormat="0" applyProtection="0">
      <alignment horizontal="right" vertical="center" wrapText="1"/>
    </xf>
    <xf numFmtId="4" fontId="84" fillId="78" borderId="203" applyNumberFormat="0" applyProtection="0">
      <alignment vertical="center"/>
    </xf>
    <xf numFmtId="4" fontId="84" fillId="78" borderId="203" applyNumberFormat="0" applyProtection="0">
      <alignment vertical="center"/>
    </xf>
    <xf numFmtId="4" fontId="128" fillId="77" borderId="204" applyNumberFormat="0" applyProtection="0">
      <alignment vertical="center"/>
    </xf>
    <xf numFmtId="4" fontId="185" fillId="78" borderId="210" applyNumberFormat="0" applyProtection="0">
      <alignment vertical="center"/>
    </xf>
    <xf numFmtId="4" fontId="185" fillId="78" borderId="210" applyNumberFormat="0" applyProtection="0">
      <alignment vertical="center"/>
    </xf>
    <xf numFmtId="4" fontId="125" fillId="78" borderId="204" applyNumberFormat="0" applyProtection="0">
      <alignment vertical="center"/>
    </xf>
    <xf numFmtId="4" fontId="134" fillId="78" borderId="203" applyNumberFormat="0" applyProtection="0">
      <alignment vertical="center"/>
    </xf>
    <xf numFmtId="4" fontId="134" fillId="78" borderId="203" applyNumberFormat="0" applyProtection="0">
      <alignment vertical="center"/>
    </xf>
    <xf numFmtId="4" fontId="125" fillId="77" borderId="204" applyNumberFormat="0" applyProtection="0">
      <alignment vertical="center"/>
    </xf>
    <xf numFmtId="4" fontId="96" fillId="78" borderId="210" applyNumberFormat="0" applyProtection="0">
      <alignment horizontal="left" vertical="center" indent="1"/>
    </xf>
    <xf numFmtId="4" fontId="96" fillId="78" borderId="210" applyNumberFormat="0" applyProtection="0">
      <alignment horizontal="left" vertical="center" indent="1"/>
    </xf>
    <xf numFmtId="4" fontId="96" fillId="78" borderId="210" applyNumberFormat="0" applyProtection="0">
      <alignment horizontal="left" vertical="center" indent="1"/>
    </xf>
    <xf numFmtId="4" fontId="96" fillId="78" borderId="210" applyNumberFormat="0" applyProtection="0">
      <alignment horizontal="left" vertical="center" indent="1"/>
    </xf>
    <xf numFmtId="4" fontId="124" fillId="79" borderId="197" applyNumberFormat="0" applyProtection="0">
      <alignment horizontal="left" vertical="center" indent="1"/>
    </xf>
    <xf numFmtId="4" fontId="84" fillId="78" borderId="203" applyNumberFormat="0" applyProtection="0">
      <alignment horizontal="left" vertical="center" indent="1"/>
    </xf>
    <xf numFmtId="4" fontId="84" fillId="78" borderId="203" applyNumberFormat="0" applyProtection="0">
      <alignment horizontal="left" vertical="center" indent="1"/>
    </xf>
    <xf numFmtId="4" fontId="128" fillId="77" borderId="204" applyNumberFormat="0" applyProtection="0">
      <alignment horizontal="left" vertical="center" indent="1"/>
    </xf>
    <xf numFmtId="0" fontId="186" fillId="77" borderId="204" applyNumberFormat="0" applyProtection="0">
      <alignment horizontal="left" vertical="top" indent="1"/>
    </xf>
    <xf numFmtId="0" fontId="186" fillId="77" borderId="204" applyNumberFormat="0" applyProtection="0">
      <alignment horizontal="left" vertical="top" indent="1"/>
    </xf>
    <xf numFmtId="0" fontId="128" fillId="78" borderId="204" applyNumberFormat="0" applyProtection="0">
      <alignment horizontal="left" vertical="top" indent="1"/>
    </xf>
    <xf numFmtId="4" fontId="84" fillId="78" borderId="203" applyNumberFormat="0" applyProtection="0">
      <alignment horizontal="left" vertical="center" indent="1"/>
    </xf>
    <xf numFmtId="4" fontId="84" fillId="78" borderId="203" applyNumberFormat="0" applyProtection="0">
      <alignment horizontal="left" vertical="center" indent="1"/>
    </xf>
    <xf numFmtId="0" fontId="128" fillId="77" borderId="204" applyNumberFormat="0" applyProtection="0">
      <alignment horizontal="left" vertical="top" indent="1"/>
    </xf>
    <xf numFmtId="4" fontId="96" fillId="53" borderId="210" applyNumberFormat="0" applyProtection="0">
      <alignment horizontal="left" vertical="center" indent="1"/>
    </xf>
    <xf numFmtId="4" fontId="96" fillId="53" borderId="210" applyNumberFormat="0" applyProtection="0">
      <alignment horizontal="left" vertical="center" indent="1"/>
    </xf>
    <xf numFmtId="4" fontId="129" fillId="82" borderId="197" applyNumberFormat="0" applyProtection="0">
      <alignment horizontal="left" vertical="center"/>
    </xf>
    <xf numFmtId="4" fontId="96" fillId="53" borderId="210" applyNumberFormat="0" applyProtection="0">
      <alignment horizontal="left" vertical="center" indent="1"/>
    </xf>
    <xf numFmtId="4" fontId="96" fillId="53" borderId="210" applyNumberFormat="0" applyProtection="0">
      <alignment horizontal="left" vertical="center" indent="1"/>
    </xf>
    <xf numFmtId="0" fontId="34" fillId="131" borderId="203" applyNumberFormat="0" applyProtection="0">
      <alignment horizontal="left" vertical="center" indent="1"/>
    </xf>
    <xf numFmtId="4" fontId="129" fillId="82" borderId="197" applyNumberFormat="0" applyProtection="0">
      <alignment horizontal="left" vertical="center"/>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0" borderId="261" applyNumberFormat="0" applyAlignment="0">
      <alignment horizontal="center"/>
    </xf>
    <xf numFmtId="4" fontId="96" fillId="37" borderId="210" applyNumberFormat="0" applyProtection="0">
      <alignment horizontal="right" vertical="center"/>
    </xf>
    <xf numFmtId="4" fontId="96" fillId="37" borderId="210" applyNumberFormat="0" applyProtection="0">
      <alignment horizontal="right" vertical="center"/>
    </xf>
    <xf numFmtId="4" fontId="96" fillId="37" borderId="210" applyNumberFormat="0" applyProtection="0">
      <alignment horizontal="right" vertical="center"/>
    </xf>
    <xf numFmtId="4" fontId="96" fillId="37" borderId="210" applyNumberFormat="0" applyProtection="0">
      <alignment horizontal="right" vertical="center"/>
    </xf>
    <xf numFmtId="4" fontId="84" fillId="37" borderId="204" applyNumberFormat="0" applyProtection="0">
      <alignment horizontal="right" vertical="center"/>
    </xf>
    <xf numFmtId="4" fontId="84" fillId="99" borderId="203" applyNumberFormat="0" applyProtection="0">
      <alignment horizontal="right" vertical="center"/>
    </xf>
    <xf numFmtId="4" fontId="84" fillId="99" borderId="203" applyNumberFormat="0" applyProtection="0">
      <alignment horizontal="right" vertical="center"/>
    </xf>
    <xf numFmtId="4" fontId="84" fillId="37" borderId="204" applyNumberFormat="0" applyProtection="0">
      <alignment horizontal="right" vertical="center"/>
    </xf>
    <xf numFmtId="4" fontId="96" fillId="132" borderId="210" applyNumberFormat="0" applyProtection="0">
      <alignment horizontal="right" vertical="center"/>
    </xf>
    <xf numFmtId="4" fontId="96" fillId="132" borderId="210" applyNumberFormat="0" applyProtection="0">
      <alignment horizontal="right" vertical="center"/>
    </xf>
    <xf numFmtId="4" fontId="96" fillId="132" borderId="210" applyNumberFormat="0" applyProtection="0">
      <alignment horizontal="right" vertical="center"/>
    </xf>
    <xf numFmtId="4" fontId="96" fillId="132" borderId="210" applyNumberFormat="0" applyProtection="0">
      <alignment horizontal="right" vertical="center"/>
    </xf>
    <xf numFmtId="4" fontId="84" fillId="38" borderId="204" applyNumberFormat="0" applyProtection="0">
      <alignment horizontal="right" vertical="center"/>
    </xf>
    <xf numFmtId="4" fontId="84" fillId="133" borderId="203" applyNumberFormat="0" applyProtection="0">
      <alignment horizontal="right" vertical="center"/>
    </xf>
    <xf numFmtId="4" fontId="84" fillId="133" borderId="203" applyNumberFormat="0" applyProtection="0">
      <alignment horizontal="right" vertical="center"/>
    </xf>
    <xf numFmtId="4" fontId="84" fillId="38" borderId="204" applyNumberFormat="0" applyProtection="0">
      <alignment horizontal="right" vertical="center"/>
    </xf>
    <xf numFmtId="4" fontId="96" fillId="62" borderId="214" applyNumberFormat="0" applyProtection="0">
      <alignment horizontal="right" vertical="center"/>
    </xf>
    <xf numFmtId="4" fontId="96" fillId="62" borderId="214" applyNumberFormat="0" applyProtection="0">
      <alignment horizontal="right" vertical="center"/>
    </xf>
    <xf numFmtId="4" fontId="96" fillId="62" borderId="214" applyNumberFormat="0" applyProtection="0">
      <alignment horizontal="right" vertical="center"/>
    </xf>
    <xf numFmtId="4" fontId="96" fillId="62" borderId="214" applyNumberFormat="0" applyProtection="0">
      <alignment horizontal="right" vertical="center"/>
    </xf>
    <xf numFmtId="4" fontId="84" fillId="62" borderId="204" applyNumberFormat="0" applyProtection="0">
      <alignment horizontal="right" vertical="center"/>
    </xf>
    <xf numFmtId="4" fontId="84" fillId="91" borderId="203" applyNumberFormat="0" applyProtection="0">
      <alignment horizontal="right" vertical="center"/>
    </xf>
    <xf numFmtId="4" fontId="84" fillId="91" borderId="203" applyNumberFormat="0" applyProtection="0">
      <alignment horizontal="right" vertical="center"/>
    </xf>
    <xf numFmtId="4" fontId="84" fillId="62" borderId="204" applyNumberFormat="0" applyProtection="0">
      <alignment horizontal="right" vertical="center"/>
    </xf>
    <xf numFmtId="4" fontId="96" fillId="50" borderId="210" applyNumberFormat="0" applyProtection="0">
      <alignment horizontal="right" vertical="center"/>
    </xf>
    <xf numFmtId="4" fontId="96" fillId="50" borderId="210" applyNumberFormat="0" applyProtection="0">
      <alignment horizontal="right" vertical="center"/>
    </xf>
    <xf numFmtId="4" fontId="96" fillId="50" borderId="210" applyNumberFormat="0" applyProtection="0">
      <alignment horizontal="right" vertical="center"/>
    </xf>
    <xf numFmtId="4" fontId="96" fillId="50" borderId="210" applyNumberFormat="0" applyProtection="0">
      <alignment horizontal="right" vertical="center"/>
    </xf>
    <xf numFmtId="4" fontId="84" fillId="50" borderId="204" applyNumberFormat="0" applyProtection="0">
      <alignment horizontal="right" vertical="center"/>
    </xf>
    <xf numFmtId="4" fontId="84" fillId="96" borderId="203" applyNumberFormat="0" applyProtection="0">
      <alignment horizontal="right" vertical="center"/>
    </xf>
    <xf numFmtId="4" fontId="84" fillId="96" borderId="203" applyNumberFormat="0" applyProtection="0">
      <alignment horizontal="right" vertical="center"/>
    </xf>
    <xf numFmtId="4" fontId="84" fillId="50" borderId="204" applyNumberFormat="0" applyProtection="0">
      <alignment horizontal="right" vertical="center"/>
    </xf>
    <xf numFmtId="4" fontId="96" fillId="54" borderId="210" applyNumberFormat="0" applyProtection="0">
      <alignment horizontal="right" vertical="center"/>
    </xf>
    <xf numFmtId="4" fontId="96" fillId="54" borderId="210" applyNumberFormat="0" applyProtection="0">
      <alignment horizontal="right" vertical="center"/>
    </xf>
    <xf numFmtId="4" fontId="96" fillId="54" borderId="210" applyNumberFormat="0" applyProtection="0">
      <alignment horizontal="right" vertical="center"/>
    </xf>
    <xf numFmtId="4" fontId="96" fillId="54" borderId="210" applyNumberFormat="0" applyProtection="0">
      <alignment horizontal="right" vertical="center"/>
    </xf>
    <xf numFmtId="4" fontId="84" fillId="54" borderId="204" applyNumberFormat="0" applyProtection="0">
      <alignment horizontal="right" vertical="center"/>
    </xf>
    <xf numFmtId="4" fontId="84" fillId="134" borderId="203" applyNumberFormat="0" applyProtection="0">
      <alignment horizontal="right" vertical="center"/>
    </xf>
    <xf numFmtId="4" fontId="84" fillId="134" borderId="203" applyNumberFormat="0" applyProtection="0">
      <alignment horizontal="right" vertical="center"/>
    </xf>
    <xf numFmtId="4" fontId="84" fillId="54" borderId="204" applyNumberFormat="0" applyProtection="0">
      <alignment horizontal="right" vertical="center"/>
    </xf>
    <xf numFmtId="4" fontId="96" fillId="69" borderId="210" applyNumberFormat="0" applyProtection="0">
      <alignment horizontal="right" vertical="center"/>
    </xf>
    <xf numFmtId="4" fontId="96" fillId="69" borderId="210" applyNumberFormat="0" applyProtection="0">
      <alignment horizontal="right" vertical="center"/>
    </xf>
    <xf numFmtId="4" fontId="96" fillId="69" borderId="210" applyNumberFormat="0" applyProtection="0">
      <alignment horizontal="right" vertical="center"/>
    </xf>
    <xf numFmtId="4" fontId="96" fillId="69" borderId="210" applyNumberFormat="0" applyProtection="0">
      <alignment horizontal="right" vertical="center"/>
    </xf>
    <xf numFmtId="4" fontId="84" fillId="69" borderId="204" applyNumberFormat="0" applyProtection="0">
      <alignment horizontal="right" vertical="center"/>
    </xf>
    <xf numFmtId="4" fontId="84" fillId="100" borderId="203" applyNumberFormat="0" applyProtection="0">
      <alignment horizontal="right" vertical="center"/>
    </xf>
    <xf numFmtId="4" fontId="84" fillId="100" borderId="203" applyNumberFormat="0" applyProtection="0">
      <alignment horizontal="right" vertical="center"/>
    </xf>
    <xf numFmtId="4" fontId="84" fillId="69" borderId="204" applyNumberFormat="0" applyProtection="0">
      <alignment horizontal="right" vertical="center"/>
    </xf>
    <xf numFmtId="4" fontId="96" fillId="48" borderId="210" applyNumberFormat="0" applyProtection="0">
      <alignment horizontal="right" vertical="center"/>
    </xf>
    <xf numFmtId="4" fontId="96" fillId="48" borderId="210" applyNumberFormat="0" applyProtection="0">
      <alignment horizontal="right" vertical="center"/>
    </xf>
    <xf numFmtId="4" fontId="96" fillId="48" borderId="210" applyNumberFormat="0" applyProtection="0">
      <alignment horizontal="right" vertical="center"/>
    </xf>
    <xf numFmtId="4" fontId="96" fillId="48" borderId="210" applyNumberFormat="0" applyProtection="0">
      <alignment horizontal="right" vertical="center"/>
    </xf>
    <xf numFmtId="4" fontId="84" fillId="48" borderId="204" applyNumberFormat="0" applyProtection="0">
      <alignment horizontal="right" vertical="center"/>
    </xf>
    <xf numFmtId="4" fontId="84" fillId="135" borderId="203" applyNumberFormat="0" applyProtection="0">
      <alignment horizontal="right" vertical="center"/>
    </xf>
    <xf numFmtId="4" fontId="84" fillId="135" borderId="203" applyNumberFormat="0" applyProtection="0">
      <alignment horizontal="right" vertical="center"/>
    </xf>
    <xf numFmtId="4" fontId="84" fillId="48" borderId="204" applyNumberFormat="0" applyProtection="0">
      <alignment horizontal="right" vertical="center"/>
    </xf>
    <xf numFmtId="4" fontId="96" fillId="73" borderId="210" applyNumberFormat="0" applyProtection="0">
      <alignment horizontal="right" vertical="center"/>
    </xf>
    <xf numFmtId="4" fontId="96" fillId="73" borderId="210" applyNumberFormat="0" applyProtection="0">
      <alignment horizontal="right" vertical="center"/>
    </xf>
    <xf numFmtId="4" fontId="96" fillId="73" borderId="210" applyNumberFormat="0" applyProtection="0">
      <alignment horizontal="right" vertical="center"/>
    </xf>
    <xf numFmtId="4" fontId="96" fillId="73" borderId="210" applyNumberFormat="0" applyProtection="0">
      <alignment horizontal="right" vertical="center"/>
    </xf>
    <xf numFmtId="4" fontId="84" fillId="73" borderId="204" applyNumberFormat="0" applyProtection="0">
      <alignment horizontal="right" vertical="center"/>
    </xf>
    <xf numFmtId="4" fontId="84" fillId="136" borderId="203" applyNumberFormat="0" applyProtection="0">
      <alignment horizontal="right" vertical="center"/>
    </xf>
    <xf numFmtId="4" fontId="84" fillId="136" borderId="203" applyNumberFormat="0" applyProtection="0">
      <alignment horizontal="right" vertical="center"/>
    </xf>
    <xf numFmtId="4" fontId="84" fillId="73" borderId="204" applyNumberFormat="0" applyProtection="0">
      <alignment horizontal="right" vertical="center"/>
    </xf>
    <xf numFmtId="4" fontId="96" fillId="47" borderId="210" applyNumberFormat="0" applyProtection="0">
      <alignment horizontal="right" vertical="center"/>
    </xf>
    <xf numFmtId="4" fontId="96" fillId="47" borderId="210" applyNumberFormat="0" applyProtection="0">
      <alignment horizontal="right" vertical="center"/>
    </xf>
    <xf numFmtId="4" fontId="96" fillId="47" borderId="210" applyNumberFormat="0" applyProtection="0">
      <alignment horizontal="right" vertical="center"/>
    </xf>
    <xf numFmtId="4" fontId="96" fillId="47" borderId="210" applyNumberFormat="0" applyProtection="0">
      <alignment horizontal="right" vertical="center"/>
    </xf>
    <xf numFmtId="4" fontId="84" fillId="47" borderId="204" applyNumberFormat="0" applyProtection="0">
      <alignment horizontal="right" vertical="center"/>
    </xf>
    <xf numFmtId="4" fontId="84" fillId="95" borderId="203" applyNumberFormat="0" applyProtection="0">
      <alignment horizontal="right" vertical="center"/>
    </xf>
    <xf numFmtId="4" fontId="84" fillId="95" borderId="203" applyNumberFormat="0" applyProtection="0">
      <alignment horizontal="right" vertical="center"/>
    </xf>
    <xf numFmtId="4" fontId="84" fillId="47" borderId="204" applyNumberFormat="0" applyProtection="0">
      <alignment horizontal="right" vertical="center"/>
    </xf>
    <xf numFmtId="4" fontId="96" fillId="137" borderId="214" applyNumberFormat="0" applyProtection="0">
      <alignment horizontal="left" vertical="center" indent="1"/>
    </xf>
    <xf numFmtId="4" fontId="96" fillId="137" borderId="214" applyNumberFormat="0" applyProtection="0">
      <alignment horizontal="left" vertical="center" indent="1"/>
    </xf>
    <xf numFmtId="4" fontId="96" fillId="137" borderId="214" applyNumberFormat="0" applyProtection="0">
      <alignment horizontal="left" vertical="center" indent="1"/>
    </xf>
    <xf numFmtId="4" fontId="96" fillId="137" borderId="214" applyNumberFormat="0" applyProtection="0">
      <alignment horizontal="left" vertical="center" indent="1"/>
    </xf>
    <xf numFmtId="4" fontId="128" fillId="0" borderId="197" applyNumberFormat="0" applyProtection="0">
      <alignment horizontal="left" vertical="center" indent="1"/>
    </xf>
    <xf numFmtId="4" fontId="128" fillId="138" borderId="203" applyNumberFormat="0" applyProtection="0">
      <alignment horizontal="left" vertical="center" indent="1"/>
    </xf>
    <xf numFmtId="4" fontId="128" fillId="138" borderId="203" applyNumberFormat="0" applyProtection="0">
      <alignment horizontal="left" vertical="center" indent="1"/>
    </xf>
    <xf numFmtId="4" fontId="34" fillId="66" borderId="214" applyNumberFormat="0" applyProtection="0">
      <alignment horizontal="left" vertical="center" indent="1"/>
    </xf>
    <xf numFmtId="4" fontId="34" fillId="66" borderId="214" applyNumberFormat="0" applyProtection="0">
      <alignment horizontal="left" vertical="center" indent="1"/>
    </xf>
    <xf numFmtId="4" fontId="84" fillId="0" borderId="197" applyNumberFormat="0" applyProtection="0">
      <alignment horizontal="left" vertical="center" indent="1"/>
    </xf>
    <xf numFmtId="4" fontId="84" fillId="89" borderId="215" applyNumberFormat="0" applyProtection="0">
      <alignment horizontal="left" vertical="center" indent="1"/>
    </xf>
    <xf numFmtId="4" fontId="84" fillId="89" borderId="215" applyNumberFormat="0" applyProtection="0">
      <alignment horizontal="left" vertical="center" indent="1"/>
    </xf>
    <xf numFmtId="4" fontId="34" fillId="66" borderId="214" applyNumberFormat="0" applyProtection="0">
      <alignment horizontal="left" vertical="center" indent="1"/>
    </xf>
    <xf numFmtId="4" fontId="34" fillId="66" borderId="214" applyNumberFormat="0" applyProtection="0">
      <alignment horizontal="left" vertical="center" indent="1"/>
    </xf>
    <xf numFmtId="4" fontId="96" fillId="105" borderId="210" applyNumberFormat="0" applyProtection="0">
      <alignment horizontal="right" vertical="center"/>
    </xf>
    <xf numFmtId="4" fontId="96" fillId="105" borderId="210" applyNumberFormat="0" applyProtection="0">
      <alignment horizontal="right" vertical="center"/>
    </xf>
    <xf numFmtId="4" fontId="96" fillId="105" borderId="210" applyNumberFormat="0" applyProtection="0">
      <alignment horizontal="right" vertical="center"/>
    </xf>
    <xf numFmtId="4" fontId="96" fillId="105" borderId="210" applyNumberFormat="0" applyProtection="0">
      <alignment horizontal="right" vertical="center"/>
    </xf>
    <xf numFmtId="0" fontId="34" fillId="131" borderId="203" applyNumberFormat="0" applyProtection="0">
      <alignment horizontal="left" vertical="center" indent="1"/>
    </xf>
    <xf numFmtId="4" fontId="132" fillId="49" borderId="204" applyNumberFormat="0" applyProtection="0">
      <alignment horizontal="center" vertical="center"/>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4" fontId="84" fillId="105" borderId="204" applyNumberFormat="0" applyProtection="0">
      <alignment horizontal="right" vertical="center"/>
    </xf>
    <xf numFmtId="0" fontId="34" fillId="131" borderId="203" applyNumberFormat="0" applyProtection="0">
      <alignment horizontal="left" vertical="center" indent="1"/>
    </xf>
    <xf numFmtId="4" fontId="133" fillId="76" borderId="205">
      <alignment horizontal="left" vertical="center" indent="1"/>
    </xf>
    <xf numFmtId="4" fontId="96" fillId="90" borderId="214" applyNumberFormat="0" applyProtection="0">
      <alignment horizontal="left" vertical="center" indent="1"/>
    </xf>
    <xf numFmtId="4" fontId="96" fillId="90" borderId="214" applyNumberFormat="0" applyProtection="0">
      <alignment horizontal="left" vertical="center" indent="1"/>
    </xf>
    <xf numFmtId="4" fontId="96" fillId="90" borderId="214" applyNumberFormat="0" applyProtection="0">
      <alignment horizontal="left" vertical="center" indent="1"/>
    </xf>
    <xf numFmtId="4" fontId="96" fillId="90" borderId="214" applyNumberFormat="0" applyProtection="0">
      <alignment horizontal="left" vertical="center" indent="1"/>
    </xf>
    <xf numFmtId="4" fontId="84" fillId="89" borderId="203" applyNumberFormat="0" applyProtection="0">
      <alignment horizontal="left" vertical="center" indent="1"/>
    </xf>
    <xf numFmtId="4" fontId="84" fillId="89" borderId="203" applyNumberFormat="0" applyProtection="0">
      <alignment horizontal="left" vertical="center" indent="1"/>
    </xf>
    <xf numFmtId="4" fontId="96" fillId="105" borderId="214" applyNumberFormat="0" applyProtection="0">
      <alignment horizontal="left" vertical="center" indent="1"/>
    </xf>
    <xf numFmtId="4" fontId="96" fillId="105" borderId="214" applyNumberFormat="0" applyProtection="0">
      <alignment horizontal="left" vertical="center" indent="1"/>
    </xf>
    <xf numFmtId="4" fontId="96" fillId="105" borderId="214" applyNumberFormat="0" applyProtection="0">
      <alignment horizontal="left" vertical="center" indent="1"/>
    </xf>
    <xf numFmtId="4" fontId="96" fillId="105" borderId="214" applyNumberFormat="0" applyProtection="0">
      <alignment horizontal="left" vertical="center" indent="1"/>
    </xf>
    <xf numFmtId="4" fontId="84" fillId="139" borderId="203" applyNumberFormat="0" applyProtection="0">
      <alignment horizontal="left" vertical="center" indent="1"/>
    </xf>
    <xf numFmtId="4" fontId="84" fillId="139" borderId="203" applyNumberFormat="0" applyProtection="0">
      <alignment horizontal="left" vertical="center" indent="1"/>
    </xf>
    <xf numFmtId="0" fontId="96" fillId="49" borderId="210" applyNumberFormat="0" applyProtection="0">
      <alignment horizontal="left" vertical="center" indent="1"/>
    </xf>
    <xf numFmtId="0" fontId="96" fillId="49" borderId="210" applyNumberFormat="0" applyProtection="0">
      <alignment horizontal="left" vertical="center" indent="1"/>
    </xf>
    <xf numFmtId="0" fontId="129" fillId="85" borderId="197" applyNumberFormat="0" applyProtection="0">
      <alignment horizontal="left" vertical="center" indent="2"/>
    </xf>
    <xf numFmtId="0" fontId="96" fillId="49" borderId="210" applyNumberFormat="0" applyProtection="0">
      <alignment horizontal="left" vertical="center" indent="1"/>
    </xf>
    <xf numFmtId="0" fontId="96" fillId="49" borderId="210" applyNumberFormat="0" applyProtection="0">
      <alignment horizontal="left" vertical="center" indent="1"/>
    </xf>
    <xf numFmtId="0" fontId="34" fillId="139" borderId="203" applyNumberFormat="0" applyProtection="0">
      <alignment horizontal="left" vertical="center" indent="1"/>
    </xf>
    <xf numFmtId="0" fontId="129" fillId="85" borderId="197" applyNumberFormat="0" applyProtection="0">
      <alignment horizontal="left" vertical="center" indent="2"/>
    </xf>
    <xf numFmtId="0" fontId="34" fillId="139" borderId="203" applyNumberFormat="0" applyProtection="0">
      <alignment horizontal="left" vertical="center" indent="1"/>
    </xf>
    <xf numFmtId="0" fontId="34" fillId="139" borderId="203" applyNumberFormat="0" applyProtection="0">
      <alignment horizontal="left" vertical="center" indent="1"/>
    </xf>
    <xf numFmtId="0" fontId="34" fillId="139" borderId="203" applyNumberFormat="0" applyProtection="0">
      <alignment horizontal="left" vertical="center" indent="1"/>
    </xf>
    <xf numFmtId="0" fontId="34" fillId="66" borderId="204" applyNumberFormat="0" applyProtection="0">
      <alignment horizontal="left" vertical="center" indent="1"/>
    </xf>
    <xf numFmtId="0" fontId="34" fillId="139" borderId="203" applyNumberFormat="0" applyProtection="0">
      <alignment horizontal="left" vertical="center" indent="1"/>
    </xf>
    <xf numFmtId="0" fontId="34" fillId="84" borderId="204" applyNumberFormat="0" applyProtection="0">
      <alignment horizontal="left" vertical="top" indent="1"/>
    </xf>
    <xf numFmtId="0" fontId="96" fillId="66" borderId="204" applyNumberFormat="0" applyProtection="0">
      <alignment horizontal="left" vertical="top" indent="1"/>
    </xf>
    <xf numFmtId="0" fontId="96" fillId="66" borderId="204" applyNumberFormat="0" applyProtection="0">
      <alignment horizontal="left" vertical="top" indent="1"/>
    </xf>
    <xf numFmtId="0" fontId="34" fillId="139" borderId="203" applyNumberFormat="0" applyProtection="0">
      <alignment horizontal="left" vertical="center" indent="1"/>
    </xf>
    <xf numFmtId="0" fontId="34" fillId="84" borderId="204" applyNumberFormat="0" applyProtection="0">
      <alignment horizontal="left" vertical="top" indent="1"/>
    </xf>
    <xf numFmtId="0" fontId="34" fillId="139" borderId="203" applyNumberFormat="0" applyProtection="0">
      <alignment horizontal="left" vertical="center" indent="1"/>
    </xf>
    <xf numFmtId="0" fontId="34" fillId="139" borderId="203" applyNumberFormat="0" applyProtection="0">
      <alignment horizontal="left" vertical="center" indent="1"/>
    </xf>
    <xf numFmtId="0" fontId="34" fillId="84" borderId="204" applyNumberFormat="0" applyProtection="0">
      <alignment horizontal="left" vertical="top" indent="1"/>
    </xf>
    <xf numFmtId="0" fontId="34" fillId="139" borderId="203" applyNumberFormat="0" applyProtection="0">
      <alignment horizontal="left" vertical="center" indent="1"/>
    </xf>
    <xf numFmtId="0" fontId="34" fillId="139" borderId="203" applyNumberFormat="0" applyProtection="0">
      <alignment horizontal="left" vertical="center" indent="1"/>
    </xf>
    <xf numFmtId="0" fontId="34" fillId="66" borderId="204" applyNumberFormat="0" applyProtection="0">
      <alignment horizontal="left" vertical="top" indent="1"/>
    </xf>
    <xf numFmtId="0" fontId="96" fillId="71" borderId="210" applyNumberFormat="0" applyProtection="0">
      <alignment horizontal="left" vertical="center" indent="1"/>
    </xf>
    <xf numFmtId="0" fontId="96" fillId="71" borderId="210" applyNumberFormat="0" applyProtection="0">
      <alignment horizontal="left" vertical="center" indent="1"/>
    </xf>
    <xf numFmtId="0" fontId="96" fillId="71" borderId="210" applyNumberFormat="0" applyProtection="0">
      <alignment horizontal="left" vertical="center" indent="1"/>
    </xf>
    <xf numFmtId="0" fontId="96" fillId="71" borderId="210" applyNumberFormat="0" applyProtection="0">
      <alignment horizontal="left" vertical="center" indent="1"/>
    </xf>
    <xf numFmtId="0" fontId="34" fillId="83" borderId="203" applyNumberFormat="0" applyProtection="0">
      <alignment horizontal="left" vertical="center" indent="1"/>
    </xf>
    <xf numFmtId="0" fontId="116" fillId="0" borderId="197" applyNumberFormat="0" applyProtection="0">
      <alignment horizontal="left" vertical="center" indent="2"/>
    </xf>
    <xf numFmtId="0" fontId="34" fillId="83" borderId="203" applyNumberFormat="0" applyProtection="0">
      <alignment horizontal="left" vertical="center" indent="1"/>
    </xf>
    <xf numFmtId="0" fontId="34" fillId="83" borderId="203" applyNumberFormat="0" applyProtection="0">
      <alignment horizontal="left" vertical="center" indent="1"/>
    </xf>
    <xf numFmtId="0" fontId="34" fillId="83" borderId="203" applyNumberFormat="0" applyProtection="0">
      <alignment horizontal="left" vertical="center" indent="1"/>
    </xf>
    <xf numFmtId="0" fontId="34" fillId="105" borderId="204" applyNumberFormat="0" applyProtection="0">
      <alignment horizontal="left" vertical="center" indent="1"/>
    </xf>
    <xf numFmtId="0" fontId="34" fillId="83" borderId="203" applyNumberFormat="0" applyProtection="0">
      <alignment horizontal="left" vertical="center" indent="1"/>
    </xf>
    <xf numFmtId="0" fontId="34" fillId="86" borderId="204" applyNumberFormat="0" applyProtection="0">
      <alignment horizontal="left" vertical="top" indent="1"/>
    </xf>
    <xf numFmtId="0" fontId="96" fillId="105" borderId="204" applyNumberFormat="0" applyProtection="0">
      <alignment horizontal="left" vertical="top" indent="1"/>
    </xf>
    <xf numFmtId="0" fontId="96" fillId="105" borderId="204" applyNumberFormat="0" applyProtection="0">
      <alignment horizontal="left" vertical="top" indent="1"/>
    </xf>
    <xf numFmtId="0" fontId="34" fillId="83" borderId="203" applyNumberFormat="0" applyProtection="0">
      <alignment horizontal="left" vertical="center" indent="1"/>
    </xf>
    <xf numFmtId="0" fontId="34" fillId="86" borderId="204" applyNumberFormat="0" applyProtection="0">
      <alignment horizontal="left" vertical="top" indent="1"/>
    </xf>
    <xf numFmtId="0" fontId="34" fillId="83" borderId="203" applyNumberFormat="0" applyProtection="0">
      <alignment horizontal="left" vertical="center" indent="1"/>
    </xf>
    <xf numFmtId="0" fontId="34" fillId="83" borderId="203" applyNumberFormat="0" applyProtection="0">
      <alignment horizontal="left" vertical="center" indent="1"/>
    </xf>
    <xf numFmtId="0" fontId="34" fillId="86" borderId="204" applyNumberFormat="0" applyProtection="0">
      <alignment horizontal="left" vertical="top" indent="1"/>
    </xf>
    <xf numFmtId="0" fontId="34" fillId="83" borderId="203" applyNumberFormat="0" applyProtection="0">
      <alignment horizontal="left" vertical="center" indent="1"/>
    </xf>
    <xf numFmtId="0" fontId="34" fillId="83" borderId="203" applyNumberFormat="0" applyProtection="0">
      <alignment horizontal="left" vertical="center" indent="1"/>
    </xf>
    <xf numFmtId="0" fontId="34" fillId="105" borderId="204" applyNumberFormat="0" applyProtection="0">
      <alignment horizontal="left" vertical="top" indent="1"/>
    </xf>
    <xf numFmtId="0" fontId="96" fillId="45" borderId="210" applyNumberFormat="0" applyProtection="0">
      <alignment horizontal="left" vertical="center" indent="1"/>
    </xf>
    <xf numFmtId="0" fontId="96" fillId="45" borderId="210" applyNumberFormat="0" applyProtection="0">
      <alignment horizontal="left" vertical="center" indent="1"/>
    </xf>
    <xf numFmtId="0" fontId="96" fillId="45" borderId="210" applyNumberFormat="0" applyProtection="0">
      <alignment horizontal="left" vertical="center" indent="1"/>
    </xf>
    <xf numFmtId="0" fontId="96" fillId="45" borderId="210" applyNumberFormat="0" applyProtection="0">
      <alignment horizontal="left" vertical="center" indent="1"/>
    </xf>
    <xf numFmtId="0" fontId="34" fillId="74" borderId="203" applyNumberFormat="0" applyProtection="0">
      <alignment horizontal="left" vertical="center" indent="1"/>
    </xf>
    <xf numFmtId="0" fontId="116" fillId="0" borderId="197" applyNumberFormat="0" applyProtection="0">
      <alignment horizontal="left" vertical="center" indent="2"/>
    </xf>
    <xf numFmtId="0" fontId="34" fillId="74" borderId="203" applyNumberFormat="0" applyProtection="0">
      <alignment horizontal="left" vertical="center" indent="1"/>
    </xf>
    <xf numFmtId="0" fontId="34" fillId="74" borderId="203" applyNumberFormat="0" applyProtection="0">
      <alignment horizontal="left" vertical="center" indent="1"/>
    </xf>
    <xf numFmtId="0" fontId="34" fillId="74" borderId="203" applyNumberFormat="0" applyProtection="0">
      <alignment horizontal="left" vertical="center" indent="1"/>
    </xf>
    <xf numFmtId="0" fontId="34" fillId="45" borderId="204" applyNumberFormat="0" applyProtection="0">
      <alignment horizontal="left" vertical="center" indent="1"/>
    </xf>
    <xf numFmtId="0" fontId="34" fillId="74" borderId="203" applyNumberFormat="0" applyProtection="0">
      <alignment horizontal="left" vertical="center" indent="1"/>
    </xf>
    <xf numFmtId="0" fontId="34" fillId="70" borderId="204" applyNumberFormat="0" applyProtection="0">
      <alignment horizontal="left" vertical="top" indent="1"/>
    </xf>
    <xf numFmtId="0" fontId="96" fillId="45" borderId="204" applyNumberFormat="0" applyProtection="0">
      <alignment horizontal="left" vertical="top" indent="1"/>
    </xf>
    <xf numFmtId="0" fontId="96" fillId="45" borderId="204" applyNumberFormat="0" applyProtection="0">
      <alignment horizontal="left" vertical="top" indent="1"/>
    </xf>
    <xf numFmtId="0" fontId="34" fillId="74" borderId="203" applyNumberFormat="0" applyProtection="0">
      <alignment horizontal="left" vertical="center" indent="1"/>
    </xf>
    <xf numFmtId="0" fontId="34" fillId="70" borderId="204" applyNumberFormat="0" applyProtection="0">
      <alignment horizontal="left" vertical="top" indent="1"/>
    </xf>
    <xf numFmtId="0" fontId="34" fillId="74" borderId="203" applyNumberFormat="0" applyProtection="0">
      <alignment horizontal="left" vertical="center" indent="1"/>
    </xf>
    <xf numFmtId="0" fontId="34" fillId="74" borderId="203" applyNumberFormat="0" applyProtection="0">
      <alignment horizontal="left" vertical="center" indent="1"/>
    </xf>
    <xf numFmtId="0" fontId="34" fillId="70" borderId="204" applyNumberFormat="0" applyProtection="0">
      <alignment horizontal="left" vertical="top" indent="1"/>
    </xf>
    <xf numFmtId="0" fontId="34" fillId="74" borderId="203" applyNumberFormat="0" applyProtection="0">
      <alignment horizontal="left" vertical="center" indent="1"/>
    </xf>
    <xf numFmtId="0" fontId="34" fillId="74" borderId="203" applyNumberFormat="0" applyProtection="0">
      <alignment horizontal="left" vertical="center" indent="1"/>
    </xf>
    <xf numFmtId="0" fontId="34" fillId="45" borderId="204" applyNumberFormat="0" applyProtection="0">
      <alignment horizontal="left" vertical="top" indent="1"/>
    </xf>
    <xf numFmtId="0" fontId="96" fillId="90" borderId="210" applyNumberFormat="0" applyProtection="0">
      <alignment horizontal="left" vertical="center" indent="1"/>
    </xf>
    <xf numFmtId="0" fontId="96" fillId="90" borderId="210" applyNumberFormat="0" applyProtection="0">
      <alignment horizontal="left" vertical="center" indent="1"/>
    </xf>
    <xf numFmtId="0" fontId="96" fillId="90" borderId="210" applyNumberFormat="0" applyProtection="0">
      <alignment horizontal="left" vertical="center" indent="1"/>
    </xf>
    <xf numFmtId="0" fontId="96" fillId="90" borderId="210" applyNumberFormat="0" applyProtection="0">
      <alignment horizontal="left" vertical="center" indent="1"/>
    </xf>
    <xf numFmtId="0" fontId="34" fillId="131" borderId="203" applyNumberFormat="0" applyProtection="0">
      <alignment horizontal="left" vertical="center" indent="1"/>
    </xf>
    <xf numFmtId="0" fontId="116" fillId="0" borderId="197" applyNumberFormat="0" applyProtection="0">
      <alignment horizontal="left" vertical="center" indent="2"/>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90" borderId="204" applyNumberFormat="0" applyProtection="0">
      <alignment horizontal="left" vertical="center" indent="1"/>
    </xf>
    <xf numFmtId="0" fontId="34" fillId="131" borderId="203" applyNumberFormat="0" applyProtection="0">
      <alignment horizontal="left" vertical="center" indent="1"/>
    </xf>
    <xf numFmtId="0" fontId="34" fillId="87" borderId="204" applyNumberFormat="0" applyProtection="0">
      <alignment horizontal="left" vertical="top" indent="1"/>
    </xf>
    <xf numFmtId="0" fontId="96" fillId="90" borderId="204" applyNumberFormat="0" applyProtection="0">
      <alignment horizontal="left" vertical="top" indent="1"/>
    </xf>
    <xf numFmtId="0" fontId="96" fillId="90" borderId="204" applyNumberFormat="0" applyProtection="0">
      <alignment horizontal="left" vertical="top" indent="1"/>
    </xf>
    <xf numFmtId="0" fontId="34" fillId="131" borderId="203" applyNumberFormat="0" applyProtection="0">
      <alignment horizontal="left" vertical="center" indent="1"/>
    </xf>
    <xf numFmtId="0" fontId="34" fillId="87" borderId="204" applyNumberFormat="0" applyProtection="0">
      <alignment horizontal="left" vertical="top"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87" borderId="204" applyNumberFormat="0" applyProtection="0">
      <alignment horizontal="left" vertical="top"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90" borderId="204" applyNumberFormat="0" applyProtection="0">
      <alignment horizontal="left" vertical="top" indent="1"/>
    </xf>
    <xf numFmtId="0" fontId="34" fillId="88" borderId="197" applyNumberFormat="0">
      <protection locked="0"/>
    </xf>
    <xf numFmtId="0" fontId="34" fillId="88" borderId="197" applyNumberFormat="0">
      <protection locked="0"/>
    </xf>
    <xf numFmtId="0" fontId="106" fillId="0" borderId="264" applyNumberFormat="0" applyFill="0" applyAlignment="0" applyProtection="0"/>
    <xf numFmtId="0" fontId="105" fillId="0" borderId="254" applyNumberFormat="0" applyFill="0" applyAlignment="0" applyProtection="0"/>
    <xf numFmtId="0" fontId="106" fillId="0" borderId="265" applyNumberFormat="0" applyFill="0" applyAlignment="0" applyProtection="0"/>
    <xf numFmtId="0" fontId="109" fillId="44" borderId="253" applyNumberFormat="0" applyAlignment="0" applyProtection="0"/>
    <xf numFmtId="0" fontId="181" fillId="68" borderId="263" applyNumberFormat="0" applyAlignment="0" applyProtection="0"/>
    <xf numFmtId="0" fontId="181" fillId="68" borderId="263" applyNumberFormat="0" applyAlignment="0" applyProtection="0"/>
    <xf numFmtId="0" fontId="109" fillId="44" borderId="253" applyNumberFormat="0" applyAlignment="0" applyProtection="0"/>
    <xf numFmtId="0" fontId="181" fillId="68" borderId="253" applyNumberFormat="0" applyAlignment="0" applyProtection="0"/>
    <xf numFmtId="0" fontId="181" fillId="68" borderId="253" applyNumberFormat="0" applyAlignment="0" applyProtection="0"/>
    <xf numFmtId="0" fontId="34" fillId="88" borderId="197" applyNumberFormat="0">
      <protection locked="0"/>
    </xf>
    <xf numFmtId="0" fontId="34" fillId="88" borderId="197" applyNumberFormat="0">
      <protection locked="0"/>
    </xf>
    <xf numFmtId="0" fontId="130" fillId="66" borderId="216" applyBorder="0"/>
    <xf numFmtId="0" fontId="130" fillId="66" borderId="216" applyBorder="0"/>
    <xf numFmtId="4" fontId="120" fillId="40" borderId="204" applyNumberFormat="0" applyProtection="0">
      <alignment vertical="center"/>
    </xf>
    <xf numFmtId="4" fontId="120" fillId="40" borderId="204" applyNumberFormat="0" applyProtection="0">
      <alignment vertical="center"/>
    </xf>
    <xf numFmtId="4" fontId="84" fillId="75" borderId="204" applyNumberFormat="0" applyProtection="0">
      <alignment vertical="center"/>
    </xf>
    <xf numFmtId="4" fontId="84" fillId="75" borderId="203" applyNumberFormat="0" applyProtection="0">
      <alignment vertical="center"/>
    </xf>
    <xf numFmtId="4" fontId="84" fillId="75" borderId="203" applyNumberFormat="0" applyProtection="0">
      <alignment vertical="center"/>
    </xf>
    <xf numFmtId="4" fontId="84" fillId="40" borderId="204" applyNumberFormat="0" applyProtection="0">
      <alignment vertical="center"/>
    </xf>
    <xf numFmtId="4" fontId="185" fillId="75" borderId="197" applyNumberFormat="0" applyProtection="0">
      <alignment vertical="center"/>
    </xf>
    <xf numFmtId="4" fontId="185" fillId="75" borderId="197" applyNumberFormat="0" applyProtection="0">
      <alignment vertical="center"/>
    </xf>
    <xf numFmtId="4" fontId="134" fillId="75" borderId="204" applyNumberFormat="0" applyProtection="0">
      <alignment vertical="center"/>
    </xf>
    <xf numFmtId="4" fontId="134" fillId="75" borderId="203" applyNumberFormat="0" applyProtection="0">
      <alignment vertical="center"/>
    </xf>
    <xf numFmtId="4" fontId="134" fillId="75" borderId="203" applyNumberFormat="0" applyProtection="0">
      <alignment vertical="center"/>
    </xf>
    <xf numFmtId="4" fontId="134" fillId="40" borderId="204" applyNumberFormat="0" applyProtection="0">
      <alignment vertical="center"/>
    </xf>
    <xf numFmtId="0" fontId="109" fillId="44" borderId="228" applyNumberFormat="0" applyAlignment="0" applyProtection="0"/>
    <xf numFmtId="4" fontId="135" fillId="80" borderId="205">
      <alignment vertical="center"/>
    </xf>
    <xf numFmtId="0" fontId="109" fillId="44" borderId="228" applyNumberFormat="0" applyAlignment="0" applyProtection="0"/>
    <xf numFmtId="4" fontId="136" fillId="80" borderId="205">
      <alignment vertical="center"/>
    </xf>
    <xf numFmtId="0" fontId="109" fillId="44" borderId="228" applyNumberFormat="0" applyAlignment="0" applyProtection="0"/>
    <xf numFmtId="0" fontId="109" fillId="44" borderId="228" applyNumberFormat="0" applyAlignment="0" applyProtection="0"/>
    <xf numFmtId="0" fontId="109" fillId="44" borderId="228" applyNumberFormat="0" applyAlignment="0" applyProtection="0"/>
    <xf numFmtId="4" fontId="135" fillId="81" borderId="205">
      <alignment vertical="center"/>
    </xf>
    <xf numFmtId="0" fontId="109" fillId="44" borderId="228" applyNumberFormat="0" applyAlignment="0" applyProtection="0"/>
    <xf numFmtId="0" fontId="109" fillId="44" borderId="228" applyNumberFormat="0" applyAlignment="0" applyProtection="0"/>
    <xf numFmtId="0" fontId="109" fillId="44" borderId="228" applyNumberFormat="0" applyAlignment="0" applyProtection="0"/>
    <xf numFmtId="4" fontId="136" fillId="81" borderId="205">
      <alignment vertical="center"/>
    </xf>
    <xf numFmtId="0" fontId="109" fillId="44" borderId="228" applyNumberFormat="0" applyAlignment="0" applyProtection="0"/>
    <xf numFmtId="0" fontId="109" fillId="44" borderId="228" applyNumberFormat="0" applyAlignment="0" applyProtection="0"/>
    <xf numFmtId="0" fontId="109" fillId="44" borderId="228" applyNumberFormat="0" applyAlignment="0" applyProtection="0"/>
    <xf numFmtId="4" fontId="120" fillId="49" borderId="204" applyNumberFormat="0" applyProtection="0">
      <alignment horizontal="left" vertical="center" indent="1"/>
    </xf>
    <xf numFmtId="4" fontId="120" fillId="49" borderId="204" applyNumberFormat="0" applyProtection="0">
      <alignment horizontal="left" vertical="center" indent="1"/>
    </xf>
    <xf numFmtId="10" fontId="96" fillId="75" borderId="226" applyNumberFormat="0" applyBorder="0" applyAlignment="0" applyProtection="0"/>
    <xf numFmtId="10" fontId="96" fillId="75" borderId="226" applyNumberFormat="0" applyBorder="0" applyAlignment="0" applyProtection="0"/>
    <xf numFmtId="10" fontId="96" fillId="75" borderId="226" applyNumberFormat="0" applyBorder="0" applyAlignment="0" applyProtection="0"/>
    <xf numFmtId="10" fontId="96" fillId="75" borderId="226" applyNumberFormat="0" applyBorder="0" applyAlignment="0" applyProtection="0"/>
    <xf numFmtId="4" fontId="84" fillId="75" borderId="203" applyNumberFormat="0" applyProtection="0">
      <alignment horizontal="left" vertical="center" indent="1"/>
    </xf>
    <xf numFmtId="4" fontId="84" fillId="75" borderId="203" applyNumberFormat="0" applyProtection="0">
      <alignment horizontal="left" vertical="center" indent="1"/>
    </xf>
    <xf numFmtId="4" fontId="84" fillId="40" borderId="204" applyNumberFormat="0" applyProtection="0">
      <alignment horizontal="left" vertical="center" indent="1"/>
    </xf>
    <xf numFmtId="0" fontId="107" fillId="0" borderId="229" applyNumberFormat="0" applyFill="0" applyAlignment="0" applyProtection="0"/>
    <xf numFmtId="0" fontId="120" fillId="40" borderId="204" applyNumberFormat="0" applyProtection="0">
      <alignment horizontal="left" vertical="top" indent="1"/>
    </xf>
    <xf numFmtId="0" fontId="120" fillId="40" borderId="204" applyNumberFormat="0" applyProtection="0">
      <alignment horizontal="left" vertical="top" indent="1"/>
    </xf>
    <xf numFmtId="0" fontId="84" fillId="75" borderId="204" applyNumberFormat="0" applyProtection="0">
      <alignment horizontal="left" vertical="top" indent="1"/>
    </xf>
    <xf numFmtId="4" fontId="84" fillId="75" borderId="203" applyNumberFormat="0" applyProtection="0">
      <alignment horizontal="left" vertical="center" indent="1"/>
    </xf>
    <xf numFmtId="4" fontId="84" fillId="75" borderId="203" applyNumberFormat="0" applyProtection="0">
      <alignment horizontal="left" vertical="center" indent="1"/>
    </xf>
    <xf numFmtId="0" fontId="84" fillId="40" borderId="204" applyNumberFormat="0" applyProtection="0">
      <alignment horizontal="left" vertical="top" indent="1"/>
    </xf>
    <xf numFmtId="4" fontId="96" fillId="0" borderId="210" applyNumberFormat="0" applyProtection="0">
      <alignment horizontal="right" vertical="center"/>
    </xf>
    <xf numFmtId="4" fontId="84" fillId="89" borderId="203" applyNumberFormat="0" applyProtection="0">
      <alignment horizontal="right" vertical="center"/>
    </xf>
    <xf numFmtId="4" fontId="96" fillId="0" borderId="210" applyNumberFormat="0" applyProtection="0">
      <alignment horizontal="right" vertical="center"/>
    </xf>
    <xf numFmtId="4" fontId="96" fillId="0" borderId="210" applyNumberFormat="0" applyProtection="0">
      <alignment horizontal="right" vertical="center"/>
    </xf>
    <xf numFmtId="4" fontId="137" fillId="0" borderId="197" applyNumberFormat="0" applyProtection="0">
      <alignment horizontal="right" vertical="center" wrapText="1"/>
    </xf>
    <xf numFmtId="4" fontId="96" fillId="0" borderId="210" applyNumberFormat="0" applyProtection="0">
      <alignment horizontal="right" vertical="center"/>
    </xf>
    <xf numFmtId="4" fontId="84" fillId="89" borderId="203" applyNumberFormat="0" applyProtection="0">
      <alignment horizontal="right" vertical="center"/>
    </xf>
    <xf numFmtId="4" fontId="96" fillId="0" borderId="210" applyNumberFormat="0" applyProtection="0">
      <alignment horizontal="right" vertical="center"/>
    </xf>
    <xf numFmtId="4" fontId="137" fillId="0" borderId="197" applyNumberFormat="0" applyProtection="0">
      <alignment horizontal="right" vertical="center" wrapText="1"/>
    </xf>
    <xf numFmtId="4" fontId="84" fillId="89" borderId="203" applyNumberFormat="0" applyProtection="0">
      <alignment horizontal="right" vertical="center"/>
    </xf>
    <xf numFmtId="4" fontId="84" fillId="89" borderId="203" applyNumberFormat="0" applyProtection="0">
      <alignment horizontal="right" vertical="center"/>
    </xf>
    <xf numFmtId="4" fontId="84" fillId="90" borderId="204" applyNumberFormat="0" applyProtection="0">
      <alignment horizontal="right" vertical="center"/>
    </xf>
    <xf numFmtId="4" fontId="185" fillId="76" borderId="210" applyNumberFormat="0" applyProtection="0">
      <alignment horizontal="right" vertical="center"/>
    </xf>
    <xf numFmtId="4" fontId="185" fillId="76" borderId="210" applyNumberFormat="0" applyProtection="0">
      <alignment horizontal="right" vertical="center"/>
    </xf>
    <xf numFmtId="0" fontId="86" fillId="122" borderId="284" applyNumberFormat="0" applyAlignment="0" applyProtection="0"/>
    <xf numFmtId="0" fontId="85" fillId="49" borderId="284" applyNumberFormat="0" applyAlignment="0" applyProtection="0"/>
    <xf numFmtId="4" fontId="134" fillId="90" borderId="204" applyNumberFormat="0" applyProtection="0">
      <alignment horizontal="right" vertical="center"/>
    </xf>
    <xf numFmtId="4" fontId="134" fillId="89" borderId="203" applyNumberFormat="0" applyProtection="0">
      <alignment horizontal="right" vertical="center"/>
    </xf>
    <xf numFmtId="0" fontId="46" fillId="0" borderId="227">
      <alignment horizontal="left" vertical="center"/>
    </xf>
    <xf numFmtId="0" fontId="46" fillId="0" borderId="227">
      <alignment horizontal="left" vertical="center"/>
    </xf>
    <xf numFmtId="4" fontId="134" fillId="89" borderId="203" applyNumberFormat="0" applyProtection="0">
      <alignment horizontal="right" vertical="center"/>
    </xf>
    <xf numFmtId="4" fontId="134" fillId="90" borderId="204" applyNumberFormat="0" applyProtection="0">
      <alignment horizontal="right" vertical="center"/>
    </xf>
    <xf numFmtId="4" fontId="138" fillId="80" borderId="205">
      <alignment vertical="center"/>
    </xf>
    <xf numFmtId="4" fontId="139" fillId="80" borderId="205">
      <alignment vertical="center"/>
    </xf>
    <xf numFmtId="4" fontId="138" fillId="81" borderId="205">
      <alignment vertical="center"/>
    </xf>
    <xf numFmtId="4" fontId="139" fillId="91" borderId="205">
      <alignment vertical="center"/>
    </xf>
    <xf numFmtId="4" fontId="96" fillId="53" borderId="210" applyNumberFormat="0" applyProtection="0">
      <alignment horizontal="left" vertical="center" indent="1"/>
    </xf>
    <xf numFmtId="4" fontId="96" fillId="53" borderId="210" applyNumberFormat="0" applyProtection="0">
      <alignment horizontal="left" vertical="center" indent="1"/>
    </xf>
    <xf numFmtId="4" fontId="137" fillId="0" borderId="197" applyNumberFormat="0" applyProtection="0">
      <alignment horizontal="left" vertical="center" indent="1"/>
    </xf>
    <xf numFmtId="4" fontId="96" fillId="53" borderId="210" applyNumberFormat="0" applyProtection="0">
      <alignment horizontal="left" vertical="center" indent="1"/>
    </xf>
    <xf numFmtId="4" fontId="96" fillId="53" borderId="210" applyNumberFormat="0" applyProtection="0">
      <alignment horizontal="left" vertical="center" indent="1"/>
    </xf>
    <xf numFmtId="0" fontId="34" fillId="131" borderId="203" applyNumberFormat="0" applyProtection="0">
      <alignment horizontal="left" vertical="center" indent="1"/>
    </xf>
    <xf numFmtId="4" fontId="137" fillId="0" borderId="197" applyNumberFormat="0" applyProtection="0">
      <alignment horizontal="left" vertical="center"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4" fontId="84" fillId="105" borderId="204" applyNumberFormat="0" applyProtection="0">
      <alignment horizontal="left" vertical="center" indent="1"/>
    </xf>
    <xf numFmtId="0" fontId="34" fillId="131" borderId="203" applyNumberFormat="0" applyProtection="0">
      <alignment horizontal="left" vertical="center" indent="1"/>
    </xf>
    <xf numFmtId="0" fontId="129" fillId="92" borderId="197" applyNumberFormat="0" applyProtection="0">
      <alignment horizontal="center" vertical="top" wrapText="1"/>
    </xf>
    <xf numFmtId="0" fontId="120" fillId="105" borderId="204" applyNumberFormat="0" applyProtection="0">
      <alignment horizontal="left" vertical="top" indent="1"/>
    </xf>
    <xf numFmtId="0" fontId="120" fillId="105" borderId="204" applyNumberFormat="0" applyProtection="0">
      <alignment horizontal="left" vertical="top" indent="1"/>
    </xf>
    <xf numFmtId="0" fontId="34" fillId="131" borderId="203" applyNumberFormat="0" applyProtection="0">
      <alignment horizontal="left" vertical="center" indent="1"/>
    </xf>
    <xf numFmtId="0" fontId="129" fillId="92" borderId="197" applyNumberFormat="0" applyProtection="0">
      <alignment horizontal="center" vertical="top" wrapText="1"/>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84" fillId="105" borderId="204" applyNumberFormat="0" applyProtection="0">
      <alignment horizontal="left" vertical="top" indent="1"/>
    </xf>
    <xf numFmtId="0" fontId="34" fillId="131" borderId="203" applyNumberFormat="0" applyProtection="0">
      <alignment horizontal="left" vertical="center" indent="1"/>
    </xf>
    <xf numFmtId="4" fontId="126" fillId="81" borderId="205">
      <alignment vertical="center"/>
    </xf>
    <xf numFmtId="4" fontId="127" fillId="81" borderId="205">
      <alignment vertical="center"/>
    </xf>
    <xf numFmtId="4" fontId="187" fillId="140" borderId="214" applyNumberFormat="0" applyProtection="0">
      <alignment horizontal="left" vertical="center" indent="1"/>
    </xf>
    <xf numFmtId="4" fontId="187" fillId="140" borderId="214" applyNumberFormat="0" applyProtection="0">
      <alignment horizontal="left" vertical="center" indent="1"/>
    </xf>
    <xf numFmtId="0" fontId="96" fillId="141" borderId="197"/>
    <xf numFmtId="0" fontId="96" fillId="141" borderId="197"/>
    <xf numFmtId="0" fontId="96" fillId="141" borderId="197"/>
    <xf numFmtId="0" fontId="96" fillId="141" borderId="197"/>
    <xf numFmtId="0" fontId="96" fillId="141" borderId="197"/>
    <xf numFmtId="0" fontId="34" fillId="0" borderId="297" applyNumberFormat="0" applyAlignment="0">
      <alignment horizontal="center"/>
    </xf>
    <xf numFmtId="4" fontId="190" fillId="88" borderId="210" applyNumberFormat="0" applyProtection="0">
      <alignment horizontal="right" vertical="center"/>
    </xf>
    <xf numFmtId="4" fontId="190" fillId="88" borderId="210" applyNumberFormat="0" applyProtection="0">
      <alignment horizontal="right" vertical="center"/>
    </xf>
    <xf numFmtId="4" fontId="144" fillId="0" borderId="204" applyNumberFormat="0" applyProtection="0">
      <alignment horizontal="right" vertical="center"/>
    </xf>
    <xf numFmtId="4" fontId="144" fillId="89" borderId="203" applyNumberFormat="0" applyProtection="0">
      <alignment horizontal="right" vertical="center"/>
    </xf>
    <xf numFmtId="4" fontId="144" fillId="89" borderId="203" applyNumberFormat="0" applyProtection="0">
      <alignment horizontal="right" vertical="center"/>
    </xf>
    <xf numFmtId="4" fontId="144" fillId="90" borderId="204" applyNumberFormat="0" applyProtection="0">
      <alignment horizontal="right" vertical="center"/>
    </xf>
    <xf numFmtId="0" fontId="86" fillId="42" borderId="228" applyNumberFormat="0" applyAlignment="0" applyProtection="0"/>
    <xf numFmtId="0" fontId="86" fillId="42" borderId="228" applyNumberFormat="0" applyAlignment="0" applyProtection="0"/>
    <xf numFmtId="0" fontId="86" fillId="42" borderId="228" applyNumberFormat="0" applyAlignment="0" applyProtection="0"/>
    <xf numFmtId="0" fontId="86" fillId="42" borderId="228" applyNumberFormat="0" applyAlignment="0" applyProtection="0"/>
    <xf numFmtId="0" fontId="86" fillId="42" borderId="228" applyNumberFormat="0" applyAlignment="0" applyProtection="0"/>
    <xf numFmtId="0" fontId="86" fillId="42" borderId="228" applyNumberFormat="0" applyAlignment="0" applyProtection="0"/>
    <xf numFmtId="0" fontId="86" fillId="42" borderId="228" applyNumberFormat="0" applyAlignment="0" applyProtection="0"/>
    <xf numFmtId="0" fontId="86" fillId="42" borderId="228" applyNumberFormat="0" applyAlignment="0" applyProtection="0"/>
    <xf numFmtId="0" fontId="85" fillId="49" borderId="228" applyNumberFormat="0" applyAlignment="0" applyProtection="0"/>
    <xf numFmtId="0" fontId="85" fillId="49" borderId="228" applyNumberFormat="0" applyAlignment="0" applyProtection="0"/>
    <xf numFmtId="200" fontId="150" fillId="0" borderId="209">
      <alignment horizontal="center"/>
    </xf>
    <xf numFmtId="4" fontId="96" fillId="78" borderId="263" applyNumberFormat="0" applyProtection="0">
      <alignment horizontal="left" vertical="center" indent="1"/>
    </xf>
    <xf numFmtId="4" fontId="84" fillId="78" borderId="298" applyNumberFormat="0" applyProtection="0">
      <alignment horizontal="left" vertical="center" indent="1"/>
    </xf>
    <xf numFmtId="0" fontId="194" fillId="0" borderId="197" applyNumberFormat="0" applyFill="0" applyProtection="0">
      <alignment wrapText="1"/>
    </xf>
    <xf numFmtId="0" fontId="194" fillId="0" borderId="197" applyNumberFormat="0" applyFill="0" applyProtection="0">
      <alignment wrapText="1"/>
    </xf>
    <xf numFmtId="0" fontId="118" fillId="122" borderId="298" applyNumberFormat="0" applyAlignment="0" applyProtection="0"/>
    <xf numFmtId="0" fontId="34" fillId="0" borderId="209" applyNumberFormat="0" applyFont="0" applyFill="0" applyAlignment="0" applyProtection="0"/>
    <xf numFmtId="0" fontId="34" fillId="0" borderId="209" applyNumberFormat="0" applyFont="0" applyFill="0" applyAlignment="0" applyProtection="0"/>
    <xf numFmtId="0" fontId="34" fillId="0" borderId="209" applyNumberFormat="0" applyFont="0" applyFill="0" applyAlignment="0" applyProtection="0"/>
    <xf numFmtId="0" fontId="34" fillId="0" borderId="209" applyNumberFormat="0" applyFont="0" applyFill="0" applyAlignment="0" applyProtection="0"/>
    <xf numFmtId="0" fontId="34" fillId="70" borderId="287" applyNumberFormat="0" applyProtection="0">
      <alignment horizontal="left" vertical="top" indent="1"/>
    </xf>
    <xf numFmtId="4" fontId="120" fillId="49" borderId="258" applyNumberFormat="0" applyProtection="0">
      <alignment horizontal="left" vertical="center" indent="1"/>
    </xf>
    <xf numFmtId="4" fontId="84" fillId="40" borderId="258" applyNumberFormat="0" applyProtection="0">
      <alignment horizontal="left" vertical="center" indent="1"/>
    </xf>
    <xf numFmtId="0" fontId="84" fillId="75" borderId="258" applyNumberFormat="0" applyProtection="0">
      <alignment horizontal="left" vertical="top" indent="1"/>
    </xf>
    <xf numFmtId="0" fontId="120" fillId="40" borderId="258" applyNumberFormat="0" applyProtection="0">
      <alignment horizontal="left" vertical="top" indent="1"/>
    </xf>
    <xf numFmtId="0" fontId="155" fillId="0" borderId="217" applyNumberFormat="0" applyFill="0" applyAlignment="0" applyProtection="0"/>
    <xf numFmtId="0" fontId="155" fillId="0" borderId="206" applyNumberFormat="0" applyFill="0" applyAlignment="0" applyProtection="0"/>
    <xf numFmtId="0" fontId="155" fillId="0" borderId="217" applyNumberFormat="0" applyFill="0" applyAlignment="0" applyProtection="0"/>
    <xf numFmtId="0" fontId="155" fillId="0" borderId="206" applyNumberFormat="0" applyFill="0" applyAlignment="0" applyProtection="0"/>
    <xf numFmtId="0" fontId="155" fillId="0" borderId="206" applyNumberFormat="0" applyFill="0" applyAlignment="0" applyProtection="0"/>
    <xf numFmtId="198" fontId="34" fillId="0" borderId="207">
      <protection locked="0"/>
    </xf>
    <xf numFmtId="198" fontId="34" fillId="0" borderId="207">
      <protection locked="0"/>
    </xf>
    <xf numFmtId="4" fontId="120" fillId="49" borderId="258" applyNumberFormat="0" applyProtection="0">
      <alignment horizontal="left" vertical="center" indent="1"/>
    </xf>
    <xf numFmtId="198" fontId="34" fillId="0" borderId="207">
      <protection locked="0"/>
    </xf>
    <xf numFmtId="198" fontId="34" fillId="0" borderId="207">
      <protection locked="0"/>
    </xf>
    <xf numFmtId="198" fontId="34" fillId="0" borderId="207">
      <protection locked="0"/>
    </xf>
    <xf numFmtId="4" fontId="84" fillId="139" borderId="286" applyNumberFormat="0" applyProtection="0">
      <alignment horizontal="left" vertical="center" indent="1"/>
    </xf>
    <xf numFmtId="0" fontId="34" fillId="83" borderId="286" applyNumberFormat="0" applyProtection="0">
      <alignment horizontal="left" vertical="center" indent="1"/>
    </xf>
    <xf numFmtId="0" fontId="34" fillId="83" borderId="286" applyNumberFormat="0" applyProtection="0">
      <alignment horizontal="left" vertical="center" indent="1"/>
    </xf>
    <xf numFmtId="4" fontId="84" fillId="75" borderId="257" applyNumberFormat="0" applyProtection="0">
      <alignment horizontal="left" vertical="center" indent="1"/>
    </xf>
    <xf numFmtId="0" fontId="34" fillId="131" borderId="286" applyNumberFormat="0" applyProtection="0">
      <alignment horizontal="left" vertical="center" indent="1"/>
    </xf>
    <xf numFmtId="0" fontId="11" fillId="0" borderId="0"/>
    <xf numFmtId="4" fontId="96" fillId="90" borderId="267" applyNumberFormat="0" applyProtection="0">
      <alignment horizontal="left" vertical="center" indent="1"/>
    </xf>
    <xf numFmtId="0" fontId="85" fillId="49" borderId="223" applyNumberFormat="0" applyAlignment="0" applyProtection="0"/>
    <xf numFmtId="0" fontId="86" fillId="122" borderId="223" applyNumberFormat="0" applyAlignment="0" applyProtection="0"/>
    <xf numFmtId="0" fontId="170" fillId="123" borderId="182" applyNumberFormat="0" applyAlignment="0" applyProtection="0"/>
    <xf numFmtId="0" fontId="85" fillId="49" borderId="223" applyNumberFormat="0" applyAlignment="0" applyProtection="0"/>
    <xf numFmtId="0" fontId="170" fillId="123" borderId="182" applyNumberFormat="0" applyAlignment="0" applyProtection="0"/>
    <xf numFmtId="0" fontId="170" fillId="123" borderId="182" applyNumberFormat="0" applyAlignment="0" applyProtection="0"/>
    <xf numFmtId="0" fontId="86" fillId="42" borderId="223" applyNumberFormat="0" applyAlignment="0" applyProtection="0"/>
    <xf numFmtId="0" fontId="86" fillId="42" borderId="223" applyNumberFormat="0" applyAlignment="0" applyProtection="0"/>
    <xf numFmtId="0" fontId="86" fillId="42" borderId="223" applyNumberFormat="0" applyAlignment="0" applyProtection="0"/>
    <xf numFmtId="0" fontId="86" fillId="42" borderId="223" applyNumberFormat="0" applyAlignment="0" applyProtection="0"/>
    <xf numFmtId="0" fontId="86" fillId="42" borderId="223" applyNumberFormat="0" applyAlignment="0" applyProtection="0"/>
    <xf numFmtId="0" fontId="86" fillId="42" borderId="223" applyNumberFormat="0" applyAlignment="0" applyProtection="0"/>
    <xf numFmtId="10" fontId="96" fillId="75" borderId="197" applyNumberFormat="0" applyBorder="0" applyAlignment="0" applyProtection="0"/>
    <xf numFmtId="0" fontId="109" fillId="44" borderId="223" applyNumberFormat="0" applyAlignment="0" applyProtection="0"/>
    <xf numFmtId="0" fontId="181" fillId="68" borderId="182" applyNumberFormat="0" applyAlignment="0" applyProtection="0"/>
    <xf numFmtId="0" fontId="109" fillId="44" borderId="223" applyNumberFormat="0" applyAlignment="0" applyProtection="0"/>
    <xf numFmtId="0" fontId="181" fillId="68" borderId="182" applyNumberFormat="0" applyAlignment="0" applyProtection="0"/>
    <xf numFmtId="0" fontId="181" fillId="68" borderId="182" applyNumberFormat="0" applyAlignment="0" applyProtection="0"/>
    <xf numFmtId="0" fontId="109" fillId="44" borderId="223" applyNumberFormat="0" applyAlignment="0" applyProtection="0"/>
    <xf numFmtId="0" fontId="109" fillId="44" borderId="223" applyNumberFormat="0" applyAlignment="0" applyProtection="0"/>
    <xf numFmtId="0" fontId="109" fillId="44" borderId="223" applyNumberFormat="0" applyAlignment="0" applyProtection="0"/>
    <xf numFmtId="0" fontId="109" fillId="44" borderId="223" applyNumberFormat="0" applyAlignment="0" applyProtection="0"/>
    <xf numFmtId="0" fontId="181" fillId="68" borderId="223" applyNumberFormat="0" applyAlignment="0" applyProtection="0"/>
    <xf numFmtId="0" fontId="109" fillId="44" borderId="223" applyNumberFormat="0" applyAlignment="0" applyProtection="0"/>
    <xf numFmtId="0" fontId="181" fillId="68" borderId="223" applyNumberFormat="0" applyAlignment="0" applyProtection="0"/>
    <xf numFmtId="0" fontId="109" fillId="44" borderId="223" applyNumberFormat="0" applyAlignment="0" applyProtection="0"/>
    <xf numFmtId="0" fontId="109" fillId="44" borderId="223" applyNumberFormat="0" applyAlignment="0" applyProtection="0"/>
    <xf numFmtId="0" fontId="109" fillId="44" borderId="223" applyNumberFormat="0" applyAlignment="0" applyProtection="0"/>
    <xf numFmtId="0" fontId="109" fillId="44" borderId="223" applyNumberFormat="0" applyAlignment="0" applyProtection="0"/>
    <xf numFmtId="0" fontId="109" fillId="44" borderId="223" applyNumberFormat="0" applyAlignment="0" applyProtection="0"/>
    <xf numFmtId="0" fontId="109" fillId="44" borderId="223" applyNumberFormat="0" applyAlignment="0" applyProtection="0"/>
    <xf numFmtId="0" fontId="109" fillId="44" borderId="223" applyNumberFormat="0" applyAlignment="0" applyProtection="0"/>
    <xf numFmtId="0" fontId="109" fillId="44" borderId="223" applyNumberFormat="0" applyAlignment="0" applyProtection="0"/>
    <xf numFmtId="0" fontId="34" fillId="67" borderId="224" applyNumberFormat="0" applyFont="0" applyAlignment="0" applyProtection="0"/>
    <xf numFmtId="0" fontId="34" fillId="40" borderId="224" applyNumberFormat="0" applyFont="0" applyAlignment="0" applyProtection="0"/>
    <xf numFmtId="0" fontId="96" fillId="67" borderId="182" applyNumberFormat="0" applyFont="0" applyAlignment="0" applyProtection="0"/>
    <xf numFmtId="0" fontId="84" fillId="40" borderId="224" applyNumberFormat="0" applyFont="0" applyAlignment="0" applyProtection="0"/>
    <xf numFmtId="0" fontId="96" fillId="67" borderId="182" applyNumberFormat="0" applyFont="0" applyAlignment="0" applyProtection="0"/>
    <xf numFmtId="0" fontId="84" fillId="40" borderId="224" applyNumberFormat="0" applyFont="0" applyAlignment="0" applyProtection="0"/>
    <xf numFmtId="0" fontId="84" fillId="40" borderId="224" applyNumberFormat="0" applyFont="0" applyAlignment="0" applyProtection="0"/>
    <xf numFmtId="0" fontId="34" fillId="40" borderId="224" applyNumberFormat="0" applyFont="0" applyAlignment="0" applyProtection="0"/>
    <xf numFmtId="0" fontId="96" fillId="67" borderId="182" applyNumberFormat="0" applyFont="0" applyAlignment="0" applyProtection="0"/>
    <xf numFmtId="0" fontId="34" fillId="40" borderId="223" applyNumberFormat="0" applyFont="0" applyAlignment="0" applyProtection="0"/>
    <xf numFmtId="0" fontId="34" fillId="40" borderId="223" applyNumberFormat="0" applyFont="0" applyAlignment="0" applyProtection="0"/>
    <xf numFmtId="0" fontId="96" fillId="67" borderId="182" applyNumberFormat="0" applyFont="0" applyAlignment="0" applyProtection="0"/>
    <xf numFmtId="0" fontId="34" fillId="40" borderId="223" applyNumberFormat="0" applyFont="0" applyAlignment="0" applyProtection="0"/>
    <xf numFmtId="0" fontId="34" fillId="40" borderId="223" applyNumberFormat="0" applyFont="0" applyAlignment="0" applyProtection="0"/>
    <xf numFmtId="0" fontId="34" fillId="40" borderId="223" applyNumberFormat="0" applyFont="0" applyAlignment="0" applyProtection="0"/>
    <xf numFmtId="0" fontId="118" fillId="122" borderId="203" applyNumberFormat="0" applyAlignment="0" applyProtection="0"/>
    <xf numFmtId="0" fontId="118" fillId="123" borderId="203" applyNumberFormat="0" applyAlignment="0" applyProtection="0"/>
    <xf numFmtId="0" fontId="118" fillId="49" borderId="203" applyNumberFormat="0" applyAlignment="0" applyProtection="0"/>
    <xf numFmtId="0" fontId="118" fillId="123" borderId="203" applyNumberFormat="0" applyAlignment="0" applyProtection="0"/>
    <xf numFmtId="0" fontId="118" fillId="49" borderId="203" applyNumberFormat="0" applyAlignment="0" applyProtection="0"/>
    <xf numFmtId="0" fontId="118" fillId="49" borderId="203" applyNumberFormat="0" applyAlignment="0" applyProtection="0"/>
    <xf numFmtId="0" fontId="118" fillId="42" borderId="203" applyNumberFormat="0" applyAlignment="0" applyProtection="0"/>
    <xf numFmtId="0" fontId="118" fillId="42" borderId="203" applyNumberFormat="0" applyAlignment="0" applyProtection="0"/>
    <xf numFmtId="0" fontId="118" fillId="42" borderId="203" applyNumberFormat="0" applyAlignment="0" applyProtection="0"/>
    <xf numFmtId="0" fontId="118" fillId="42" borderId="203" applyNumberFormat="0" applyAlignment="0" applyProtection="0"/>
    <xf numFmtId="0" fontId="118" fillId="42" borderId="203" applyNumberFormat="0" applyAlignment="0" applyProtection="0"/>
    <xf numFmtId="4" fontId="96" fillId="77" borderId="182" applyNumberFormat="0" applyProtection="0">
      <alignment vertical="center"/>
    </xf>
    <xf numFmtId="4" fontId="84" fillId="78" borderId="203" applyNumberFormat="0" applyProtection="0">
      <alignment vertical="center"/>
    </xf>
    <xf numFmtId="4" fontId="96" fillId="77" borderId="182" applyNumberFormat="0" applyProtection="0">
      <alignment vertical="center"/>
    </xf>
    <xf numFmtId="4" fontId="96" fillId="77" borderId="182" applyNumberFormat="0" applyProtection="0">
      <alignment vertical="center"/>
    </xf>
    <xf numFmtId="4" fontId="96" fillId="77" borderId="182" applyNumberFormat="0" applyProtection="0">
      <alignment vertical="center"/>
    </xf>
    <xf numFmtId="4" fontId="84" fillId="78" borderId="203" applyNumberFormat="0" applyProtection="0">
      <alignment vertical="center"/>
    </xf>
    <xf numFmtId="4" fontId="96" fillId="77" borderId="182" applyNumberFormat="0" applyProtection="0">
      <alignment vertical="center"/>
    </xf>
    <xf numFmtId="4" fontId="124" fillId="79" borderId="197" applyNumberFormat="0" applyProtection="0">
      <alignment horizontal="right" vertical="center" wrapText="1"/>
    </xf>
    <xf numFmtId="4" fontId="84" fillId="78" borderId="203" applyNumberFormat="0" applyProtection="0">
      <alignment vertical="center"/>
    </xf>
    <xf numFmtId="4" fontId="84" fillId="78" borderId="203" applyNumberFormat="0" applyProtection="0">
      <alignment vertical="center"/>
    </xf>
    <xf numFmtId="4" fontId="128" fillId="77" borderId="225" applyNumberFormat="0" applyProtection="0">
      <alignment vertical="center"/>
    </xf>
    <xf numFmtId="4" fontId="185" fillId="78" borderId="182" applyNumberFormat="0" applyProtection="0">
      <alignment vertical="center"/>
    </xf>
    <xf numFmtId="4" fontId="185" fillId="78" borderId="182" applyNumberFormat="0" applyProtection="0">
      <alignment vertical="center"/>
    </xf>
    <xf numFmtId="4" fontId="125" fillId="78" borderId="225" applyNumberFormat="0" applyProtection="0">
      <alignment vertical="center"/>
    </xf>
    <xf numFmtId="4" fontId="134" fillId="78" borderId="203" applyNumberFormat="0" applyProtection="0">
      <alignment vertical="center"/>
    </xf>
    <xf numFmtId="4" fontId="134" fillId="78" borderId="203" applyNumberFormat="0" applyProtection="0">
      <alignment vertical="center"/>
    </xf>
    <xf numFmtId="4" fontId="125" fillId="77" borderId="225" applyNumberFormat="0" applyProtection="0">
      <alignment vertical="center"/>
    </xf>
    <xf numFmtId="4" fontId="96" fillId="78" borderId="182" applyNumberFormat="0" applyProtection="0">
      <alignment horizontal="left" vertical="center" indent="1"/>
    </xf>
    <xf numFmtId="4" fontId="96" fillId="78" borderId="182" applyNumberFormat="0" applyProtection="0">
      <alignment horizontal="left" vertical="center" indent="1"/>
    </xf>
    <xf numFmtId="4" fontId="96" fillId="78" borderId="182" applyNumberFormat="0" applyProtection="0">
      <alignment horizontal="left" vertical="center" indent="1"/>
    </xf>
    <xf numFmtId="4" fontId="96" fillId="78" borderId="182" applyNumberFormat="0" applyProtection="0">
      <alignment horizontal="left" vertical="center" indent="1"/>
    </xf>
    <xf numFmtId="4" fontId="124" fillId="79" borderId="197" applyNumberFormat="0" applyProtection="0">
      <alignment horizontal="left" vertical="center" indent="1"/>
    </xf>
    <xf numFmtId="4" fontId="84" fillId="78" borderId="203" applyNumberFormat="0" applyProtection="0">
      <alignment horizontal="left" vertical="center" indent="1"/>
    </xf>
    <xf numFmtId="4" fontId="84" fillId="78" borderId="203" applyNumberFormat="0" applyProtection="0">
      <alignment horizontal="left" vertical="center" indent="1"/>
    </xf>
    <xf numFmtId="4" fontId="128" fillId="77" borderId="225" applyNumberFormat="0" applyProtection="0">
      <alignment horizontal="left" vertical="center" indent="1"/>
    </xf>
    <xf numFmtId="0" fontId="186" fillId="77" borderId="225" applyNumberFormat="0" applyProtection="0">
      <alignment horizontal="left" vertical="top" indent="1"/>
    </xf>
    <xf numFmtId="0" fontId="186" fillId="77" borderId="225" applyNumberFormat="0" applyProtection="0">
      <alignment horizontal="left" vertical="top" indent="1"/>
    </xf>
    <xf numFmtId="0" fontId="128" fillId="78" borderId="225" applyNumberFormat="0" applyProtection="0">
      <alignment horizontal="left" vertical="top" indent="1"/>
    </xf>
    <xf numFmtId="4" fontId="84" fillId="78" borderId="203" applyNumberFormat="0" applyProtection="0">
      <alignment horizontal="left" vertical="center" indent="1"/>
    </xf>
    <xf numFmtId="4" fontId="84" fillId="78" borderId="203" applyNumberFormat="0" applyProtection="0">
      <alignment horizontal="left" vertical="center" indent="1"/>
    </xf>
    <xf numFmtId="0" fontId="128" fillId="77" borderId="225" applyNumberFormat="0" applyProtection="0">
      <alignment horizontal="left" vertical="top" indent="1"/>
    </xf>
    <xf numFmtId="4" fontId="96" fillId="53" borderId="182" applyNumberFormat="0" applyProtection="0">
      <alignment horizontal="left" vertical="center" indent="1"/>
    </xf>
    <xf numFmtId="4" fontId="96" fillId="53" borderId="182" applyNumberFormat="0" applyProtection="0">
      <alignment horizontal="left" vertical="center" indent="1"/>
    </xf>
    <xf numFmtId="4" fontId="129" fillId="82" borderId="197" applyNumberFormat="0" applyProtection="0">
      <alignment horizontal="left" vertical="center"/>
    </xf>
    <xf numFmtId="4" fontId="96" fillId="53" borderId="182" applyNumberFormat="0" applyProtection="0">
      <alignment horizontal="left" vertical="center" indent="1"/>
    </xf>
    <xf numFmtId="4" fontId="96" fillId="53" borderId="182" applyNumberFormat="0" applyProtection="0">
      <alignment horizontal="left" vertical="center" indent="1"/>
    </xf>
    <xf numFmtId="0" fontId="34" fillId="131" borderId="203" applyNumberFormat="0" applyProtection="0">
      <alignment horizontal="left" vertical="center" indent="1"/>
    </xf>
    <xf numFmtId="4" fontId="129" fillId="82" borderId="197" applyNumberFormat="0" applyProtection="0">
      <alignment horizontal="left" vertical="center"/>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4" fontId="96" fillId="37" borderId="182" applyNumberFormat="0" applyProtection="0">
      <alignment horizontal="right" vertical="center"/>
    </xf>
    <xf numFmtId="4" fontId="96" fillId="37" borderId="182" applyNumberFormat="0" applyProtection="0">
      <alignment horizontal="right" vertical="center"/>
    </xf>
    <xf numFmtId="4" fontId="96" fillId="37" borderId="182" applyNumberFormat="0" applyProtection="0">
      <alignment horizontal="right" vertical="center"/>
    </xf>
    <xf numFmtId="4" fontId="96" fillId="37" borderId="182" applyNumberFormat="0" applyProtection="0">
      <alignment horizontal="right" vertical="center"/>
    </xf>
    <xf numFmtId="4" fontId="84" fillId="37" borderId="225" applyNumberFormat="0" applyProtection="0">
      <alignment horizontal="right" vertical="center"/>
    </xf>
    <xf numFmtId="4" fontId="84" fillId="99" borderId="203" applyNumberFormat="0" applyProtection="0">
      <alignment horizontal="right" vertical="center"/>
    </xf>
    <xf numFmtId="4" fontId="84" fillId="99" borderId="203" applyNumberFormat="0" applyProtection="0">
      <alignment horizontal="right" vertical="center"/>
    </xf>
    <xf numFmtId="4" fontId="84" fillId="37" borderId="225" applyNumberFormat="0" applyProtection="0">
      <alignment horizontal="right" vertical="center"/>
    </xf>
    <xf numFmtId="4" fontId="96" fillId="132" borderId="182" applyNumberFormat="0" applyProtection="0">
      <alignment horizontal="right" vertical="center"/>
    </xf>
    <xf numFmtId="4" fontId="96" fillId="132" borderId="182" applyNumberFormat="0" applyProtection="0">
      <alignment horizontal="right" vertical="center"/>
    </xf>
    <xf numFmtId="4" fontId="96" fillId="132" borderId="182" applyNumberFormat="0" applyProtection="0">
      <alignment horizontal="right" vertical="center"/>
    </xf>
    <xf numFmtId="4" fontId="96" fillId="132" borderId="182" applyNumberFormat="0" applyProtection="0">
      <alignment horizontal="right" vertical="center"/>
    </xf>
    <xf numFmtId="4" fontId="84" fillId="38" borderId="225" applyNumberFormat="0" applyProtection="0">
      <alignment horizontal="right" vertical="center"/>
    </xf>
    <xf numFmtId="4" fontId="84" fillId="133" borderId="203" applyNumberFormat="0" applyProtection="0">
      <alignment horizontal="right" vertical="center"/>
    </xf>
    <xf numFmtId="4" fontId="84" fillId="133" borderId="203" applyNumberFormat="0" applyProtection="0">
      <alignment horizontal="right" vertical="center"/>
    </xf>
    <xf numFmtId="4" fontId="84" fillId="38" borderId="225" applyNumberFormat="0" applyProtection="0">
      <alignment horizontal="right" vertical="center"/>
    </xf>
    <xf numFmtId="4" fontId="96" fillId="62" borderId="186" applyNumberFormat="0" applyProtection="0">
      <alignment horizontal="right" vertical="center"/>
    </xf>
    <xf numFmtId="4" fontId="96" fillId="62" borderId="186" applyNumberFormat="0" applyProtection="0">
      <alignment horizontal="right" vertical="center"/>
    </xf>
    <xf numFmtId="4" fontId="96" fillId="62" borderId="186" applyNumberFormat="0" applyProtection="0">
      <alignment horizontal="right" vertical="center"/>
    </xf>
    <xf numFmtId="4" fontId="96" fillId="62" borderId="186" applyNumberFormat="0" applyProtection="0">
      <alignment horizontal="right" vertical="center"/>
    </xf>
    <xf numFmtId="4" fontId="84" fillId="62" borderId="225" applyNumberFormat="0" applyProtection="0">
      <alignment horizontal="right" vertical="center"/>
    </xf>
    <xf numFmtId="4" fontId="84" fillId="91" borderId="203" applyNumberFormat="0" applyProtection="0">
      <alignment horizontal="right" vertical="center"/>
    </xf>
    <xf numFmtId="4" fontId="84" fillId="91" borderId="203" applyNumberFormat="0" applyProtection="0">
      <alignment horizontal="right" vertical="center"/>
    </xf>
    <xf numFmtId="4" fontId="84" fillId="62" borderId="225" applyNumberFormat="0" applyProtection="0">
      <alignment horizontal="right" vertical="center"/>
    </xf>
    <xf numFmtId="4" fontId="96" fillId="50" borderId="182" applyNumberFormat="0" applyProtection="0">
      <alignment horizontal="right" vertical="center"/>
    </xf>
    <xf numFmtId="4" fontId="96" fillId="50" borderId="182" applyNumberFormat="0" applyProtection="0">
      <alignment horizontal="right" vertical="center"/>
    </xf>
    <xf numFmtId="4" fontId="96" fillId="50" borderId="182" applyNumberFormat="0" applyProtection="0">
      <alignment horizontal="right" vertical="center"/>
    </xf>
    <xf numFmtId="4" fontId="96" fillId="50" borderId="182" applyNumberFormat="0" applyProtection="0">
      <alignment horizontal="right" vertical="center"/>
    </xf>
    <xf numFmtId="4" fontId="84" fillId="50" borderId="225" applyNumberFormat="0" applyProtection="0">
      <alignment horizontal="right" vertical="center"/>
    </xf>
    <xf numFmtId="4" fontId="84" fillId="96" borderId="203" applyNumberFormat="0" applyProtection="0">
      <alignment horizontal="right" vertical="center"/>
    </xf>
    <xf numFmtId="4" fontId="84" fillId="96" borderId="203" applyNumberFormat="0" applyProtection="0">
      <alignment horizontal="right" vertical="center"/>
    </xf>
    <xf numFmtId="4" fontId="84" fillId="50" borderId="225" applyNumberFormat="0" applyProtection="0">
      <alignment horizontal="right" vertical="center"/>
    </xf>
    <xf numFmtId="4" fontId="96" fillId="54" borderId="182" applyNumberFormat="0" applyProtection="0">
      <alignment horizontal="right" vertical="center"/>
    </xf>
    <xf numFmtId="4" fontId="96" fillId="54" borderId="182" applyNumberFormat="0" applyProtection="0">
      <alignment horizontal="right" vertical="center"/>
    </xf>
    <xf numFmtId="4" fontId="96" fillId="54" borderId="182" applyNumberFormat="0" applyProtection="0">
      <alignment horizontal="right" vertical="center"/>
    </xf>
    <xf numFmtId="4" fontId="96" fillId="54" borderId="182" applyNumberFormat="0" applyProtection="0">
      <alignment horizontal="right" vertical="center"/>
    </xf>
    <xf numFmtId="4" fontId="84" fillId="54" borderId="225" applyNumberFormat="0" applyProtection="0">
      <alignment horizontal="right" vertical="center"/>
    </xf>
    <xf numFmtId="4" fontId="84" fillId="134" borderId="203" applyNumberFormat="0" applyProtection="0">
      <alignment horizontal="right" vertical="center"/>
    </xf>
    <xf numFmtId="4" fontId="84" fillId="134" borderId="203" applyNumberFormat="0" applyProtection="0">
      <alignment horizontal="right" vertical="center"/>
    </xf>
    <xf numFmtId="4" fontId="84" fillId="54" borderId="225" applyNumberFormat="0" applyProtection="0">
      <alignment horizontal="right" vertical="center"/>
    </xf>
    <xf numFmtId="4" fontId="96" fillId="69" borderId="182" applyNumberFormat="0" applyProtection="0">
      <alignment horizontal="right" vertical="center"/>
    </xf>
    <xf numFmtId="4" fontId="96" fillId="69" borderId="182" applyNumberFormat="0" applyProtection="0">
      <alignment horizontal="right" vertical="center"/>
    </xf>
    <xf numFmtId="4" fontId="96" fillId="69" borderId="182" applyNumberFormat="0" applyProtection="0">
      <alignment horizontal="right" vertical="center"/>
    </xf>
    <xf numFmtId="4" fontId="96" fillId="69" borderId="182" applyNumberFormat="0" applyProtection="0">
      <alignment horizontal="right" vertical="center"/>
    </xf>
    <xf numFmtId="4" fontId="84" fillId="69" borderId="225" applyNumberFormat="0" applyProtection="0">
      <alignment horizontal="right" vertical="center"/>
    </xf>
    <xf numFmtId="4" fontId="84" fillId="100" borderId="203" applyNumberFormat="0" applyProtection="0">
      <alignment horizontal="right" vertical="center"/>
    </xf>
    <xf numFmtId="4" fontId="84" fillId="100" borderId="203" applyNumberFormat="0" applyProtection="0">
      <alignment horizontal="right" vertical="center"/>
    </xf>
    <xf numFmtId="4" fontId="84" fillId="69" borderId="225" applyNumberFormat="0" applyProtection="0">
      <alignment horizontal="right" vertical="center"/>
    </xf>
    <xf numFmtId="4" fontId="96" fillId="48" borderId="182" applyNumberFormat="0" applyProtection="0">
      <alignment horizontal="right" vertical="center"/>
    </xf>
    <xf numFmtId="4" fontId="96" fillId="48" borderId="182" applyNumberFormat="0" applyProtection="0">
      <alignment horizontal="right" vertical="center"/>
    </xf>
    <xf numFmtId="4" fontId="96" fillId="48" borderId="182" applyNumberFormat="0" applyProtection="0">
      <alignment horizontal="right" vertical="center"/>
    </xf>
    <xf numFmtId="4" fontId="96" fillId="48" borderId="182" applyNumberFormat="0" applyProtection="0">
      <alignment horizontal="right" vertical="center"/>
    </xf>
    <xf numFmtId="4" fontId="84" fillId="48" borderId="225" applyNumberFormat="0" applyProtection="0">
      <alignment horizontal="right" vertical="center"/>
    </xf>
    <xf numFmtId="4" fontId="84" fillId="135" borderId="203" applyNumberFormat="0" applyProtection="0">
      <alignment horizontal="right" vertical="center"/>
    </xf>
    <xf numFmtId="4" fontId="84" fillId="135" borderId="203" applyNumberFormat="0" applyProtection="0">
      <alignment horizontal="right" vertical="center"/>
    </xf>
    <xf numFmtId="4" fontId="84" fillId="48" borderId="225" applyNumberFormat="0" applyProtection="0">
      <alignment horizontal="right" vertical="center"/>
    </xf>
    <xf numFmtId="4" fontId="96" fillId="73" borderId="182" applyNumberFormat="0" applyProtection="0">
      <alignment horizontal="right" vertical="center"/>
    </xf>
    <xf numFmtId="4" fontId="96" fillId="73" borderId="182" applyNumberFormat="0" applyProtection="0">
      <alignment horizontal="right" vertical="center"/>
    </xf>
    <xf numFmtId="4" fontId="96" fillId="73" borderId="182" applyNumberFormat="0" applyProtection="0">
      <alignment horizontal="right" vertical="center"/>
    </xf>
    <xf numFmtId="4" fontId="96" fillId="73" borderId="182" applyNumberFormat="0" applyProtection="0">
      <alignment horizontal="right" vertical="center"/>
    </xf>
    <xf numFmtId="4" fontId="84" fillId="73" borderId="225" applyNumberFormat="0" applyProtection="0">
      <alignment horizontal="right" vertical="center"/>
    </xf>
    <xf numFmtId="4" fontId="84" fillId="136" borderId="203" applyNumberFormat="0" applyProtection="0">
      <alignment horizontal="right" vertical="center"/>
    </xf>
    <xf numFmtId="4" fontId="84" fillId="136" borderId="203" applyNumberFormat="0" applyProtection="0">
      <alignment horizontal="right" vertical="center"/>
    </xf>
    <xf numFmtId="4" fontId="84" fillId="73" borderId="225" applyNumberFormat="0" applyProtection="0">
      <alignment horizontal="right" vertical="center"/>
    </xf>
    <xf numFmtId="4" fontId="96" fillId="47" borderId="182" applyNumberFormat="0" applyProtection="0">
      <alignment horizontal="right" vertical="center"/>
    </xf>
    <xf numFmtId="4" fontId="96" fillId="47" borderId="182" applyNumberFormat="0" applyProtection="0">
      <alignment horizontal="right" vertical="center"/>
    </xf>
    <xf numFmtId="4" fontId="96" fillId="47" borderId="182" applyNumberFormat="0" applyProtection="0">
      <alignment horizontal="right" vertical="center"/>
    </xf>
    <xf numFmtId="4" fontId="96" fillId="47" borderId="182" applyNumberFormat="0" applyProtection="0">
      <alignment horizontal="right" vertical="center"/>
    </xf>
    <xf numFmtId="4" fontId="84" fillId="47" borderId="225" applyNumberFormat="0" applyProtection="0">
      <alignment horizontal="right" vertical="center"/>
    </xf>
    <xf numFmtId="4" fontId="84" fillId="95" borderId="203" applyNumberFormat="0" applyProtection="0">
      <alignment horizontal="right" vertical="center"/>
    </xf>
    <xf numFmtId="4" fontId="84" fillId="95" borderId="203" applyNumberFormat="0" applyProtection="0">
      <alignment horizontal="right" vertical="center"/>
    </xf>
    <xf numFmtId="4" fontId="84" fillId="47" borderId="225" applyNumberFormat="0" applyProtection="0">
      <alignment horizontal="right" vertical="center"/>
    </xf>
    <xf numFmtId="4" fontId="96" fillId="137" borderId="186" applyNumberFormat="0" applyProtection="0">
      <alignment horizontal="left" vertical="center" indent="1"/>
    </xf>
    <xf numFmtId="4" fontId="96" fillId="137" borderId="186" applyNumberFormat="0" applyProtection="0">
      <alignment horizontal="left" vertical="center" indent="1"/>
    </xf>
    <xf numFmtId="4" fontId="96" fillId="137" borderId="186" applyNumberFormat="0" applyProtection="0">
      <alignment horizontal="left" vertical="center" indent="1"/>
    </xf>
    <xf numFmtId="4" fontId="96" fillId="137" borderId="186" applyNumberFormat="0" applyProtection="0">
      <alignment horizontal="left" vertical="center" indent="1"/>
    </xf>
    <xf numFmtId="4" fontId="128" fillId="0" borderId="197" applyNumberFormat="0" applyProtection="0">
      <alignment horizontal="left" vertical="center" indent="1"/>
    </xf>
    <xf numFmtId="4" fontId="128" fillId="138" borderId="203" applyNumberFormat="0" applyProtection="0">
      <alignment horizontal="left" vertical="center" indent="1"/>
    </xf>
    <xf numFmtId="4" fontId="128" fillId="138" borderId="203" applyNumberFormat="0" applyProtection="0">
      <alignment horizontal="left" vertical="center" indent="1"/>
    </xf>
    <xf numFmtId="4" fontId="34" fillId="66" borderId="186" applyNumberFormat="0" applyProtection="0">
      <alignment horizontal="left" vertical="center" indent="1"/>
    </xf>
    <xf numFmtId="4" fontId="34" fillId="66" borderId="186" applyNumberFormat="0" applyProtection="0">
      <alignment horizontal="left" vertical="center" indent="1"/>
    </xf>
    <xf numFmtId="4" fontId="84" fillId="0" borderId="197" applyNumberFormat="0" applyProtection="0">
      <alignment horizontal="left" vertical="center" indent="1"/>
    </xf>
    <xf numFmtId="4" fontId="84" fillId="89" borderId="215" applyNumberFormat="0" applyProtection="0">
      <alignment horizontal="left" vertical="center" indent="1"/>
    </xf>
    <xf numFmtId="4" fontId="84" fillId="89" borderId="215" applyNumberFormat="0" applyProtection="0">
      <alignment horizontal="left" vertical="center" indent="1"/>
    </xf>
    <xf numFmtId="4" fontId="34" fillId="66" borderId="186" applyNumberFormat="0" applyProtection="0">
      <alignment horizontal="left" vertical="center" indent="1"/>
    </xf>
    <xf numFmtId="4" fontId="34" fillId="66" borderId="186" applyNumberFormat="0" applyProtection="0">
      <alignment horizontal="left" vertical="center" indent="1"/>
    </xf>
    <xf numFmtId="4" fontId="96" fillId="105" borderId="182" applyNumberFormat="0" applyProtection="0">
      <alignment horizontal="right" vertical="center"/>
    </xf>
    <xf numFmtId="4" fontId="96" fillId="105" borderId="182" applyNumberFormat="0" applyProtection="0">
      <alignment horizontal="right" vertical="center"/>
    </xf>
    <xf numFmtId="4" fontId="96" fillId="105" borderId="182" applyNumberFormat="0" applyProtection="0">
      <alignment horizontal="right" vertical="center"/>
    </xf>
    <xf numFmtId="4" fontId="96" fillId="105" borderId="182" applyNumberFormat="0" applyProtection="0">
      <alignment horizontal="right" vertical="center"/>
    </xf>
    <xf numFmtId="0" fontId="34" fillId="131" borderId="203" applyNumberFormat="0" applyProtection="0">
      <alignment horizontal="left" vertical="center" indent="1"/>
    </xf>
    <xf numFmtId="4" fontId="132" fillId="49" borderId="225" applyNumberFormat="0" applyProtection="0">
      <alignment horizontal="center" vertical="center"/>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4" fontId="84" fillId="105" borderId="225" applyNumberFormat="0" applyProtection="0">
      <alignment horizontal="right" vertical="center"/>
    </xf>
    <xf numFmtId="0" fontId="34" fillId="131" borderId="203" applyNumberFormat="0" applyProtection="0">
      <alignment horizontal="left" vertical="center" indent="1"/>
    </xf>
    <xf numFmtId="4" fontId="96" fillId="90" borderId="186" applyNumberFormat="0" applyProtection="0">
      <alignment horizontal="left" vertical="center" indent="1"/>
    </xf>
    <xf numFmtId="4" fontId="96" fillId="90" borderId="186" applyNumberFormat="0" applyProtection="0">
      <alignment horizontal="left" vertical="center" indent="1"/>
    </xf>
    <xf numFmtId="4" fontId="96" fillId="90" borderId="186" applyNumberFormat="0" applyProtection="0">
      <alignment horizontal="left" vertical="center" indent="1"/>
    </xf>
    <xf numFmtId="4" fontId="96" fillId="90" borderId="186" applyNumberFormat="0" applyProtection="0">
      <alignment horizontal="left" vertical="center" indent="1"/>
    </xf>
    <xf numFmtId="4" fontId="84" fillId="89" borderId="203" applyNumberFormat="0" applyProtection="0">
      <alignment horizontal="left" vertical="center" indent="1"/>
    </xf>
    <xf numFmtId="4" fontId="84" fillId="89" borderId="203" applyNumberFormat="0" applyProtection="0">
      <alignment horizontal="left" vertical="center" indent="1"/>
    </xf>
    <xf numFmtId="4" fontId="96" fillId="105" borderId="186" applyNumberFormat="0" applyProtection="0">
      <alignment horizontal="left" vertical="center" indent="1"/>
    </xf>
    <xf numFmtId="4" fontId="96" fillId="105" borderId="186" applyNumberFormat="0" applyProtection="0">
      <alignment horizontal="left" vertical="center" indent="1"/>
    </xf>
    <xf numFmtId="4" fontId="96" fillId="105" borderId="186" applyNumberFormat="0" applyProtection="0">
      <alignment horizontal="left" vertical="center" indent="1"/>
    </xf>
    <xf numFmtId="4" fontId="96" fillId="105" borderId="186" applyNumberFormat="0" applyProtection="0">
      <alignment horizontal="left" vertical="center" indent="1"/>
    </xf>
    <xf numFmtId="4" fontId="84" fillId="139" borderId="203" applyNumberFormat="0" applyProtection="0">
      <alignment horizontal="left" vertical="center" indent="1"/>
    </xf>
    <xf numFmtId="4" fontId="84" fillId="139" borderId="203" applyNumberFormat="0" applyProtection="0">
      <alignment horizontal="left" vertical="center" indent="1"/>
    </xf>
    <xf numFmtId="0" fontId="96" fillId="49" borderId="182" applyNumberFormat="0" applyProtection="0">
      <alignment horizontal="left" vertical="center" indent="1"/>
    </xf>
    <xf numFmtId="0" fontId="96" fillId="49" borderId="182" applyNumberFormat="0" applyProtection="0">
      <alignment horizontal="left" vertical="center" indent="1"/>
    </xf>
    <xf numFmtId="0" fontId="129" fillId="85" borderId="197" applyNumberFormat="0" applyProtection="0">
      <alignment horizontal="left" vertical="center" indent="2"/>
    </xf>
    <xf numFmtId="0" fontId="96" fillId="49" borderId="182" applyNumberFormat="0" applyProtection="0">
      <alignment horizontal="left" vertical="center" indent="1"/>
    </xf>
    <xf numFmtId="0" fontId="96" fillId="49" borderId="182" applyNumberFormat="0" applyProtection="0">
      <alignment horizontal="left" vertical="center" indent="1"/>
    </xf>
    <xf numFmtId="0" fontId="34" fillId="139" borderId="203" applyNumberFormat="0" applyProtection="0">
      <alignment horizontal="left" vertical="center" indent="1"/>
    </xf>
    <xf numFmtId="0" fontId="129" fillId="85" borderId="197" applyNumberFormat="0" applyProtection="0">
      <alignment horizontal="left" vertical="center" indent="2"/>
    </xf>
    <xf numFmtId="0" fontId="34" fillId="139" borderId="203" applyNumberFormat="0" applyProtection="0">
      <alignment horizontal="left" vertical="center" indent="1"/>
    </xf>
    <xf numFmtId="0" fontId="34" fillId="139" borderId="203" applyNumberFormat="0" applyProtection="0">
      <alignment horizontal="left" vertical="center" indent="1"/>
    </xf>
    <xf numFmtId="0" fontId="34" fillId="139" borderId="203" applyNumberFormat="0" applyProtection="0">
      <alignment horizontal="left" vertical="center" indent="1"/>
    </xf>
    <xf numFmtId="0" fontId="34" fillId="66" borderId="225" applyNumberFormat="0" applyProtection="0">
      <alignment horizontal="left" vertical="center" indent="1"/>
    </xf>
    <xf numFmtId="0" fontId="34" fillId="139" borderId="203" applyNumberFormat="0" applyProtection="0">
      <alignment horizontal="left" vertical="center" indent="1"/>
    </xf>
    <xf numFmtId="0" fontId="34" fillId="84" borderId="225" applyNumberFormat="0" applyProtection="0">
      <alignment horizontal="left" vertical="top" indent="1"/>
    </xf>
    <xf numFmtId="0" fontId="96" fillId="66" borderId="225" applyNumberFormat="0" applyProtection="0">
      <alignment horizontal="left" vertical="top" indent="1"/>
    </xf>
    <xf numFmtId="0" fontId="96" fillId="66" borderId="225" applyNumberFormat="0" applyProtection="0">
      <alignment horizontal="left" vertical="top" indent="1"/>
    </xf>
    <xf numFmtId="0" fontId="34" fillId="139" borderId="203" applyNumberFormat="0" applyProtection="0">
      <alignment horizontal="left" vertical="center" indent="1"/>
    </xf>
    <xf numFmtId="0" fontId="34" fillId="84" borderId="225" applyNumberFormat="0" applyProtection="0">
      <alignment horizontal="left" vertical="top" indent="1"/>
    </xf>
    <xf numFmtId="0" fontId="34" fillId="139" borderId="203" applyNumberFormat="0" applyProtection="0">
      <alignment horizontal="left" vertical="center" indent="1"/>
    </xf>
    <xf numFmtId="0" fontId="34" fillId="139" borderId="203" applyNumberFormat="0" applyProtection="0">
      <alignment horizontal="left" vertical="center" indent="1"/>
    </xf>
    <xf numFmtId="0" fontId="34" fillId="84" borderId="225" applyNumberFormat="0" applyProtection="0">
      <alignment horizontal="left" vertical="top" indent="1"/>
    </xf>
    <xf numFmtId="0" fontId="34" fillId="139" borderId="203" applyNumberFormat="0" applyProtection="0">
      <alignment horizontal="left" vertical="center" indent="1"/>
    </xf>
    <xf numFmtId="0" fontId="34" fillId="139" borderId="203" applyNumberFormat="0" applyProtection="0">
      <alignment horizontal="left" vertical="center" indent="1"/>
    </xf>
    <xf numFmtId="0" fontId="34" fillId="66" borderId="225" applyNumberFormat="0" applyProtection="0">
      <alignment horizontal="left" vertical="top" indent="1"/>
    </xf>
    <xf numFmtId="0" fontId="96" fillId="71" borderId="182" applyNumberFormat="0" applyProtection="0">
      <alignment horizontal="left" vertical="center" indent="1"/>
    </xf>
    <xf numFmtId="0" fontId="96" fillId="71" borderId="182" applyNumberFormat="0" applyProtection="0">
      <alignment horizontal="left" vertical="center" indent="1"/>
    </xf>
    <xf numFmtId="0" fontId="96" fillId="71" borderId="182" applyNumberFormat="0" applyProtection="0">
      <alignment horizontal="left" vertical="center" indent="1"/>
    </xf>
    <xf numFmtId="0" fontId="96" fillId="71" borderId="182" applyNumberFormat="0" applyProtection="0">
      <alignment horizontal="left" vertical="center" indent="1"/>
    </xf>
    <xf numFmtId="0" fontId="34" fillId="83" borderId="203" applyNumberFormat="0" applyProtection="0">
      <alignment horizontal="left" vertical="center" indent="1"/>
    </xf>
    <xf numFmtId="0" fontId="116" fillId="0" borderId="197" applyNumberFormat="0" applyProtection="0">
      <alignment horizontal="left" vertical="center" indent="2"/>
    </xf>
    <xf numFmtId="0" fontId="34" fillId="83" borderId="203" applyNumberFormat="0" applyProtection="0">
      <alignment horizontal="left" vertical="center" indent="1"/>
    </xf>
    <xf numFmtId="0" fontId="34" fillId="83" borderId="203" applyNumberFormat="0" applyProtection="0">
      <alignment horizontal="left" vertical="center" indent="1"/>
    </xf>
    <xf numFmtId="0" fontId="34" fillId="83" borderId="203" applyNumberFormat="0" applyProtection="0">
      <alignment horizontal="left" vertical="center" indent="1"/>
    </xf>
    <xf numFmtId="0" fontId="34" fillId="105" borderId="225" applyNumberFormat="0" applyProtection="0">
      <alignment horizontal="left" vertical="center" indent="1"/>
    </xf>
    <xf numFmtId="0" fontId="34" fillId="83" borderId="203" applyNumberFormat="0" applyProtection="0">
      <alignment horizontal="left" vertical="center" indent="1"/>
    </xf>
    <xf numFmtId="0" fontId="34" fillId="86" borderId="225" applyNumberFormat="0" applyProtection="0">
      <alignment horizontal="left" vertical="top" indent="1"/>
    </xf>
    <xf numFmtId="0" fontId="96" fillId="105" borderId="225" applyNumberFormat="0" applyProtection="0">
      <alignment horizontal="left" vertical="top" indent="1"/>
    </xf>
    <xf numFmtId="0" fontId="96" fillId="105" borderId="225" applyNumberFormat="0" applyProtection="0">
      <alignment horizontal="left" vertical="top" indent="1"/>
    </xf>
    <xf numFmtId="0" fontId="34" fillId="83" borderId="203" applyNumberFormat="0" applyProtection="0">
      <alignment horizontal="left" vertical="center" indent="1"/>
    </xf>
    <xf numFmtId="0" fontId="34" fillId="86" borderId="225" applyNumberFormat="0" applyProtection="0">
      <alignment horizontal="left" vertical="top" indent="1"/>
    </xf>
    <xf numFmtId="0" fontId="34" fillId="83" borderId="203" applyNumberFormat="0" applyProtection="0">
      <alignment horizontal="left" vertical="center" indent="1"/>
    </xf>
    <xf numFmtId="0" fontId="34" fillId="83" borderId="203" applyNumberFormat="0" applyProtection="0">
      <alignment horizontal="left" vertical="center" indent="1"/>
    </xf>
    <xf numFmtId="0" fontId="34" fillId="86" borderId="225" applyNumberFormat="0" applyProtection="0">
      <alignment horizontal="left" vertical="top" indent="1"/>
    </xf>
    <xf numFmtId="0" fontId="34" fillId="83" borderId="203" applyNumberFormat="0" applyProtection="0">
      <alignment horizontal="left" vertical="center" indent="1"/>
    </xf>
    <xf numFmtId="0" fontId="34" fillId="83" borderId="203" applyNumberFormat="0" applyProtection="0">
      <alignment horizontal="left" vertical="center" indent="1"/>
    </xf>
    <xf numFmtId="0" fontId="34" fillId="105" borderId="225" applyNumberFormat="0" applyProtection="0">
      <alignment horizontal="left" vertical="top" indent="1"/>
    </xf>
    <xf numFmtId="0" fontId="96" fillId="45" borderId="182" applyNumberFormat="0" applyProtection="0">
      <alignment horizontal="left" vertical="center" indent="1"/>
    </xf>
    <xf numFmtId="0" fontId="96" fillId="45" borderId="182" applyNumberFormat="0" applyProtection="0">
      <alignment horizontal="left" vertical="center" indent="1"/>
    </xf>
    <xf numFmtId="0" fontId="96" fillId="45" borderId="182" applyNumberFormat="0" applyProtection="0">
      <alignment horizontal="left" vertical="center" indent="1"/>
    </xf>
    <xf numFmtId="0" fontId="96" fillId="45" borderId="182" applyNumberFormat="0" applyProtection="0">
      <alignment horizontal="left" vertical="center" indent="1"/>
    </xf>
    <xf numFmtId="0" fontId="34" fillId="74" borderId="203" applyNumberFormat="0" applyProtection="0">
      <alignment horizontal="left" vertical="center" indent="1"/>
    </xf>
    <xf numFmtId="0" fontId="116" fillId="0" borderId="197" applyNumberFormat="0" applyProtection="0">
      <alignment horizontal="left" vertical="center" indent="2"/>
    </xf>
    <xf numFmtId="0" fontId="34" fillId="74" borderId="203" applyNumberFormat="0" applyProtection="0">
      <alignment horizontal="left" vertical="center" indent="1"/>
    </xf>
    <xf numFmtId="0" fontId="34" fillId="74" borderId="203" applyNumberFormat="0" applyProtection="0">
      <alignment horizontal="left" vertical="center" indent="1"/>
    </xf>
    <xf numFmtId="0" fontId="34" fillId="74" borderId="203" applyNumberFormat="0" applyProtection="0">
      <alignment horizontal="left" vertical="center" indent="1"/>
    </xf>
    <xf numFmtId="0" fontId="34" fillId="45" borderId="225" applyNumberFormat="0" applyProtection="0">
      <alignment horizontal="left" vertical="center" indent="1"/>
    </xf>
    <xf numFmtId="0" fontId="34" fillId="74" borderId="203" applyNumberFormat="0" applyProtection="0">
      <alignment horizontal="left" vertical="center" indent="1"/>
    </xf>
    <xf numFmtId="0" fontId="34" fillId="70" borderId="225" applyNumberFormat="0" applyProtection="0">
      <alignment horizontal="left" vertical="top" indent="1"/>
    </xf>
    <xf numFmtId="0" fontId="96" fillId="45" borderId="225" applyNumberFormat="0" applyProtection="0">
      <alignment horizontal="left" vertical="top" indent="1"/>
    </xf>
    <xf numFmtId="0" fontId="96" fillId="45" borderId="225" applyNumberFormat="0" applyProtection="0">
      <alignment horizontal="left" vertical="top" indent="1"/>
    </xf>
    <xf numFmtId="0" fontId="34" fillId="74" borderId="203" applyNumberFormat="0" applyProtection="0">
      <alignment horizontal="left" vertical="center" indent="1"/>
    </xf>
    <xf numFmtId="0" fontId="34" fillId="70" borderId="225" applyNumberFormat="0" applyProtection="0">
      <alignment horizontal="left" vertical="top" indent="1"/>
    </xf>
    <xf numFmtId="0" fontId="34" fillId="74" borderId="203" applyNumberFormat="0" applyProtection="0">
      <alignment horizontal="left" vertical="center" indent="1"/>
    </xf>
    <xf numFmtId="0" fontId="34" fillId="74" borderId="203" applyNumberFormat="0" applyProtection="0">
      <alignment horizontal="left" vertical="center" indent="1"/>
    </xf>
    <xf numFmtId="0" fontId="34" fillId="70" borderId="225" applyNumberFormat="0" applyProtection="0">
      <alignment horizontal="left" vertical="top" indent="1"/>
    </xf>
    <xf numFmtId="0" fontId="34" fillId="74" borderId="203" applyNumberFormat="0" applyProtection="0">
      <alignment horizontal="left" vertical="center" indent="1"/>
    </xf>
    <xf numFmtId="0" fontId="34" fillId="74" borderId="203" applyNumberFormat="0" applyProtection="0">
      <alignment horizontal="left" vertical="center" indent="1"/>
    </xf>
    <xf numFmtId="0" fontId="34" fillId="45" borderId="225" applyNumberFormat="0" applyProtection="0">
      <alignment horizontal="left" vertical="top" indent="1"/>
    </xf>
    <xf numFmtId="0" fontId="96" fillId="90" borderId="182" applyNumberFormat="0" applyProtection="0">
      <alignment horizontal="left" vertical="center" indent="1"/>
    </xf>
    <xf numFmtId="0" fontId="96" fillId="90" borderId="182" applyNumberFormat="0" applyProtection="0">
      <alignment horizontal="left" vertical="center" indent="1"/>
    </xf>
    <xf numFmtId="0" fontId="96" fillId="90" borderId="182" applyNumberFormat="0" applyProtection="0">
      <alignment horizontal="left" vertical="center" indent="1"/>
    </xf>
    <xf numFmtId="0" fontId="96" fillId="90" borderId="182" applyNumberFormat="0" applyProtection="0">
      <alignment horizontal="left" vertical="center" indent="1"/>
    </xf>
    <xf numFmtId="0" fontId="34" fillId="131" borderId="203" applyNumberFormat="0" applyProtection="0">
      <alignment horizontal="left" vertical="center" indent="1"/>
    </xf>
    <xf numFmtId="0" fontId="116" fillId="0" borderId="197" applyNumberFormat="0" applyProtection="0">
      <alignment horizontal="left" vertical="center" indent="2"/>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90" borderId="225" applyNumberFormat="0" applyProtection="0">
      <alignment horizontal="left" vertical="center" indent="1"/>
    </xf>
    <xf numFmtId="0" fontId="34" fillId="131" borderId="203" applyNumberFormat="0" applyProtection="0">
      <alignment horizontal="left" vertical="center" indent="1"/>
    </xf>
    <xf numFmtId="0" fontId="34" fillId="87" borderId="225" applyNumberFormat="0" applyProtection="0">
      <alignment horizontal="left" vertical="top" indent="1"/>
    </xf>
    <xf numFmtId="0" fontId="96" fillId="90" borderId="225" applyNumberFormat="0" applyProtection="0">
      <alignment horizontal="left" vertical="top" indent="1"/>
    </xf>
    <xf numFmtId="0" fontId="96" fillId="90" borderId="225" applyNumberFormat="0" applyProtection="0">
      <alignment horizontal="left" vertical="top" indent="1"/>
    </xf>
    <xf numFmtId="0" fontId="34" fillId="131" borderId="203" applyNumberFormat="0" applyProtection="0">
      <alignment horizontal="left" vertical="center" indent="1"/>
    </xf>
    <xf numFmtId="0" fontId="34" fillId="87" borderId="225" applyNumberFormat="0" applyProtection="0">
      <alignment horizontal="left" vertical="top"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87" borderId="225" applyNumberFormat="0" applyProtection="0">
      <alignment horizontal="left" vertical="top"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90" borderId="225" applyNumberFormat="0" applyProtection="0">
      <alignment horizontal="left" vertical="top" indent="1"/>
    </xf>
    <xf numFmtId="0" fontId="34" fillId="88" borderId="197" applyNumberFormat="0">
      <protection locked="0"/>
    </xf>
    <xf numFmtId="0" fontId="34" fillId="88" borderId="197" applyNumberFormat="0">
      <protection locked="0"/>
    </xf>
    <xf numFmtId="0" fontId="34" fillId="88" borderId="197" applyNumberFormat="0">
      <protection locked="0"/>
    </xf>
    <xf numFmtId="0" fontId="34" fillId="88" borderId="197" applyNumberFormat="0">
      <protection locked="0"/>
    </xf>
    <xf numFmtId="0" fontId="130" fillId="66" borderId="216" applyBorder="0"/>
    <xf numFmtId="0" fontId="130" fillId="66" borderId="216" applyBorder="0"/>
    <xf numFmtId="4" fontId="120" fillId="40" borderId="225" applyNumberFormat="0" applyProtection="0">
      <alignment vertical="center"/>
    </xf>
    <xf numFmtId="4" fontId="120" fillId="40" borderId="225" applyNumberFormat="0" applyProtection="0">
      <alignment vertical="center"/>
    </xf>
    <xf numFmtId="4" fontId="84" fillId="75" borderId="225" applyNumberFormat="0" applyProtection="0">
      <alignment vertical="center"/>
    </xf>
    <xf numFmtId="4" fontId="84" fillId="75" borderId="203" applyNumberFormat="0" applyProtection="0">
      <alignment vertical="center"/>
    </xf>
    <xf numFmtId="4" fontId="84" fillId="75" borderId="203" applyNumberFormat="0" applyProtection="0">
      <alignment vertical="center"/>
    </xf>
    <xf numFmtId="4" fontId="84" fillId="40" borderId="225" applyNumberFormat="0" applyProtection="0">
      <alignment vertical="center"/>
    </xf>
    <xf numFmtId="4" fontId="185" fillId="75" borderId="197" applyNumberFormat="0" applyProtection="0">
      <alignment vertical="center"/>
    </xf>
    <xf numFmtId="4" fontId="185" fillId="75" borderId="197" applyNumberFormat="0" applyProtection="0">
      <alignment vertical="center"/>
    </xf>
    <xf numFmtId="4" fontId="134" fillId="75" borderId="225" applyNumberFormat="0" applyProtection="0">
      <alignment vertical="center"/>
    </xf>
    <xf numFmtId="4" fontId="134" fillId="75" borderId="203" applyNumberFormat="0" applyProtection="0">
      <alignment vertical="center"/>
    </xf>
    <xf numFmtId="4" fontId="134" fillId="75" borderId="203" applyNumberFormat="0" applyProtection="0">
      <alignment vertical="center"/>
    </xf>
    <xf numFmtId="4" fontId="134" fillId="40" borderId="225" applyNumberFormat="0" applyProtection="0">
      <alignment vertical="center"/>
    </xf>
    <xf numFmtId="4" fontId="120" fillId="49" borderId="225" applyNumberFormat="0" applyProtection="0">
      <alignment horizontal="left" vertical="center" indent="1"/>
    </xf>
    <xf numFmtId="4" fontId="120" fillId="49" borderId="225" applyNumberFormat="0" applyProtection="0">
      <alignment horizontal="left" vertical="center" indent="1"/>
    </xf>
    <xf numFmtId="4" fontId="84" fillId="75" borderId="203" applyNumberFormat="0" applyProtection="0">
      <alignment horizontal="left" vertical="center" indent="1"/>
    </xf>
    <xf numFmtId="4" fontId="84" fillId="75" borderId="203" applyNumberFormat="0" applyProtection="0">
      <alignment horizontal="left" vertical="center" indent="1"/>
    </xf>
    <xf numFmtId="4" fontId="84" fillId="40" borderId="225" applyNumberFormat="0" applyProtection="0">
      <alignment horizontal="left" vertical="center" indent="1"/>
    </xf>
    <xf numFmtId="0" fontId="120" fillId="40" borderId="225" applyNumberFormat="0" applyProtection="0">
      <alignment horizontal="left" vertical="top" indent="1"/>
    </xf>
    <xf numFmtId="0" fontId="120" fillId="40" borderId="225" applyNumberFormat="0" applyProtection="0">
      <alignment horizontal="left" vertical="top" indent="1"/>
    </xf>
    <xf numFmtId="0" fontId="84" fillId="75" borderId="225" applyNumberFormat="0" applyProtection="0">
      <alignment horizontal="left" vertical="top" indent="1"/>
    </xf>
    <xf numFmtId="4" fontId="84" fillId="75" borderId="203" applyNumberFormat="0" applyProtection="0">
      <alignment horizontal="left" vertical="center" indent="1"/>
    </xf>
    <xf numFmtId="4" fontId="84" fillId="75" borderId="203" applyNumberFormat="0" applyProtection="0">
      <alignment horizontal="left" vertical="center" indent="1"/>
    </xf>
    <xf numFmtId="0" fontId="84" fillId="40" borderId="225" applyNumberFormat="0" applyProtection="0">
      <alignment horizontal="left" vertical="top" indent="1"/>
    </xf>
    <xf numFmtId="4" fontId="96" fillId="0" borderId="182" applyNumberFormat="0" applyProtection="0">
      <alignment horizontal="right" vertical="center"/>
    </xf>
    <xf numFmtId="4" fontId="84" fillId="89" borderId="203" applyNumberFormat="0" applyProtection="0">
      <alignment horizontal="right" vertical="center"/>
    </xf>
    <xf numFmtId="4" fontId="96" fillId="0" borderId="182" applyNumberFormat="0" applyProtection="0">
      <alignment horizontal="right" vertical="center"/>
    </xf>
    <xf numFmtId="4" fontId="96" fillId="0" borderId="182" applyNumberFormat="0" applyProtection="0">
      <alignment horizontal="right" vertical="center"/>
    </xf>
    <xf numFmtId="4" fontId="137" fillId="0" borderId="197" applyNumberFormat="0" applyProtection="0">
      <alignment horizontal="right" vertical="center" wrapText="1"/>
    </xf>
    <xf numFmtId="4" fontId="96" fillId="0" borderId="182" applyNumberFormat="0" applyProtection="0">
      <alignment horizontal="right" vertical="center"/>
    </xf>
    <xf numFmtId="4" fontId="84" fillId="89" borderId="203" applyNumberFormat="0" applyProtection="0">
      <alignment horizontal="right" vertical="center"/>
    </xf>
    <xf numFmtId="4" fontId="96" fillId="0" borderId="182" applyNumberFormat="0" applyProtection="0">
      <alignment horizontal="right" vertical="center"/>
    </xf>
    <xf numFmtId="4" fontId="137" fillId="0" borderId="197" applyNumberFormat="0" applyProtection="0">
      <alignment horizontal="right" vertical="center" wrapText="1"/>
    </xf>
    <xf numFmtId="4" fontId="84" fillId="89" borderId="203" applyNumberFormat="0" applyProtection="0">
      <alignment horizontal="right" vertical="center"/>
    </xf>
    <xf numFmtId="4" fontId="84" fillId="89" borderId="203" applyNumberFormat="0" applyProtection="0">
      <alignment horizontal="right" vertical="center"/>
    </xf>
    <xf numFmtId="4" fontId="84" fillId="90" borderId="225" applyNumberFormat="0" applyProtection="0">
      <alignment horizontal="right" vertical="center"/>
    </xf>
    <xf numFmtId="4" fontId="185" fillId="76" borderId="182" applyNumberFormat="0" applyProtection="0">
      <alignment horizontal="right" vertical="center"/>
    </xf>
    <xf numFmtId="4" fontId="185" fillId="76" borderId="182" applyNumberFormat="0" applyProtection="0">
      <alignment horizontal="right" vertical="center"/>
    </xf>
    <xf numFmtId="4" fontId="134" fillId="90" borderId="225" applyNumberFormat="0" applyProtection="0">
      <alignment horizontal="right" vertical="center"/>
    </xf>
    <xf numFmtId="4" fontId="134" fillId="89" borderId="203" applyNumberFormat="0" applyProtection="0">
      <alignment horizontal="right" vertical="center"/>
    </xf>
    <xf numFmtId="4" fontId="134" fillId="89" borderId="203" applyNumberFormat="0" applyProtection="0">
      <alignment horizontal="right" vertical="center"/>
    </xf>
    <xf numFmtId="4" fontId="134" fillId="90" borderId="225" applyNumberFormat="0" applyProtection="0">
      <alignment horizontal="right" vertical="center"/>
    </xf>
    <xf numFmtId="4" fontId="96" fillId="53" borderId="182" applyNumberFormat="0" applyProtection="0">
      <alignment horizontal="left" vertical="center" indent="1"/>
    </xf>
    <xf numFmtId="4" fontId="96" fillId="53" borderId="182" applyNumberFormat="0" applyProtection="0">
      <alignment horizontal="left" vertical="center" indent="1"/>
    </xf>
    <xf numFmtId="4" fontId="137" fillId="0" borderId="197" applyNumberFormat="0" applyProtection="0">
      <alignment horizontal="left" vertical="center" indent="1"/>
    </xf>
    <xf numFmtId="4" fontId="96" fillId="53" borderId="182" applyNumberFormat="0" applyProtection="0">
      <alignment horizontal="left" vertical="center" indent="1"/>
    </xf>
    <xf numFmtId="4" fontId="96" fillId="53" borderId="182" applyNumberFormat="0" applyProtection="0">
      <alignment horizontal="left" vertical="center" indent="1"/>
    </xf>
    <xf numFmtId="0" fontId="34" fillId="131" borderId="203" applyNumberFormat="0" applyProtection="0">
      <alignment horizontal="left" vertical="center" indent="1"/>
    </xf>
    <xf numFmtId="4" fontId="137" fillId="0" borderId="197" applyNumberFormat="0" applyProtection="0">
      <alignment horizontal="left" vertical="center"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4" fontId="84" fillId="105" borderId="225" applyNumberFormat="0" applyProtection="0">
      <alignment horizontal="left" vertical="center" indent="1"/>
    </xf>
    <xf numFmtId="0" fontId="34" fillId="131" borderId="203" applyNumberFormat="0" applyProtection="0">
      <alignment horizontal="left" vertical="center" indent="1"/>
    </xf>
    <xf numFmtId="0" fontId="129" fillId="92" borderId="197" applyNumberFormat="0" applyProtection="0">
      <alignment horizontal="center" vertical="top" wrapText="1"/>
    </xf>
    <xf numFmtId="0" fontId="120" fillId="105" borderId="225" applyNumberFormat="0" applyProtection="0">
      <alignment horizontal="left" vertical="top" indent="1"/>
    </xf>
    <xf numFmtId="0" fontId="120" fillId="105" borderId="225" applyNumberFormat="0" applyProtection="0">
      <alignment horizontal="left" vertical="top" indent="1"/>
    </xf>
    <xf numFmtId="0" fontId="34" fillId="131" borderId="203" applyNumberFormat="0" applyProtection="0">
      <alignment horizontal="left" vertical="center" indent="1"/>
    </xf>
    <xf numFmtId="0" fontId="129" fillId="92" borderId="197" applyNumberFormat="0" applyProtection="0">
      <alignment horizontal="center" vertical="top" wrapText="1"/>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34" fillId="131" borderId="203" applyNumberFormat="0" applyProtection="0">
      <alignment horizontal="left" vertical="center" indent="1"/>
    </xf>
    <xf numFmtId="0" fontId="84" fillId="105" borderId="225" applyNumberFormat="0" applyProtection="0">
      <alignment horizontal="left" vertical="top" indent="1"/>
    </xf>
    <xf numFmtId="0" fontId="34" fillId="131" borderId="203" applyNumberFormat="0" applyProtection="0">
      <alignment horizontal="left" vertical="center" indent="1"/>
    </xf>
    <xf numFmtId="4" fontId="187" fillId="140" borderId="186" applyNumberFormat="0" applyProtection="0">
      <alignment horizontal="left" vertical="center" indent="1"/>
    </xf>
    <xf numFmtId="4" fontId="187" fillId="140" borderId="186" applyNumberFormat="0" applyProtection="0">
      <alignment horizontal="left" vertical="center" indent="1"/>
    </xf>
    <xf numFmtId="0" fontId="96" fillId="141" borderId="197"/>
    <xf numFmtId="0" fontId="96" fillId="141" borderId="197"/>
    <xf numFmtId="0" fontId="96" fillId="141" borderId="197"/>
    <xf numFmtId="0" fontId="96" fillId="141" borderId="197"/>
    <xf numFmtId="0" fontId="96" fillId="141" borderId="197"/>
    <xf numFmtId="4" fontId="190" fillId="88" borderId="182" applyNumberFormat="0" applyProtection="0">
      <alignment horizontal="right" vertical="center"/>
    </xf>
    <xf numFmtId="4" fontId="190" fillId="88" borderId="182" applyNumberFormat="0" applyProtection="0">
      <alignment horizontal="right" vertical="center"/>
    </xf>
    <xf numFmtId="4" fontId="144" fillId="0" borderId="225" applyNumberFormat="0" applyProtection="0">
      <alignment horizontal="right" vertical="center"/>
    </xf>
    <xf numFmtId="4" fontId="144" fillId="89" borderId="203" applyNumberFormat="0" applyProtection="0">
      <alignment horizontal="right" vertical="center"/>
    </xf>
    <xf numFmtId="4" fontId="144" fillId="89" borderId="203" applyNumberFormat="0" applyProtection="0">
      <alignment horizontal="right" vertical="center"/>
    </xf>
    <xf numFmtId="4" fontId="144" fillId="90" borderId="225" applyNumberFormat="0" applyProtection="0">
      <alignment horizontal="right" vertical="center"/>
    </xf>
    <xf numFmtId="200" fontId="150" fillId="0" borderId="220">
      <alignment horizontal="center"/>
    </xf>
    <xf numFmtId="0" fontId="194" fillId="0" borderId="197" applyNumberFormat="0" applyFill="0" applyProtection="0">
      <alignment wrapText="1"/>
    </xf>
    <xf numFmtId="0" fontId="194" fillId="0" borderId="197" applyNumberFormat="0" applyFill="0" applyProtection="0">
      <alignment wrapText="1"/>
    </xf>
    <xf numFmtId="0" fontId="34" fillId="0" borderId="221" applyNumberFormat="0" applyFont="0" applyFill="0" applyAlignment="0" applyProtection="0"/>
    <xf numFmtId="0" fontId="34" fillId="0" borderId="221" applyNumberFormat="0" applyFont="0" applyFill="0" applyAlignment="0" applyProtection="0"/>
    <xf numFmtId="0" fontId="34" fillId="0" borderId="221" applyNumberFormat="0" applyFont="0" applyFill="0" applyAlignment="0" applyProtection="0"/>
    <xf numFmtId="0" fontId="34" fillId="0" borderId="221" applyNumberFormat="0" applyFont="0" applyFill="0" applyAlignment="0" applyProtection="0"/>
    <xf numFmtId="0" fontId="34" fillId="0" borderId="220" applyNumberFormat="0" applyFont="0" applyFill="0" applyAlignment="0" applyProtection="0"/>
    <xf numFmtId="0" fontId="34" fillId="0" borderId="220" applyNumberFormat="0" applyFont="0" applyFill="0" applyAlignment="0" applyProtection="0"/>
    <xf numFmtId="0" fontId="34" fillId="0" borderId="220" applyNumberFormat="0" applyFont="0" applyFill="0" applyAlignment="0" applyProtection="0"/>
    <xf numFmtId="0" fontId="34" fillId="0" borderId="220" applyNumberFormat="0" applyFont="0" applyFill="0" applyAlignment="0" applyProtection="0"/>
    <xf numFmtId="0" fontId="34" fillId="0" borderId="222" applyNumberFormat="0" applyFont="0" applyFill="0" applyAlignment="0" applyProtection="0"/>
    <xf numFmtId="0" fontId="34" fillId="0" borderId="222" applyNumberFormat="0" applyFont="0" applyFill="0" applyAlignment="0" applyProtection="0"/>
    <xf numFmtId="0" fontId="34" fillId="0" borderId="222" applyNumberFormat="0" applyFont="0" applyFill="0" applyAlignment="0" applyProtection="0"/>
    <xf numFmtId="0" fontId="34" fillId="0" borderId="222" applyNumberFormat="0" applyFont="0" applyFill="0" applyAlignment="0" applyProtection="0"/>
    <xf numFmtId="0" fontId="155" fillId="0" borderId="217" applyNumberFormat="0" applyFill="0" applyAlignment="0" applyProtection="0"/>
    <xf numFmtId="0" fontId="155" fillId="0" borderId="206" applyNumberFormat="0" applyFill="0" applyAlignment="0" applyProtection="0"/>
    <xf numFmtId="0" fontId="155" fillId="0" borderId="217" applyNumberFormat="0" applyFill="0" applyAlignment="0" applyProtection="0"/>
    <xf numFmtId="0" fontId="155" fillId="0" borderId="206" applyNumberFormat="0" applyFill="0" applyAlignment="0" applyProtection="0"/>
    <xf numFmtId="0" fontId="155" fillId="0" borderId="206" applyNumberFormat="0" applyFill="0" applyAlignment="0" applyProtection="0"/>
    <xf numFmtId="0" fontId="34" fillId="0" borderId="297" applyNumberFormat="0" applyAlignment="0">
      <alignment horizontal="center"/>
    </xf>
    <xf numFmtId="0" fontId="109" fillId="44" borderId="253" applyNumberFormat="0" applyAlignment="0" applyProtection="0"/>
    <xf numFmtId="0" fontId="109" fillId="44" borderId="253" applyNumberFormat="0" applyAlignment="0" applyProtection="0"/>
    <xf numFmtId="0" fontId="109" fillId="44" borderId="253" applyNumberFormat="0" applyAlignment="0" applyProtection="0"/>
    <xf numFmtId="0" fontId="109" fillId="44" borderId="253" applyNumberFormat="0" applyAlignment="0" applyProtection="0"/>
    <xf numFmtId="4" fontId="120" fillId="49" borderId="232" applyNumberFormat="0" applyProtection="0">
      <alignment horizontal="left" vertical="center" indent="1"/>
    </xf>
    <xf numFmtId="4" fontId="120" fillId="49" borderId="232" applyNumberFormat="0" applyProtection="0">
      <alignment horizontal="left" vertical="center" indent="1"/>
    </xf>
    <xf numFmtId="0" fontId="109" fillId="44" borderId="253" applyNumberFormat="0" applyAlignment="0" applyProtection="0"/>
    <xf numFmtId="0" fontId="109" fillId="44" borderId="253" applyNumberFormat="0" applyAlignment="0" applyProtection="0"/>
    <xf numFmtId="0" fontId="109" fillId="44" borderId="253" applyNumberFormat="0" applyAlignment="0" applyProtection="0"/>
    <xf numFmtId="0" fontId="109" fillId="44" borderId="253" applyNumberFormat="0" applyAlignment="0" applyProtection="0"/>
    <xf numFmtId="4" fontId="84" fillId="75" borderId="231" applyNumberFormat="0" applyProtection="0">
      <alignment horizontal="left" vertical="center" indent="1"/>
    </xf>
    <xf numFmtId="0" fontId="109" fillId="44" borderId="253" applyNumberFormat="0" applyAlignment="0" applyProtection="0"/>
    <xf numFmtId="0" fontId="109" fillId="44" borderId="253" applyNumberFormat="0" applyAlignment="0" applyProtection="0"/>
    <xf numFmtId="4" fontId="84" fillId="75" borderId="231" applyNumberFormat="0" applyProtection="0">
      <alignment horizontal="left" vertical="center" indent="1"/>
    </xf>
    <xf numFmtId="4" fontId="84" fillId="40" borderId="232" applyNumberFormat="0" applyProtection="0">
      <alignment horizontal="left" vertical="center" indent="1"/>
    </xf>
    <xf numFmtId="0" fontId="109" fillId="44" borderId="253" applyNumberFormat="0" applyAlignment="0" applyProtection="0"/>
    <xf numFmtId="0" fontId="120" fillId="40" borderId="232" applyNumberFormat="0" applyProtection="0">
      <alignment horizontal="left" vertical="top" indent="1"/>
    </xf>
    <xf numFmtId="0" fontId="120" fillId="40" borderId="232" applyNumberFormat="0" applyProtection="0">
      <alignment horizontal="left" vertical="top" indent="1"/>
    </xf>
    <xf numFmtId="0" fontId="84" fillId="75" borderId="232" applyNumberFormat="0" applyProtection="0">
      <alignment horizontal="left" vertical="top" indent="1"/>
    </xf>
    <xf numFmtId="4" fontId="84" fillId="75" borderId="231" applyNumberFormat="0" applyProtection="0">
      <alignment horizontal="left" vertical="center" indent="1"/>
    </xf>
    <xf numFmtId="4" fontId="84" fillId="75" borderId="231" applyNumberFormat="0" applyProtection="0">
      <alignment horizontal="left" vertical="center" indent="1"/>
    </xf>
    <xf numFmtId="0" fontId="84" fillId="40" borderId="232" applyNumberFormat="0" applyProtection="0">
      <alignment horizontal="left" vertical="top" indent="1"/>
    </xf>
    <xf numFmtId="0" fontId="106" fillId="0" borderId="255" applyNumberFormat="0" applyFill="0" applyAlignment="0" applyProtection="0"/>
    <xf numFmtId="4" fontId="96" fillId="0" borderId="237" applyNumberFormat="0" applyProtection="0">
      <alignment horizontal="right" vertical="center"/>
    </xf>
    <xf numFmtId="4" fontId="84" fillId="89" borderId="231" applyNumberFormat="0" applyProtection="0">
      <alignment horizontal="right" vertical="center"/>
    </xf>
    <xf numFmtId="4" fontId="96" fillId="0" borderId="237" applyNumberFormat="0" applyProtection="0">
      <alignment horizontal="right" vertical="center"/>
    </xf>
    <xf numFmtId="4" fontId="96" fillId="0" borderId="237" applyNumberFormat="0" applyProtection="0">
      <alignment horizontal="right" vertical="center"/>
    </xf>
    <xf numFmtId="4" fontId="137" fillId="0" borderId="226" applyNumberFormat="0" applyProtection="0">
      <alignment horizontal="right" vertical="center" wrapText="1"/>
    </xf>
    <xf numFmtId="4" fontId="96" fillId="0" borderId="237" applyNumberFormat="0" applyProtection="0">
      <alignment horizontal="right" vertical="center"/>
    </xf>
    <xf numFmtId="4" fontId="84" fillId="89" borderId="231" applyNumberFormat="0" applyProtection="0">
      <alignment horizontal="right" vertical="center"/>
    </xf>
    <xf numFmtId="0" fontId="106" fillId="0" borderId="255" applyNumberFormat="0" applyFill="0" applyAlignment="0" applyProtection="0"/>
    <xf numFmtId="0" fontId="106" fillId="0" borderId="255" applyNumberFormat="0" applyFill="0" applyAlignment="0" applyProtection="0"/>
    <xf numFmtId="0" fontId="106" fillId="0" borderId="255" applyNumberFormat="0" applyFill="0" applyAlignment="0" applyProtection="0"/>
    <xf numFmtId="4" fontId="96" fillId="0" borderId="237" applyNumberFormat="0" applyProtection="0">
      <alignment horizontal="right" vertical="center"/>
    </xf>
    <xf numFmtId="4" fontId="137" fillId="0" borderId="226" applyNumberFormat="0" applyProtection="0">
      <alignment horizontal="right" vertical="center" wrapText="1"/>
    </xf>
    <xf numFmtId="4" fontId="84" fillId="89" borderId="231" applyNumberFormat="0" applyProtection="0">
      <alignment horizontal="right" vertical="center"/>
    </xf>
    <xf numFmtId="0" fontId="106" fillId="0" borderId="255" applyNumberFormat="0" applyFill="0" applyAlignment="0" applyProtection="0"/>
    <xf numFmtId="4" fontId="84" fillId="89" borderId="231" applyNumberFormat="0" applyProtection="0">
      <alignment horizontal="right" vertical="center"/>
    </xf>
    <xf numFmtId="0" fontId="105" fillId="0" borderId="254" applyNumberFormat="0" applyFill="0" applyAlignment="0" applyProtection="0"/>
    <xf numFmtId="4" fontId="84" fillId="90" borderId="232" applyNumberFormat="0" applyProtection="0">
      <alignment horizontal="right" vertical="center"/>
    </xf>
    <xf numFmtId="4" fontId="185" fillId="76" borderId="237" applyNumberFormat="0" applyProtection="0">
      <alignment horizontal="right" vertical="center"/>
    </xf>
    <xf numFmtId="4" fontId="185" fillId="76" borderId="237" applyNumberFormat="0" applyProtection="0">
      <alignment horizontal="right" vertical="center"/>
    </xf>
    <xf numFmtId="4" fontId="134" fillId="90" borderId="232" applyNumberFormat="0" applyProtection="0">
      <alignment horizontal="right" vertical="center"/>
    </xf>
    <xf numFmtId="4" fontId="134" fillId="89" borderId="231" applyNumberFormat="0" applyProtection="0">
      <alignment horizontal="right" vertical="center"/>
    </xf>
    <xf numFmtId="4" fontId="134" fillId="89" borderId="231" applyNumberFormat="0" applyProtection="0">
      <alignment horizontal="right" vertical="center"/>
    </xf>
    <xf numFmtId="4" fontId="134" fillId="90" borderId="232" applyNumberFormat="0" applyProtection="0">
      <alignment horizontal="right" vertical="center"/>
    </xf>
    <xf numFmtId="0" fontId="46" fillId="0" borderId="252">
      <alignment horizontal="left" vertical="center"/>
    </xf>
    <xf numFmtId="4" fontId="96" fillId="53" borderId="237" applyNumberFormat="0" applyProtection="0">
      <alignment horizontal="left" vertical="center" indent="1"/>
    </xf>
    <xf numFmtId="4" fontId="96" fillId="53" borderId="237" applyNumberFormat="0" applyProtection="0">
      <alignment horizontal="left" vertical="center" indent="1"/>
    </xf>
    <xf numFmtId="4" fontId="137" fillId="0" borderId="226" applyNumberFormat="0" applyProtection="0">
      <alignment horizontal="left" vertical="center" indent="1"/>
    </xf>
    <xf numFmtId="4" fontId="96" fillId="53" borderId="237" applyNumberFormat="0" applyProtection="0">
      <alignment horizontal="left" vertical="center" indent="1"/>
    </xf>
    <xf numFmtId="4" fontId="96" fillId="53" borderId="237" applyNumberFormat="0" applyProtection="0">
      <alignment horizontal="left" vertical="center" indent="1"/>
    </xf>
    <xf numFmtId="0" fontId="34" fillId="131" borderId="231" applyNumberFormat="0" applyProtection="0">
      <alignment horizontal="left" vertical="center" indent="1"/>
    </xf>
    <xf numFmtId="4" fontId="137" fillId="0" borderId="226" applyNumberFormat="0" applyProtection="0">
      <alignment horizontal="left" vertical="center" indent="1"/>
    </xf>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34" fillId="131" borderId="231" applyNumberFormat="0" applyProtection="0">
      <alignment horizontal="left" vertical="center" indent="1"/>
    </xf>
    <xf numFmtId="4" fontId="84" fillId="105" borderId="232" applyNumberFormat="0" applyProtection="0">
      <alignment horizontal="left" vertical="center" indent="1"/>
    </xf>
    <xf numFmtId="0" fontId="34" fillId="131" borderId="231" applyNumberFormat="0" applyProtection="0">
      <alignment horizontal="left" vertical="center" indent="1"/>
    </xf>
    <xf numFmtId="0" fontId="129" fillId="92" borderId="226" applyNumberFormat="0" applyProtection="0">
      <alignment horizontal="center" vertical="top" wrapText="1"/>
    </xf>
    <xf numFmtId="0" fontId="120" fillId="105" borderId="232" applyNumberFormat="0" applyProtection="0">
      <alignment horizontal="left" vertical="top" indent="1"/>
    </xf>
    <xf numFmtId="0" fontId="120" fillId="105" borderId="232" applyNumberFormat="0" applyProtection="0">
      <alignment horizontal="left" vertical="top" indent="1"/>
    </xf>
    <xf numFmtId="0" fontId="34" fillId="131" borderId="231" applyNumberFormat="0" applyProtection="0">
      <alignment horizontal="left" vertical="center" indent="1"/>
    </xf>
    <xf numFmtId="0" fontId="129" fillId="92" borderId="226" applyNumberFormat="0" applyProtection="0">
      <alignment horizontal="center" vertical="top" wrapText="1"/>
    </xf>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84" fillId="105" borderId="232" applyNumberFormat="0" applyProtection="0">
      <alignment horizontal="left" vertical="top" indent="1"/>
    </xf>
    <xf numFmtId="0" fontId="34" fillId="131" borderId="231" applyNumberFormat="0" applyProtection="0">
      <alignment horizontal="left" vertical="center" indent="1"/>
    </xf>
    <xf numFmtId="4" fontId="187" fillId="140" borderId="238" applyNumberFormat="0" applyProtection="0">
      <alignment horizontal="left" vertical="center" indent="1"/>
    </xf>
    <xf numFmtId="4" fontId="187" fillId="140" borderId="238" applyNumberFormat="0" applyProtection="0">
      <alignment horizontal="left" vertical="center" indent="1"/>
    </xf>
    <xf numFmtId="0" fontId="96" fillId="141" borderId="226"/>
    <xf numFmtId="0" fontId="96" fillId="141" borderId="226"/>
    <xf numFmtId="0" fontId="96" fillId="141" borderId="226"/>
    <xf numFmtId="0" fontId="96" fillId="141" borderId="226"/>
    <xf numFmtId="0" fontId="96" fillId="141" borderId="226"/>
    <xf numFmtId="4" fontId="190" fillId="88" borderId="237" applyNumberFormat="0" applyProtection="0">
      <alignment horizontal="right" vertical="center"/>
    </xf>
    <xf numFmtId="4" fontId="190" fillId="88" borderId="237" applyNumberFormat="0" applyProtection="0">
      <alignment horizontal="right" vertical="center"/>
    </xf>
    <xf numFmtId="4" fontId="144" fillId="0" borderId="232" applyNumberFormat="0" applyProtection="0">
      <alignment horizontal="right" vertical="center"/>
    </xf>
    <xf numFmtId="4" fontId="144" fillId="89" borderId="231" applyNumberFormat="0" applyProtection="0">
      <alignment horizontal="right" vertical="center"/>
    </xf>
    <xf numFmtId="4" fontId="144" fillId="89" borderId="231" applyNumberFormat="0" applyProtection="0">
      <alignment horizontal="right" vertical="center"/>
    </xf>
    <xf numFmtId="4" fontId="144" fillId="90" borderId="232" applyNumberFormat="0" applyProtection="0">
      <alignment horizontal="right" vertical="center"/>
    </xf>
    <xf numFmtId="0" fontId="86" fillId="42" borderId="253" applyNumberFormat="0" applyAlignment="0" applyProtection="0"/>
    <xf numFmtId="0" fontId="86" fillId="42" borderId="253" applyNumberFormat="0" applyAlignment="0" applyProtection="0"/>
    <xf numFmtId="0" fontId="86" fillId="42" borderId="253" applyNumberFormat="0" applyAlignment="0" applyProtection="0"/>
    <xf numFmtId="0" fontId="86" fillId="42" borderId="253" applyNumberFormat="0" applyAlignment="0" applyProtection="0"/>
    <xf numFmtId="0" fontId="86" fillId="42" borderId="253" applyNumberFormat="0" applyAlignment="0" applyProtection="0"/>
    <xf numFmtId="0" fontId="86" fillId="42" borderId="253" applyNumberFormat="0" applyAlignment="0" applyProtection="0"/>
    <xf numFmtId="0" fontId="86" fillId="42" borderId="253" applyNumberFormat="0" applyAlignment="0" applyProtection="0"/>
    <xf numFmtId="0" fontId="86" fillId="42" borderId="253" applyNumberFormat="0" applyAlignment="0" applyProtection="0"/>
    <xf numFmtId="0" fontId="85" fillId="49" borderId="253" applyNumberFormat="0" applyAlignment="0" applyProtection="0"/>
    <xf numFmtId="0" fontId="85" fillId="49" borderId="253" applyNumberFormat="0" applyAlignment="0" applyProtection="0"/>
    <xf numFmtId="200" fontId="150" fillId="0" borderId="236">
      <alignment horizontal="center"/>
    </xf>
    <xf numFmtId="0" fontId="194" fillId="0" borderId="226" applyNumberFormat="0" applyFill="0" applyProtection="0">
      <alignment wrapText="1"/>
    </xf>
    <xf numFmtId="0" fontId="194" fillId="0" borderId="226" applyNumberFormat="0" applyFill="0" applyProtection="0">
      <alignment wrapText="1"/>
    </xf>
    <xf numFmtId="0" fontId="34" fillId="0" borderId="236" applyNumberFormat="0" applyFont="0" applyFill="0" applyAlignment="0" applyProtection="0"/>
    <xf numFmtId="0" fontId="34" fillId="0" borderId="236" applyNumberFormat="0" applyFont="0" applyFill="0" applyAlignment="0" applyProtection="0"/>
    <xf numFmtId="0" fontId="34" fillId="0" borderId="236" applyNumberFormat="0" applyFont="0" applyFill="0" applyAlignment="0" applyProtection="0"/>
    <xf numFmtId="0" fontId="34" fillId="0" borderId="236" applyNumberFormat="0" applyFont="0" applyFill="0" applyAlignment="0" applyProtection="0"/>
    <xf numFmtId="4" fontId="125" fillId="77" borderId="287" applyNumberFormat="0" applyProtection="0">
      <alignment vertical="center"/>
    </xf>
    <xf numFmtId="0" fontId="34" fillId="131" borderId="286" applyNumberFormat="0" applyProtection="0">
      <alignment horizontal="left" vertical="center" indent="1"/>
    </xf>
    <xf numFmtId="0" fontId="34" fillId="83" borderId="286" applyNumberFormat="0" applyProtection="0">
      <alignment horizontal="left" vertical="center" indent="1"/>
    </xf>
    <xf numFmtId="4" fontId="84" fillId="105" borderId="287" applyNumberFormat="0" applyProtection="0">
      <alignment horizontal="left" vertical="center" indent="1"/>
    </xf>
    <xf numFmtId="0" fontId="34" fillId="131" borderId="286" applyNumberFormat="0" applyProtection="0">
      <alignment horizontal="left" vertical="center" indent="1"/>
    </xf>
    <xf numFmtId="0" fontId="34" fillId="131" borderId="286" applyNumberFormat="0" applyProtection="0">
      <alignment horizontal="left" vertical="center" indent="1"/>
    </xf>
    <xf numFmtId="0" fontId="155" fillId="0" borderId="241" applyNumberFormat="0" applyFill="0" applyAlignment="0" applyProtection="0"/>
    <xf numFmtId="0" fontId="155" fillId="0" borderId="233" applyNumberFormat="0" applyFill="0" applyAlignment="0" applyProtection="0"/>
    <xf numFmtId="0" fontId="155" fillId="0" borderId="241" applyNumberFormat="0" applyFill="0" applyAlignment="0" applyProtection="0"/>
    <xf numFmtId="0" fontId="155" fillId="0" borderId="233" applyNumberFormat="0" applyFill="0" applyAlignment="0" applyProtection="0"/>
    <xf numFmtId="0" fontId="155" fillId="0" borderId="233" applyNumberFormat="0" applyFill="0" applyAlignment="0" applyProtection="0"/>
    <xf numFmtId="198" fontId="34" fillId="0" borderId="234">
      <protection locked="0"/>
    </xf>
    <xf numFmtId="198" fontId="34" fillId="0" borderId="234">
      <protection locked="0"/>
    </xf>
    <xf numFmtId="198" fontId="34" fillId="0" borderId="234">
      <protection locked="0"/>
    </xf>
    <xf numFmtId="198" fontId="34" fillId="0" borderId="234">
      <protection locked="0"/>
    </xf>
    <xf numFmtId="198" fontId="34" fillId="0" borderId="234">
      <protection locked="0"/>
    </xf>
    <xf numFmtId="3" fontId="156" fillId="0" borderId="229" applyProtection="0"/>
    <xf numFmtId="4" fontId="96" fillId="132" borderId="263" applyNumberFormat="0" applyProtection="0">
      <alignment horizontal="right" vertical="center"/>
    </xf>
    <xf numFmtId="0" fontId="11" fillId="0" borderId="0"/>
    <xf numFmtId="0" fontId="34" fillId="86" borderId="287" applyNumberFormat="0" applyProtection="0">
      <alignment horizontal="left" vertical="top" indent="1"/>
    </xf>
    <xf numFmtId="0" fontId="85" fillId="49" borderId="248" applyNumberFormat="0" applyAlignment="0" applyProtection="0"/>
    <xf numFmtId="0" fontId="86" fillId="122" borderId="248" applyNumberFormat="0" applyAlignment="0" applyProtection="0"/>
    <xf numFmtId="0" fontId="170" fillId="123" borderId="210" applyNumberFormat="0" applyAlignment="0" applyProtection="0"/>
    <xf numFmtId="0" fontId="85" fillId="49" borderId="248" applyNumberFormat="0" applyAlignment="0" applyProtection="0"/>
    <xf numFmtId="0" fontId="170" fillId="123" borderId="210" applyNumberFormat="0" applyAlignment="0" applyProtection="0"/>
    <xf numFmtId="0" fontId="170" fillId="123" borderId="210" applyNumberFormat="0" applyAlignment="0" applyProtection="0"/>
    <xf numFmtId="0" fontId="86" fillId="42" borderId="248" applyNumberFormat="0" applyAlignment="0" applyProtection="0"/>
    <xf numFmtId="0" fontId="86" fillId="42" borderId="248" applyNumberFormat="0" applyAlignment="0" applyProtection="0"/>
    <xf numFmtId="0" fontId="86" fillId="42" borderId="248" applyNumberFormat="0" applyAlignment="0" applyProtection="0"/>
    <xf numFmtId="0" fontId="86" fillId="42" borderId="248" applyNumberFormat="0" applyAlignment="0" applyProtection="0"/>
    <xf numFmtId="0" fontId="86" fillId="42" borderId="248" applyNumberFormat="0" applyAlignment="0" applyProtection="0"/>
    <xf numFmtId="0" fontId="86" fillId="42" borderId="248" applyNumberFormat="0" applyAlignment="0" applyProtection="0"/>
    <xf numFmtId="10" fontId="96" fillId="75" borderId="226" applyNumberFormat="0" applyBorder="0" applyAlignment="0" applyProtection="0"/>
    <xf numFmtId="0" fontId="109" fillId="44" borderId="248" applyNumberFormat="0" applyAlignment="0" applyProtection="0"/>
    <xf numFmtId="0" fontId="181" fillId="68" borderId="210" applyNumberFormat="0" applyAlignment="0" applyProtection="0"/>
    <xf numFmtId="0" fontId="109" fillId="44" borderId="248" applyNumberFormat="0" applyAlignment="0" applyProtection="0"/>
    <xf numFmtId="0" fontId="181" fillId="68" borderId="210" applyNumberFormat="0" applyAlignment="0" applyProtection="0"/>
    <xf numFmtId="0" fontId="181" fillId="68" borderId="210" applyNumberFormat="0" applyAlignment="0" applyProtection="0"/>
    <xf numFmtId="0" fontId="109" fillId="44" borderId="248" applyNumberFormat="0" applyAlignment="0" applyProtection="0"/>
    <xf numFmtId="0" fontId="109" fillId="44" borderId="248" applyNumberFormat="0" applyAlignment="0" applyProtection="0"/>
    <xf numFmtId="0" fontId="109" fillId="44" borderId="248" applyNumberFormat="0" applyAlignment="0" applyProtection="0"/>
    <xf numFmtId="0" fontId="109" fillId="44" borderId="248" applyNumberFormat="0" applyAlignment="0" applyProtection="0"/>
    <xf numFmtId="0" fontId="181" fillId="68" borderId="248" applyNumberFormat="0" applyAlignment="0" applyProtection="0"/>
    <xf numFmtId="0" fontId="109" fillId="44" borderId="248" applyNumberFormat="0" applyAlignment="0" applyProtection="0"/>
    <xf numFmtId="0" fontId="181" fillId="68" borderId="248" applyNumberFormat="0" applyAlignment="0" applyProtection="0"/>
    <xf numFmtId="0" fontId="109" fillId="44" borderId="248" applyNumberFormat="0" applyAlignment="0" applyProtection="0"/>
    <xf numFmtId="0" fontId="109" fillId="44" borderId="248" applyNumberFormat="0" applyAlignment="0" applyProtection="0"/>
    <xf numFmtId="0" fontId="109" fillId="44" borderId="248" applyNumberFormat="0" applyAlignment="0" applyProtection="0"/>
    <xf numFmtId="0" fontId="109" fillId="44" borderId="248" applyNumberFormat="0" applyAlignment="0" applyProtection="0"/>
    <xf numFmtId="0" fontId="109" fillId="44" borderId="248" applyNumberFormat="0" applyAlignment="0" applyProtection="0"/>
    <xf numFmtId="0" fontId="109" fillId="44" borderId="248" applyNumberFormat="0" applyAlignment="0" applyProtection="0"/>
    <xf numFmtId="0" fontId="109" fillId="44" borderId="248" applyNumberFormat="0" applyAlignment="0" applyProtection="0"/>
    <xf numFmtId="0" fontId="109" fillId="44" borderId="248" applyNumberFormat="0" applyAlignment="0" applyProtection="0"/>
    <xf numFmtId="0" fontId="34" fillId="67" borderId="249" applyNumberFormat="0" applyFont="0" applyAlignment="0" applyProtection="0"/>
    <xf numFmtId="0" fontId="34" fillId="40" borderId="249" applyNumberFormat="0" applyFont="0" applyAlignment="0" applyProtection="0"/>
    <xf numFmtId="0" fontId="96" fillId="67" borderId="210" applyNumberFormat="0" applyFont="0" applyAlignment="0" applyProtection="0"/>
    <xf numFmtId="0" fontId="84" fillId="40" borderId="249" applyNumberFormat="0" applyFont="0" applyAlignment="0" applyProtection="0"/>
    <xf numFmtId="0" fontId="96" fillId="67" borderId="210" applyNumberFormat="0" applyFont="0" applyAlignment="0" applyProtection="0"/>
    <xf numFmtId="0" fontId="84" fillId="40" borderId="249" applyNumberFormat="0" applyFont="0" applyAlignment="0" applyProtection="0"/>
    <xf numFmtId="0" fontId="84" fillId="40" borderId="249" applyNumberFormat="0" applyFont="0" applyAlignment="0" applyProtection="0"/>
    <xf numFmtId="0" fontId="34" fillId="40" borderId="249" applyNumberFormat="0" applyFont="0" applyAlignment="0" applyProtection="0"/>
    <xf numFmtId="0" fontId="96" fillId="67" borderId="210" applyNumberFormat="0" applyFont="0" applyAlignment="0" applyProtection="0"/>
    <xf numFmtId="0" fontId="34" fillId="40" borderId="248" applyNumberFormat="0" applyFont="0" applyAlignment="0" applyProtection="0"/>
    <xf numFmtId="0" fontId="34" fillId="40" borderId="248" applyNumberFormat="0" applyFont="0" applyAlignment="0" applyProtection="0"/>
    <xf numFmtId="0" fontId="96" fillId="67" borderId="210" applyNumberFormat="0" applyFont="0" applyAlignment="0" applyProtection="0"/>
    <xf numFmtId="0" fontId="34" fillId="40" borderId="248" applyNumberFormat="0" applyFont="0" applyAlignment="0" applyProtection="0"/>
    <xf numFmtId="0" fontId="34" fillId="40" borderId="248" applyNumberFormat="0" applyFont="0" applyAlignment="0" applyProtection="0"/>
    <xf numFmtId="0" fontId="34" fillId="40" borderId="248" applyNumberFormat="0" applyFont="0" applyAlignment="0" applyProtection="0"/>
    <xf numFmtId="0" fontId="118" fillId="122" borderId="231" applyNumberFormat="0" applyAlignment="0" applyProtection="0"/>
    <xf numFmtId="0" fontId="118" fillId="123" borderId="231" applyNumberFormat="0" applyAlignment="0" applyProtection="0"/>
    <xf numFmtId="0" fontId="118" fillId="49" borderId="231" applyNumberFormat="0" applyAlignment="0" applyProtection="0"/>
    <xf numFmtId="0" fontId="118" fillId="123" borderId="231" applyNumberFormat="0" applyAlignment="0" applyProtection="0"/>
    <xf numFmtId="0" fontId="118" fillId="49" borderId="231" applyNumberFormat="0" applyAlignment="0" applyProtection="0"/>
    <xf numFmtId="0" fontId="118" fillId="49" borderId="231" applyNumberFormat="0" applyAlignment="0" applyProtection="0"/>
    <xf numFmtId="0" fontId="118" fillId="42" borderId="231" applyNumberFormat="0" applyAlignment="0" applyProtection="0"/>
    <xf numFmtId="0" fontId="118" fillId="42" borderId="231" applyNumberFormat="0" applyAlignment="0" applyProtection="0"/>
    <xf numFmtId="0" fontId="118" fillId="42" borderId="231" applyNumberFormat="0" applyAlignment="0" applyProtection="0"/>
    <xf numFmtId="0" fontId="118" fillId="42" borderId="231" applyNumberFormat="0" applyAlignment="0" applyProtection="0"/>
    <xf numFmtId="0" fontId="118" fillId="42" borderId="231" applyNumberFormat="0" applyAlignment="0" applyProtection="0"/>
    <xf numFmtId="4" fontId="96" fillId="77" borderId="210" applyNumberFormat="0" applyProtection="0">
      <alignment vertical="center"/>
    </xf>
    <xf numFmtId="4" fontId="84" fillId="78" borderId="231" applyNumberFormat="0" applyProtection="0">
      <alignment vertical="center"/>
    </xf>
    <xf numFmtId="4" fontId="96" fillId="77" borderId="210" applyNumberFormat="0" applyProtection="0">
      <alignment vertical="center"/>
    </xf>
    <xf numFmtId="4" fontId="96" fillId="77" borderId="210" applyNumberFormat="0" applyProtection="0">
      <alignment vertical="center"/>
    </xf>
    <xf numFmtId="4" fontId="96" fillId="77" borderId="210" applyNumberFormat="0" applyProtection="0">
      <alignment vertical="center"/>
    </xf>
    <xf numFmtId="4" fontId="84" fillId="78" borderId="231" applyNumberFormat="0" applyProtection="0">
      <alignment vertical="center"/>
    </xf>
    <xf numFmtId="4" fontId="96" fillId="77" borderId="210" applyNumberFormat="0" applyProtection="0">
      <alignment vertical="center"/>
    </xf>
    <xf numFmtId="4" fontId="124" fillId="79" borderId="226" applyNumberFormat="0" applyProtection="0">
      <alignment horizontal="right" vertical="center" wrapText="1"/>
    </xf>
    <xf numFmtId="4" fontId="84" fillId="78" borderId="231" applyNumberFormat="0" applyProtection="0">
      <alignment vertical="center"/>
    </xf>
    <xf numFmtId="4" fontId="84" fillId="78" borderId="231" applyNumberFormat="0" applyProtection="0">
      <alignment vertical="center"/>
    </xf>
    <xf numFmtId="4" fontId="128" fillId="77" borderId="250" applyNumberFormat="0" applyProtection="0">
      <alignment vertical="center"/>
    </xf>
    <xf numFmtId="4" fontId="185" fillId="78" borderId="210" applyNumberFormat="0" applyProtection="0">
      <alignment vertical="center"/>
    </xf>
    <xf numFmtId="4" fontId="185" fillId="78" borderId="210" applyNumberFormat="0" applyProtection="0">
      <alignment vertical="center"/>
    </xf>
    <xf numFmtId="4" fontId="125" fillId="78" borderId="250" applyNumberFormat="0" applyProtection="0">
      <alignment vertical="center"/>
    </xf>
    <xf numFmtId="4" fontId="134" fillId="78" borderId="231" applyNumberFormat="0" applyProtection="0">
      <alignment vertical="center"/>
    </xf>
    <xf numFmtId="4" fontId="134" fillId="78" borderId="231" applyNumberFormat="0" applyProtection="0">
      <alignment vertical="center"/>
    </xf>
    <xf numFmtId="4" fontId="125" fillId="77" borderId="250" applyNumberFormat="0" applyProtection="0">
      <alignment vertical="center"/>
    </xf>
    <xf numFmtId="4" fontId="96" fillId="78" borderId="210" applyNumberFormat="0" applyProtection="0">
      <alignment horizontal="left" vertical="center" indent="1"/>
    </xf>
    <xf numFmtId="4" fontId="96" fillId="78" borderId="210" applyNumberFormat="0" applyProtection="0">
      <alignment horizontal="left" vertical="center" indent="1"/>
    </xf>
    <xf numFmtId="4" fontId="96" fillId="78" borderId="210" applyNumberFormat="0" applyProtection="0">
      <alignment horizontal="left" vertical="center" indent="1"/>
    </xf>
    <xf numFmtId="4" fontId="96" fillId="78" borderId="210" applyNumberFormat="0" applyProtection="0">
      <alignment horizontal="left" vertical="center" indent="1"/>
    </xf>
    <xf numFmtId="4" fontId="124" fillId="79" borderId="226" applyNumberFormat="0" applyProtection="0">
      <alignment horizontal="left" vertical="center" indent="1"/>
    </xf>
    <xf numFmtId="4" fontId="84" fillId="78" borderId="231" applyNumberFormat="0" applyProtection="0">
      <alignment horizontal="left" vertical="center" indent="1"/>
    </xf>
    <xf numFmtId="4" fontId="84" fillId="78" borderId="231" applyNumberFormat="0" applyProtection="0">
      <alignment horizontal="left" vertical="center" indent="1"/>
    </xf>
    <xf numFmtId="4" fontId="128" fillId="77" borderId="250" applyNumberFormat="0" applyProtection="0">
      <alignment horizontal="left" vertical="center" indent="1"/>
    </xf>
    <xf numFmtId="0" fontId="186" fillId="77" borderId="250" applyNumberFormat="0" applyProtection="0">
      <alignment horizontal="left" vertical="top" indent="1"/>
    </xf>
    <xf numFmtId="0" fontId="186" fillId="77" borderId="250" applyNumberFormat="0" applyProtection="0">
      <alignment horizontal="left" vertical="top" indent="1"/>
    </xf>
    <xf numFmtId="0" fontId="128" fillId="78" borderId="250" applyNumberFormat="0" applyProtection="0">
      <alignment horizontal="left" vertical="top" indent="1"/>
    </xf>
    <xf numFmtId="4" fontId="84" fillId="78" borderId="231" applyNumberFormat="0" applyProtection="0">
      <alignment horizontal="left" vertical="center" indent="1"/>
    </xf>
    <xf numFmtId="4" fontId="84" fillId="78" borderId="231" applyNumberFormat="0" applyProtection="0">
      <alignment horizontal="left" vertical="center" indent="1"/>
    </xf>
    <xf numFmtId="0" fontId="128" fillId="77" borderId="250" applyNumberFormat="0" applyProtection="0">
      <alignment horizontal="left" vertical="top" indent="1"/>
    </xf>
    <xf numFmtId="4" fontId="96" fillId="53" borderId="210" applyNumberFormat="0" applyProtection="0">
      <alignment horizontal="left" vertical="center" indent="1"/>
    </xf>
    <xf numFmtId="4" fontId="96" fillId="53" borderId="210" applyNumberFormat="0" applyProtection="0">
      <alignment horizontal="left" vertical="center" indent="1"/>
    </xf>
    <xf numFmtId="4" fontId="129" fillId="82" borderId="226" applyNumberFormat="0" applyProtection="0">
      <alignment horizontal="left" vertical="center"/>
    </xf>
    <xf numFmtId="4" fontId="96" fillId="53" borderId="210" applyNumberFormat="0" applyProtection="0">
      <alignment horizontal="left" vertical="center" indent="1"/>
    </xf>
    <xf numFmtId="4" fontId="96" fillId="53" borderId="210" applyNumberFormat="0" applyProtection="0">
      <alignment horizontal="left" vertical="center" indent="1"/>
    </xf>
    <xf numFmtId="0" fontId="34" fillId="131" borderId="231" applyNumberFormat="0" applyProtection="0">
      <alignment horizontal="left" vertical="center" indent="1"/>
    </xf>
    <xf numFmtId="4" fontId="129" fillId="82" borderId="226" applyNumberFormat="0" applyProtection="0">
      <alignment horizontal="left" vertical="center"/>
    </xf>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34" fillId="131" borderId="231" applyNumberFormat="0" applyProtection="0">
      <alignment horizontal="left" vertical="center" indent="1"/>
    </xf>
    <xf numFmtId="4" fontId="96" fillId="37" borderId="210" applyNumberFormat="0" applyProtection="0">
      <alignment horizontal="right" vertical="center"/>
    </xf>
    <xf numFmtId="4" fontId="96" fillId="37" borderId="210" applyNumberFormat="0" applyProtection="0">
      <alignment horizontal="right" vertical="center"/>
    </xf>
    <xf numFmtId="4" fontId="96" fillId="37" borderId="210" applyNumberFormat="0" applyProtection="0">
      <alignment horizontal="right" vertical="center"/>
    </xf>
    <xf numFmtId="4" fontId="96" fillId="37" borderId="210" applyNumberFormat="0" applyProtection="0">
      <alignment horizontal="right" vertical="center"/>
    </xf>
    <xf numFmtId="4" fontId="84" fillId="37" borderId="250" applyNumberFormat="0" applyProtection="0">
      <alignment horizontal="right" vertical="center"/>
    </xf>
    <xf numFmtId="4" fontId="84" fillId="99" borderId="231" applyNumberFormat="0" applyProtection="0">
      <alignment horizontal="right" vertical="center"/>
    </xf>
    <xf numFmtId="4" fontId="84" fillId="99" borderId="231" applyNumberFormat="0" applyProtection="0">
      <alignment horizontal="right" vertical="center"/>
    </xf>
    <xf numFmtId="4" fontId="84" fillId="37" borderId="250" applyNumberFormat="0" applyProtection="0">
      <alignment horizontal="right" vertical="center"/>
    </xf>
    <xf numFmtId="4" fontId="96" fillId="132" borderId="210" applyNumberFormat="0" applyProtection="0">
      <alignment horizontal="right" vertical="center"/>
    </xf>
    <xf numFmtId="4" fontId="96" fillId="132" borderId="210" applyNumberFormat="0" applyProtection="0">
      <alignment horizontal="right" vertical="center"/>
    </xf>
    <xf numFmtId="4" fontId="96" fillId="132" borderId="210" applyNumberFormat="0" applyProtection="0">
      <alignment horizontal="right" vertical="center"/>
    </xf>
    <xf numFmtId="4" fontId="96" fillId="132" borderId="210" applyNumberFormat="0" applyProtection="0">
      <alignment horizontal="right" vertical="center"/>
    </xf>
    <xf numFmtId="4" fontId="84" fillId="38" borderId="250" applyNumberFormat="0" applyProtection="0">
      <alignment horizontal="right" vertical="center"/>
    </xf>
    <xf numFmtId="4" fontId="84" fillId="133" borderId="231" applyNumberFormat="0" applyProtection="0">
      <alignment horizontal="right" vertical="center"/>
    </xf>
    <xf numFmtId="4" fontId="84" fillId="133" borderId="231" applyNumberFormat="0" applyProtection="0">
      <alignment horizontal="right" vertical="center"/>
    </xf>
    <xf numFmtId="4" fontId="84" fillId="38" borderId="250" applyNumberFormat="0" applyProtection="0">
      <alignment horizontal="right" vertical="center"/>
    </xf>
    <xf numFmtId="4" fontId="96" fillId="62" borderId="238" applyNumberFormat="0" applyProtection="0">
      <alignment horizontal="right" vertical="center"/>
    </xf>
    <xf numFmtId="4" fontId="96" fillId="62" borderId="238" applyNumberFormat="0" applyProtection="0">
      <alignment horizontal="right" vertical="center"/>
    </xf>
    <xf numFmtId="4" fontId="96" fillId="62" borderId="238" applyNumberFormat="0" applyProtection="0">
      <alignment horizontal="right" vertical="center"/>
    </xf>
    <xf numFmtId="4" fontId="96" fillId="62" borderId="238" applyNumberFormat="0" applyProtection="0">
      <alignment horizontal="right" vertical="center"/>
    </xf>
    <xf numFmtId="4" fontId="84" fillId="62" borderId="250" applyNumberFormat="0" applyProtection="0">
      <alignment horizontal="right" vertical="center"/>
    </xf>
    <xf numFmtId="4" fontId="84" fillId="91" borderId="231" applyNumberFormat="0" applyProtection="0">
      <alignment horizontal="right" vertical="center"/>
    </xf>
    <xf numFmtId="4" fontId="84" fillId="91" borderId="231" applyNumberFormat="0" applyProtection="0">
      <alignment horizontal="right" vertical="center"/>
    </xf>
    <xf numFmtId="4" fontId="84" fillId="62" borderId="250" applyNumberFormat="0" applyProtection="0">
      <alignment horizontal="right" vertical="center"/>
    </xf>
    <xf numFmtId="4" fontId="96" fillId="50" borderId="210" applyNumberFormat="0" applyProtection="0">
      <alignment horizontal="right" vertical="center"/>
    </xf>
    <xf numFmtId="4" fontId="96" fillId="50" borderId="210" applyNumberFormat="0" applyProtection="0">
      <alignment horizontal="right" vertical="center"/>
    </xf>
    <xf numFmtId="4" fontId="96" fillId="50" borderId="210" applyNumberFormat="0" applyProtection="0">
      <alignment horizontal="right" vertical="center"/>
    </xf>
    <xf numFmtId="4" fontId="96" fillId="50" borderId="210" applyNumberFormat="0" applyProtection="0">
      <alignment horizontal="right" vertical="center"/>
    </xf>
    <xf numFmtId="4" fontId="84" fillId="50" borderId="250" applyNumberFormat="0" applyProtection="0">
      <alignment horizontal="right" vertical="center"/>
    </xf>
    <xf numFmtId="4" fontId="84" fillId="96" borderId="231" applyNumberFormat="0" applyProtection="0">
      <alignment horizontal="right" vertical="center"/>
    </xf>
    <xf numFmtId="4" fontId="84" fillId="96" borderId="231" applyNumberFormat="0" applyProtection="0">
      <alignment horizontal="right" vertical="center"/>
    </xf>
    <xf numFmtId="4" fontId="84" fillId="50" borderId="250" applyNumberFormat="0" applyProtection="0">
      <alignment horizontal="right" vertical="center"/>
    </xf>
    <xf numFmtId="4" fontId="96" fillId="54" borderId="210" applyNumberFormat="0" applyProtection="0">
      <alignment horizontal="right" vertical="center"/>
    </xf>
    <xf numFmtId="4" fontId="96" fillId="54" borderId="210" applyNumberFormat="0" applyProtection="0">
      <alignment horizontal="right" vertical="center"/>
    </xf>
    <xf numFmtId="4" fontId="96" fillId="54" borderId="210" applyNumberFormat="0" applyProtection="0">
      <alignment horizontal="right" vertical="center"/>
    </xf>
    <xf numFmtId="4" fontId="96" fillId="54" borderId="210" applyNumberFormat="0" applyProtection="0">
      <alignment horizontal="right" vertical="center"/>
    </xf>
    <xf numFmtId="4" fontId="84" fillId="54" borderId="250" applyNumberFormat="0" applyProtection="0">
      <alignment horizontal="right" vertical="center"/>
    </xf>
    <xf numFmtId="4" fontId="84" fillId="134" borderId="231" applyNumberFormat="0" applyProtection="0">
      <alignment horizontal="right" vertical="center"/>
    </xf>
    <xf numFmtId="4" fontId="84" fillId="134" borderId="231" applyNumberFormat="0" applyProtection="0">
      <alignment horizontal="right" vertical="center"/>
    </xf>
    <xf numFmtId="4" fontId="84" fillId="54" borderId="250" applyNumberFormat="0" applyProtection="0">
      <alignment horizontal="right" vertical="center"/>
    </xf>
    <xf numFmtId="4" fontId="96" fillId="69" borderId="210" applyNumberFormat="0" applyProtection="0">
      <alignment horizontal="right" vertical="center"/>
    </xf>
    <xf numFmtId="4" fontId="96" fillId="69" borderId="210" applyNumberFormat="0" applyProtection="0">
      <alignment horizontal="right" vertical="center"/>
    </xf>
    <xf numFmtId="4" fontId="96" fillId="69" borderId="210" applyNumberFormat="0" applyProtection="0">
      <alignment horizontal="right" vertical="center"/>
    </xf>
    <xf numFmtId="4" fontId="96" fillId="69" borderId="210" applyNumberFormat="0" applyProtection="0">
      <alignment horizontal="right" vertical="center"/>
    </xf>
    <xf numFmtId="4" fontId="84" fillId="69" borderId="250" applyNumberFormat="0" applyProtection="0">
      <alignment horizontal="right" vertical="center"/>
    </xf>
    <xf numFmtId="4" fontId="84" fillId="100" borderId="231" applyNumberFormat="0" applyProtection="0">
      <alignment horizontal="right" vertical="center"/>
    </xf>
    <xf numFmtId="4" fontId="84" fillId="100" borderId="231" applyNumberFormat="0" applyProtection="0">
      <alignment horizontal="right" vertical="center"/>
    </xf>
    <xf numFmtId="4" fontId="84" fillId="69" borderId="250" applyNumberFormat="0" applyProtection="0">
      <alignment horizontal="right" vertical="center"/>
    </xf>
    <xf numFmtId="4" fontId="96" fillId="48" borderId="210" applyNumberFormat="0" applyProtection="0">
      <alignment horizontal="right" vertical="center"/>
    </xf>
    <xf numFmtId="4" fontId="96" fillId="48" borderId="210" applyNumberFormat="0" applyProtection="0">
      <alignment horizontal="right" vertical="center"/>
    </xf>
    <xf numFmtId="4" fontId="96" fillId="48" borderId="210" applyNumberFormat="0" applyProtection="0">
      <alignment horizontal="right" vertical="center"/>
    </xf>
    <xf numFmtId="4" fontId="96" fillId="48" borderId="210" applyNumberFormat="0" applyProtection="0">
      <alignment horizontal="right" vertical="center"/>
    </xf>
    <xf numFmtId="4" fontId="84" fillId="48" borderId="250" applyNumberFormat="0" applyProtection="0">
      <alignment horizontal="right" vertical="center"/>
    </xf>
    <xf numFmtId="4" fontId="84" fillId="135" borderId="231" applyNumberFormat="0" applyProtection="0">
      <alignment horizontal="right" vertical="center"/>
    </xf>
    <xf numFmtId="4" fontId="84" fillId="135" borderId="231" applyNumberFormat="0" applyProtection="0">
      <alignment horizontal="right" vertical="center"/>
    </xf>
    <xf numFmtId="4" fontId="84" fillId="48" borderId="250" applyNumberFormat="0" applyProtection="0">
      <alignment horizontal="right" vertical="center"/>
    </xf>
    <xf numFmtId="4" fontId="96" fillId="73" borderId="210" applyNumberFormat="0" applyProtection="0">
      <alignment horizontal="right" vertical="center"/>
    </xf>
    <xf numFmtId="4" fontId="96" fillId="73" borderId="210" applyNumberFormat="0" applyProtection="0">
      <alignment horizontal="right" vertical="center"/>
    </xf>
    <xf numFmtId="4" fontId="96" fillId="73" borderId="210" applyNumberFormat="0" applyProtection="0">
      <alignment horizontal="right" vertical="center"/>
    </xf>
    <xf numFmtId="4" fontId="96" fillId="73" borderId="210" applyNumberFormat="0" applyProtection="0">
      <alignment horizontal="right" vertical="center"/>
    </xf>
    <xf numFmtId="4" fontId="84" fillId="73" borderId="250" applyNumberFormat="0" applyProtection="0">
      <alignment horizontal="right" vertical="center"/>
    </xf>
    <xf numFmtId="4" fontId="84" fillId="136" borderId="231" applyNumberFormat="0" applyProtection="0">
      <alignment horizontal="right" vertical="center"/>
    </xf>
    <xf numFmtId="4" fontId="84" fillId="136" borderId="231" applyNumberFormat="0" applyProtection="0">
      <alignment horizontal="right" vertical="center"/>
    </xf>
    <xf numFmtId="4" fontId="84" fillId="73" borderId="250" applyNumberFormat="0" applyProtection="0">
      <alignment horizontal="right" vertical="center"/>
    </xf>
    <xf numFmtId="4" fontId="96" fillId="47" borderId="210" applyNumberFormat="0" applyProtection="0">
      <alignment horizontal="right" vertical="center"/>
    </xf>
    <xf numFmtId="4" fontId="96" fillId="47" borderId="210" applyNumberFormat="0" applyProtection="0">
      <alignment horizontal="right" vertical="center"/>
    </xf>
    <xf numFmtId="4" fontId="96" fillId="47" borderId="210" applyNumberFormat="0" applyProtection="0">
      <alignment horizontal="right" vertical="center"/>
    </xf>
    <xf numFmtId="4" fontId="96" fillId="47" borderId="210" applyNumberFormat="0" applyProtection="0">
      <alignment horizontal="right" vertical="center"/>
    </xf>
    <xf numFmtId="4" fontId="84" fillId="47" borderId="250" applyNumberFormat="0" applyProtection="0">
      <alignment horizontal="right" vertical="center"/>
    </xf>
    <xf numFmtId="4" fontId="84" fillId="95" borderId="231" applyNumberFormat="0" applyProtection="0">
      <alignment horizontal="right" vertical="center"/>
    </xf>
    <xf numFmtId="4" fontId="84" fillId="95" borderId="231" applyNumberFormat="0" applyProtection="0">
      <alignment horizontal="right" vertical="center"/>
    </xf>
    <xf numFmtId="4" fontId="84" fillId="47" borderId="250" applyNumberFormat="0" applyProtection="0">
      <alignment horizontal="right" vertical="center"/>
    </xf>
    <xf numFmtId="4" fontId="96" fillId="137" borderId="238" applyNumberFormat="0" applyProtection="0">
      <alignment horizontal="left" vertical="center" indent="1"/>
    </xf>
    <xf numFmtId="4" fontId="96" fillId="137" borderId="238" applyNumberFormat="0" applyProtection="0">
      <alignment horizontal="left" vertical="center" indent="1"/>
    </xf>
    <xf numFmtId="4" fontId="96" fillId="137" borderId="238" applyNumberFormat="0" applyProtection="0">
      <alignment horizontal="left" vertical="center" indent="1"/>
    </xf>
    <xf numFmtId="4" fontId="96" fillId="137" borderId="238" applyNumberFormat="0" applyProtection="0">
      <alignment horizontal="left" vertical="center" indent="1"/>
    </xf>
    <xf numFmtId="4" fontId="128" fillId="0" borderId="226" applyNumberFormat="0" applyProtection="0">
      <alignment horizontal="left" vertical="center" indent="1"/>
    </xf>
    <xf numFmtId="4" fontId="128" fillId="138" borderId="231" applyNumberFormat="0" applyProtection="0">
      <alignment horizontal="left" vertical="center" indent="1"/>
    </xf>
    <xf numFmtId="4" fontId="128" fillId="138" borderId="231" applyNumberFormat="0" applyProtection="0">
      <alignment horizontal="left" vertical="center" indent="1"/>
    </xf>
    <xf numFmtId="4" fontId="34" fillId="66" borderId="238" applyNumberFormat="0" applyProtection="0">
      <alignment horizontal="left" vertical="center" indent="1"/>
    </xf>
    <xf numFmtId="4" fontId="34" fillId="66" borderId="238" applyNumberFormat="0" applyProtection="0">
      <alignment horizontal="left" vertical="center" indent="1"/>
    </xf>
    <xf numFmtId="4" fontId="84" fillId="0" borderId="226" applyNumberFormat="0" applyProtection="0">
      <alignment horizontal="left" vertical="center" indent="1"/>
    </xf>
    <xf numFmtId="4" fontId="84" fillId="89" borderId="251" applyNumberFormat="0" applyProtection="0">
      <alignment horizontal="left" vertical="center" indent="1"/>
    </xf>
    <xf numFmtId="4" fontId="84" fillId="89" borderId="251" applyNumberFormat="0" applyProtection="0">
      <alignment horizontal="left" vertical="center" indent="1"/>
    </xf>
    <xf numFmtId="4" fontId="34" fillId="66" borderId="238" applyNumberFormat="0" applyProtection="0">
      <alignment horizontal="left" vertical="center" indent="1"/>
    </xf>
    <xf numFmtId="4" fontId="34" fillId="66" borderId="238" applyNumberFormat="0" applyProtection="0">
      <alignment horizontal="left" vertical="center" indent="1"/>
    </xf>
    <xf numFmtId="4" fontId="96" fillId="105" borderId="210" applyNumberFormat="0" applyProtection="0">
      <alignment horizontal="right" vertical="center"/>
    </xf>
    <xf numFmtId="4" fontId="96" fillId="105" borderId="210" applyNumberFormat="0" applyProtection="0">
      <alignment horizontal="right" vertical="center"/>
    </xf>
    <xf numFmtId="4" fontId="96" fillId="105" borderId="210" applyNumberFormat="0" applyProtection="0">
      <alignment horizontal="right" vertical="center"/>
    </xf>
    <xf numFmtId="4" fontId="96" fillId="105" borderId="210" applyNumberFormat="0" applyProtection="0">
      <alignment horizontal="right" vertical="center"/>
    </xf>
    <xf numFmtId="0" fontId="34" fillId="131" borderId="231" applyNumberFormat="0" applyProtection="0">
      <alignment horizontal="left" vertical="center" indent="1"/>
    </xf>
    <xf numFmtId="4" fontId="132" fillId="49" borderId="250" applyNumberFormat="0" applyProtection="0">
      <alignment horizontal="center" vertical="center"/>
    </xf>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34" fillId="131" borderId="231" applyNumberFormat="0" applyProtection="0">
      <alignment horizontal="left" vertical="center" indent="1"/>
    </xf>
    <xf numFmtId="4" fontId="84" fillId="105" borderId="250" applyNumberFormat="0" applyProtection="0">
      <alignment horizontal="right" vertical="center"/>
    </xf>
    <xf numFmtId="0" fontId="34" fillId="131" borderId="231" applyNumberFormat="0" applyProtection="0">
      <alignment horizontal="left" vertical="center" indent="1"/>
    </xf>
    <xf numFmtId="4" fontId="96" fillId="90" borderId="238" applyNumberFormat="0" applyProtection="0">
      <alignment horizontal="left" vertical="center" indent="1"/>
    </xf>
    <xf numFmtId="4" fontId="96" fillId="90" borderId="238" applyNumberFormat="0" applyProtection="0">
      <alignment horizontal="left" vertical="center" indent="1"/>
    </xf>
    <xf numFmtId="4" fontId="96" fillId="90" borderId="238" applyNumberFormat="0" applyProtection="0">
      <alignment horizontal="left" vertical="center" indent="1"/>
    </xf>
    <xf numFmtId="4" fontId="96" fillId="90" borderId="238" applyNumberFormat="0" applyProtection="0">
      <alignment horizontal="left" vertical="center" indent="1"/>
    </xf>
    <xf numFmtId="4" fontId="84" fillId="89" borderId="231" applyNumberFormat="0" applyProtection="0">
      <alignment horizontal="left" vertical="center" indent="1"/>
    </xf>
    <xf numFmtId="4" fontId="84" fillId="89" borderId="231" applyNumberFormat="0" applyProtection="0">
      <alignment horizontal="left" vertical="center" indent="1"/>
    </xf>
    <xf numFmtId="4" fontId="96" fillId="105" borderId="238" applyNumberFormat="0" applyProtection="0">
      <alignment horizontal="left" vertical="center" indent="1"/>
    </xf>
    <xf numFmtId="4" fontId="96" fillId="105" borderId="238" applyNumberFormat="0" applyProtection="0">
      <alignment horizontal="left" vertical="center" indent="1"/>
    </xf>
    <xf numFmtId="4" fontId="96" fillId="105" borderId="238" applyNumberFormat="0" applyProtection="0">
      <alignment horizontal="left" vertical="center" indent="1"/>
    </xf>
    <xf numFmtId="4" fontId="96" fillId="105" borderId="238" applyNumberFormat="0" applyProtection="0">
      <alignment horizontal="left" vertical="center" indent="1"/>
    </xf>
    <xf numFmtId="4" fontId="84" fillId="139" borderId="231" applyNumberFormat="0" applyProtection="0">
      <alignment horizontal="left" vertical="center" indent="1"/>
    </xf>
    <xf numFmtId="4" fontId="84" fillId="139" borderId="231" applyNumberFormat="0" applyProtection="0">
      <alignment horizontal="left" vertical="center" indent="1"/>
    </xf>
    <xf numFmtId="0" fontId="96" fillId="49" borderId="210" applyNumberFormat="0" applyProtection="0">
      <alignment horizontal="left" vertical="center" indent="1"/>
    </xf>
    <xf numFmtId="0" fontId="96" fillId="49" borderId="210" applyNumberFormat="0" applyProtection="0">
      <alignment horizontal="left" vertical="center" indent="1"/>
    </xf>
    <xf numFmtId="0" fontId="129" fillId="85" borderId="226" applyNumberFormat="0" applyProtection="0">
      <alignment horizontal="left" vertical="center" indent="2"/>
    </xf>
    <xf numFmtId="0" fontId="96" fillId="49" borderId="210" applyNumberFormat="0" applyProtection="0">
      <alignment horizontal="left" vertical="center" indent="1"/>
    </xf>
    <xf numFmtId="0" fontId="96" fillId="49" borderId="210" applyNumberFormat="0" applyProtection="0">
      <alignment horizontal="left" vertical="center" indent="1"/>
    </xf>
    <xf numFmtId="0" fontId="34" fillId="139" borderId="231" applyNumberFormat="0" applyProtection="0">
      <alignment horizontal="left" vertical="center" indent="1"/>
    </xf>
    <xf numFmtId="0" fontId="129" fillId="85" borderId="226" applyNumberFormat="0" applyProtection="0">
      <alignment horizontal="left" vertical="center" indent="2"/>
    </xf>
    <xf numFmtId="0" fontId="34" fillId="139" borderId="231" applyNumberFormat="0" applyProtection="0">
      <alignment horizontal="left" vertical="center" indent="1"/>
    </xf>
    <xf numFmtId="0" fontId="34" fillId="139" borderId="231" applyNumberFormat="0" applyProtection="0">
      <alignment horizontal="left" vertical="center" indent="1"/>
    </xf>
    <xf numFmtId="0" fontId="34" fillId="139" borderId="231" applyNumberFormat="0" applyProtection="0">
      <alignment horizontal="left" vertical="center" indent="1"/>
    </xf>
    <xf numFmtId="0" fontId="34" fillId="66" borderId="250" applyNumberFormat="0" applyProtection="0">
      <alignment horizontal="left" vertical="center" indent="1"/>
    </xf>
    <xf numFmtId="0" fontId="34" fillId="139" borderId="231" applyNumberFormat="0" applyProtection="0">
      <alignment horizontal="left" vertical="center" indent="1"/>
    </xf>
    <xf numFmtId="0" fontId="34" fillId="84" borderId="250" applyNumberFormat="0" applyProtection="0">
      <alignment horizontal="left" vertical="top" indent="1"/>
    </xf>
    <xf numFmtId="0" fontId="96" fillId="66" borderId="250" applyNumberFormat="0" applyProtection="0">
      <alignment horizontal="left" vertical="top" indent="1"/>
    </xf>
    <xf numFmtId="0" fontId="96" fillId="66" borderId="250" applyNumberFormat="0" applyProtection="0">
      <alignment horizontal="left" vertical="top" indent="1"/>
    </xf>
    <xf numFmtId="0" fontId="34" fillId="139" borderId="231" applyNumberFormat="0" applyProtection="0">
      <alignment horizontal="left" vertical="center" indent="1"/>
    </xf>
    <xf numFmtId="0" fontId="34" fillId="84" borderId="250" applyNumberFormat="0" applyProtection="0">
      <alignment horizontal="left" vertical="top" indent="1"/>
    </xf>
    <xf numFmtId="0" fontId="34" fillId="139" borderId="231" applyNumberFormat="0" applyProtection="0">
      <alignment horizontal="left" vertical="center" indent="1"/>
    </xf>
    <xf numFmtId="0" fontId="34" fillId="139" borderId="231" applyNumberFormat="0" applyProtection="0">
      <alignment horizontal="left" vertical="center" indent="1"/>
    </xf>
    <xf numFmtId="0" fontId="34" fillId="84" borderId="250" applyNumberFormat="0" applyProtection="0">
      <alignment horizontal="left" vertical="top" indent="1"/>
    </xf>
    <xf numFmtId="0" fontId="34" fillId="139" borderId="231" applyNumberFormat="0" applyProtection="0">
      <alignment horizontal="left" vertical="center" indent="1"/>
    </xf>
    <xf numFmtId="0" fontId="34" fillId="139" borderId="231" applyNumberFormat="0" applyProtection="0">
      <alignment horizontal="left" vertical="center" indent="1"/>
    </xf>
    <xf numFmtId="0" fontId="34" fillId="66" borderId="250" applyNumberFormat="0" applyProtection="0">
      <alignment horizontal="left" vertical="top" indent="1"/>
    </xf>
    <xf numFmtId="0" fontId="96" fillId="71" borderId="210" applyNumberFormat="0" applyProtection="0">
      <alignment horizontal="left" vertical="center" indent="1"/>
    </xf>
    <xf numFmtId="0" fontId="96" fillId="71" borderId="210" applyNumberFormat="0" applyProtection="0">
      <alignment horizontal="left" vertical="center" indent="1"/>
    </xf>
    <xf numFmtId="0" fontId="96" fillId="71" borderId="210" applyNumberFormat="0" applyProtection="0">
      <alignment horizontal="left" vertical="center" indent="1"/>
    </xf>
    <xf numFmtId="0" fontId="96" fillId="71" borderId="210" applyNumberFormat="0" applyProtection="0">
      <alignment horizontal="left" vertical="center" indent="1"/>
    </xf>
    <xf numFmtId="0" fontId="34" fillId="83" borderId="231" applyNumberFormat="0" applyProtection="0">
      <alignment horizontal="left" vertical="center" indent="1"/>
    </xf>
    <xf numFmtId="0" fontId="116" fillId="0" borderId="226" applyNumberFormat="0" applyProtection="0">
      <alignment horizontal="left" vertical="center" indent="2"/>
    </xf>
    <xf numFmtId="0" fontId="34" fillId="83" borderId="231" applyNumberFormat="0" applyProtection="0">
      <alignment horizontal="left" vertical="center" indent="1"/>
    </xf>
    <xf numFmtId="0" fontId="34" fillId="83" borderId="231" applyNumberFormat="0" applyProtection="0">
      <alignment horizontal="left" vertical="center" indent="1"/>
    </xf>
    <xf numFmtId="0" fontId="34" fillId="83" borderId="231" applyNumberFormat="0" applyProtection="0">
      <alignment horizontal="left" vertical="center" indent="1"/>
    </xf>
    <xf numFmtId="0" fontId="34" fillId="105" borderId="250" applyNumberFormat="0" applyProtection="0">
      <alignment horizontal="left" vertical="center" indent="1"/>
    </xf>
    <xf numFmtId="0" fontId="34" fillId="83" borderId="231" applyNumberFormat="0" applyProtection="0">
      <alignment horizontal="left" vertical="center" indent="1"/>
    </xf>
    <xf numFmtId="0" fontId="34" fillId="86" borderId="250" applyNumberFormat="0" applyProtection="0">
      <alignment horizontal="left" vertical="top" indent="1"/>
    </xf>
    <xf numFmtId="0" fontId="96" fillId="105" borderId="250" applyNumberFormat="0" applyProtection="0">
      <alignment horizontal="left" vertical="top" indent="1"/>
    </xf>
    <xf numFmtId="0" fontId="96" fillId="105" borderId="250" applyNumberFormat="0" applyProtection="0">
      <alignment horizontal="left" vertical="top" indent="1"/>
    </xf>
    <xf numFmtId="0" fontId="34" fillId="83" borderId="231" applyNumberFormat="0" applyProtection="0">
      <alignment horizontal="left" vertical="center" indent="1"/>
    </xf>
    <xf numFmtId="0" fontId="34" fillId="86" borderId="250" applyNumberFormat="0" applyProtection="0">
      <alignment horizontal="left" vertical="top" indent="1"/>
    </xf>
    <xf numFmtId="0" fontId="34" fillId="83" borderId="231" applyNumberFormat="0" applyProtection="0">
      <alignment horizontal="left" vertical="center" indent="1"/>
    </xf>
    <xf numFmtId="0" fontId="34" fillId="83" borderId="231" applyNumberFormat="0" applyProtection="0">
      <alignment horizontal="left" vertical="center" indent="1"/>
    </xf>
    <xf numFmtId="0" fontId="34" fillId="86" borderId="250" applyNumberFormat="0" applyProtection="0">
      <alignment horizontal="left" vertical="top" indent="1"/>
    </xf>
    <xf numFmtId="0" fontId="34" fillId="83" borderId="231" applyNumberFormat="0" applyProtection="0">
      <alignment horizontal="left" vertical="center" indent="1"/>
    </xf>
    <xf numFmtId="0" fontId="34" fillId="83" borderId="231" applyNumberFormat="0" applyProtection="0">
      <alignment horizontal="left" vertical="center" indent="1"/>
    </xf>
    <xf numFmtId="0" fontId="34" fillId="105" borderId="250" applyNumberFormat="0" applyProtection="0">
      <alignment horizontal="left" vertical="top" indent="1"/>
    </xf>
    <xf numFmtId="0" fontId="96" fillId="45" borderId="210" applyNumberFormat="0" applyProtection="0">
      <alignment horizontal="left" vertical="center" indent="1"/>
    </xf>
    <xf numFmtId="0" fontId="96" fillId="45" borderId="210" applyNumberFormat="0" applyProtection="0">
      <alignment horizontal="left" vertical="center" indent="1"/>
    </xf>
    <xf numFmtId="0" fontId="96" fillId="45" borderId="210" applyNumberFormat="0" applyProtection="0">
      <alignment horizontal="left" vertical="center" indent="1"/>
    </xf>
    <xf numFmtId="0" fontId="96" fillId="45" borderId="210" applyNumberFormat="0" applyProtection="0">
      <alignment horizontal="left" vertical="center" indent="1"/>
    </xf>
    <xf numFmtId="0" fontId="34" fillId="74" borderId="231" applyNumberFormat="0" applyProtection="0">
      <alignment horizontal="left" vertical="center" indent="1"/>
    </xf>
    <xf numFmtId="0" fontId="116" fillId="0" borderId="226" applyNumberFormat="0" applyProtection="0">
      <alignment horizontal="left" vertical="center" indent="2"/>
    </xf>
    <xf numFmtId="0" fontId="34" fillId="74" borderId="231" applyNumberFormat="0" applyProtection="0">
      <alignment horizontal="left" vertical="center" indent="1"/>
    </xf>
    <xf numFmtId="0" fontId="34" fillId="74" borderId="231" applyNumberFormat="0" applyProtection="0">
      <alignment horizontal="left" vertical="center" indent="1"/>
    </xf>
    <xf numFmtId="0" fontId="34" fillId="74" borderId="231" applyNumberFormat="0" applyProtection="0">
      <alignment horizontal="left" vertical="center" indent="1"/>
    </xf>
    <xf numFmtId="0" fontId="34" fillId="45" borderId="250" applyNumberFormat="0" applyProtection="0">
      <alignment horizontal="left" vertical="center" indent="1"/>
    </xf>
    <xf numFmtId="0" fontId="34" fillId="74" borderId="231" applyNumberFormat="0" applyProtection="0">
      <alignment horizontal="left" vertical="center" indent="1"/>
    </xf>
    <xf numFmtId="0" fontId="34" fillId="70" borderId="250" applyNumberFormat="0" applyProtection="0">
      <alignment horizontal="left" vertical="top" indent="1"/>
    </xf>
    <xf numFmtId="0" fontId="96" fillId="45" borderId="250" applyNumberFormat="0" applyProtection="0">
      <alignment horizontal="left" vertical="top" indent="1"/>
    </xf>
    <xf numFmtId="0" fontId="96" fillId="45" borderId="250" applyNumberFormat="0" applyProtection="0">
      <alignment horizontal="left" vertical="top" indent="1"/>
    </xf>
    <xf numFmtId="0" fontId="34" fillId="74" borderId="231" applyNumberFormat="0" applyProtection="0">
      <alignment horizontal="left" vertical="center" indent="1"/>
    </xf>
    <xf numFmtId="0" fontId="34" fillId="70" borderId="250" applyNumberFormat="0" applyProtection="0">
      <alignment horizontal="left" vertical="top" indent="1"/>
    </xf>
    <xf numFmtId="0" fontId="34" fillId="74" borderId="231" applyNumberFormat="0" applyProtection="0">
      <alignment horizontal="left" vertical="center" indent="1"/>
    </xf>
    <xf numFmtId="0" fontId="34" fillId="74" borderId="231" applyNumberFormat="0" applyProtection="0">
      <alignment horizontal="left" vertical="center" indent="1"/>
    </xf>
    <xf numFmtId="0" fontId="34" fillId="70" borderId="250" applyNumberFormat="0" applyProtection="0">
      <alignment horizontal="left" vertical="top" indent="1"/>
    </xf>
    <xf numFmtId="0" fontId="34" fillId="74" borderId="231" applyNumberFormat="0" applyProtection="0">
      <alignment horizontal="left" vertical="center" indent="1"/>
    </xf>
    <xf numFmtId="0" fontId="34" fillId="74" borderId="231" applyNumberFormat="0" applyProtection="0">
      <alignment horizontal="left" vertical="center" indent="1"/>
    </xf>
    <xf numFmtId="0" fontId="34" fillId="45" borderId="250" applyNumberFormat="0" applyProtection="0">
      <alignment horizontal="left" vertical="top" indent="1"/>
    </xf>
    <xf numFmtId="0" fontId="96" fillId="90" borderId="210" applyNumberFormat="0" applyProtection="0">
      <alignment horizontal="left" vertical="center" indent="1"/>
    </xf>
    <xf numFmtId="0" fontId="96" fillId="90" borderId="210" applyNumberFormat="0" applyProtection="0">
      <alignment horizontal="left" vertical="center" indent="1"/>
    </xf>
    <xf numFmtId="0" fontId="96" fillId="90" borderId="210" applyNumberFormat="0" applyProtection="0">
      <alignment horizontal="left" vertical="center" indent="1"/>
    </xf>
    <xf numFmtId="0" fontId="96" fillId="90" borderId="210" applyNumberFormat="0" applyProtection="0">
      <alignment horizontal="left" vertical="center" indent="1"/>
    </xf>
    <xf numFmtId="0" fontId="34" fillId="131" borderId="231" applyNumberFormat="0" applyProtection="0">
      <alignment horizontal="left" vertical="center" indent="1"/>
    </xf>
    <xf numFmtId="0" fontId="116" fillId="0" borderId="226" applyNumberFormat="0" applyProtection="0">
      <alignment horizontal="left" vertical="center" indent="2"/>
    </xf>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34" fillId="90" borderId="250" applyNumberFormat="0" applyProtection="0">
      <alignment horizontal="left" vertical="center" indent="1"/>
    </xf>
    <xf numFmtId="0" fontId="34" fillId="131" borderId="231" applyNumberFormat="0" applyProtection="0">
      <alignment horizontal="left" vertical="center" indent="1"/>
    </xf>
    <xf numFmtId="0" fontId="34" fillId="87" borderId="250" applyNumberFormat="0" applyProtection="0">
      <alignment horizontal="left" vertical="top" indent="1"/>
    </xf>
    <xf numFmtId="0" fontId="96" fillId="90" borderId="250" applyNumberFormat="0" applyProtection="0">
      <alignment horizontal="left" vertical="top" indent="1"/>
    </xf>
    <xf numFmtId="0" fontId="96" fillId="90" borderId="250" applyNumberFormat="0" applyProtection="0">
      <alignment horizontal="left" vertical="top" indent="1"/>
    </xf>
    <xf numFmtId="0" fontId="34" fillId="131" borderId="231" applyNumberFormat="0" applyProtection="0">
      <alignment horizontal="left" vertical="center" indent="1"/>
    </xf>
    <xf numFmtId="0" fontId="34" fillId="87" borderId="250" applyNumberFormat="0" applyProtection="0">
      <alignment horizontal="left" vertical="top" indent="1"/>
    </xf>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34" fillId="87" borderId="250" applyNumberFormat="0" applyProtection="0">
      <alignment horizontal="left" vertical="top" indent="1"/>
    </xf>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34" fillId="90" borderId="250" applyNumberFormat="0" applyProtection="0">
      <alignment horizontal="left" vertical="top" indent="1"/>
    </xf>
    <xf numFmtId="0" fontId="34" fillId="88" borderId="226" applyNumberFormat="0">
      <protection locked="0"/>
    </xf>
    <xf numFmtId="0" fontId="34" fillId="88" borderId="226" applyNumberFormat="0">
      <protection locked="0"/>
    </xf>
    <xf numFmtId="0" fontId="34" fillId="88" borderId="226" applyNumberFormat="0">
      <protection locked="0"/>
    </xf>
    <xf numFmtId="0" fontId="34" fillId="88" borderId="226" applyNumberFormat="0">
      <protection locked="0"/>
    </xf>
    <xf numFmtId="0" fontId="130" fillId="66" borderId="240" applyBorder="0"/>
    <xf numFmtId="0" fontId="130" fillId="66" borderId="240" applyBorder="0"/>
    <xf numFmtId="4" fontId="120" fillId="40" borderId="250" applyNumberFormat="0" applyProtection="0">
      <alignment vertical="center"/>
    </xf>
    <xf numFmtId="4" fontId="120" fillId="40" borderId="250" applyNumberFormat="0" applyProtection="0">
      <alignment vertical="center"/>
    </xf>
    <xf numFmtId="4" fontId="84" fillId="75" borderId="250" applyNumberFormat="0" applyProtection="0">
      <alignment vertical="center"/>
    </xf>
    <xf numFmtId="4" fontId="84" fillId="75" borderId="231" applyNumberFormat="0" applyProtection="0">
      <alignment vertical="center"/>
    </xf>
    <xf numFmtId="4" fontId="84" fillId="75" borderId="231" applyNumberFormat="0" applyProtection="0">
      <alignment vertical="center"/>
    </xf>
    <xf numFmtId="4" fontId="84" fillId="40" borderId="250" applyNumberFormat="0" applyProtection="0">
      <alignment vertical="center"/>
    </xf>
    <xf numFmtId="4" fontId="185" fillId="75" borderId="226" applyNumberFormat="0" applyProtection="0">
      <alignment vertical="center"/>
    </xf>
    <xf numFmtId="4" fontId="185" fillId="75" borderId="226" applyNumberFormat="0" applyProtection="0">
      <alignment vertical="center"/>
    </xf>
    <xf numFmtId="4" fontId="134" fillId="75" borderId="250" applyNumberFormat="0" applyProtection="0">
      <alignment vertical="center"/>
    </xf>
    <xf numFmtId="4" fontId="134" fillId="75" borderId="231" applyNumberFormat="0" applyProtection="0">
      <alignment vertical="center"/>
    </xf>
    <xf numFmtId="4" fontId="134" fillId="75" borderId="231" applyNumberFormat="0" applyProtection="0">
      <alignment vertical="center"/>
    </xf>
    <xf numFmtId="4" fontId="134" fillId="40" borderId="250" applyNumberFormat="0" applyProtection="0">
      <alignment vertical="center"/>
    </xf>
    <xf numFmtId="4" fontId="120" fillId="49" borderId="250" applyNumberFormat="0" applyProtection="0">
      <alignment horizontal="left" vertical="center" indent="1"/>
    </xf>
    <xf numFmtId="4" fontId="120" fillId="49" borderId="250" applyNumberFormat="0" applyProtection="0">
      <alignment horizontal="left" vertical="center" indent="1"/>
    </xf>
    <xf numFmtId="4" fontId="84" fillId="75" borderId="231" applyNumberFormat="0" applyProtection="0">
      <alignment horizontal="left" vertical="center" indent="1"/>
    </xf>
    <xf numFmtId="4" fontId="84" fillId="75" borderId="231" applyNumberFormat="0" applyProtection="0">
      <alignment horizontal="left" vertical="center" indent="1"/>
    </xf>
    <xf numFmtId="4" fontId="84" fillId="40" borderId="250" applyNumberFormat="0" applyProtection="0">
      <alignment horizontal="left" vertical="center" indent="1"/>
    </xf>
    <xf numFmtId="0" fontId="120" fillId="40" borderId="250" applyNumberFormat="0" applyProtection="0">
      <alignment horizontal="left" vertical="top" indent="1"/>
    </xf>
    <xf numFmtId="0" fontId="120" fillId="40" borderId="250" applyNumberFormat="0" applyProtection="0">
      <alignment horizontal="left" vertical="top" indent="1"/>
    </xf>
    <xf numFmtId="0" fontId="84" fillId="75" borderId="250" applyNumberFormat="0" applyProtection="0">
      <alignment horizontal="left" vertical="top" indent="1"/>
    </xf>
    <xf numFmtId="4" fontId="84" fillId="75" borderId="231" applyNumberFormat="0" applyProtection="0">
      <alignment horizontal="left" vertical="center" indent="1"/>
    </xf>
    <xf numFmtId="4" fontId="84" fillId="75" borderId="231" applyNumberFormat="0" applyProtection="0">
      <alignment horizontal="left" vertical="center" indent="1"/>
    </xf>
    <xf numFmtId="0" fontId="84" fillId="40" borderId="250" applyNumberFormat="0" applyProtection="0">
      <alignment horizontal="left" vertical="top" indent="1"/>
    </xf>
    <xf numFmtId="4" fontId="96" fillId="0" borderId="210" applyNumberFormat="0" applyProtection="0">
      <alignment horizontal="right" vertical="center"/>
    </xf>
    <xf numFmtId="4" fontId="84" fillId="89" borderId="231" applyNumberFormat="0" applyProtection="0">
      <alignment horizontal="right" vertical="center"/>
    </xf>
    <xf numFmtId="4" fontId="96" fillId="0" borderId="210" applyNumberFormat="0" applyProtection="0">
      <alignment horizontal="right" vertical="center"/>
    </xf>
    <xf numFmtId="4" fontId="96" fillId="0" borderId="210" applyNumberFormat="0" applyProtection="0">
      <alignment horizontal="right" vertical="center"/>
    </xf>
    <xf numFmtId="4" fontId="137" fillId="0" borderId="226" applyNumberFormat="0" applyProtection="0">
      <alignment horizontal="right" vertical="center" wrapText="1"/>
    </xf>
    <xf numFmtId="4" fontId="96" fillId="0" borderId="210" applyNumberFormat="0" applyProtection="0">
      <alignment horizontal="right" vertical="center"/>
    </xf>
    <xf numFmtId="4" fontId="84" fillId="89" borderId="231" applyNumberFormat="0" applyProtection="0">
      <alignment horizontal="right" vertical="center"/>
    </xf>
    <xf numFmtId="4" fontId="96" fillId="0" borderId="210" applyNumberFormat="0" applyProtection="0">
      <alignment horizontal="right" vertical="center"/>
    </xf>
    <xf numFmtId="4" fontId="137" fillId="0" borderId="226" applyNumberFormat="0" applyProtection="0">
      <alignment horizontal="right" vertical="center" wrapText="1"/>
    </xf>
    <xf numFmtId="4" fontId="84" fillId="89" borderId="231" applyNumberFormat="0" applyProtection="0">
      <alignment horizontal="right" vertical="center"/>
    </xf>
    <xf numFmtId="4" fontId="84" fillId="89" borderId="231" applyNumberFormat="0" applyProtection="0">
      <alignment horizontal="right" vertical="center"/>
    </xf>
    <xf numFmtId="4" fontId="84" fillId="90" borderId="250" applyNumberFormat="0" applyProtection="0">
      <alignment horizontal="right" vertical="center"/>
    </xf>
    <xf numFmtId="4" fontId="185" fillId="76" borderId="210" applyNumberFormat="0" applyProtection="0">
      <alignment horizontal="right" vertical="center"/>
    </xf>
    <xf numFmtId="4" fontId="185" fillId="76" borderId="210" applyNumberFormat="0" applyProtection="0">
      <alignment horizontal="right" vertical="center"/>
    </xf>
    <xf numFmtId="4" fontId="134" fillId="90" borderId="250" applyNumberFormat="0" applyProtection="0">
      <alignment horizontal="right" vertical="center"/>
    </xf>
    <xf numFmtId="4" fontId="134" fillId="89" borderId="231" applyNumberFormat="0" applyProtection="0">
      <alignment horizontal="right" vertical="center"/>
    </xf>
    <xf numFmtId="4" fontId="134" fillId="89" borderId="231" applyNumberFormat="0" applyProtection="0">
      <alignment horizontal="right" vertical="center"/>
    </xf>
    <xf numFmtId="4" fontId="134" fillId="90" borderId="250" applyNumberFormat="0" applyProtection="0">
      <alignment horizontal="right" vertical="center"/>
    </xf>
    <xf numFmtId="4" fontId="96" fillId="53" borderId="210" applyNumberFormat="0" applyProtection="0">
      <alignment horizontal="left" vertical="center" indent="1"/>
    </xf>
    <xf numFmtId="4" fontId="96" fillId="53" borderId="210" applyNumberFormat="0" applyProtection="0">
      <alignment horizontal="left" vertical="center" indent="1"/>
    </xf>
    <xf numFmtId="4" fontId="137" fillId="0" borderId="226" applyNumberFormat="0" applyProtection="0">
      <alignment horizontal="left" vertical="center" indent="1"/>
    </xf>
    <xf numFmtId="4" fontId="96" fillId="53" borderId="210" applyNumberFormat="0" applyProtection="0">
      <alignment horizontal="left" vertical="center" indent="1"/>
    </xf>
    <xf numFmtId="4" fontId="96" fillId="53" borderId="210" applyNumberFormat="0" applyProtection="0">
      <alignment horizontal="left" vertical="center" indent="1"/>
    </xf>
    <xf numFmtId="0" fontId="34" fillId="131" borderId="231" applyNumberFormat="0" applyProtection="0">
      <alignment horizontal="left" vertical="center" indent="1"/>
    </xf>
    <xf numFmtId="4" fontId="137" fillId="0" borderId="226" applyNumberFormat="0" applyProtection="0">
      <alignment horizontal="left" vertical="center" indent="1"/>
    </xf>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34" fillId="131" borderId="231" applyNumberFormat="0" applyProtection="0">
      <alignment horizontal="left" vertical="center" indent="1"/>
    </xf>
    <xf numFmtId="4" fontId="84" fillId="105" borderId="250" applyNumberFormat="0" applyProtection="0">
      <alignment horizontal="left" vertical="center" indent="1"/>
    </xf>
    <xf numFmtId="0" fontId="34" fillId="131" borderId="231" applyNumberFormat="0" applyProtection="0">
      <alignment horizontal="left" vertical="center" indent="1"/>
    </xf>
    <xf numFmtId="0" fontId="129" fillId="92" borderId="226" applyNumberFormat="0" applyProtection="0">
      <alignment horizontal="center" vertical="top" wrapText="1"/>
    </xf>
    <xf numFmtId="0" fontId="120" fillId="105" borderId="250" applyNumberFormat="0" applyProtection="0">
      <alignment horizontal="left" vertical="top" indent="1"/>
    </xf>
    <xf numFmtId="0" fontId="120" fillId="105" borderId="250" applyNumberFormat="0" applyProtection="0">
      <alignment horizontal="left" vertical="top" indent="1"/>
    </xf>
    <xf numFmtId="0" fontId="34" fillId="131" borderId="231" applyNumberFormat="0" applyProtection="0">
      <alignment horizontal="left" vertical="center" indent="1"/>
    </xf>
    <xf numFmtId="0" fontId="129" fillId="92" borderId="226" applyNumberFormat="0" applyProtection="0">
      <alignment horizontal="center" vertical="top" wrapText="1"/>
    </xf>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34" fillId="131" borderId="231" applyNumberFormat="0" applyProtection="0">
      <alignment horizontal="left" vertical="center" indent="1"/>
    </xf>
    <xf numFmtId="0" fontId="84" fillId="105" borderId="250" applyNumberFormat="0" applyProtection="0">
      <alignment horizontal="left" vertical="top" indent="1"/>
    </xf>
    <xf numFmtId="0" fontId="34" fillId="131" borderId="231" applyNumberFormat="0" applyProtection="0">
      <alignment horizontal="left" vertical="center" indent="1"/>
    </xf>
    <xf numFmtId="4" fontId="187" fillId="140" borderId="238" applyNumberFormat="0" applyProtection="0">
      <alignment horizontal="left" vertical="center" indent="1"/>
    </xf>
    <xf numFmtId="4" fontId="187" fillId="140" borderId="238" applyNumberFormat="0" applyProtection="0">
      <alignment horizontal="left" vertical="center" indent="1"/>
    </xf>
    <xf numFmtId="0" fontId="96" fillId="141" borderId="226"/>
    <xf numFmtId="0" fontId="96" fillId="141" borderId="226"/>
    <xf numFmtId="0" fontId="96" fillId="141" borderId="226"/>
    <xf numFmtId="0" fontId="96" fillId="141" borderId="226"/>
    <xf numFmtId="0" fontId="96" fillId="141" borderId="226"/>
    <xf numFmtId="4" fontId="190" fillId="88" borderId="210" applyNumberFormat="0" applyProtection="0">
      <alignment horizontal="right" vertical="center"/>
    </xf>
    <xf numFmtId="4" fontId="190" fillId="88" borderId="210" applyNumberFormat="0" applyProtection="0">
      <alignment horizontal="right" vertical="center"/>
    </xf>
    <xf numFmtId="4" fontId="144" fillId="0" borderId="250" applyNumberFormat="0" applyProtection="0">
      <alignment horizontal="right" vertical="center"/>
    </xf>
    <xf numFmtId="4" fontId="144" fillId="89" borderId="231" applyNumberFormat="0" applyProtection="0">
      <alignment horizontal="right" vertical="center"/>
    </xf>
    <xf numFmtId="4" fontId="144" fillId="89" borderId="231" applyNumberFormat="0" applyProtection="0">
      <alignment horizontal="right" vertical="center"/>
    </xf>
    <xf numFmtId="4" fontId="144" fillId="90" borderId="250" applyNumberFormat="0" applyProtection="0">
      <alignment horizontal="right" vertical="center"/>
    </xf>
    <xf numFmtId="200" fontId="150" fillId="0" borderId="245">
      <alignment horizontal="center"/>
    </xf>
    <xf numFmtId="0" fontId="194" fillId="0" borderId="226" applyNumberFormat="0" applyFill="0" applyProtection="0">
      <alignment wrapText="1"/>
    </xf>
    <xf numFmtId="0" fontId="194" fillId="0" borderId="226" applyNumberFormat="0" applyFill="0" applyProtection="0">
      <alignment wrapText="1"/>
    </xf>
    <xf numFmtId="0" fontId="34" fillId="0" borderId="246" applyNumberFormat="0" applyFont="0" applyFill="0" applyAlignment="0" applyProtection="0"/>
    <xf numFmtId="0" fontId="34" fillId="0" borderId="246" applyNumberFormat="0" applyFont="0" applyFill="0" applyAlignment="0" applyProtection="0"/>
    <xf numFmtId="0" fontId="34" fillId="0" borderId="246" applyNumberFormat="0" applyFont="0" applyFill="0" applyAlignment="0" applyProtection="0"/>
    <xf numFmtId="0" fontId="34" fillId="0" borderId="246" applyNumberFormat="0" applyFont="0" applyFill="0" applyAlignment="0" applyProtection="0"/>
    <xf numFmtId="0" fontId="34" fillId="0" borderId="245" applyNumberFormat="0" applyFont="0" applyFill="0" applyAlignment="0" applyProtection="0"/>
    <xf numFmtId="0" fontId="34" fillId="0" borderId="245" applyNumberFormat="0" applyFont="0" applyFill="0" applyAlignment="0" applyProtection="0"/>
    <xf numFmtId="0" fontId="34" fillId="0" borderId="245" applyNumberFormat="0" applyFont="0" applyFill="0" applyAlignment="0" applyProtection="0"/>
    <xf numFmtId="0" fontId="34" fillId="0" borderId="245" applyNumberFormat="0" applyFont="0" applyFill="0" applyAlignment="0" applyProtection="0"/>
    <xf numFmtId="0" fontId="34" fillId="0" borderId="247" applyNumberFormat="0" applyFont="0" applyFill="0" applyAlignment="0" applyProtection="0"/>
    <xf numFmtId="0" fontId="34" fillId="0" borderId="247" applyNumberFormat="0" applyFont="0" applyFill="0" applyAlignment="0" applyProtection="0"/>
    <xf numFmtId="0" fontId="34" fillId="0" borderId="247" applyNumberFormat="0" applyFont="0" applyFill="0" applyAlignment="0" applyProtection="0"/>
    <xf numFmtId="0" fontId="34" fillId="0" borderId="247" applyNumberFormat="0" applyFont="0" applyFill="0" applyAlignment="0" applyProtection="0"/>
    <xf numFmtId="0" fontId="155" fillId="0" borderId="241" applyNumberFormat="0" applyFill="0" applyAlignment="0" applyProtection="0"/>
    <xf numFmtId="0" fontId="155" fillId="0" borderId="233" applyNumberFormat="0" applyFill="0" applyAlignment="0" applyProtection="0"/>
    <xf numFmtId="0" fontId="155" fillId="0" borderId="241" applyNumberFormat="0" applyFill="0" applyAlignment="0" applyProtection="0"/>
    <xf numFmtId="0" fontId="155" fillId="0" borderId="233" applyNumberFormat="0" applyFill="0" applyAlignment="0" applyProtection="0"/>
    <xf numFmtId="0" fontId="155" fillId="0" borderId="233" applyNumberFormat="0" applyFill="0" applyAlignment="0" applyProtection="0"/>
    <xf numFmtId="3" fontId="156" fillId="0" borderId="243" applyProtection="0"/>
    <xf numFmtId="4" fontId="84" fillId="75" borderId="257" applyNumberFormat="0" applyProtection="0">
      <alignment horizontal="left" vertical="center" indent="1"/>
    </xf>
    <xf numFmtId="4" fontId="84" fillId="75" borderId="257" applyNumberFormat="0" applyProtection="0">
      <alignment horizontal="left" vertical="center" indent="1"/>
    </xf>
    <xf numFmtId="0" fontId="84" fillId="40" borderId="258" applyNumberFormat="0" applyProtection="0">
      <alignment horizontal="left" vertical="top" indent="1"/>
    </xf>
    <xf numFmtId="4" fontId="96" fillId="0" borderId="263" applyNumberFormat="0" applyProtection="0">
      <alignment horizontal="right" vertical="center"/>
    </xf>
    <xf numFmtId="4" fontId="84" fillId="89" borderId="257" applyNumberFormat="0" applyProtection="0">
      <alignment horizontal="right" vertical="center"/>
    </xf>
    <xf numFmtId="4" fontId="96" fillId="0" borderId="263" applyNumberFormat="0" applyProtection="0">
      <alignment horizontal="right" vertical="center"/>
    </xf>
    <xf numFmtId="4" fontId="96" fillId="0" borderId="263" applyNumberFormat="0" applyProtection="0">
      <alignment horizontal="right" vertical="center"/>
    </xf>
    <xf numFmtId="4" fontId="96" fillId="0" borderId="263" applyNumberFormat="0" applyProtection="0">
      <alignment horizontal="right" vertical="center"/>
    </xf>
    <xf numFmtId="4" fontId="84" fillId="89" borderId="257" applyNumberFormat="0" applyProtection="0">
      <alignment horizontal="right" vertical="center"/>
    </xf>
    <xf numFmtId="4" fontId="96" fillId="0" borderId="263" applyNumberFormat="0" applyProtection="0">
      <alignment horizontal="right" vertical="center"/>
    </xf>
    <xf numFmtId="4" fontId="84" fillId="89" borderId="257" applyNumberFormat="0" applyProtection="0">
      <alignment horizontal="right" vertical="center"/>
    </xf>
    <xf numFmtId="4" fontId="84" fillId="89" borderId="257" applyNumberFormat="0" applyProtection="0">
      <alignment horizontal="right" vertical="center"/>
    </xf>
    <xf numFmtId="0" fontId="109" fillId="44" borderId="284" applyNumberFormat="0" applyAlignment="0" applyProtection="0"/>
    <xf numFmtId="4" fontId="84" fillId="90" borderId="258" applyNumberFormat="0" applyProtection="0">
      <alignment horizontal="right" vertical="center"/>
    </xf>
    <xf numFmtId="0" fontId="109" fillId="44" borderId="284" applyNumberFormat="0" applyAlignment="0" applyProtection="0"/>
    <xf numFmtId="0" fontId="109" fillId="44" borderId="284" applyNumberFormat="0" applyAlignment="0" applyProtection="0"/>
    <xf numFmtId="0" fontId="109" fillId="44" borderId="284" applyNumberFormat="0" applyAlignment="0" applyProtection="0"/>
    <xf numFmtId="0" fontId="109" fillId="44" borderId="284" applyNumberFormat="0" applyAlignment="0" applyProtection="0"/>
    <xf numFmtId="4" fontId="185" fillId="76" borderId="263" applyNumberFormat="0" applyProtection="0">
      <alignment horizontal="right" vertical="center"/>
    </xf>
    <xf numFmtId="4" fontId="185" fillId="76" borderId="263" applyNumberFormat="0" applyProtection="0">
      <alignment horizontal="right" vertical="center"/>
    </xf>
    <xf numFmtId="0" fontId="109" fillId="44" borderId="284" applyNumberFormat="0" applyAlignment="0" applyProtection="0"/>
    <xf numFmtId="0" fontId="109" fillId="44" borderId="284" applyNumberFormat="0" applyAlignment="0" applyProtection="0"/>
    <xf numFmtId="0" fontId="109" fillId="44" borderId="284" applyNumberFormat="0" applyAlignment="0" applyProtection="0"/>
    <xf numFmtId="4" fontId="134" fillId="90" borderId="258" applyNumberFormat="0" applyProtection="0">
      <alignment horizontal="right" vertical="center"/>
    </xf>
    <xf numFmtId="4" fontId="134" fillId="89" borderId="257" applyNumberFormat="0" applyProtection="0">
      <alignment horizontal="right" vertical="center"/>
    </xf>
    <xf numFmtId="0" fontId="109" fillId="44" borderId="284" applyNumberFormat="0" applyAlignment="0" applyProtection="0"/>
    <xf numFmtId="0" fontId="109" fillId="44" borderId="284" applyNumberFormat="0" applyAlignment="0" applyProtection="0"/>
    <xf numFmtId="4" fontId="134" fillId="89" borderId="257" applyNumberFormat="0" applyProtection="0">
      <alignment horizontal="right" vertical="center"/>
    </xf>
    <xf numFmtId="4" fontId="134" fillId="90" borderId="258" applyNumberFormat="0" applyProtection="0">
      <alignment horizontal="right" vertical="center"/>
    </xf>
    <xf numFmtId="0" fontId="109" fillId="44" borderId="284" applyNumberFormat="0" applyAlignment="0" applyProtection="0"/>
    <xf numFmtId="4" fontId="138" fillId="80" borderId="259">
      <alignment vertical="center"/>
    </xf>
    <xf numFmtId="4" fontId="139" fillId="80" borderId="259">
      <alignment vertical="center"/>
    </xf>
    <xf numFmtId="4" fontId="138" fillId="81" borderId="259">
      <alignment vertical="center"/>
    </xf>
    <xf numFmtId="4" fontId="139" fillId="91" borderId="259">
      <alignment vertical="center"/>
    </xf>
    <xf numFmtId="4" fontId="96" fillId="53" borderId="263" applyNumberFormat="0" applyProtection="0">
      <alignment horizontal="left" vertical="center" indent="1"/>
    </xf>
    <xf numFmtId="4" fontId="96" fillId="53" borderId="263" applyNumberFormat="0" applyProtection="0">
      <alignment horizontal="left" vertical="center" indent="1"/>
    </xf>
    <xf numFmtId="4" fontId="96" fillId="53" borderId="263" applyNumberFormat="0" applyProtection="0">
      <alignment horizontal="left" vertical="center" indent="1"/>
    </xf>
    <xf numFmtId="4" fontId="96" fillId="53" borderId="263"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4" fontId="84" fillId="105" borderId="258" applyNumberFormat="0" applyProtection="0">
      <alignment horizontal="left" vertical="center" indent="1"/>
    </xf>
    <xf numFmtId="0" fontId="34" fillId="131" borderId="257" applyNumberFormat="0" applyProtection="0">
      <alignment horizontal="left" vertical="center" indent="1"/>
    </xf>
    <xf numFmtId="0" fontId="46" fillId="0" borderId="271">
      <alignment horizontal="left" vertical="center"/>
    </xf>
    <xf numFmtId="0" fontId="120" fillId="105" borderId="258" applyNumberFormat="0" applyProtection="0">
      <alignment horizontal="left" vertical="top" indent="1"/>
    </xf>
    <xf numFmtId="0" fontId="120" fillId="105" borderId="258" applyNumberFormat="0" applyProtection="0">
      <alignment horizontal="left" vertical="top"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84" fillId="105" borderId="258" applyNumberFormat="0" applyProtection="0">
      <alignment horizontal="left" vertical="top" indent="1"/>
    </xf>
    <xf numFmtId="0" fontId="34" fillId="131" borderId="257" applyNumberFormat="0" applyProtection="0">
      <alignment horizontal="left" vertical="center" indent="1"/>
    </xf>
    <xf numFmtId="4" fontId="126" fillId="81" borderId="259">
      <alignment vertical="center"/>
    </xf>
    <xf numFmtId="4" fontId="127" fillId="81" borderId="259">
      <alignment vertical="center"/>
    </xf>
    <xf numFmtId="4" fontId="187" fillId="140" borderId="267" applyNumberFormat="0" applyProtection="0">
      <alignment horizontal="left" vertical="center" indent="1"/>
    </xf>
    <xf numFmtId="4" fontId="187" fillId="140" borderId="267" applyNumberFormat="0" applyProtection="0">
      <alignment horizontal="left" vertical="center" indent="1"/>
    </xf>
    <xf numFmtId="4" fontId="190" fillId="88" borderId="263" applyNumberFormat="0" applyProtection="0">
      <alignment horizontal="right" vertical="center"/>
    </xf>
    <xf numFmtId="4" fontId="190" fillId="88" borderId="263" applyNumberFormat="0" applyProtection="0">
      <alignment horizontal="right" vertical="center"/>
    </xf>
    <xf numFmtId="4" fontId="144" fillId="0" borderId="258" applyNumberFormat="0" applyProtection="0">
      <alignment horizontal="right" vertical="center"/>
    </xf>
    <xf numFmtId="4" fontId="144" fillId="89" borderId="257" applyNumberFormat="0" applyProtection="0">
      <alignment horizontal="right" vertical="center"/>
    </xf>
    <xf numFmtId="4" fontId="144" fillId="89" borderId="257" applyNumberFormat="0" applyProtection="0">
      <alignment horizontal="right" vertical="center"/>
    </xf>
    <xf numFmtId="4" fontId="144" fillId="90" borderId="258" applyNumberFormat="0" applyProtection="0">
      <alignment horizontal="right" vertical="center"/>
    </xf>
    <xf numFmtId="0" fontId="86" fillId="42" borderId="284" applyNumberFormat="0" applyAlignment="0" applyProtection="0"/>
    <xf numFmtId="0" fontId="86" fillId="42" borderId="284" applyNumberFormat="0" applyAlignment="0" applyProtection="0"/>
    <xf numFmtId="0" fontId="86" fillId="42" borderId="284" applyNumberFormat="0" applyAlignment="0" applyProtection="0"/>
    <xf numFmtId="0" fontId="86" fillId="42" borderId="284" applyNumberFormat="0" applyAlignment="0" applyProtection="0"/>
    <xf numFmtId="0" fontId="86" fillId="42" borderId="284" applyNumberFormat="0" applyAlignment="0" applyProtection="0"/>
    <xf numFmtId="0" fontId="86" fillId="42" borderId="284" applyNumberFormat="0" applyAlignment="0" applyProtection="0"/>
    <xf numFmtId="0" fontId="85" fillId="49" borderId="284" applyNumberFormat="0" applyAlignment="0" applyProtection="0"/>
    <xf numFmtId="0" fontId="86" fillId="42" borderId="284" applyNumberFormat="0" applyAlignment="0" applyProtection="0"/>
    <xf numFmtId="0" fontId="86" fillId="42" borderId="284" applyNumberFormat="0" applyAlignment="0" applyProtection="0"/>
    <xf numFmtId="0" fontId="85" fillId="49" borderId="284" applyNumberFormat="0" applyAlignment="0" applyProtection="0"/>
    <xf numFmtId="200" fontId="150" fillId="0" borderId="262">
      <alignment horizontal="center"/>
    </xf>
    <xf numFmtId="0" fontId="34" fillId="0" borderId="262" applyNumberFormat="0" applyFont="0" applyFill="0" applyAlignment="0" applyProtection="0"/>
    <xf numFmtId="0" fontId="34" fillId="0" borderId="262" applyNumberFormat="0" applyFont="0" applyFill="0" applyAlignment="0" applyProtection="0"/>
    <xf numFmtId="0" fontId="34" fillId="0" borderId="262" applyNumberFormat="0" applyFont="0" applyFill="0" applyAlignment="0" applyProtection="0"/>
    <xf numFmtId="0" fontId="34" fillId="0" borderId="262" applyNumberFormat="0" applyFont="0" applyFill="0" applyAlignment="0" applyProtection="0"/>
    <xf numFmtId="0" fontId="34" fillId="131" borderId="298" applyNumberFormat="0" applyProtection="0">
      <alignment horizontal="left" vertical="center" indent="1"/>
    </xf>
    <xf numFmtId="4" fontId="84" fillId="38" borderId="287" applyNumberFormat="0" applyProtection="0">
      <alignment horizontal="right" vertical="center"/>
    </xf>
    <xf numFmtId="4" fontId="84" fillId="37" borderId="287" applyNumberFormat="0" applyProtection="0">
      <alignment horizontal="right" vertical="center"/>
    </xf>
    <xf numFmtId="0" fontId="34" fillId="131" borderId="298" applyNumberFormat="0" applyProtection="0">
      <alignment horizontal="left" vertical="center" indent="1"/>
    </xf>
    <xf numFmtId="0" fontId="155" fillId="0" borderId="269" applyNumberFormat="0" applyFill="0" applyAlignment="0" applyProtection="0"/>
    <xf numFmtId="4" fontId="96" fillId="132" borderId="263" applyNumberFormat="0" applyProtection="0">
      <alignment horizontal="right" vertical="center"/>
    </xf>
    <xf numFmtId="4" fontId="96" fillId="132" borderId="263" applyNumberFormat="0" applyProtection="0">
      <alignment horizontal="right" vertical="center"/>
    </xf>
    <xf numFmtId="0" fontId="155" fillId="0" borderId="270" applyNumberFormat="0" applyFill="0" applyAlignment="0" applyProtection="0"/>
    <xf numFmtId="0" fontId="155" fillId="0" borderId="269" applyNumberFormat="0" applyFill="0" applyAlignment="0" applyProtection="0"/>
    <xf numFmtId="0" fontId="155" fillId="0" borderId="270" applyNumberFormat="0" applyFill="0" applyAlignment="0" applyProtection="0"/>
    <xf numFmtId="0" fontId="155" fillId="0" borderId="270" applyNumberFormat="0" applyFill="0" applyAlignment="0" applyProtection="0"/>
    <xf numFmtId="4" fontId="185" fillId="78" borderId="263" applyNumberFormat="0" applyProtection="0">
      <alignment vertical="center"/>
    </xf>
    <xf numFmtId="4" fontId="96" fillId="62" borderId="267" applyNumberFormat="0" applyProtection="0">
      <alignment horizontal="right" vertical="center"/>
    </xf>
    <xf numFmtId="4" fontId="84" fillId="133" borderId="298" applyNumberFormat="0" applyProtection="0">
      <alignment horizontal="right" vertical="center"/>
    </xf>
    <xf numFmtId="4" fontId="96" fillId="62" borderId="267" applyNumberFormat="0" applyProtection="0">
      <alignment horizontal="right" vertical="center"/>
    </xf>
    <xf numFmtId="198" fontId="34" fillId="0" borderId="260">
      <protection locked="0"/>
    </xf>
    <xf numFmtId="4" fontId="96" fillId="62" borderId="267" applyNumberFormat="0" applyProtection="0">
      <alignment horizontal="right" vertical="center"/>
    </xf>
    <xf numFmtId="198" fontId="34" fillId="0" borderId="260">
      <protection locked="0"/>
    </xf>
    <xf numFmtId="4" fontId="84" fillId="99" borderId="298" applyNumberFormat="0" applyProtection="0">
      <alignment horizontal="right" vertical="center"/>
    </xf>
    <xf numFmtId="4" fontId="84" fillId="99" borderId="298" applyNumberFormat="0" applyProtection="0">
      <alignment horizontal="right" vertical="center"/>
    </xf>
    <xf numFmtId="198" fontId="34" fillId="0" borderId="260">
      <protection locked="0"/>
    </xf>
    <xf numFmtId="4" fontId="96" fillId="37" borderId="263" applyNumberFormat="0" applyProtection="0">
      <alignment horizontal="right" vertical="center"/>
    </xf>
    <xf numFmtId="198" fontId="34" fillId="0" borderId="260">
      <protection locked="0"/>
    </xf>
    <xf numFmtId="198" fontId="34" fillId="0" borderId="260">
      <protection locked="0"/>
    </xf>
    <xf numFmtId="4" fontId="96" fillId="37" borderId="263" applyNumberFormat="0" applyProtection="0">
      <alignment horizontal="right" vertical="center"/>
    </xf>
    <xf numFmtId="0" fontId="34" fillId="131" borderId="298" applyNumberFormat="0" applyProtection="0">
      <alignment horizontal="left" vertical="center" indent="1"/>
    </xf>
    <xf numFmtId="4" fontId="96" fillId="37" borderId="263" applyNumberFormat="0" applyProtection="0">
      <alignment horizontal="right" vertical="center"/>
    </xf>
    <xf numFmtId="0" fontId="34" fillId="131" borderId="298" applyNumberFormat="0" applyProtection="0">
      <alignment horizontal="left" vertical="center" indent="1"/>
    </xf>
    <xf numFmtId="4" fontId="84" fillId="37" borderId="287" applyNumberFormat="0" applyProtection="0">
      <alignment horizontal="right" vertical="center"/>
    </xf>
    <xf numFmtId="4" fontId="84" fillId="38" borderId="287" applyNumberFormat="0" applyProtection="0">
      <alignment horizontal="right" vertical="center"/>
    </xf>
    <xf numFmtId="4" fontId="96" fillId="53" borderId="263" applyNumberFormat="0" applyProtection="0">
      <alignment horizontal="left" vertical="center" indent="1"/>
    </xf>
    <xf numFmtId="0" fontId="11" fillId="0" borderId="0"/>
    <xf numFmtId="0" fontId="85" fillId="49" borderId="276" applyNumberFormat="0" applyAlignment="0" applyProtection="0"/>
    <xf numFmtId="0" fontId="86" fillId="122" borderId="276" applyNumberFormat="0" applyAlignment="0" applyProtection="0"/>
    <xf numFmtId="0" fontId="170" fillId="123" borderId="277" applyNumberFormat="0" applyAlignment="0" applyProtection="0"/>
    <xf numFmtId="0" fontId="85" fillId="49" borderId="276" applyNumberFormat="0" applyAlignment="0" applyProtection="0"/>
    <xf numFmtId="0" fontId="170" fillId="123" borderId="277" applyNumberFormat="0" applyAlignment="0" applyProtection="0"/>
    <xf numFmtId="0" fontId="170" fillId="123" borderId="277" applyNumberFormat="0" applyAlignment="0" applyProtection="0"/>
    <xf numFmtId="0" fontId="86" fillId="42" borderId="276" applyNumberFormat="0" applyAlignment="0" applyProtection="0"/>
    <xf numFmtId="0" fontId="86" fillId="42" borderId="276" applyNumberFormat="0" applyAlignment="0" applyProtection="0"/>
    <xf numFmtId="0" fontId="86" fillId="42" borderId="276" applyNumberFormat="0" applyAlignment="0" applyProtection="0"/>
    <xf numFmtId="0" fontId="86" fillId="42" borderId="276" applyNumberFormat="0" applyAlignment="0" applyProtection="0"/>
    <xf numFmtId="0" fontId="86" fillId="42" borderId="276" applyNumberFormat="0" applyAlignment="0" applyProtection="0"/>
    <xf numFmtId="0" fontId="86" fillId="42" borderId="276" applyNumberFormat="0" applyAlignment="0" applyProtection="0"/>
    <xf numFmtId="0" fontId="109" fillId="44" borderId="276" applyNumberFormat="0" applyAlignment="0" applyProtection="0"/>
    <xf numFmtId="0" fontId="181" fillId="68" borderId="277" applyNumberFormat="0" applyAlignment="0" applyProtection="0"/>
    <xf numFmtId="0" fontId="109" fillId="44" borderId="276" applyNumberFormat="0" applyAlignment="0" applyProtection="0"/>
    <xf numFmtId="0" fontId="181" fillId="68" borderId="277" applyNumberFormat="0" applyAlignment="0" applyProtection="0"/>
    <xf numFmtId="0" fontId="181" fillId="68" borderId="277" applyNumberFormat="0" applyAlignment="0" applyProtection="0"/>
    <xf numFmtId="0" fontId="109" fillId="44" borderId="276" applyNumberFormat="0" applyAlignment="0" applyProtection="0"/>
    <xf numFmtId="0" fontId="109" fillId="44" borderId="276" applyNumberFormat="0" applyAlignment="0" applyProtection="0"/>
    <xf numFmtId="0" fontId="109" fillId="44" borderId="276" applyNumberFormat="0" applyAlignment="0" applyProtection="0"/>
    <xf numFmtId="0" fontId="109" fillId="44" borderId="276" applyNumberFormat="0" applyAlignment="0" applyProtection="0"/>
    <xf numFmtId="0" fontId="181" fillId="68" borderId="276" applyNumberFormat="0" applyAlignment="0" applyProtection="0"/>
    <xf numFmtId="0" fontId="109" fillId="44" borderId="276" applyNumberFormat="0" applyAlignment="0" applyProtection="0"/>
    <xf numFmtId="0" fontId="181" fillId="68" borderId="276" applyNumberFormat="0" applyAlignment="0" applyProtection="0"/>
    <xf numFmtId="0" fontId="109" fillId="44" borderId="276" applyNumberFormat="0" applyAlignment="0" applyProtection="0"/>
    <xf numFmtId="0" fontId="109" fillId="44" borderId="276" applyNumberFormat="0" applyAlignment="0" applyProtection="0"/>
    <xf numFmtId="0" fontId="109" fillId="44" borderId="276" applyNumberFormat="0" applyAlignment="0" applyProtection="0"/>
    <xf numFmtId="0" fontId="109" fillId="44" borderId="276" applyNumberFormat="0" applyAlignment="0" applyProtection="0"/>
    <xf numFmtId="0" fontId="109" fillId="44" borderId="276" applyNumberFormat="0" applyAlignment="0" applyProtection="0"/>
    <xf numFmtId="0" fontId="109" fillId="44" borderId="276" applyNumberFormat="0" applyAlignment="0" applyProtection="0"/>
    <xf numFmtId="0" fontId="109" fillId="44" borderId="276" applyNumberFormat="0" applyAlignment="0" applyProtection="0"/>
    <xf numFmtId="0" fontId="109" fillId="44" borderId="276" applyNumberFormat="0" applyAlignment="0" applyProtection="0"/>
    <xf numFmtId="0" fontId="34" fillId="67" borderId="278" applyNumberFormat="0" applyFont="0" applyAlignment="0" applyProtection="0"/>
    <xf numFmtId="0" fontId="34" fillId="40" borderId="278" applyNumberFormat="0" applyFont="0" applyAlignment="0" applyProtection="0"/>
    <xf numFmtId="0" fontId="96" fillId="67" borderId="277" applyNumberFormat="0" applyFont="0" applyAlignment="0" applyProtection="0"/>
    <xf numFmtId="0" fontId="84" fillId="40" borderId="278" applyNumberFormat="0" applyFont="0" applyAlignment="0" applyProtection="0"/>
    <xf numFmtId="0" fontId="96" fillId="67" borderId="277" applyNumberFormat="0" applyFont="0" applyAlignment="0" applyProtection="0"/>
    <xf numFmtId="0" fontId="84" fillId="40" borderId="278" applyNumberFormat="0" applyFont="0" applyAlignment="0" applyProtection="0"/>
    <xf numFmtId="0" fontId="84" fillId="40" borderId="278" applyNumberFormat="0" applyFont="0" applyAlignment="0" applyProtection="0"/>
    <xf numFmtId="0" fontId="34" fillId="40" borderId="278" applyNumberFormat="0" applyFont="0" applyAlignment="0" applyProtection="0"/>
    <xf numFmtId="0" fontId="96" fillId="67" borderId="277" applyNumberFormat="0" applyFont="0" applyAlignment="0" applyProtection="0"/>
    <xf numFmtId="0" fontId="34" fillId="40" borderId="276" applyNumberFormat="0" applyFont="0" applyAlignment="0" applyProtection="0"/>
    <xf numFmtId="0" fontId="34" fillId="40" borderId="276" applyNumberFormat="0" applyFont="0" applyAlignment="0" applyProtection="0"/>
    <xf numFmtId="0" fontId="96" fillId="67" borderId="277" applyNumberFormat="0" applyFont="0" applyAlignment="0" applyProtection="0"/>
    <xf numFmtId="0" fontId="34" fillId="40" borderId="276" applyNumberFormat="0" applyFont="0" applyAlignment="0" applyProtection="0"/>
    <xf numFmtId="0" fontId="34" fillId="40" borderId="276" applyNumberFormat="0" applyFont="0" applyAlignment="0" applyProtection="0"/>
    <xf numFmtId="0" fontId="34" fillId="40" borderId="276" applyNumberFormat="0" applyFont="0" applyAlignment="0" applyProtection="0"/>
    <xf numFmtId="0" fontId="118" fillId="122" borderId="257" applyNumberFormat="0" applyAlignment="0" applyProtection="0"/>
    <xf numFmtId="0" fontId="118" fillId="123" borderId="257" applyNumberFormat="0" applyAlignment="0" applyProtection="0"/>
    <xf numFmtId="0" fontId="118" fillId="49" borderId="257" applyNumberFormat="0" applyAlignment="0" applyProtection="0"/>
    <xf numFmtId="0" fontId="118" fillId="123" borderId="257" applyNumberFormat="0" applyAlignment="0" applyProtection="0"/>
    <xf numFmtId="0" fontId="118" fillId="49" borderId="257" applyNumberFormat="0" applyAlignment="0" applyProtection="0"/>
    <xf numFmtId="0" fontId="118" fillId="49" borderId="257" applyNumberFormat="0" applyAlignment="0" applyProtection="0"/>
    <xf numFmtId="0" fontId="118" fillId="42" borderId="257" applyNumberFormat="0" applyAlignment="0" applyProtection="0"/>
    <xf numFmtId="0" fontId="118" fillId="42" borderId="257" applyNumberFormat="0" applyAlignment="0" applyProtection="0"/>
    <xf numFmtId="0" fontId="118" fillId="42" borderId="257" applyNumberFormat="0" applyAlignment="0" applyProtection="0"/>
    <xf numFmtId="0" fontId="118" fillId="42" borderId="257" applyNumberFormat="0" applyAlignment="0" applyProtection="0"/>
    <xf numFmtId="0" fontId="118" fillId="42" borderId="257" applyNumberFormat="0" applyAlignment="0" applyProtection="0"/>
    <xf numFmtId="4" fontId="96" fillId="77" borderId="277" applyNumberFormat="0" applyProtection="0">
      <alignment vertical="center"/>
    </xf>
    <xf numFmtId="4" fontId="84" fillId="78" borderId="257" applyNumberFormat="0" applyProtection="0">
      <alignment vertical="center"/>
    </xf>
    <xf numFmtId="4" fontId="96" fillId="77" borderId="277" applyNumberFormat="0" applyProtection="0">
      <alignment vertical="center"/>
    </xf>
    <xf numFmtId="4" fontId="96" fillId="77" borderId="277" applyNumberFormat="0" applyProtection="0">
      <alignment vertical="center"/>
    </xf>
    <xf numFmtId="4" fontId="96" fillId="77" borderId="277" applyNumberFormat="0" applyProtection="0">
      <alignment vertical="center"/>
    </xf>
    <xf numFmtId="4" fontId="84" fillId="78" borderId="257" applyNumberFormat="0" applyProtection="0">
      <alignment vertical="center"/>
    </xf>
    <xf numFmtId="4" fontId="96" fillId="77" borderId="277" applyNumberFormat="0" applyProtection="0">
      <alignment vertical="center"/>
    </xf>
    <xf numFmtId="4" fontId="84" fillId="78" borderId="257" applyNumberFormat="0" applyProtection="0">
      <alignment vertical="center"/>
    </xf>
    <xf numFmtId="4" fontId="84" fillId="78" borderId="257" applyNumberFormat="0" applyProtection="0">
      <alignment vertical="center"/>
    </xf>
    <xf numFmtId="4" fontId="128" fillId="77" borderId="279" applyNumberFormat="0" applyProtection="0">
      <alignment vertical="center"/>
    </xf>
    <xf numFmtId="4" fontId="185" fillId="78" borderId="277" applyNumberFormat="0" applyProtection="0">
      <alignment vertical="center"/>
    </xf>
    <xf numFmtId="4" fontId="185" fillId="78" borderId="277" applyNumberFormat="0" applyProtection="0">
      <alignment vertical="center"/>
    </xf>
    <xf numFmtId="4" fontId="125" fillId="78" borderId="279" applyNumberFormat="0" applyProtection="0">
      <alignment vertical="center"/>
    </xf>
    <xf numFmtId="4" fontId="134" fillId="78" borderId="257" applyNumberFormat="0" applyProtection="0">
      <alignment vertical="center"/>
    </xf>
    <xf numFmtId="4" fontId="134" fillId="78" borderId="257" applyNumberFormat="0" applyProtection="0">
      <alignment vertical="center"/>
    </xf>
    <xf numFmtId="4" fontId="125" fillId="77" borderId="279" applyNumberFormat="0" applyProtection="0">
      <alignment vertical="center"/>
    </xf>
    <xf numFmtId="4" fontId="96" fillId="78" borderId="277" applyNumberFormat="0" applyProtection="0">
      <alignment horizontal="left" vertical="center" indent="1"/>
    </xf>
    <xf numFmtId="4" fontId="96" fillId="78" borderId="277" applyNumberFormat="0" applyProtection="0">
      <alignment horizontal="left" vertical="center" indent="1"/>
    </xf>
    <xf numFmtId="4" fontId="96" fillId="78" borderId="277" applyNumberFormat="0" applyProtection="0">
      <alignment horizontal="left" vertical="center" indent="1"/>
    </xf>
    <xf numFmtId="4" fontId="96" fillId="78" borderId="277" applyNumberFormat="0" applyProtection="0">
      <alignment horizontal="left" vertical="center" indent="1"/>
    </xf>
    <xf numFmtId="4" fontId="84" fillId="78" borderId="257" applyNumberFormat="0" applyProtection="0">
      <alignment horizontal="left" vertical="center" indent="1"/>
    </xf>
    <xf numFmtId="4" fontId="84" fillId="78" borderId="257" applyNumberFormat="0" applyProtection="0">
      <alignment horizontal="left" vertical="center" indent="1"/>
    </xf>
    <xf numFmtId="4" fontId="128" fillId="77" borderId="279" applyNumberFormat="0" applyProtection="0">
      <alignment horizontal="left" vertical="center" indent="1"/>
    </xf>
    <xf numFmtId="0" fontId="186" fillId="77" borderId="279" applyNumberFormat="0" applyProtection="0">
      <alignment horizontal="left" vertical="top" indent="1"/>
    </xf>
    <xf numFmtId="0" fontId="186" fillId="77" borderId="279" applyNumberFormat="0" applyProtection="0">
      <alignment horizontal="left" vertical="top" indent="1"/>
    </xf>
    <xf numFmtId="0" fontId="128" fillId="78" borderId="279" applyNumberFormat="0" applyProtection="0">
      <alignment horizontal="left" vertical="top" indent="1"/>
    </xf>
    <xf numFmtId="4" fontId="84" fillId="78" borderId="257" applyNumberFormat="0" applyProtection="0">
      <alignment horizontal="left" vertical="center" indent="1"/>
    </xf>
    <xf numFmtId="4" fontId="84" fillId="78" borderId="257" applyNumberFormat="0" applyProtection="0">
      <alignment horizontal="left" vertical="center" indent="1"/>
    </xf>
    <xf numFmtId="0" fontId="128" fillId="77" borderId="279" applyNumberFormat="0" applyProtection="0">
      <alignment horizontal="left" vertical="top" indent="1"/>
    </xf>
    <xf numFmtId="4" fontId="96" fillId="53" borderId="277" applyNumberFormat="0" applyProtection="0">
      <alignment horizontal="left" vertical="center" indent="1"/>
    </xf>
    <xf numFmtId="4" fontId="96" fillId="53" borderId="277" applyNumberFormat="0" applyProtection="0">
      <alignment horizontal="left" vertical="center" indent="1"/>
    </xf>
    <xf numFmtId="4" fontId="96" fillId="53" borderId="277" applyNumberFormat="0" applyProtection="0">
      <alignment horizontal="left" vertical="center" indent="1"/>
    </xf>
    <xf numFmtId="4" fontId="96" fillId="53" borderId="27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4" fontId="96" fillId="37" borderId="277" applyNumberFormat="0" applyProtection="0">
      <alignment horizontal="right" vertical="center"/>
    </xf>
    <xf numFmtId="4" fontId="96" fillId="37" borderId="277" applyNumberFormat="0" applyProtection="0">
      <alignment horizontal="right" vertical="center"/>
    </xf>
    <xf numFmtId="4" fontId="96" fillId="37" borderId="277" applyNumberFormat="0" applyProtection="0">
      <alignment horizontal="right" vertical="center"/>
    </xf>
    <xf numFmtId="4" fontId="96" fillId="37" borderId="277" applyNumberFormat="0" applyProtection="0">
      <alignment horizontal="right" vertical="center"/>
    </xf>
    <xf numFmtId="4" fontId="84" fillId="37" borderId="279" applyNumberFormat="0" applyProtection="0">
      <alignment horizontal="right" vertical="center"/>
    </xf>
    <xf numFmtId="4" fontId="84" fillId="99" borderId="257" applyNumberFormat="0" applyProtection="0">
      <alignment horizontal="right" vertical="center"/>
    </xf>
    <xf numFmtId="4" fontId="84" fillId="99" borderId="257" applyNumberFormat="0" applyProtection="0">
      <alignment horizontal="right" vertical="center"/>
    </xf>
    <xf numFmtId="4" fontId="84" fillId="37" borderId="279" applyNumberFormat="0" applyProtection="0">
      <alignment horizontal="right" vertical="center"/>
    </xf>
    <xf numFmtId="4" fontId="96" fillId="132" borderId="277" applyNumberFormat="0" applyProtection="0">
      <alignment horizontal="right" vertical="center"/>
    </xf>
    <xf numFmtId="4" fontId="96" fillId="132" borderId="277" applyNumberFormat="0" applyProtection="0">
      <alignment horizontal="right" vertical="center"/>
    </xf>
    <xf numFmtId="4" fontId="96" fillId="132" borderId="277" applyNumberFormat="0" applyProtection="0">
      <alignment horizontal="right" vertical="center"/>
    </xf>
    <xf numFmtId="4" fontId="96" fillId="132" borderId="277" applyNumberFormat="0" applyProtection="0">
      <alignment horizontal="right" vertical="center"/>
    </xf>
    <xf numFmtId="4" fontId="84" fillId="38" borderId="279" applyNumberFormat="0" applyProtection="0">
      <alignment horizontal="right" vertical="center"/>
    </xf>
    <xf numFmtId="4" fontId="84" fillId="133" borderId="257" applyNumberFormat="0" applyProtection="0">
      <alignment horizontal="right" vertical="center"/>
    </xf>
    <xf numFmtId="4" fontId="84" fillId="133" borderId="257" applyNumberFormat="0" applyProtection="0">
      <alignment horizontal="right" vertical="center"/>
    </xf>
    <xf numFmtId="4" fontId="84" fillId="38" borderId="279" applyNumberFormat="0" applyProtection="0">
      <alignment horizontal="right" vertical="center"/>
    </xf>
    <xf numFmtId="4" fontId="96" fillId="62" borderId="280" applyNumberFormat="0" applyProtection="0">
      <alignment horizontal="right" vertical="center"/>
    </xf>
    <xf numFmtId="4" fontId="96" fillId="62" borderId="280" applyNumberFormat="0" applyProtection="0">
      <alignment horizontal="right" vertical="center"/>
    </xf>
    <xf numFmtId="4" fontId="96" fillId="62" borderId="280" applyNumberFormat="0" applyProtection="0">
      <alignment horizontal="right" vertical="center"/>
    </xf>
    <xf numFmtId="4" fontId="96" fillId="62" borderId="280" applyNumberFormat="0" applyProtection="0">
      <alignment horizontal="right" vertical="center"/>
    </xf>
    <xf numFmtId="4" fontId="84" fillId="62" borderId="279" applyNumberFormat="0" applyProtection="0">
      <alignment horizontal="right" vertical="center"/>
    </xf>
    <xf numFmtId="4" fontId="84" fillId="91" borderId="257" applyNumberFormat="0" applyProtection="0">
      <alignment horizontal="right" vertical="center"/>
    </xf>
    <xf numFmtId="4" fontId="84" fillId="91" borderId="257" applyNumberFormat="0" applyProtection="0">
      <alignment horizontal="right" vertical="center"/>
    </xf>
    <xf numFmtId="4" fontId="84" fillId="62" borderId="279" applyNumberFormat="0" applyProtection="0">
      <alignment horizontal="right" vertical="center"/>
    </xf>
    <xf numFmtId="4" fontId="96" fillId="50" borderId="277" applyNumberFormat="0" applyProtection="0">
      <alignment horizontal="right" vertical="center"/>
    </xf>
    <xf numFmtId="4" fontId="96" fillId="50" borderId="277" applyNumberFormat="0" applyProtection="0">
      <alignment horizontal="right" vertical="center"/>
    </xf>
    <xf numFmtId="4" fontId="96" fillId="50" borderId="277" applyNumberFormat="0" applyProtection="0">
      <alignment horizontal="right" vertical="center"/>
    </xf>
    <xf numFmtId="4" fontId="96" fillId="50" borderId="277" applyNumberFormat="0" applyProtection="0">
      <alignment horizontal="right" vertical="center"/>
    </xf>
    <xf numFmtId="4" fontId="84" fillId="50" borderId="279" applyNumberFormat="0" applyProtection="0">
      <alignment horizontal="right" vertical="center"/>
    </xf>
    <xf numFmtId="4" fontId="84" fillId="96" borderId="257" applyNumberFormat="0" applyProtection="0">
      <alignment horizontal="right" vertical="center"/>
    </xf>
    <xf numFmtId="4" fontId="84" fillId="96" borderId="257" applyNumberFormat="0" applyProtection="0">
      <alignment horizontal="right" vertical="center"/>
    </xf>
    <xf numFmtId="4" fontId="84" fillId="50" borderId="279" applyNumberFormat="0" applyProtection="0">
      <alignment horizontal="right" vertical="center"/>
    </xf>
    <xf numFmtId="4" fontId="96" fillId="54" borderId="277" applyNumberFormat="0" applyProtection="0">
      <alignment horizontal="right" vertical="center"/>
    </xf>
    <xf numFmtId="4" fontId="96" fillId="54" borderId="277" applyNumberFormat="0" applyProtection="0">
      <alignment horizontal="right" vertical="center"/>
    </xf>
    <xf numFmtId="4" fontId="96" fillId="54" borderId="277" applyNumberFormat="0" applyProtection="0">
      <alignment horizontal="right" vertical="center"/>
    </xf>
    <xf numFmtId="4" fontId="96" fillId="54" borderId="277" applyNumberFormat="0" applyProtection="0">
      <alignment horizontal="right" vertical="center"/>
    </xf>
    <xf numFmtId="4" fontId="84" fillId="54" borderId="279" applyNumberFormat="0" applyProtection="0">
      <alignment horizontal="right" vertical="center"/>
    </xf>
    <xf numFmtId="4" fontId="84" fillId="134" borderId="257" applyNumberFormat="0" applyProtection="0">
      <alignment horizontal="right" vertical="center"/>
    </xf>
    <xf numFmtId="4" fontId="84" fillId="134" borderId="257" applyNumberFormat="0" applyProtection="0">
      <alignment horizontal="right" vertical="center"/>
    </xf>
    <xf numFmtId="4" fontId="84" fillId="54" borderId="279" applyNumberFormat="0" applyProtection="0">
      <alignment horizontal="right" vertical="center"/>
    </xf>
    <xf numFmtId="4" fontId="96" fillId="69" borderId="277" applyNumberFormat="0" applyProtection="0">
      <alignment horizontal="right" vertical="center"/>
    </xf>
    <xf numFmtId="4" fontId="96" fillId="69" borderId="277" applyNumberFormat="0" applyProtection="0">
      <alignment horizontal="right" vertical="center"/>
    </xf>
    <xf numFmtId="4" fontId="96" fillId="69" borderId="277" applyNumberFormat="0" applyProtection="0">
      <alignment horizontal="right" vertical="center"/>
    </xf>
    <xf numFmtId="4" fontId="96" fillId="69" borderId="277" applyNumberFormat="0" applyProtection="0">
      <alignment horizontal="right" vertical="center"/>
    </xf>
    <xf numFmtId="4" fontId="84" fillId="69" borderId="279" applyNumberFormat="0" applyProtection="0">
      <alignment horizontal="right" vertical="center"/>
    </xf>
    <xf numFmtId="4" fontId="84" fillId="100" borderId="257" applyNumberFormat="0" applyProtection="0">
      <alignment horizontal="right" vertical="center"/>
    </xf>
    <xf numFmtId="4" fontId="84" fillId="100" borderId="257" applyNumberFormat="0" applyProtection="0">
      <alignment horizontal="right" vertical="center"/>
    </xf>
    <xf numFmtId="4" fontId="84" fillId="69" borderId="279" applyNumberFormat="0" applyProtection="0">
      <alignment horizontal="right" vertical="center"/>
    </xf>
    <xf numFmtId="4" fontId="96" fillId="48" borderId="277" applyNumberFormat="0" applyProtection="0">
      <alignment horizontal="right" vertical="center"/>
    </xf>
    <xf numFmtId="4" fontId="96" fillId="48" borderId="277" applyNumberFormat="0" applyProtection="0">
      <alignment horizontal="right" vertical="center"/>
    </xf>
    <xf numFmtId="4" fontId="96" fillId="48" borderId="277" applyNumberFormat="0" applyProtection="0">
      <alignment horizontal="right" vertical="center"/>
    </xf>
    <xf numFmtId="4" fontId="96" fillId="48" borderId="277" applyNumberFormat="0" applyProtection="0">
      <alignment horizontal="right" vertical="center"/>
    </xf>
    <xf numFmtId="4" fontId="84" fillId="48" borderId="279" applyNumberFormat="0" applyProtection="0">
      <alignment horizontal="right" vertical="center"/>
    </xf>
    <xf numFmtId="4" fontId="84" fillId="135" borderId="257" applyNumberFormat="0" applyProtection="0">
      <alignment horizontal="right" vertical="center"/>
    </xf>
    <xf numFmtId="4" fontId="84" fillId="135" borderId="257" applyNumberFormat="0" applyProtection="0">
      <alignment horizontal="right" vertical="center"/>
    </xf>
    <xf numFmtId="4" fontId="84" fillId="48" borderId="279" applyNumberFormat="0" applyProtection="0">
      <alignment horizontal="right" vertical="center"/>
    </xf>
    <xf numFmtId="4" fontId="96" fillId="73" borderId="277" applyNumberFormat="0" applyProtection="0">
      <alignment horizontal="right" vertical="center"/>
    </xf>
    <xf numFmtId="4" fontId="96" fillId="73" borderId="277" applyNumberFormat="0" applyProtection="0">
      <alignment horizontal="right" vertical="center"/>
    </xf>
    <xf numFmtId="4" fontId="96" fillId="73" borderId="277" applyNumberFormat="0" applyProtection="0">
      <alignment horizontal="right" vertical="center"/>
    </xf>
    <xf numFmtId="4" fontId="96" fillId="73" borderId="277" applyNumberFormat="0" applyProtection="0">
      <alignment horizontal="right" vertical="center"/>
    </xf>
    <xf numFmtId="4" fontId="84" fillId="73" borderId="279" applyNumberFormat="0" applyProtection="0">
      <alignment horizontal="right" vertical="center"/>
    </xf>
    <xf numFmtId="4" fontId="84" fillId="136" borderId="257" applyNumberFormat="0" applyProtection="0">
      <alignment horizontal="right" vertical="center"/>
    </xf>
    <xf numFmtId="4" fontId="84" fillId="136" borderId="257" applyNumberFormat="0" applyProtection="0">
      <alignment horizontal="right" vertical="center"/>
    </xf>
    <xf numFmtId="4" fontId="84" fillId="73" borderId="279" applyNumberFormat="0" applyProtection="0">
      <alignment horizontal="right" vertical="center"/>
    </xf>
    <xf numFmtId="4" fontId="96" fillId="47" borderId="277" applyNumberFormat="0" applyProtection="0">
      <alignment horizontal="right" vertical="center"/>
    </xf>
    <xf numFmtId="4" fontId="96" fillId="47" borderId="277" applyNumberFormat="0" applyProtection="0">
      <alignment horizontal="right" vertical="center"/>
    </xf>
    <xf numFmtId="4" fontId="96" fillId="47" borderId="277" applyNumberFormat="0" applyProtection="0">
      <alignment horizontal="right" vertical="center"/>
    </xf>
    <xf numFmtId="4" fontId="96" fillId="47" borderId="277" applyNumberFormat="0" applyProtection="0">
      <alignment horizontal="right" vertical="center"/>
    </xf>
    <xf numFmtId="4" fontId="84" fillId="47" borderId="279" applyNumberFormat="0" applyProtection="0">
      <alignment horizontal="right" vertical="center"/>
    </xf>
    <xf numFmtId="4" fontId="84" fillId="95" borderId="257" applyNumberFormat="0" applyProtection="0">
      <alignment horizontal="right" vertical="center"/>
    </xf>
    <xf numFmtId="4" fontId="84" fillId="95" borderId="257" applyNumberFormat="0" applyProtection="0">
      <alignment horizontal="right" vertical="center"/>
    </xf>
    <xf numFmtId="4" fontId="84" fillId="47" borderId="279" applyNumberFormat="0" applyProtection="0">
      <alignment horizontal="right" vertical="center"/>
    </xf>
    <xf numFmtId="4" fontId="96" fillId="137" borderId="280" applyNumberFormat="0" applyProtection="0">
      <alignment horizontal="left" vertical="center" indent="1"/>
    </xf>
    <xf numFmtId="4" fontId="96" fillId="137" borderId="280" applyNumberFormat="0" applyProtection="0">
      <alignment horizontal="left" vertical="center" indent="1"/>
    </xf>
    <xf numFmtId="4" fontId="96" fillId="137" borderId="280" applyNumberFormat="0" applyProtection="0">
      <alignment horizontal="left" vertical="center" indent="1"/>
    </xf>
    <xf numFmtId="4" fontId="96" fillId="137" borderId="280" applyNumberFormat="0" applyProtection="0">
      <alignment horizontal="left" vertical="center" indent="1"/>
    </xf>
    <xf numFmtId="4" fontId="128" fillId="138" borderId="257" applyNumberFormat="0" applyProtection="0">
      <alignment horizontal="left" vertical="center" indent="1"/>
    </xf>
    <xf numFmtId="4" fontId="128" fillId="138" borderId="257" applyNumberFormat="0" applyProtection="0">
      <alignment horizontal="left" vertical="center" indent="1"/>
    </xf>
    <xf numFmtId="4" fontId="34" fillId="66" borderId="280" applyNumberFormat="0" applyProtection="0">
      <alignment horizontal="left" vertical="center" indent="1"/>
    </xf>
    <xf numFmtId="4" fontId="34" fillId="66" borderId="280" applyNumberFormat="0" applyProtection="0">
      <alignment horizontal="left" vertical="center" indent="1"/>
    </xf>
    <xf numFmtId="4" fontId="84" fillId="89" borderId="281" applyNumberFormat="0" applyProtection="0">
      <alignment horizontal="left" vertical="center" indent="1"/>
    </xf>
    <xf numFmtId="4" fontId="84" fillId="89" borderId="281" applyNumberFormat="0" applyProtection="0">
      <alignment horizontal="left" vertical="center" indent="1"/>
    </xf>
    <xf numFmtId="4" fontId="34" fillId="66" borderId="280" applyNumberFormat="0" applyProtection="0">
      <alignment horizontal="left" vertical="center" indent="1"/>
    </xf>
    <xf numFmtId="4" fontId="34" fillId="66" borderId="280" applyNumberFormat="0" applyProtection="0">
      <alignment horizontal="left" vertical="center" indent="1"/>
    </xf>
    <xf numFmtId="4" fontId="96" fillId="105" borderId="277" applyNumberFormat="0" applyProtection="0">
      <alignment horizontal="right" vertical="center"/>
    </xf>
    <xf numFmtId="4" fontId="96" fillId="105" borderId="277" applyNumberFormat="0" applyProtection="0">
      <alignment horizontal="right" vertical="center"/>
    </xf>
    <xf numFmtId="4" fontId="96" fillId="105" borderId="277" applyNumberFormat="0" applyProtection="0">
      <alignment horizontal="right" vertical="center"/>
    </xf>
    <xf numFmtId="4" fontId="96" fillId="105" borderId="277" applyNumberFormat="0" applyProtection="0">
      <alignment horizontal="right" vertical="center"/>
    </xf>
    <xf numFmtId="0" fontId="34" fillId="131" borderId="257" applyNumberFormat="0" applyProtection="0">
      <alignment horizontal="left" vertical="center" indent="1"/>
    </xf>
    <xf numFmtId="4" fontId="132" fillId="49" borderId="279" applyNumberFormat="0" applyProtection="0">
      <alignment horizontal="center" vertical="center"/>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4" fontId="84" fillId="105" borderId="279" applyNumberFormat="0" applyProtection="0">
      <alignment horizontal="right" vertical="center"/>
    </xf>
    <xf numFmtId="0" fontId="34" fillId="131" borderId="257" applyNumberFormat="0" applyProtection="0">
      <alignment horizontal="left" vertical="center" indent="1"/>
    </xf>
    <xf numFmtId="4" fontId="96" fillId="90" borderId="280" applyNumberFormat="0" applyProtection="0">
      <alignment horizontal="left" vertical="center" indent="1"/>
    </xf>
    <xf numFmtId="4" fontId="96" fillId="90" borderId="280" applyNumberFormat="0" applyProtection="0">
      <alignment horizontal="left" vertical="center" indent="1"/>
    </xf>
    <xf numFmtId="4" fontId="96" fillId="90" borderId="280" applyNumberFormat="0" applyProtection="0">
      <alignment horizontal="left" vertical="center" indent="1"/>
    </xf>
    <xf numFmtId="4" fontId="96" fillId="90" borderId="280" applyNumberFormat="0" applyProtection="0">
      <alignment horizontal="left" vertical="center" indent="1"/>
    </xf>
    <xf numFmtId="4" fontId="84" fillId="89" borderId="257" applyNumberFormat="0" applyProtection="0">
      <alignment horizontal="left" vertical="center" indent="1"/>
    </xf>
    <xf numFmtId="4" fontId="84" fillId="89" borderId="257" applyNumberFormat="0" applyProtection="0">
      <alignment horizontal="left" vertical="center" indent="1"/>
    </xf>
    <xf numFmtId="4" fontId="96" fillId="105" borderId="280" applyNumberFormat="0" applyProtection="0">
      <alignment horizontal="left" vertical="center" indent="1"/>
    </xf>
    <xf numFmtId="4" fontId="96" fillId="105" borderId="280" applyNumberFormat="0" applyProtection="0">
      <alignment horizontal="left" vertical="center" indent="1"/>
    </xf>
    <xf numFmtId="4" fontId="96" fillId="105" borderId="280" applyNumberFormat="0" applyProtection="0">
      <alignment horizontal="left" vertical="center" indent="1"/>
    </xf>
    <xf numFmtId="4" fontId="96" fillId="105" borderId="280" applyNumberFormat="0" applyProtection="0">
      <alignment horizontal="left" vertical="center" indent="1"/>
    </xf>
    <xf numFmtId="4" fontId="84" fillId="139" borderId="257" applyNumberFormat="0" applyProtection="0">
      <alignment horizontal="left" vertical="center" indent="1"/>
    </xf>
    <xf numFmtId="4" fontId="84" fillId="139" borderId="257" applyNumberFormat="0" applyProtection="0">
      <alignment horizontal="left" vertical="center" indent="1"/>
    </xf>
    <xf numFmtId="0" fontId="96" fillId="49" borderId="277" applyNumberFormat="0" applyProtection="0">
      <alignment horizontal="left" vertical="center" indent="1"/>
    </xf>
    <xf numFmtId="0" fontId="96" fillId="49" borderId="277" applyNumberFormat="0" applyProtection="0">
      <alignment horizontal="left" vertical="center" indent="1"/>
    </xf>
    <xf numFmtId="0" fontId="96" fillId="49" borderId="277" applyNumberFormat="0" applyProtection="0">
      <alignment horizontal="left" vertical="center" indent="1"/>
    </xf>
    <xf numFmtId="0" fontId="96" fillId="49" borderId="277" applyNumberFormat="0" applyProtection="0">
      <alignment horizontal="left" vertical="center" indent="1"/>
    </xf>
    <xf numFmtId="0" fontId="34" fillId="139" borderId="257" applyNumberFormat="0" applyProtection="0">
      <alignment horizontal="left" vertical="center" indent="1"/>
    </xf>
    <xf numFmtId="0" fontId="34" fillId="139" borderId="257" applyNumberFormat="0" applyProtection="0">
      <alignment horizontal="left" vertical="center" indent="1"/>
    </xf>
    <xf numFmtId="0" fontId="34" fillId="139" borderId="257" applyNumberFormat="0" applyProtection="0">
      <alignment horizontal="left" vertical="center" indent="1"/>
    </xf>
    <xf numFmtId="0" fontId="34" fillId="139" borderId="257" applyNumberFormat="0" applyProtection="0">
      <alignment horizontal="left" vertical="center" indent="1"/>
    </xf>
    <xf numFmtId="0" fontId="34" fillId="66" borderId="279" applyNumberFormat="0" applyProtection="0">
      <alignment horizontal="left" vertical="center" indent="1"/>
    </xf>
    <xf numFmtId="0" fontId="34" fillId="139" borderId="257" applyNumberFormat="0" applyProtection="0">
      <alignment horizontal="left" vertical="center" indent="1"/>
    </xf>
    <xf numFmtId="0" fontId="34" fillId="84" borderId="279" applyNumberFormat="0" applyProtection="0">
      <alignment horizontal="left" vertical="top" indent="1"/>
    </xf>
    <xf numFmtId="0" fontId="96" fillId="66" borderId="279" applyNumberFormat="0" applyProtection="0">
      <alignment horizontal="left" vertical="top" indent="1"/>
    </xf>
    <xf numFmtId="0" fontId="96" fillId="66" borderId="279" applyNumberFormat="0" applyProtection="0">
      <alignment horizontal="left" vertical="top" indent="1"/>
    </xf>
    <xf numFmtId="0" fontId="34" fillId="139" borderId="257" applyNumberFormat="0" applyProtection="0">
      <alignment horizontal="left" vertical="center" indent="1"/>
    </xf>
    <xf numFmtId="0" fontId="34" fillId="84" borderId="279" applyNumberFormat="0" applyProtection="0">
      <alignment horizontal="left" vertical="top" indent="1"/>
    </xf>
    <xf numFmtId="0" fontId="34" fillId="139" borderId="257" applyNumberFormat="0" applyProtection="0">
      <alignment horizontal="left" vertical="center" indent="1"/>
    </xf>
    <xf numFmtId="0" fontId="34" fillId="139" borderId="257" applyNumberFormat="0" applyProtection="0">
      <alignment horizontal="left" vertical="center" indent="1"/>
    </xf>
    <xf numFmtId="0" fontId="34" fillId="84" borderId="279" applyNumberFormat="0" applyProtection="0">
      <alignment horizontal="left" vertical="top" indent="1"/>
    </xf>
    <xf numFmtId="0" fontId="34" fillId="139" borderId="257" applyNumberFormat="0" applyProtection="0">
      <alignment horizontal="left" vertical="center" indent="1"/>
    </xf>
    <xf numFmtId="0" fontId="34" fillId="139" borderId="257" applyNumberFormat="0" applyProtection="0">
      <alignment horizontal="left" vertical="center" indent="1"/>
    </xf>
    <xf numFmtId="0" fontId="34" fillId="66" borderId="279" applyNumberFormat="0" applyProtection="0">
      <alignment horizontal="left" vertical="top" indent="1"/>
    </xf>
    <xf numFmtId="0" fontId="96" fillId="71" borderId="277" applyNumberFormat="0" applyProtection="0">
      <alignment horizontal="left" vertical="center" indent="1"/>
    </xf>
    <xf numFmtId="0" fontId="96" fillId="71" borderId="277" applyNumberFormat="0" applyProtection="0">
      <alignment horizontal="left" vertical="center" indent="1"/>
    </xf>
    <xf numFmtId="0" fontId="96" fillId="71" borderId="277" applyNumberFormat="0" applyProtection="0">
      <alignment horizontal="left" vertical="center" indent="1"/>
    </xf>
    <xf numFmtId="0" fontId="96" fillId="71" borderId="277" applyNumberFormat="0" applyProtection="0">
      <alignment horizontal="left" vertical="center" indent="1"/>
    </xf>
    <xf numFmtId="0" fontId="34" fillId="83" borderId="257" applyNumberFormat="0" applyProtection="0">
      <alignment horizontal="left" vertical="center" indent="1"/>
    </xf>
    <xf numFmtId="0" fontId="34" fillId="83" borderId="257" applyNumberFormat="0" applyProtection="0">
      <alignment horizontal="left" vertical="center" indent="1"/>
    </xf>
    <xf numFmtId="0" fontId="34" fillId="83" borderId="257" applyNumberFormat="0" applyProtection="0">
      <alignment horizontal="left" vertical="center" indent="1"/>
    </xf>
    <xf numFmtId="0" fontId="34" fillId="83" borderId="257" applyNumberFormat="0" applyProtection="0">
      <alignment horizontal="left" vertical="center" indent="1"/>
    </xf>
    <xf numFmtId="0" fontId="34" fillId="105" borderId="279" applyNumberFormat="0" applyProtection="0">
      <alignment horizontal="left" vertical="center" indent="1"/>
    </xf>
    <xf numFmtId="0" fontId="34" fillId="83" borderId="257" applyNumberFormat="0" applyProtection="0">
      <alignment horizontal="left" vertical="center" indent="1"/>
    </xf>
    <xf numFmtId="0" fontId="34" fillId="86" borderId="279" applyNumberFormat="0" applyProtection="0">
      <alignment horizontal="left" vertical="top" indent="1"/>
    </xf>
    <xf numFmtId="0" fontId="96" fillId="105" borderId="279" applyNumberFormat="0" applyProtection="0">
      <alignment horizontal="left" vertical="top" indent="1"/>
    </xf>
    <xf numFmtId="0" fontId="96" fillId="105" borderId="279" applyNumberFormat="0" applyProtection="0">
      <alignment horizontal="left" vertical="top" indent="1"/>
    </xf>
    <xf numFmtId="0" fontId="34" fillId="83" borderId="257" applyNumberFormat="0" applyProtection="0">
      <alignment horizontal="left" vertical="center" indent="1"/>
    </xf>
    <xf numFmtId="0" fontId="34" fillId="86" borderId="279" applyNumberFormat="0" applyProtection="0">
      <alignment horizontal="left" vertical="top" indent="1"/>
    </xf>
    <xf numFmtId="0" fontId="34" fillId="83" borderId="257" applyNumberFormat="0" applyProtection="0">
      <alignment horizontal="left" vertical="center" indent="1"/>
    </xf>
    <xf numFmtId="0" fontId="34" fillId="83" borderId="257" applyNumberFormat="0" applyProtection="0">
      <alignment horizontal="left" vertical="center" indent="1"/>
    </xf>
    <xf numFmtId="0" fontId="34" fillId="86" borderId="279" applyNumberFormat="0" applyProtection="0">
      <alignment horizontal="left" vertical="top" indent="1"/>
    </xf>
    <xf numFmtId="0" fontId="34" fillId="83" borderId="257" applyNumberFormat="0" applyProtection="0">
      <alignment horizontal="left" vertical="center" indent="1"/>
    </xf>
    <xf numFmtId="0" fontId="34" fillId="83" borderId="257" applyNumberFormat="0" applyProtection="0">
      <alignment horizontal="left" vertical="center" indent="1"/>
    </xf>
    <xf numFmtId="0" fontId="34" fillId="105" borderId="279" applyNumberFormat="0" applyProtection="0">
      <alignment horizontal="left" vertical="top" indent="1"/>
    </xf>
    <xf numFmtId="0" fontId="96" fillId="45" borderId="277" applyNumberFormat="0" applyProtection="0">
      <alignment horizontal="left" vertical="center" indent="1"/>
    </xf>
    <xf numFmtId="0" fontId="96" fillId="45" borderId="277" applyNumberFormat="0" applyProtection="0">
      <alignment horizontal="left" vertical="center" indent="1"/>
    </xf>
    <xf numFmtId="0" fontId="96" fillId="45" borderId="277" applyNumberFormat="0" applyProtection="0">
      <alignment horizontal="left" vertical="center" indent="1"/>
    </xf>
    <xf numFmtId="0" fontId="96" fillId="45" borderId="277" applyNumberFormat="0" applyProtection="0">
      <alignment horizontal="left" vertical="center" indent="1"/>
    </xf>
    <xf numFmtId="0" fontId="34" fillId="74" borderId="257" applyNumberFormat="0" applyProtection="0">
      <alignment horizontal="left" vertical="center" indent="1"/>
    </xf>
    <xf numFmtId="0" fontId="34" fillId="74" borderId="257" applyNumberFormat="0" applyProtection="0">
      <alignment horizontal="left" vertical="center" indent="1"/>
    </xf>
    <xf numFmtId="0" fontId="34" fillId="74" borderId="257" applyNumberFormat="0" applyProtection="0">
      <alignment horizontal="left" vertical="center" indent="1"/>
    </xf>
    <xf numFmtId="0" fontId="34" fillId="74" borderId="257" applyNumberFormat="0" applyProtection="0">
      <alignment horizontal="left" vertical="center" indent="1"/>
    </xf>
    <xf numFmtId="0" fontId="34" fillId="45" borderId="279" applyNumberFormat="0" applyProtection="0">
      <alignment horizontal="left" vertical="center" indent="1"/>
    </xf>
    <xf numFmtId="0" fontId="34" fillId="74" borderId="257" applyNumberFormat="0" applyProtection="0">
      <alignment horizontal="left" vertical="center" indent="1"/>
    </xf>
    <xf numFmtId="0" fontId="34" fillId="70" borderId="279" applyNumberFormat="0" applyProtection="0">
      <alignment horizontal="left" vertical="top" indent="1"/>
    </xf>
    <xf numFmtId="0" fontId="96" fillId="45" borderId="279" applyNumberFormat="0" applyProtection="0">
      <alignment horizontal="left" vertical="top" indent="1"/>
    </xf>
    <xf numFmtId="0" fontId="96" fillId="45" borderId="279" applyNumberFormat="0" applyProtection="0">
      <alignment horizontal="left" vertical="top" indent="1"/>
    </xf>
    <xf numFmtId="0" fontId="34" fillId="74" borderId="257" applyNumberFormat="0" applyProtection="0">
      <alignment horizontal="left" vertical="center" indent="1"/>
    </xf>
    <xf numFmtId="0" fontId="34" fillId="70" borderId="279" applyNumberFormat="0" applyProtection="0">
      <alignment horizontal="left" vertical="top" indent="1"/>
    </xf>
    <xf numFmtId="0" fontId="34" fillId="74" borderId="257" applyNumberFormat="0" applyProtection="0">
      <alignment horizontal="left" vertical="center" indent="1"/>
    </xf>
    <xf numFmtId="0" fontId="34" fillId="74" borderId="257" applyNumberFormat="0" applyProtection="0">
      <alignment horizontal="left" vertical="center" indent="1"/>
    </xf>
    <xf numFmtId="0" fontId="34" fillId="70" borderId="279" applyNumberFormat="0" applyProtection="0">
      <alignment horizontal="left" vertical="top" indent="1"/>
    </xf>
    <xf numFmtId="0" fontId="34" fillId="74" borderId="257" applyNumberFormat="0" applyProtection="0">
      <alignment horizontal="left" vertical="center" indent="1"/>
    </xf>
    <xf numFmtId="0" fontId="34" fillId="74" borderId="257" applyNumberFormat="0" applyProtection="0">
      <alignment horizontal="left" vertical="center" indent="1"/>
    </xf>
    <xf numFmtId="0" fontId="34" fillId="45" borderId="279" applyNumberFormat="0" applyProtection="0">
      <alignment horizontal="left" vertical="top" indent="1"/>
    </xf>
    <xf numFmtId="0" fontId="96" fillId="90" borderId="277" applyNumberFormat="0" applyProtection="0">
      <alignment horizontal="left" vertical="center" indent="1"/>
    </xf>
    <xf numFmtId="0" fontId="96" fillId="90" borderId="277" applyNumberFormat="0" applyProtection="0">
      <alignment horizontal="left" vertical="center" indent="1"/>
    </xf>
    <xf numFmtId="0" fontId="96" fillId="90" borderId="277" applyNumberFormat="0" applyProtection="0">
      <alignment horizontal="left" vertical="center" indent="1"/>
    </xf>
    <xf numFmtId="0" fontId="96" fillId="90" borderId="27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90" borderId="279" applyNumberFormat="0" applyProtection="0">
      <alignment horizontal="left" vertical="center" indent="1"/>
    </xf>
    <xf numFmtId="0" fontId="34" fillId="131" borderId="257" applyNumberFormat="0" applyProtection="0">
      <alignment horizontal="left" vertical="center" indent="1"/>
    </xf>
    <xf numFmtId="0" fontId="34" fillId="87" borderId="279" applyNumberFormat="0" applyProtection="0">
      <alignment horizontal="left" vertical="top" indent="1"/>
    </xf>
    <xf numFmtId="0" fontId="96" fillId="90" borderId="279" applyNumberFormat="0" applyProtection="0">
      <alignment horizontal="left" vertical="top" indent="1"/>
    </xf>
    <xf numFmtId="0" fontId="96" fillId="90" borderId="279" applyNumberFormat="0" applyProtection="0">
      <alignment horizontal="left" vertical="top" indent="1"/>
    </xf>
    <xf numFmtId="0" fontId="34" fillId="131" borderId="257" applyNumberFormat="0" applyProtection="0">
      <alignment horizontal="left" vertical="center" indent="1"/>
    </xf>
    <xf numFmtId="0" fontId="34" fillId="87" borderId="279" applyNumberFormat="0" applyProtection="0">
      <alignment horizontal="left" vertical="top"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87" borderId="279" applyNumberFormat="0" applyProtection="0">
      <alignment horizontal="left" vertical="top"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90" borderId="279" applyNumberFormat="0" applyProtection="0">
      <alignment horizontal="left" vertical="top" indent="1"/>
    </xf>
    <xf numFmtId="0" fontId="130" fillId="66" borderId="282" applyBorder="0"/>
    <xf numFmtId="0" fontId="130" fillId="66" borderId="282" applyBorder="0"/>
    <xf numFmtId="4" fontId="120" fillId="40" borderId="279" applyNumberFormat="0" applyProtection="0">
      <alignment vertical="center"/>
    </xf>
    <xf numFmtId="4" fontId="120" fillId="40" borderId="279" applyNumberFormat="0" applyProtection="0">
      <alignment vertical="center"/>
    </xf>
    <xf numFmtId="4" fontId="84" fillId="75" borderId="279" applyNumberFormat="0" applyProtection="0">
      <alignment vertical="center"/>
    </xf>
    <xf numFmtId="4" fontId="84" fillId="75" borderId="257" applyNumberFormat="0" applyProtection="0">
      <alignment vertical="center"/>
    </xf>
    <xf numFmtId="4" fontId="84" fillId="75" borderId="257" applyNumberFormat="0" applyProtection="0">
      <alignment vertical="center"/>
    </xf>
    <xf numFmtId="4" fontId="84" fillId="40" borderId="279" applyNumberFormat="0" applyProtection="0">
      <alignment vertical="center"/>
    </xf>
    <xf numFmtId="4" fontId="134" fillId="75" borderId="279" applyNumberFormat="0" applyProtection="0">
      <alignment vertical="center"/>
    </xf>
    <xf numFmtId="4" fontId="134" fillId="75" borderId="257" applyNumberFormat="0" applyProtection="0">
      <alignment vertical="center"/>
    </xf>
    <xf numFmtId="4" fontId="134" fillId="75" borderId="257" applyNumberFormat="0" applyProtection="0">
      <alignment vertical="center"/>
    </xf>
    <xf numFmtId="4" fontId="134" fillId="40" borderId="279" applyNumberFormat="0" applyProtection="0">
      <alignment vertical="center"/>
    </xf>
    <xf numFmtId="4" fontId="120" fillId="49" borderId="279" applyNumberFormat="0" applyProtection="0">
      <alignment horizontal="left" vertical="center" indent="1"/>
    </xf>
    <xf numFmtId="4" fontId="120" fillId="49" borderId="279" applyNumberFormat="0" applyProtection="0">
      <alignment horizontal="left" vertical="center" indent="1"/>
    </xf>
    <xf numFmtId="4" fontId="84" fillId="75" borderId="257" applyNumberFormat="0" applyProtection="0">
      <alignment horizontal="left" vertical="center" indent="1"/>
    </xf>
    <xf numFmtId="4" fontId="84" fillId="75" borderId="257" applyNumberFormat="0" applyProtection="0">
      <alignment horizontal="left" vertical="center" indent="1"/>
    </xf>
    <xf numFmtId="4" fontId="84" fillId="40" borderId="279" applyNumberFormat="0" applyProtection="0">
      <alignment horizontal="left" vertical="center" indent="1"/>
    </xf>
    <xf numFmtId="0" fontId="120" fillId="40" borderId="279" applyNumberFormat="0" applyProtection="0">
      <alignment horizontal="left" vertical="top" indent="1"/>
    </xf>
    <xf numFmtId="0" fontId="120" fillId="40" borderId="279" applyNumberFormat="0" applyProtection="0">
      <alignment horizontal="left" vertical="top" indent="1"/>
    </xf>
    <xf numFmtId="0" fontId="84" fillId="75" borderId="279" applyNumberFormat="0" applyProtection="0">
      <alignment horizontal="left" vertical="top" indent="1"/>
    </xf>
    <xf numFmtId="4" fontId="84" fillId="75" borderId="257" applyNumberFormat="0" applyProtection="0">
      <alignment horizontal="left" vertical="center" indent="1"/>
    </xf>
    <xf numFmtId="4" fontId="84" fillId="75" borderId="257" applyNumberFormat="0" applyProtection="0">
      <alignment horizontal="left" vertical="center" indent="1"/>
    </xf>
    <xf numFmtId="0" fontId="84" fillId="40" borderId="279" applyNumberFormat="0" applyProtection="0">
      <alignment horizontal="left" vertical="top" indent="1"/>
    </xf>
    <xf numFmtId="4" fontId="96" fillId="0" borderId="277" applyNumberFormat="0" applyProtection="0">
      <alignment horizontal="right" vertical="center"/>
    </xf>
    <xf numFmtId="4" fontId="84" fillId="89" borderId="257" applyNumberFormat="0" applyProtection="0">
      <alignment horizontal="right" vertical="center"/>
    </xf>
    <xf numFmtId="4" fontId="96" fillId="0" borderId="277" applyNumberFormat="0" applyProtection="0">
      <alignment horizontal="right" vertical="center"/>
    </xf>
    <xf numFmtId="4" fontId="96" fillId="0" borderId="277" applyNumberFormat="0" applyProtection="0">
      <alignment horizontal="right" vertical="center"/>
    </xf>
    <xf numFmtId="4" fontId="96" fillId="0" borderId="277" applyNumberFormat="0" applyProtection="0">
      <alignment horizontal="right" vertical="center"/>
    </xf>
    <xf numFmtId="4" fontId="84" fillId="89" borderId="257" applyNumberFormat="0" applyProtection="0">
      <alignment horizontal="right" vertical="center"/>
    </xf>
    <xf numFmtId="4" fontId="96" fillId="0" borderId="277" applyNumberFormat="0" applyProtection="0">
      <alignment horizontal="right" vertical="center"/>
    </xf>
    <xf numFmtId="4" fontId="84" fillId="89" borderId="257" applyNumberFormat="0" applyProtection="0">
      <alignment horizontal="right" vertical="center"/>
    </xf>
    <xf numFmtId="4" fontId="84" fillId="89" borderId="257" applyNumberFormat="0" applyProtection="0">
      <alignment horizontal="right" vertical="center"/>
    </xf>
    <xf numFmtId="4" fontId="84" fillId="90" borderId="279" applyNumberFormat="0" applyProtection="0">
      <alignment horizontal="right" vertical="center"/>
    </xf>
    <xf numFmtId="4" fontId="185" fillId="76" borderId="277" applyNumberFormat="0" applyProtection="0">
      <alignment horizontal="right" vertical="center"/>
    </xf>
    <xf numFmtId="4" fontId="185" fillId="76" borderId="277" applyNumberFormat="0" applyProtection="0">
      <alignment horizontal="right" vertical="center"/>
    </xf>
    <xf numFmtId="4" fontId="134" fillId="90" borderId="279" applyNumberFormat="0" applyProtection="0">
      <alignment horizontal="right" vertical="center"/>
    </xf>
    <xf numFmtId="4" fontId="134" fillId="89" borderId="257" applyNumberFormat="0" applyProtection="0">
      <alignment horizontal="right" vertical="center"/>
    </xf>
    <xf numFmtId="4" fontId="134" fillId="89" borderId="257" applyNumberFormat="0" applyProtection="0">
      <alignment horizontal="right" vertical="center"/>
    </xf>
    <xf numFmtId="4" fontId="134" fillId="90" borderId="279" applyNumberFormat="0" applyProtection="0">
      <alignment horizontal="right" vertical="center"/>
    </xf>
    <xf numFmtId="4" fontId="96" fillId="53" borderId="277" applyNumberFormat="0" applyProtection="0">
      <alignment horizontal="left" vertical="center" indent="1"/>
    </xf>
    <xf numFmtId="4" fontId="96" fillId="53" borderId="277" applyNumberFormat="0" applyProtection="0">
      <alignment horizontal="left" vertical="center" indent="1"/>
    </xf>
    <xf numFmtId="4" fontId="96" fillId="53" borderId="277" applyNumberFormat="0" applyProtection="0">
      <alignment horizontal="left" vertical="center" indent="1"/>
    </xf>
    <xf numFmtId="4" fontId="96" fillId="53" borderId="27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4" fontId="84" fillId="105" borderId="279" applyNumberFormat="0" applyProtection="0">
      <alignment horizontal="left" vertical="center" indent="1"/>
    </xf>
    <xf numFmtId="0" fontId="34" fillId="131" borderId="257" applyNumberFormat="0" applyProtection="0">
      <alignment horizontal="left" vertical="center" indent="1"/>
    </xf>
    <xf numFmtId="0" fontId="120" fillId="105" borderId="279" applyNumberFormat="0" applyProtection="0">
      <alignment horizontal="left" vertical="top" indent="1"/>
    </xf>
    <xf numFmtId="0" fontId="120" fillId="105" borderId="279" applyNumberFormat="0" applyProtection="0">
      <alignment horizontal="left" vertical="top"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34" fillId="131" borderId="257" applyNumberFormat="0" applyProtection="0">
      <alignment horizontal="left" vertical="center" indent="1"/>
    </xf>
    <xf numFmtId="0" fontId="84" fillId="105" borderId="279" applyNumberFormat="0" applyProtection="0">
      <alignment horizontal="left" vertical="top" indent="1"/>
    </xf>
    <xf numFmtId="0" fontId="34" fillId="131" borderId="257" applyNumberFormat="0" applyProtection="0">
      <alignment horizontal="left" vertical="center" indent="1"/>
    </xf>
    <xf numFmtId="4" fontId="187" fillId="140" borderId="280" applyNumberFormat="0" applyProtection="0">
      <alignment horizontal="left" vertical="center" indent="1"/>
    </xf>
    <xf numFmtId="4" fontId="187" fillId="140" borderId="280" applyNumberFormat="0" applyProtection="0">
      <alignment horizontal="left" vertical="center" indent="1"/>
    </xf>
    <xf numFmtId="4" fontId="190" fillId="88" borderId="277" applyNumberFormat="0" applyProtection="0">
      <alignment horizontal="right" vertical="center"/>
    </xf>
    <xf numFmtId="4" fontId="190" fillId="88" borderId="277" applyNumberFormat="0" applyProtection="0">
      <alignment horizontal="right" vertical="center"/>
    </xf>
    <xf numFmtId="4" fontId="144" fillId="0" borderId="279" applyNumberFormat="0" applyProtection="0">
      <alignment horizontal="right" vertical="center"/>
    </xf>
    <xf numFmtId="4" fontId="144" fillId="89" borderId="257" applyNumberFormat="0" applyProtection="0">
      <alignment horizontal="right" vertical="center"/>
    </xf>
    <xf numFmtId="4" fontId="144" fillId="89" borderId="257" applyNumberFormat="0" applyProtection="0">
      <alignment horizontal="right" vertical="center"/>
    </xf>
    <xf numFmtId="4" fontId="144" fillId="90" borderId="279" applyNumberFormat="0" applyProtection="0">
      <alignment horizontal="right" vertical="center"/>
    </xf>
    <xf numFmtId="200" fontId="150" fillId="0" borderId="273">
      <alignment horizontal="center"/>
    </xf>
    <xf numFmtId="0" fontId="34" fillId="0" borderId="274" applyNumberFormat="0" applyFont="0" applyFill="0" applyAlignment="0" applyProtection="0"/>
    <xf numFmtId="0" fontId="34" fillId="0" borderId="274" applyNumberFormat="0" applyFont="0" applyFill="0" applyAlignment="0" applyProtection="0"/>
    <xf numFmtId="0" fontId="34" fillId="0" borderId="274" applyNumberFormat="0" applyFont="0" applyFill="0" applyAlignment="0" applyProtection="0"/>
    <xf numFmtId="0" fontId="34" fillId="0" borderId="274" applyNumberFormat="0" applyFont="0" applyFill="0" applyAlignment="0" applyProtection="0"/>
    <xf numFmtId="0" fontId="34" fillId="0" borderId="273" applyNumberFormat="0" applyFont="0" applyFill="0" applyAlignment="0" applyProtection="0"/>
    <xf numFmtId="0" fontId="34" fillId="0" borderId="273" applyNumberFormat="0" applyFont="0" applyFill="0" applyAlignment="0" applyProtection="0"/>
    <xf numFmtId="0" fontId="34" fillId="0" borderId="273" applyNumberFormat="0" applyFont="0" applyFill="0" applyAlignment="0" applyProtection="0"/>
    <xf numFmtId="0" fontId="34" fillId="0" borderId="273" applyNumberFormat="0" applyFont="0" applyFill="0" applyAlignment="0" applyProtection="0"/>
    <xf numFmtId="0" fontId="34" fillId="0" borderId="275" applyNumberFormat="0" applyFont="0" applyFill="0" applyAlignment="0" applyProtection="0"/>
    <xf numFmtId="0" fontId="34" fillId="0" borderId="275" applyNumberFormat="0" applyFont="0" applyFill="0" applyAlignment="0" applyProtection="0"/>
    <xf numFmtId="0" fontId="34" fillId="0" borderId="275" applyNumberFormat="0" applyFont="0" applyFill="0" applyAlignment="0" applyProtection="0"/>
    <xf numFmtId="0" fontId="34" fillId="0" borderId="275" applyNumberFormat="0" applyFont="0" applyFill="0" applyAlignment="0" applyProtection="0"/>
    <xf numFmtId="0" fontId="155" fillId="0" borderId="269" applyNumberFormat="0" applyFill="0" applyAlignment="0" applyProtection="0"/>
    <xf numFmtId="0" fontId="155" fillId="0" borderId="270" applyNumberFormat="0" applyFill="0" applyAlignment="0" applyProtection="0"/>
    <xf numFmtId="0" fontId="155" fillId="0" borderId="269" applyNumberFormat="0" applyFill="0" applyAlignment="0" applyProtection="0"/>
    <xf numFmtId="0" fontId="155" fillId="0" borderId="270" applyNumberFormat="0" applyFill="0" applyAlignment="0" applyProtection="0"/>
    <xf numFmtId="0" fontId="155" fillId="0" borderId="270" applyNumberFormat="0" applyFill="0" applyAlignment="0" applyProtection="0"/>
    <xf numFmtId="3" fontId="156" fillId="0" borderId="229" applyProtection="0"/>
    <xf numFmtId="0" fontId="120" fillId="105" borderId="287" applyNumberFormat="0" applyProtection="0">
      <alignment horizontal="left" vertical="top" indent="1"/>
    </xf>
    <xf numFmtId="0" fontId="120" fillId="105" borderId="287" applyNumberFormat="0" applyProtection="0">
      <alignment horizontal="left" vertical="top" indent="1"/>
    </xf>
    <xf numFmtId="0" fontId="34" fillId="131" borderId="286" applyNumberFormat="0" applyProtection="0">
      <alignment horizontal="left" vertical="center" indent="1"/>
    </xf>
    <xf numFmtId="0" fontId="34" fillId="131" borderId="286" applyNumberFormat="0" applyProtection="0">
      <alignment horizontal="left" vertical="center" indent="1"/>
    </xf>
    <xf numFmtId="0" fontId="34" fillId="131" borderId="286" applyNumberFormat="0" applyProtection="0">
      <alignment horizontal="left" vertical="center" indent="1"/>
    </xf>
    <xf numFmtId="0" fontId="34" fillId="131" borderId="286" applyNumberFormat="0" applyProtection="0">
      <alignment horizontal="left" vertical="center" indent="1"/>
    </xf>
    <xf numFmtId="0" fontId="84" fillId="105" borderId="287" applyNumberFormat="0" applyProtection="0">
      <alignment horizontal="left" vertical="top" indent="1"/>
    </xf>
    <xf numFmtId="0" fontId="34" fillId="131" borderId="286" applyNumberFormat="0" applyProtection="0">
      <alignment horizontal="left" vertical="center" indent="1"/>
    </xf>
    <xf numFmtId="0" fontId="46" fillId="0" borderId="283">
      <alignment horizontal="left" vertical="center"/>
    </xf>
    <xf numFmtId="0" fontId="46" fillId="0" borderId="283">
      <alignment horizontal="left" vertical="center"/>
    </xf>
    <xf numFmtId="4" fontId="144" fillId="0" borderId="287" applyNumberFormat="0" applyProtection="0">
      <alignment horizontal="right" vertical="center"/>
    </xf>
    <xf numFmtId="4" fontId="144" fillId="89" borderId="286" applyNumberFormat="0" applyProtection="0">
      <alignment horizontal="right" vertical="center"/>
    </xf>
    <xf numFmtId="4" fontId="144" fillId="89" borderId="286" applyNumberFormat="0" applyProtection="0">
      <alignment horizontal="right" vertical="center"/>
    </xf>
    <xf numFmtId="4" fontId="144" fillId="90" borderId="287" applyNumberFormat="0" applyProtection="0">
      <alignment horizontal="right" vertical="center"/>
    </xf>
    <xf numFmtId="200" fontId="150" fillId="0" borderId="288">
      <alignment horizontal="center"/>
    </xf>
    <xf numFmtId="0" fontId="34" fillId="0" borderId="288" applyNumberFormat="0" applyFont="0" applyFill="0" applyAlignment="0" applyProtection="0"/>
    <xf numFmtId="0" fontId="34" fillId="0" borderId="288" applyNumberFormat="0" applyFont="0" applyFill="0" applyAlignment="0" applyProtection="0"/>
    <xf numFmtId="0" fontId="34" fillId="0" borderId="288" applyNumberFormat="0" applyFont="0" applyFill="0" applyAlignment="0" applyProtection="0"/>
    <xf numFmtId="0" fontId="34" fillId="0" borderId="288" applyNumberFormat="0" applyFont="0" applyFill="0" applyAlignment="0" applyProtection="0"/>
    <xf numFmtId="0" fontId="155" fillId="0" borderId="293" applyNumberFormat="0" applyFill="0" applyAlignment="0" applyProtection="0"/>
    <xf numFmtId="0" fontId="155" fillId="0" borderId="289" applyNumberFormat="0" applyFill="0" applyAlignment="0" applyProtection="0"/>
    <xf numFmtId="0" fontId="155" fillId="0" borderId="293" applyNumberFormat="0" applyFill="0" applyAlignment="0" applyProtection="0"/>
    <xf numFmtId="0" fontId="155" fillId="0" borderId="289" applyNumberFormat="0" applyFill="0" applyAlignment="0" applyProtection="0"/>
    <xf numFmtId="0" fontId="155" fillId="0" borderId="289" applyNumberFormat="0" applyFill="0" applyAlignment="0" applyProtection="0"/>
    <xf numFmtId="198" fontId="34" fillId="0" borderId="290">
      <protection locked="0"/>
    </xf>
    <xf numFmtId="198" fontId="34" fillId="0" borderId="290">
      <protection locked="0"/>
    </xf>
    <xf numFmtId="198" fontId="34" fillId="0" borderId="290">
      <protection locked="0"/>
    </xf>
    <xf numFmtId="198" fontId="34" fillId="0" borderId="290">
      <protection locked="0"/>
    </xf>
    <xf numFmtId="198" fontId="34" fillId="0" borderId="290">
      <protection locked="0"/>
    </xf>
    <xf numFmtId="0" fontId="11" fillId="0" borderId="0"/>
    <xf numFmtId="4" fontId="96" fillId="62" borderId="267" applyNumberFormat="0" applyProtection="0">
      <alignment horizontal="right" vertical="center"/>
    </xf>
    <xf numFmtId="4" fontId="84" fillId="62" borderId="287" applyNumberFormat="0" applyProtection="0">
      <alignment horizontal="right" vertical="center"/>
    </xf>
    <xf numFmtId="4" fontId="84" fillId="91" borderId="298" applyNumberFormat="0" applyProtection="0">
      <alignment horizontal="right" vertical="center"/>
    </xf>
    <xf numFmtId="4" fontId="84" fillId="91" borderId="298" applyNumberFormat="0" applyProtection="0">
      <alignment horizontal="right" vertical="center"/>
    </xf>
    <xf numFmtId="4" fontId="84" fillId="62" borderId="287" applyNumberFormat="0" applyProtection="0">
      <alignment horizontal="right" vertical="center"/>
    </xf>
    <xf numFmtId="4" fontId="96" fillId="50" borderId="263" applyNumberFormat="0" applyProtection="0">
      <alignment horizontal="right" vertical="center"/>
    </xf>
    <xf numFmtId="4" fontId="96" fillId="50" borderId="263" applyNumberFormat="0" applyProtection="0">
      <alignment horizontal="right" vertical="center"/>
    </xf>
    <xf numFmtId="4" fontId="96" fillId="50" borderId="263" applyNumberFormat="0" applyProtection="0">
      <alignment horizontal="right" vertical="center"/>
    </xf>
    <xf numFmtId="4" fontId="96" fillId="50" borderId="263" applyNumberFormat="0" applyProtection="0">
      <alignment horizontal="right" vertical="center"/>
    </xf>
    <xf numFmtId="4" fontId="84" fillId="50" borderId="287" applyNumberFormat="0" applyProtection="0">
      <alignment horizontal="right" vertical="center"/>
    </xf>
    <xf numFmtId="4" fontId="84" fillId="96" borderId="298" applyNumberFormat="0" applyProtection="0">
      <alignment horizontal="right" vertical="center"/>
    </xf>
    <xf numFmtId="4" fontId="84" fillId="96" borderId="298" applyNumberFormat="0" applyProtection="0">
      <alignment horizontal="right" vertical="center"/>
    </xf>
    <xf numFmtId="4" fontId="84" fillId="50" borderId="287" applyNumberFormat="0" applyProtection="0">
      <alignment horizontal="right" vertical="center"/>
    </xf>
    <xf numFmtId="4" fontId="96" fillId="54" borderId="263" applyNumberFormat="0" applyProtection="0">
      <alignment horizontal="right" vertical="center"/>
    </xf>
    <xf numFmtId="4" fontId="96" fillId="54" borderId="263" applyNumberFormat="0" applyProtection="0">
      <alignment horizontal="right" vertical="center"/>
    </xf>
    <xf numFmtId="4" fontId="96" fillId="54" borderId="263" applyNumberFormat="0" applyProtection="0">
      <alignment horizontal="right" vertical="center"/>
    </xf>
    <xf numFmtId="4" fontId="96" fillId="54" borderId="263" applyNumberFormat="0" applyProtection="0">
      <alignment horizontal="right" vertical="center"/>
    </xf>
    <xf numFmtId="4" fontId="84" fillId="54" borderId="287" applyNumberFormat="0" applyProtection="0">
      <alignment horizontal="right" vertical="center"/>
    </xf>
    <xf numFmtId="4" fontId="84" fillId="134" borderId="298" applyNumberFormat="0" applyProtection="0">
      <alignment horizontal="right" vertical="center"/>
    </xf>
    <xf numFmtId="4" fontId="84" fillId="134" borderId="298" applyNumberFormat="0" applyProtection="0">
      <alignment horizontal="right" vertical="center"/>
    </xf>
    <xf numFmtId="4" fontId="84" fillId="54" borderId="287" applyNumberFormat="0" applyProtection="0">
      <alignment horizontal="right" vertical="center"/>
    </xf>
    <xf numFmtId="4" fontId="96" fillId="69" borderId="263" applyNumberFormat="0" applyProtection="0">
      <alignment horizontal="right" vertical="center"/>
    </xf>
    <xf numFmtId="4" fontId="96" fillId="69" borderId="263" applyNumberFormat="0" applyProtection="0">
      <alignment horizontal="right" vertical="center"/>
    </xf>
    <xf numFmtId="4" fontId="96" fillId="69" borderId="263" applyNumberFormat="0" applyProtection="0">
      <alignment horizontal="right" vertical="center"/>
    </xf>
    <xf numFmtId="4" fontId="96" fillId="69" borderId="263" applyNumberFormat="0" applyProtection="0">
      <alignment horizontal="right" vertical="center"/>
    </xf>
    <xf numFmtId="4" fontId="84" fillId="69" borderId="287" applyNumberFormat="0" applyProtection="0">
      <alignment horizontal="right" vertical="center"/>
    </xf>
    <xf numFmtId="4" fontId="84" fillId="100" borderId="298" applyNumberFormat="0" applyProtection="0">
      <alignment horizontal="right" vertical="center"/>
    </xf>
    <xf numFmtId="4" fontId="84" fillId="100" borderId="298" applyNumberFormat="0" applyProtection="0">
      <alignment horizontal="right" vertical="center"/>
    </xf>
    <xf numFmtId="4" fontId="84" fillId="69" borderId="287" applyNumberFormat="0" applyProtection="0">
      <alignment horizontal="right" vertical="center"/>
    </xf>
    <xf numFmtId="4" fontId="96" fillId="48" borderId="263" applyNumberFormat="0" applyProtection="0">
      <alignment horizontal="right" vertical="center"/>
    </xf>
    <xf numFmtId="4" fontId="96" fillId="48" borderId="263" applyNumberFormat="0" applyProtection="0">
      <alignment horizontal="right" vertical="center"/>
    </xf>
    <xf numFmtId="4" fontId="96" fillId="48" borderId="263" applyNumberFormat="0" applyProtection="0">
      <alignment horizontal="right" vertical="center"/>
    </xf>
    <xf numFmtId="4" fontId="96" fillId="48" borderId="263" applyNumberFormat="0" applyProtection="0">
      <alignment horizontal="right" vertical="center"/>
    </xf>
    <xf numFmtId="4" fontId="84" fillId="48" borderId="287" applyNumberFormat="0" applyProtection="0">
      <alignment horizontal="right" vertical="center"/>
    </xf>
    <xf numFmtId="4" fontId="84" fillId="135" borderId="298" applyNumberFormat="0" applyProtection="0">
      <alignment horizontal="right" vertical="center"/>
    </xf>
    <xf numFmtId="4" fontId="84" fillId="135" borderId="298" applyNumberFormat="0" applyProtection="0">
      <alignment horizontal="right" vertical="center"/>
    </xf>
    <xf numFmtId="4" fontId="84" fillId="48" borderId="287" applyNumberFormat="0" applyProtection="0">
      <alignment horizontal="right" vertical="center"/>
    </xf>
    <xf numFmtId="4" fontId="96" fillId="73" borderId="263" applyNumberFormat="0" applyProtection="0">
      <alignment horizontal="right" vertical="center"/>
    </xf>
    <xf numFmtId="4" fontId="96" fillId="73" borderId="263" applyNumberFormat="0" applyProtection="0">
      <alignment horizontal="right" vertical="center"/>
    </xf>
    <xf numFmtId="4" fontId="96" fillId="73" borderId="263" applyNumberFormat="0" applyProtection="0">
      <alignment horizontal="right" vertical="center"/>
    </xf>
    <xf numFmtId="4" fontId="96" fillId="73" borderId="263" applyNumberFormat="0" applyProtection="0">
      <alignment horizontal="right" vertical="center"/>
    </xf>
    <xf numFmtId="4" fontId="84" fillId="73" borderId="287" applyNumberFormat="0" applyProtection="0">
      <alignment horizontal="right" vertical="center"/>
    </xf>
    <xf numFmtId="4" fontId="84" fillId="136" borderId="298" applyNumberFormat="0" applyProtection="0">
      <alignment horizontal="right" vertical="center"/>
    </xf>
    <xf numFmtId="4" fontId="84" fillId="136" borderId="298" applyNumberFormat="0" applyProtection="0">
      <alignment horizontal="right" vertical="center"/>
    </xf>
    <xf numFmtId="4" fontId="84" fillId="73" borderId="287" applyNumberFormat="0" applyProtection="0">
      <alignment horizontal="right" vertical="center"/>
    </xf>
    <xf numFmtId="4" fontId="96" fillId="47" borderId="263" applyNumberFormat="0" applyProtection="0">
      <alignment horizontal="right" vertical="center"/>
    </xf>
    <xf numFmtId="4" fontId="96" fillId="47" borderId="263" applyNumberFormat="0" applyProtection="0">
      <alignment horizontal="right" vertical="center"/>
    </xf>
    <xf numFmtId="4" fontId="96" fillId="47" borderId="263" applyNumberFormat="0" applyProtection="0">
      <alignment horizontal="right" vertical="center"/>
    </xf>
    <xf numFmtId="4" fontId="96" fillId="47" borderId="263" applyNumberFormat="0" applyProtection="0">
      <alignment horizontal="right" vertical="center"/>
    </xf>
    <xf numFmtId="4" fontId="84" fillId="47" borderId="287" applyNumberFormat="0" applyProtection="0">
      <alignment horizontal="right" vertical="center"/>
    </xf>
    <xf numFmtId="4" fontId="84" fillId="95" borderId="298" applyNumberFormat="0" applyProtection="0">
      <alignment horizontal="right" vertical="center"/>
    </xf>
    <xf numFmtId="4" fontId="84" fillId="95" borderId="298" applyNumberFormat="0" applyProtection="0">
      <alignment horizontal="right" vertical="center"/>
    </xf>
    <xf numFmtId="4" fontId="84" fillId="47" borderId="287" applyNumberFormat="0" applyProtection="0">
      <alignment horizontal="right" vertical="center"/>
    </xf>
    <xf numFmtId="4" fontId="96" fillId="137" borderId="267" applyNumberFormat="0" applyProtection="0">
      <alignment horizontal="left" vertical="center" indent="1"/>
    </xf>
    <xf numFmtId="4" fontId="96" fillId="137" borderId="267" applyNumberFormat="0" applyProtection="0">
      <alignment horizontal="left" vertical="center" indent="1"/>
    </xf>
    <xf numFmtId="4" fontId="96" fillId="137" borderId="267" applyNumberFormat="0" applyProtection="0">
      <alignment horizontal="left" vertical="center" indent="1"/>
    </xf>
    <xf numFmtId="4" fontId="96" fillId="137" borderId="267" applyNumberFormat="0" applyProtection="0">
      <alignment horizontal="left" vertical="center" indent="1"/>
    </xf>
    <xf numFmtId="4" fontId="128" fillId="138" borderId="298" applyNumberFormat="0" applyProtection="0">
      <alignment horizontal="left" vertical="center" indent="1"/>
    </xf>
    <xf numFmtId="4" fontId="128" fillId="138" borderId="298" applyNumberFormat="0" applyProtection="0">
      <alignment horizontal="left" vertical="center" indent="1"/>
    </xf>
    <xf numFmtId="4" fontId="34" fillId="66" borderId="267" applyNumberFormat="0" applyProtection="0">
      <alignment horizontal="left" vertical="center" indent="1"/>
    </xf>
    <xf numFmtId="4" fontId="34" fillId="66" borderId="267" applyNumberFormat="0" applyProtection="0">
      <alignment horizontal="left" vertical="center" indent="1"/>
    </xf>
    <xf numFmtId="4" fontId="84" fillId="89" borderId="294" applyNumberFormat="0" applyProtection="0">
      <alignment horizontal="left" vertical="center" indent="1"/>
    </xf>
    <xf numFmtId="4" fontId="84" fillId="89" borderId="294" applyNumberFormat="0" applyProtection="0">
      <alignment horizontal="left" vertical="center" indent="1"/>
    </xf>
    <xf numFmtId="4" fontId="34" fillId="66" borderId="267" applyNumberFormat="0" applyProtection="0">
      <alignment horizontal="left" vertical="center" indent="1"/>
    </xf>
    <xf numFmtId="4" fontId="34" fillId="66" borderId="267" applyNumberFormat="0" applyProtection="0">
      <alignment horizontal="left" vertical="center" indent="1"/>
    </xf>
    <xf numFmtId="4" fontId="96" fillId="105" borderId="263" applyNumberFormat="0" applyProtection="0">
      <alignment horizontal="right" vertical="center"/>
    </xf>
    <xf numFmtId="4" fontId="96" fillId="105" borderId="263" applyNumberFormat="0" applyProtection="0">
      <alignment horizontal="right" vertical="center"/>
    </xf>
    <xf numFmtId="4" fontId="96" fillId="105" borderId="263" applyNumberFormat="0" applyProtection="0">
      <alignment horizontal="right" vertical="center"/>
    </xf>
    <xf numFmtId="4" fontId="96" fillId="105" borderId="263" applyNumberFormat="0" applyProtection="0">
      <alignment horizontal="right" vertical="center"/>
    </xf>
    <xf numFmtId="0" fontId="34" fillId="131" borderId="298" applyNumberFormat="0" applyProtection="0">
      <alignment horizontal="left" vertical="center" indent="1"/>
    </xf>
    <xf numFmtId="4" fontId="132" fillId="49" borderId="287" applyNumberFormat="0" applyProtection="0">
      <alignment horizontal="center" vertical="center"/>
    </xf>
    <xf numFmtId="0" fontId="34" fillId="131" borderId="298" applyNumberFormat="0" applyProtection="0">
      <alignment horizontal="left" vertical="center" indent="1"/>
    </xf>
    <xf numFmtId="0" fontId="34" fillId="131" borderId="298" applyNumberFormat="0" applyProtection="0">
      <alignment horizontal="left" vertical="center" indent="1"/>
    </xf>
    <xf numFmtId="0" fontId="34" fillId="131" borderId="298" applyNumberFormat="0" applyProtection="0">
      <alignment horizontal="left" vertical="center" indent="1"/>
    </xf>
    <xf numFmtId="4" fontId="84" fillId="105" borderId="287" applyNumberFormat="0" applyProtection="0">
      <alignment horizontal="right" vertical="center"/>
    </xf>
    <xf numFmtId="0" fontId="34" fillId="131" borderId="298" applyNumberFormat="0" applyProtection="0">
      <alignment horizontal="left" vertical="center" indent="1"/>
    </xf>
    <xf numFmtId="4" fontId="96" fillId="90" borderId="267" applyNumberFormat="0" applyProtection="0">
      <alignment horizontal="left" vertical="center" indent="1"/>
    </xf>
    <xf numFmtId="4" fontId="96" fillId="90" borderId="267" applyNumberFormat="0" applyProtection="0">
      <alignment horizontal="left" vertical="center" indent="1"/>
    </xf>
    <xf numFmtId="4" fontId="96" fillId="90" borderId="267" applyNumberFormat="0" applyProtection="0">
      <alignment horizontal="left" vertical="center" indent="1"/>
    </xf>
    <xf numFmtId="4" fontId="96" fillId="90" borderId="267" applyNumberFormat="0" applyProtection="0">
      <alignment horizontal="left" vertical="center" indent="1"/>
    </xf>
    <xf numFmtId="4" fontId="84" fillId="89" borderId="298" applyNumberFormat="0" applyProtection="0">
      <alignment horizontal="left" vertical="center" indent="1"/>
    </xf>
    <xf numFmtId="4" fontId="84" fillId="89" borderId="298" applyNumberFormat="0" applyProtection="0">
      <alignment horizontal="left" vertical="center" indent="1"/>
    </xf>
    <xf numFmtId="4" fontId="96" fillId="105" borderId="267" applyNumberFormat="0" applyProtection="0">
      <alignment horizontal="left" vertical="center" indent="1"/>
    </xf>
    <xf numFmtId="4" fontId="96" fillId="105" borderId="267" applyNumberFormat="0" applyProtection="0">
      <alignment horizontal="left" vertical="center" indent="1"/>
    </xf>
    <xf numFmtId="4" fontId="96" fillId="105" borderId="267" applyNumberFormat="0" applyProtection="0">
      <alignment horizontal="left" vertical="center" indent="1"/>
    </xf>
    <xf numFmtId="4" fontId="96" fillId="105" borderId="267" applyNumberFormat="0" applyProtection="0">
      <alignment horizontal="left" vertical="center" indent="1"/>
    </xf>
    <xf numFmtId="4" fontId="84" fillId="139" borderId="298" applyNumberFormat="0" applyProtection="0">
      <alignment horizontal="left" vertical="center" indent="1"/>
    </xf>
    <xf numFmtId="4" fontId="84" fillId="139" borderId="298" applyNumberFormat="0" applyProtection="0">
      <alignment horizontal="left" vertical="center" indent="1"/>
    </xf>
    <xf numFmtId="0" fontId="96" fillId="49" borderId="263" applyNumberFormat="0" applyProtection="0">
      <alignment horizontal="left" vertical="center" indent="1"/>
    </xf>
    <xf numFmtId="0" fontId="96" fillId="49" borderId="263" applyNumberFormat="0" applyProtection="0">
      <alignment horizontal="left" vertical="center" indent="1"/>
    </xf>
    <xf numFmtId="0" fontId="96" fillId="49" borderId="263" applyNumberFormat="0" applyProtection="0">
      <alignment horizontal="left" vertical="center" indent="1"/>
    </xf>
    <xf numFmtId="0" fontId="96" fillId="49" borderId="263" applyNumberFormat="0" applyProtection="0">
      <alignment horizontal="left" vertical="center" indent="1"/>
    </xf>
    <xf numFmtId="0" fontId="34" fillId="139" borderId="298" applyNumberFormat="0" applyProtection="0">
      <alignment horizontal="left" vertical="center" indent="1"/>
    </xf>
    <xf numFmtId="0" fontId="34" fillId="139" borderId="298" applyNumberFormat="0" applyProtection="0">
      <alignment horizontal="left" vertical="center" indent="1"/>
    </xf>
    <xf numFmtId="0" fontId="34" fillId="139" borderId="298" applyNumberFormat="0" applyProtection="0">
      <alignment horizontal="left" vertical="center" indent="1"/>
    </xf>
    <xf numFmtId="0" fontId="34" fillId="139" borderId="298" applyNumberFormat="0" applyProtection="0">
      <alignment horizontal="left" vertical="center" indent="1"/>
    </xf>
    <xf numFmtId="0" fontId="34" fillId="66" borderId="287" applyNumberFormat="0" applyProtection="0">
      <alignment horizontal="left" vertical="center" indent="1"/>
    </xf>
    <xf numFmtId="0" fontId="34" fillId="139" borderId="298" applyNumberFormat="0" applyProtection="0">
      <alignment horizontal="left" vertical="center" indent="1"/>
    </xf>
    <xf numFmtId="0" fontId="34" fillId="84" borderId="287" applyNumberFormat="0" applyProtection="0">
      <alignment horizontal="left" vertical="top" indent="1"/>
    </xf>
    <xf numFmtId="0" fontId="96" fillId="66" borderId="287" applyNumberFormat="0" applyProtection="0">
      <alignment horizontal="left" vertical="top" indent="1"/>
    </xf>
    <xf numFmtId="0" fontId="96" fillId="66" borderId="287" applyNumberFormat="0" applyProtection="0">
      <alignment horizontal="left" vertical="top" indent="1"/>
    </xf>
    <xf numFmtId="0" fontId="34" fillId="139" borderId="298" applyNumberFormat="0" applyProtection="0">
      <alignment horizontal="left" vertical="center" indent="1"/>
    </xf>
    <xf numFmtId="0" fontId="34" fillId="84" borderId="287" applyNumberFormat="0" applyProtection="0">
      <alignment horizontal="left" vertical="top" indent="1"/>
    </xf>
    <xf numFmtId="0" fontId="34" fillId="139" borderId="298" applyNumberFormat="0" applyProtection="0">
      <alignment horizontal="left" vertical="center" indent="1"/>
    </xf>
    <xf numFmtId="0" fontId="34" fillId="139" borderId="298" applyNumberFormat="0" applyProtection="0">
      <alignment horizontal="left" vertical="center" indent="1"/>
    </xf>
    <xf numFmtId="0" fontId="34" fillId="84" borderId="287" applyNumberFormat="0" applyProtection="0">
      <alignment horizontal="left" vertical="top" indent="1"/>
    </xf>
    <xf numFmtId="0" fontId="34" fillId="139" borderId="298" applyNumberFormat="0" applyProtection="0">
      <alignment horizontal="left" vertical="center" indent="1"/>
    </xf>
    <xf numFmtId="0" fontId="34" fillId="139" borderId="298" applyNumberFormat="0" applyProtection="0">
      <alignment horizontal="left" vertical="center" indent="1"/>
    </xf>
    <xf numFmtId="0" fontId="34" fillId="66" borderId="287" applyNumberFormat="0" applyProtection="0">
      <alignment horizontal="left" vertical="top" indent="1"/>
    </xf>
    <xf numFmtId="0" fontId="96" fillId="71" borderId="263" applyNumberFormat="0" applyProtection="0">
      <alignment horizontal="left" vertical="center" indent="1"/>
    </xf>
    <xf numFmtId="0" fontId="96" fillId="71" borderId="263" applyNumberFormat="0" applyProtection="0">
      <alignment horizontal="left" vertical="center" indent="1"/>
    </xf>
    <xf numFmtId="0" fontId="96" fillId="71" borderId="263" applyNumberFormat="0" applyProtection="0">
      <alignment horizontal="left" vertical="center" indent="1"/>
    </xf>
    <xf numFmtId="0" fontId="96" fillId="71" borderId="263" applyNumberFormat="0" applyProtection="0">
      <alignment horizontal="left" vertical="center" indent="1"/>
    </xf>
    <xf numFmtId="0" fontId="34" fillId="83" borderId="298" applyNumberFormat="0" applyProtection="0">
      <alignment horizontal="left" vertical="center" indent="1"/>
    </xf>
    <xf numFmtId="0" fontId="34" fillId="83" borderId="298" applyNumberFormat="0" applyProtection="0">
      <alignment horizontal="left" vertical="center" indent="1"/>
    </xf>
    <xf numFmtId="0" fontId="34" fillId="83" borderId="298" applyNumberFormat="0" applyProtection="0">
      <alignment horizontal="left" vertical="center" indent="1"/>
    </xf>
    <xf numFmtId="0" fontId="34" fillId="83" borderId="298" applyNumberFormat="0" applyProtection="0">
      <alignment horizontal="left" vertical="center" indent="1"/>
    </xf>
    <xf numFmtId="0" fontId="34" fillId="105" borderId="287" applyNumberFormat="0" applyProtection="0">
      <alignment horizontal="left" vertical="center" indent="1"/>
    </xf>
    <xf numFmtId="0" fontId="34" fillId="83" borderId="298" applyNumberFormat="0" applyProtection="0">
      <alignment horizontal="left" vertical="center" indent="1"/>
    </xf>
    <xf numFmtId="0" fontId="34" fillId="86" borderId="287" applyNumberFormat="0" applyProtection="0">
      <alignment horizontal="left" vertical="top" indent="1"/>
    </xf>
    <xf numFmtId="0" fontId="96" fillId="105" borderId="287" applyNumberFormat="0" applyProtection="0">
      <alignment horizontal="left" vertical="top" indent="1"/>
    </xf>
    <xf numFmtId="0" fontId="96" fillId="105" borderId="287" applyNumberFormat="0" applyProtection="0">
      <alignment horizontal="left" vertical="top" indent="1"/>
    </xf>
    <xf numFmtId="0" fontId="34" fillId="83" borderId="298" applyNumberFormat="0" applyProtection="0">
      <alignment horizontal="left" vertical="center" indent="1"/>
    </xf>
    <xf numFmtId="0" fontId="34" fillId="86" borderId="287" applyNumberFormat="0" applyProtection="0">
      <alignment horizontal="left" vertical="top" indent="1"/>
    </xf>
    <xf numFmtId="0" fontId="34" fillId="83" borderId="298" applyNumberFormat="0" applyProtection="0">
      <alignment horizontal="left" vertical="center" indent="1"/>
    </xf>
    <xf numFmtId="0" fontId="34" fillId="83" borderId="298" applyNumberFormat="0" applyProtection="0">
      <alignment horizontal="left" vertical="center" indent="1"/>
    </xf>
    <xf numFmtId="0" fontId="34" fillId="86" borderId="287" applyNumberFormat="0" applyProtection="0">
      <alignment horizontal="left" vertical="top" indent="1"/>
    </xf>
    <xf numFmtId="0" fontId="34" fillId="83" borderId="298" applyNumberFormat="0" applyProtection="0">
      <alignment horizontal="left" vertical="center" indent="1"/>
    </xf>
    <xf numFmtId="0" fontId="34" fillId="83" borderId="298" applyNumberFormat="0" applyProtection="0">
      <alignment horizontal="left" vertical="center" indent="1"/>
    </xf>
    <xf numFmtId="0" fontId="34" fillId="105" borderId="287" applyNumberFormat="0" applyProtection="0">
      <alignment horizontal="left" vertical="top" indent="1"/>
    </xf>
    <xf numFmtId="0" fontId="96" fillId="45" borderId="263" applyNumberFormat="0" applyProtection="0">
      <alignment horizontal="left" vertical="center" indent="1"/>
    </xf>
    <xf numFmtId="0" fontId="96" fillId="45" borderId="263" applyNumberFormat="0" applyProtection="0">
      <alignment horizontal="left" vertical="center" indent="1"/>
    </xf>
    <xf numFmtId="0" fontId="96" fillId="45" borderId="263" applyNumberFormat="0" applyProtection="0">
      <alignment horizontal="left" vertical="center" indent="1"/>
    </xf>
    <xf numFmtId="0" fontId="96" fillId="45" borderId="263" applyNumberFormat="0" applyProtection="0">
      <alignment horizontal="left" vertical="center" indent="1"/>
    </xf>
    <xf numFmtId="0" fontId="34" fillId="74" borderId="298" applyNumberFormat="0" applyProtection="0">
      <alignment horizontal="left" vertical="center" indent="1"/>
    </xf>
    <xf numFmtId="0" fontId="34" fillId="74" borderId="298" applyNumberFormat="0" applyProtection="0">
      <alignment horizontal="left" vertical="center" indent="1"/>
    </xf>
    <xf numFmtId="0" fontId="34" fillId="74" borderId="298" applyNumberFormat="0" applyProtection="0">
      <alignment horizontal="left" vertical="center" indent="1"/>
    </xf>
    <xf numFmtId="0" fontId="34" fillId="74" borderId="298" applyNumberFormat="0" applyProtection="0">
      <alignment horizontal="left" vertical="center" indent="1"/>
    </xf>
    <xf numFmtId="0" fontId="34" fillId="45" borderId="287" applyNumberFormat="0" applyProtection="0">
      <alignment horizontal="left" vertical="center" indent="1"/>
    </xf>
    <xf numFmtId="0" fontId="34" fillId="74" borderId="298" applyNumberFormat="0" applyProtection="0">
      <alignment horizontal="left" vertical="center" indent="1"/>
    </xf>
    <xf numFmtId="0" fontId="34" fillId="70" borderId="287" applyNumberFormat="0" applyProtection="0">
      <alignment horizontal="left" vertical="top" indent="1"/>
    </xf>
    <xf numFmtId="0" fontId="96" fillId="45" borderId="287" applyNumberFormat="0" applyProtection="0">
      <alignment horizontal="left" vertical="top" indent="1"/>
    </xf>
    <xf numFmtId="0" fontId="96" fillId="45" borderId="287" applyNumberFormat="0" applyProtection="0">
      <alignment horizontal="left" vertical="top" indent="1"/>
    </xf>
    <xf numFmtId="0" fontId="34" fillId="74" borderId="298" applyNumberFormat="0" applyProtection="0">
      <alignment horizontal="left" vertical="center" indent="1"/>
    </xf>
    <xf numFmtId="0" fontId="34" fillId="70" borderId="287" applyNumberFormat="0" applyProtection="0">
      <alignment horizontal="left" vertical="top" indent="1"/>
    </xf>
    <xf numFmtId="0" fontId="34" fillId="74" borderId="298" applyNumberFormat="0" applyProtection="0">
      <alignment horizontal="left" vertical="center" indent="1"/>
    </xf>
    <xf numFmtId="0" fontId="34" fillId="74" borderId="298" applyNumberFormat="0" applyProtection="0">
      <alignment horizontal="left" vertical="center" indent="1"/>
    </xf>
    <xf numFmtId="0" fontId="34" fillId="70" borderId="287" applyNumberFormat="0" applyProtection="0">
      <alignment horizontal="left" vertical="top" indent="1"/>
    </xf>
    <xf numFmtId="0" fontId="34" fillId="74" borderId="298" applyNumberFormat="0" applyProtection="0">
      <alignment horizontal="left" vertical="center" indent="1"/>
    </xf>
    <xf numFmtId="0" fontId="34" fillId="74" borderId="298" applyNumberFormat="0" applyProtection="0">
      <alignment horizontal="left" vertical="center" indent="1"/>
    </xf>
    <xf numFmtId="0" fontId="34" fillId="45" borderId="287" applyNumberFormat="0" applyProtection="0">
      <alignment horizontal="left" vertical="top" indent="1"/>
    </xf>
    <xf numFmtId="0" fontId="96" fillId="90" borderId="263" applyNumberFormat="0" applyProtection="0">
      <alignment horizontal="left" vertical="center" indent="1"/>
    </xf>
    <xf numFmtId="0" fontId="96" fillId="90" borderId="263" applyNumberFormat="0" applyProtection="0">
      <alignment horizontal="left" vertical="center" indent="1"/>
    </xf>
    <xf numFmtId="0" fontId="96" fillId="90" borderId="263" applyNumberFormat="0" applyProtection="0">
      <alignment horizontal="left" vertical="center" indent="1"/>
    </xf>
    <xf numFmtId="0" fontId="96" fillId="90" borderId="263" applyNumberFormat="0" applyProtection="0">
      <alignment horizontal="left" vertical="center" indent="1"/>
    </xf>
    <xf numFmtId="0" fontId="34" fillId="131" borderId="298" applyNumberFormat="0" applyProtection="0">
      <alignment horizontal="left" vertical="center" indent="1"/>
    </xf>
    <xf numFmtId="0" fontId="34" fillId="131" borderId="298" applyNumberFormat="0" applyProtection="0">
      <alignment horizontal="left" vertical="center" indent="1"/>
    </xf>
    <xf numFmtId="0" fontId="34" fillId="131" borderId="298" applyNumberFormat="0" applyProtection="0">
      <alignment horizontal="left" vertical="center" indent="1"/>
    </xf>
    <xf numFmtId="0" fontId="34" fillId="131" borderId="298" applyNumberFormat="0" applyProtection="0">
      <alignment horizontal="left" vertical="center" indent="1"/>
    </xf>
    <xf numFmtId="0" fontId="34" fillId="90" borderId="287" applyNumberFormat="0" applyProtection="0">
      <alignment horizontal="left" vertical="center" indent="1"/>
    </xf>
    <xf numFmtId="0" fontId="34" fillId="131" borderId="298" applyNumberFormat="0" applyProtection="0">
      <alignment horizontal="left" vertical="center" indent="1"/>
    </xf>
    <xf numFmtId="0" fontId="34" fillId="87" borderId="287" applyNumberFormat="0" applyProtection="0">
      <alignment horizontal="left" vertical="top" indent="1"/>
    </xf>
    <xf numFmtId="0" fontId="96" fillId="90" borderId="287" applyNumberFormat="0" applyProtection="0">
      <alignment horizontal="left" vertical="top" indent="1"/>
    </xf>
    <xf numFmtId="0" fontId="96" fillId="90" borderId="287" applyNumberFormat="0" applyProtection="0">
      <alignment horizontal="left" vertical="top" indent="1"/>
    </xf>
    <xf numFmtId="0" fontId="34" fillId="131" borderId="298" applyNumberFormat="0" applyProtection="0">
      <alignment horizontal="left" vertical="center" indent="1"/>
    </xf>
    <xf numFmtId="0" fontId="34" fillId="87" borderId="287" applyNumberFormat="0" applyProtection="0">
      <alignment horizontal="left" vertical="top" indent="1"/>
    </xf>
    <xf numFmtId="0" fontId="34" fillId="131" borderId="298" applyNumberFormat="0" applyProtection="0">
      <alignment horizontal="left" vertical="center" indent="1"/>
    </xf>
    <xf numFmtId="0" fontId="34" fillId="131" borderId="298" applyNumberFormat="0" applyProtection="0">
      <alignment horizontal="left" vertical="center" indent="1"/>
    </xf>
    <xf numFmtId="0" fontId="34" fillId="87" borderId="287" applyNumberFormat="0" applyProtection="0">
      <alignment horizontal="left" vertical="top" indent="1"/>
    </xf>
    <xf numFmtId="0" fontId="34" fillId="131" borderId="298" applyNumberFormat="0" applyProtection="0">
      <alignment horizontal="left" vertical="center" indent="1"/>
    </xf>
    <xf numFmtId="0" fontId="34" fillId="131" borderId="298" applyNumberFormat="0" applyProtection="0">
      <alignment horizontal="left" vertical="center" indent="1"/>
    </xf>
    <xf numFmtId="0" fontId="34" fillId="90" borderId="287" applyNumberFormat="0" applyProtection="0">
      <alignment horizontal="left" vertical="top" indent="1"/>
    </xf>
    <xf numFmtId="0" fontId="130" fillId="66" borderId="295" applyBorder="0"/>
    <xf numFmtId="0" fontId="130" fillId="66" borderId="295" applyBorder="0"/>
    <xf numFmtId="4" fontId="120" fillId="40" borderId="287" applyNumberFormat="0" applyProtection="0">
      <alignment vertical="center"/>
    </xf>
    <xf numFmtId="4" fontId="120" fillId="40" borderId="287" applyNumberFormat="0" applyProtection="0">
      <alignment vertical="center"/>
    </xf>
    <xf numFmtId="4" fontId="84" fillId="75" borderId="287" applyNumberFormat="0" applyProtection="0">
      <alignment vertical="center"/>
    </xf>
    <xf numFmtId="4" fontId="84" fillId="75" borderId="298" applyNumberFormat="0" applyProtection="0">
      <alignment vertical="center"/>
    </xf>
    <xf numFmtId="4" fontId="84" fillId="75" borderId="298" applyNumberFormat="0" applyProtection="0">
      <alignment vertical="center"/>
    </xf>
    <xf numFmtId="4" fontId="84" fillId="40" borderId="287" applyNumberFormat="0" applyProtection="0">
      <alignment vertical="center"/>
    </xf>
    <xf numFmtId="4" fontId="134" fillId="75" borderId="287" applyNumberFormat="0" applyProtection="0">
      <alignment vertical="center"/>
    </xf>
    <xf numFmtId="4" fontId="134" fillId="75" borderId="298" applyNumberFormat="0" applyProtection="0">
      <alignment vertical="center"/>
    </xf>
    <xf numFmtId="4" fontId="134" fillId="75" borderId="298" applyNumberFormat="0" applyProtection="0">
      <alignment vertical="center"/>
    </xf>
    <xf numFmtId="4" fontId="134" fillId="40" borderId="287" applyNumberFormat="0" applyProtection="0">
      <alignment vertical="center"/>
    </xf>
    <xf numFmtId="4" fontId="120" fillId="49" borderId="287" applyNumberFormat="0" applyProtection="0">
      <alignment horizontal="left" vertical="center" indent="1"/>
    </xf>
    <xf numFmtId="4" fontId="120" fillId="49" borderId="287" applyNumberFormat="0" applyProtection="0">
      <alignment horizontal="left" vertical="center" indent="1"/>
    </xf>
    <xf numFmtId="4" fontId="84" fillId="75" borderId="298" applyNumberFormat="0" applyProtection="0">
      <alignment horizontal="left" vertical="center" indent="1"/>
    </xf>
    <xf numFmtId="4" fontId="84" fillId="75" borderId="298" applyNumberFormat="0" applyProtection="0">
      <alignment horizontal="left" vertical="center" indent="1"/>
    </xf>
    <xf numFmtId="4" fontId="84" fillId="40" borderId="287" applyNumberFormat="0" applyProtection="0">
      <alignment horizontal="left" vertical="center" indent="1"/>
    </xf>
    <xf numFmtId="0" fontId="120" fillId="40" borderId="287" applyNumberFormat="0" applyProtection="0">
      <alignment horizontal="left" vertical="top" indent="1"/>
    </xf>
    <xf numFmtId="0" fontId="120" fillId="40" borderId="287" applyNumberFormat="0" applyProtection="0">
      <alignment horizontal="left" vertical="top" indent="1"/>
    </xf>
    <xf numFmtId="0" fontId="84" fillId="75" borderId="287" applyNumberFormat="0" applyProtection="0">
      <alignment horizontal="left" vertical="top" indent="1"/>
    </xf>
    <xf numFmtId="4" fontId="84" fillId="75" borderId="298" applyNumberFormat="0" applyProtection="0">
      <alignment horizontal="left" vertical="center" indent="1"/>
    </xf>
    <xf numFmtId="4" fontId="84" fillId="75" borderId="298" applyNumberFormat="0" applyProtection="0">
      <alignment horizontal="left" vertical="center" indent="1"/>
    </xf>
    <xf numFmtId="0" fontId="84" fillId="40" borderId="287" applyNumberFormat="0" applyProtection="0">
      <alignment horizontal="left" vertical="top" indent="1"/>
    </xf>
    <xf numFmtId="4" fontId="96" fillId="0" borderId="263" applyNumberFormat="0" applyProtection="0">
      <alignment horizontal="right" vertical="center"/>
    </xf>
    <xf numFmtId="4" fontId="84" fillId="89" borderId="298" applyNumberFormat="0" applyProtection="0">
      <alignment horizontal="right" vertical="center"/>
    </xf>
    <xf numFmtId="4" fontId="96" fillId="0" borderId="263" applyNumberFormat="0" applyProtection="0">
      <alignment horizontal="right" vertical="center"/>
    </xf>
    <xf numFmtId="4" fontId="96" fillId="0" borderId="263" applyNumberFormat="0" applyProtection="0">
      <alignment horizontal="right" vertical="center"/>
    </xf>
    <xf numFmtId="4" fontId="96" fillId="0" borderId="263" applyNumberFormat="0" applyProtection="0">
      <alignment horizontal="right" vertical="center"/>
    </xf>
    <xf numFmtId="4" fontId="84" fillId="89" borderId="298" applyNumberFormat="0" applyProtection="0">
      <alignment horizontal="right" vertical="center"/>
    </xf>
    <xf numFmtId="4" fontId="96" fillId="0" borderId="263" applyNumberFormat="0" applyProtection="0">
      <alignment horizontal="right" vertical="center"/>
    </xf>
    <xf numFmtId="4" fontId="84" fillId="89" borderId="298" applyNumberFormat="0" applyProtection="0">
      <alignment horizontal="right" vertical="center"/>
    </xf>
    <xf numFmtId="4" fontId="84" fillId="89" borderId="298" applyNumberFormat="0" applyProtection="0">
      <alignment horizontal="right" vertical="center"/>
    </xf>
    <xf numFmtId="4" fontId="84" fillId="90" borderId="287" applyNumberFormat="0" applyProtection="0">
      <alignment horizontal="right" vertical="center"/>
    </xf>
    <xf numFmtId="4" fontId="185" fillId="76" borderId="263" applyNumberFormat="0" applyProtection="0">
      <alignment horizontal="right" vertical="center"/>
    </xf>
    <xf numFmtId="4" fontId="185" fillId="76" borderId="263" applyNumberFormat="0" applyProtection="0">
      <alignment horizontal="right" vertical="center"/>
    </xf>
    <xf numFmtId="4" fontId="134" fillId="90" borderId="287" applyNumberFormat="0" applyProtection="0">
      <alignment horizontal="right" vertical="center"/>
    </xf>
    <xf numFmtId="4" fontId="134" fillId="89" borderId="298" applyNumberFormat="0" applyProtection="0">
      <alignment horizontal="right" vertical="center"/>
    </xf>
    <xf numFmtId="4" fontId="134" fillId="89" borderId="298" applyNumberFormat="0" applyProtection="0">
      <alignment horizontal="right" vertical="center"/>
    </xf>
    <xf numFmtId="4" fontId="134" fillId="90" borderId="287" applyNumberFormat="0" applyProtection="0">
      <alignment horizontal="right" vertical="center"/>
    </xf>
    <xf numFmtId="4" fontId="96" fillId="53" borderId="263" applyNumberFormat="0" applyProtection="0">
      <alignment horizontal="left" vertical="center" indent="1"/>
    </xf>
    <xf numFmtId="4" fontId="96" fillId="53" borderId="263" applyNumberFormat="0" applyProtection="0">
      <alignment horizontal="left" vertical="center" indent="1"/>
    </xf>
    <xf numFmtId="4" fontId="96" fillId="53" borderId="263" applyNumberFormat="0" applyProtection="0">
      <alignment horizontal="left" vertical="center" indent="1"/>
    </xf>
    <xf numFmtId="4" fontId="96" fillId="53" borderId="263" applyNumberFormat="0" applyProtection="0">
      <alignment horizontal="left" vertical="center" indent="1"/>
    </xf>
    <xf numFmtId="0" fontId="34" fillId="131" borderId="298" applyNumberFormat="0" applyProtection="0">
      <alignment horizontal="left" vertical="center" indent="1"/>
    </xf>
    <xf numFmtId="0" fontId="34" fillId="131" borderId="298" applyNumberFormat="0" applyProtection="0">
      <alignment horizontal="left" vertical="center" indent="1"/>
    </xf>
    <xf numFmtId="0" fontId="34" fillId="131" borderId="298" applyNumberFormat="0" applyProtection="0">
      <alignment horizontal="left" vertical="center" indent="1"/>
    </xf>
    <xf numFmtId="0" fontId="34" fillId="131" borderId="298" applyNumberFormat="0" applyProtection="0">
      <alignment horizontal="left" vertical="center" indent="1"/>
    </xf>
    <xf numFmtId="4" fontId="84" fillId="105" borderId="287" applyNumberFormat="0" applyProtection="0">
      <alignment horizontal="left" vertical="center" indent="1"/>
    </xf>
    <xf numFmtId="0" fontId="34" fillId="131" borderId="298" applyNumberFormat="0" applyProtection="0">
      <alignment horizontal="left" vertical="center" indent="1"/>
    </xf>
    <xf numFmtId="0" fontId="120" fillId="105" borderId="287" applyNumberFormat="0" applyProtection="0">
      <alignment horizontal="left" vertical="top" indent="1"/>
    </xf>
    <xf numFmtId="0" fontId="120" fillId="105" borderId="287" applyNumberFormat="0" applyProtection="0">
      <alignment horizontal="left" vertical="top" indent="1"/>
    </xf>
    <xf numFmtId="0" fontId="34" fillId="131" borderId="298" applyNumberFormat="0" applyProtection="0">
      <alignment horizontal="left" vertical="center" indent="1"/>
    </xf>
    <xf numFmtId="0" fontId="34" fillId="131" borderId="298" applyNumberFormat="0" applyProtection="0">
      <alignment horizontal="left" vertical="center" indent="1"/>
    </xf>
    <xf numFmtId="0" fontId="34" fillId="131" borderId="298" applyNumberFormat="0" applyProtection="0">
      <alignment horizontal="left" vertical="center" indent="1"/>
    </xf>
    <xf numFmtId="0" fontId="34" fillId="131" borderId="298" applyNumberFormat="0" applyProtection="0">
      <alignment horizontal="left" vertical="center" indent="1"/>
    </xf>
    <xf numFmtId="0" fontId="84" fillId="105" borderId="287" applyNumberFormat="0" applyProtection="0">
      <alignment horizontal="left" vertical="top" indent="1"/>
    </xf>
    <xf numFmtId="0" fontId="34" fillId="131" borderId="298" applyNumberFormat="0" applyProtection="0">
      <alignment horizontal="left" vertical="center" indent="1"/>
    </xf>
    <xf numFmtId="4" fontId="187" fillId="140" borderId="267" applyNumberFormat="0" applyProtection="0">
      <alignment horizontal="left" vertical="center" indent="1"/>
    </xf>
    <xf numFmtId="4" fontId="187" fillId="140" borderId="267" applyNumberFormat="0" applyProtection="0">
      <alignment horizontal="left" vertical="center" indent="1"/>
    </xf>
    <xf numFmtId="4" fontId="190" fillId="88" borderId="263" applyNumberFormat="0" applyProtection="0">
      <alignment horizontal="right" vertical="center"/>
    </xf>
    <xf numFmtId="4" fontId="190" fillId="88" borderId="263" applyNumberFormat="0" applyProtection="0">
      <alignment horizontal="right" vertical="center"/>
    </xf>
    <xf numFmtId="4" fontId="144" fillId="0" borderId="287" applyNumberFormat="0" applyProtection="0">
      <alignment horizontal="right" vertical="center"/>
    </xf>
    <xf numFmtId="4" fontId="144" fillId="89" borderId="298" applyNumberFormat="0" applyProtection="0">
      <alignment horizontal="right" vertical="center"/>
    </xf>
    <xf numFmtId="4" fontId="144" fillId="89" borderId="298" applyNumberFormat="0" applyProtection="0">
      <alignment horizontal="right" vertical="center"/>
    </xf>
    <xf numFmtId="4" fontId="144" fillId="90" borderId="287" applyNumberFormat="0" applyProtection="0">
      <alignment horizontal="right" vertical="center"/>
    </xf>
    <xf numFmtId="200" fontId="150" fillId="0" borderId="299">
      <alignment horizontal="center"/>
    </xf>
    <xf numFmtId="0" fontId="34" fillId="0" borderId="300" applyNumberFormat="0" applyFont="0" applyFill="0" applyAlignment="0" applyProtection="0"/>
    <xf numFmtId="0" fontId="34" fillId="0" borderId="300" applyNumberFormat="0" applyFont="0" applyFill="0" applyAlignment="0" applyProtection="0"/>
    <xf numFmtId="0" fontId="34" fillId="0" borderId="300" applyNumberFormat="0" applyFont="0" applyFill="0" applyAlignment="0" applyProtection="0"/>
    <xf numFmtId="0" fontId="34" fillId="0" borderId="300" applyNumberFormat="0" applyFont="0" applyFill="0" applyAlignment="0" applyProtection="0"/>
    <xf numFmtId="0" fontId="34" fillId="0" borderId="299" applyNumberFormat="0" applyFont="0" applyFill="0" applyAlignment="0" applyProtection="0"/>
    <xf numFmtId="0" fontId="34" fillId="0" borderId="299" applyNumberFormat="0" applyFont="0" applyFill="0" applyAlignment="0" applyProtection="0"/>
    <xf numFmtId="0" fontId="34" fillId="0" borderId="299" applyNumberFormat="0" applyFont="0" applyFill="0" applyAlignment="0" applyProtection="0"/>
    <xf numFmtId="0" fontId="34" fillId="0" borderId="299" applyNumberFormat="0" applyFont="0" applyFill="0" applyAlignment="0" applyProtection="0"/>
    <xf numFmtId="0" fontId="34" fillId="0" borderId="301" applyNumberFormat="0" applyFont="0" applyFill="0" applyAlignment="0" applyProtection="0"/>
    <xf numFmtId="0" fontId="34" fillId="0" borderId="301" applyNumberFormat="0" applyFont="0" applyFill="0" applyAlignment="0" applyProtection="0"/>
    <xf numFmtId="0" fontId="34" fillId="0" borderId="301" applyNumberFormat="0" applyFont="0" applyFill="0" applyAlignment="0" applyProtection="0"/>
    <xf numFmtId="0" fontId="34" fillId="0" borderId="301" applyNumberFormat="0" applyFont="0" applyFill="0" applyAlignment="0" applyProtection="0"/>
    <xf numFmtId="0" fontId="155" fillId="0" borderId="293" applyNumberFormat="0" applyFill="0" applyAlignment="0" applyProtection="0"/>
    <xf numFmtId="0" fontId="155" fillId="0" borderId="302" applyNumberFormat="0" applyFill="0" applyAlignment="0" applyProtection="0"/>
    <xf numFmtId="0" fontId="155" fillId="0" borderId="293" applyNumberFormat="0" applyFill="0" applyAlignment="0" applyProtection="0"/>
    <xf numFmtId="0" fontId="155" fillId="0" borderId="302" applyNumberFormat="0" applyFill="0" applyAlignment="0" applyProtection="0"/>
    <xf numFmtId="0" fontId="155" fillId="0" borderId="302" applyNumberFormat="0" applyFill="0" applyAlignment="0" applyProtection="0"/>
    <xf numFmtId="0" fontId="8" fillId="0" borderId="0"/>
    <xf numFmtId="0" fontId="8" fillId="45" borderId="0" applyNumberFormat="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44" fontId="51" fillId="0" borderId="0" applyFont="0" applyFill="0" applyBorder="0" applyAlignment="0" applyProtection="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0" borderId="0"/>
  </cellStyleXfs>
  <cellXfs count="1333">
    <xf numFmtId="0" fontId="0" fillId="0" borderId="0" xfId="0"/>
    <xf numFmtId="0" fontId="35" fillId="0" borderId="0" xfId="2" applyFont="1"/>
    <xf numFmtId="0" fontId="35" fillId="0" borderId="0" xfId="2" applyFont="1" applyAlignment="1">
      <alignment wrapText="1"/>
    </xf>
    <xf numFmtId="0" fontId="35" fillId="0" borderId="0" xfId="2" applyFont="1" applyAlignment="1">
      <alignment horizontal="left"/>
    </xf>
    <xf numFmtId="0" fontId="37" fillId="0" borderId="0" xfId="2" applyFont="1"/>
    <xf numFmtId="0" fontId="35" fillId="0" borderId="0" xfId="2" applyFont="1" applyProtection="1">
      <protection locked="0"/>
    </xf>
    <xf numFmtId="0" fontId="33" fillId="0" borderId="0" xfId="2" applyFont="1" applyProtection="1">
      <protection locked="0"/>
    </xf>
    <xf numFmtId="168" fontId="35" fillId="0" borderId="0" xfId="2" applyNumberFormat="1" applyFont="1" applyAlignment="1" applyProtection="1">
      <alignment horizontal="center"/>
      <protection locked="0"/>
    </xf>
    <xf numFmtId="0" fontId="34" fillId="2" borderId="0" xfId="6" applyFill="1"/>
    <xf numFmtId="0" fontId="34" fillId="2" borderId="0" xfId="6" applyFill="1" applyAlignment="1">
      <alignment horizontal="center"/>
    </xf>
    <xf numFmtId="166" fontId="34" fillId="2" borderId="0" xfId="7" applyNumberFormat="1" applyFont="1" applyFill="1" applyAlignment="1">
      <alignment horizontal="center"/>
    </xf>
    <xf numFmtId="0" fontId="34" fillId="0" borderId="0" xfId="6" applyAlignment="1">
      <alignment horizontal="center" vertical="center" wrapText="1"/>
    </xf>
    <xf numFmtId="0" fontId="34" fillId="0" borderId="0" xfId="6"/>
    <xf numFmtId="0" fontId="42" fillId="0" borderId="0" xfId="6" applyFont="1" applyAlignment="1">
      <alignment horizontal="center" vertical="center" wrapText="1"/>
    </xf>
    <xf numFmtId="0" fontId="46" fillId="2" borderId="0" xfId="6" applyFont="1" applyFill="1"/>
    <xf numFmtId="166" fontId="34" fillId="2" borderId="0" xfId="7" applyNumberFormat="1" applyFont="1" applyFill="1" applyBorder="1" applyAlignment="1">
      <alignment horizontal="center"/>
    </xf>
    <xf numFmtId="166" fontId="34" fillId="0" borderId="0" xfId="7" applyNumberFormat="1" applyFont="1" applyFill="1" applyAlignment="1">
      <alignment horizontal="center"/>
    </xf>
    <xf numFmtId="166" fontId="34" fillId="0" borderId="0" xfId="7" applyNumberFormat="1" applyFont="1" applyFill="1" applyBorder="1" applyAlignment="1">
      <alignment horizontal="center"/>
    </xf>
    <xf numFmtId="166" fontId="42" fillId="0" borderId="0" xfId="7" applyNumberFormat="1" applyFont="1" applyFill="1" applyBorder="1" applyAlignment="1">
      <alignment horizontal="center" vertical="center"/>
    </xf>
    <xf numFmtId="0" fontId="42" fillId="0" borderId="0" xfId="6" applyFont="1" applyAlignment="1">
      <alignment horizontal="right" vertical="center"/>
    </xf>
    <xf numFmtId="0" fontId="33" fillId="0" borderId="0" xfId="59" applyFont="1"/>
    <xf numFmtId="164" fontId="35" fillId="0" borderId="0" xfId="60" applyNumberFormat="1" applyFont="1"/>
    <xf numFmtId="165" fontId="35" fillId="0" borderId="0" xfId="60" applyNumberFormat="1" applyFont="1"/>
    <xf numFmtId="166" fontId="35" fillId="0" borderId="0" xfId="60" applyNumberFormat="1" applyFont="1"/>
    <xf numFmtId="166" fontId="35" fillId="0" borderId="0" xfId="60" applyNumberFormat="1" applyFont="1" applyFill="1" applyAlignment="1"/>
    <xf numFmtId="164" fontId="37" fillId="0" borderId="0" xfId="60" applyNumberFormat="1" applyFont="1" applyFill="1"/>
    <xf numFmtId="165" fontId="37" fillId="0" borderId="0" xfId="60" applyNumberFormat="1" applyFont="1" applyFill="1"/>
    <xf numFmtId="166" fontId="37" fillId="0" borderId="0" xfId="60" applyNumberFormat="1" applyFont="1" applyFill="1"/>
    <xf numFmtId="166" fontId="35" fillId="0" borderId="0" xfId="60" applyNumberFormat="1" applyFont="1" applyFill="1"/>
    <xf numFmtId="0" fontId="37" fillId="0" borderId="0" xfId="2" applyFont="1" applyProtection="1">
      <protection locked="0"/>
    </xf>
    <xf numFmtId="44" fontId="35" fillId="0" borderId="0" xfId="2" applyNumberFormat="1" applyFont="1" applyAlignment="1">
      <alignment horizontal="left"/>
    </xf>
    <xf numFmtId="0" fontId="25" fillId="0" borderId="0" xfId="15922"/>
    <xf numFmtId="0" fontId="25" fillId="0" borderId="0" xfId="15914"/>
    <xf numFmtId="165" fontId="35" fillId="0" borderId="0" xfId="60" applyNumberFormat="1" applyFont="1" applyFill="1"/>
    <xf numFmtId="164" fontId="35" fillId="0" borderId="0" xfId="60" applyNumberFormat="1" applyFont="1" applyFill="1"/>
    <xf numFmtId="0" fontId="25" fillId="0" borderId="0" xfId="15917"/>
    <xf numFmtId="0" fontId="25" fillId="0" borderId="0" xfId="20529"/>
    <xf numFmtId="0" fontId="33" fillId="0" borderId="93" xfId="2" applyFont="1" applyBorder="1" applyAlignment="1">
      <alignment horizontal="left" wrapText="1"/>
    </xf>
    <xf numFmtId="0" fontId="35" fillId="0" borderId="93" xfId="2" applyFont="1" applyBorder="1" applyAlignment="1">
      <alignment horizontal="left" wrapText="1" indent="1"/>
    </xf>
    <xf numFmtId="0" fontId="34" fillId="0" borderId="0" xfId="6" applyAlignment="1">
      <alignment horizontal="center"/>
    </xf>
    <xf numFmtId="166" fontId="42" fillId="0" borderId="0" xfId="6" applyNumberFormat="1" applyFont="1" applyAlignment="1">
      <alignment horizontal="center" vertical="center" wrapText="1"/>
    </xf>
    <xf numFmtId="0" fontId="24" fillId="0" borderId="0" xfId="20532"/>
    <xf numFmtId="0" fontId="41" fillId="0" borderId="0" xfId="20532" applyFont="1"/>
    <xf numFmtId="0" fontId="49" fillId="0" borderId="0" xfId="20532" applyFont="1"/>
    <xf numFmtId="0" fontId="47" fillId="0" borderId="7" xfId="20532" applyFont="1" applyBorder="1" applyAlignment="1">
      <alignment horizontal="center" wrapText="1"/>
    </xf>
    <xf numFmtId="172" fontId="69" fillId="0" borderId="0" xfId="20535" applyNumberFormat="1" applyFont="1"/>
    <xf numFmtId="172" fontId="0" fillId="0" borderId="0" xfId="20535" applyNumberFormat="1" applyFont="1"/>
    <xf numFmtId="0" fontId="69" fillId="0" borderId="0" xfId="20532" applyFont="1"/>
    <xf numFmtId="0" fontId="197" fillId="142" borderId="7" xfId="20532" applyFont="1" applyFill="1" applyBorder="1" applyAlignment="1">
      <alignment vertical="center" wrapText="1"/>
    </xf>
    <xf numFmtId="0" fontId="197" fillId="142" borderId="7" xfId="20532" applyFont="1" applyFill="1" applyBorder="1" applyAlignment="1">
      <alignment vertical="center"/>
    </xf>
    <xf numFmtId="0" fontId="197" fillId="0" borderId="7" xfId="20532" applyFont="1" applyBorder="1" applyAlignment="1">
      <alignment vertical="center" wrapText="1"/>
    </xf>
    <xf numFmtId="0" fontId="197" fillId="0" borderId="7" xfId="20532" applyFont="1" applyBorder="1" applyAlignment="1">
      <alignment vertical="center"/>
    </xf>
    <xf numFmtId="218" fontId="0" fillId="0" borderId="0" xfId="20535" applyNumberFormat="1" applyFont="1" applyBorder="1"/>
    <xf numFmtId="172" fontId="24" fillId="0" borderId="0" xfId="64" applyNumberFormat="1" applyFont="1"/>
    <xf numFmtId="0" fontId="196" fillId="142" borderId="118" xfId="20532" applyFont="1" applyFill="1" applyBorder="1" applyAlignment="1">
      <alignment vertical="center" wrapText="1"/>
    </xf>
    <xf numFmtId="0" fontId="196" fillId="142" borderId="107" xfId="20532" applyFont="1" applyFill="1" applyBorder="1" applyAlignment="1">
      <alignment vertical="center"/>
    </xf>
    <xf numFmtId="0" fontId="197" fillId="142" borderId="124" xfId="20532" applyFont="1" applyFill="1" applyBorder="1" applyAlignment="1">
      <alignment vertical="center" wrapText="1"/>
    </xf>
    <xf numFmtId="0" fontId="197" fillId="0" borderId="125" xfId="20532" applyFont="1" applyBorder="1" applyAlignment="1">
      <alignment vertical="center" wrapText="1"/>
    </xf>
    <xf numFmtId="165" fontId="35" fillId="0" borderId="0" xfId="20543" applyNumberFormat="1" applyFont="1" applyProtection="1">
      <protection locked="0"/>
    </xf>
    <xf numFmtId="166" fontId="35" fillId="0" borderId="0" xfId="20543" applyNumberFormat="1" applyFont="1" applyProtection="1">
      <protection locked="0"/>
    </xf>
    <xf numFmtId="164" fontId="33" fillId="0" borderId="123" xfId="20543" applyNumberFormat="1" applyFont="1" applyFill="1" applyBorder="1" applyAlignment="1" applyProtection="1">
      <alignment horizontal="center" wrapText="1"/>
      <protection locked="0"/>
    </xf>
    <xf numFmtId="166" fontId="37" fillId="0" borderId="97" xfId="20543" applyNumberFormat="1" applyFont="1" applyFill="1" applyBorder="1" applyAlignment="1" applyProtection="1">
      <alignment horizontal="center"/>
      <protection locked="0"/>
    </xf>
    <xf numFmtId="167" fontId="37" fillId="0" borderId="97" xfId="20543" applyNumberFormat="1" applyFont="1" applyFill="1" applyBorder="1" applyAlignment="1" applyProtection="1">
      <alignment horizontal="center"/>
      <protection locked="0"/>
    </xf>
    <xf numFmtId="167" fontId="35" fillId="0" borderId="0" xfId="20543" applyNumberFormat="1" applyFont="1" applyFill="1" applyBorder="1" applyAlignment="1" applyProtection="1">
      <alignment horizontal="center" wrapText="1"/>
      <protection locked="0"/>
    </xf>
    <xf numFmtId="0" fontId="46" fillId="0" borderId="0" xfId="20547" applyFont="1"/>
    <xf numFmtId="0" fontId="42" fillId="0" borderId="123" xfId="6" applyFont="1" applyBorder="1" applyAlignment="1">
      <alignment horizontal="right" vertical="center"/>
    </xf>
    <xf numFmtId="0" fontId="42" fillId="0" borderId="123" xfId="6" applyFont="1" applyBorder="1" applyAlignment="1">
      <alignment horizontal="right" vertical="center" wrapText="1"/>
    </xf>
    <xf numFmtId="166" fontId="42" fillId="0" borderId="123" xfId="7" applyNumberFormat="1" applyFont="1" applyFill="1" applyBorder="1" applyAlignment="1">
      <alignment horizontal="center" vertical="center"/>
    </xf>
    <xf numFmtId="0" fontId="42" fillId="0" borderId="123" xfId="6" applyFont="1" applyBorder="1" applyAlignment="1">
      <alignment horizontal="center" vertical="center"/>
    </xf>
    <xf numFmtId="0" fontId="35" fillId="0" borderId="0" xfId="20549" applyFont="1"/>
    <xf numFmtId="0" fontId="39" fillId="0" borderId="0" xfId="20549" applyFont="1"/>
    <xf numFmtId="0" fontId="51" fillId="0" borderId="0" xfId="20549"/>
    <xf numFmtId="0" fontId="33" fillId="0" borderId="0" xfId="20549" applyFont="1"/>
    <xf numFmtId="42" fontId="35" fillId="0" borderId="93" xfId="1856" applyNumberFormat="1" applyFont="1" applyBorder="1" applyAlignment="1">
      <alignment horizontal="left"/>
    </xf>
    <xf numFmtId="42" fontId="33" fillId="0" borderId="94" xfId="1856" applyNumberFormat="1" applyFont="1" applyBorder="1" applyAlignment="1">
      <alignment horizontal="left"/>
    </xf>
    <xf numFmtId="42" fontId="33" fillId="0" borderId="90" xfId="1856" applyNumberFormat="1" applyFont="1" applyBorder="1" applyAlignment="1">
      <alignment horizontal="left"/>
    </xf>
    <xf numFmtId="9" fontId="33" fillId="0" borderId="96" xfId="1856" applyNumberFormat="1" applyFont="1" applyBorder="1" applyAlignment="1">
      <alignment horizontal="center"/>
    </xf>
    <xf numFmtId="42" fontId="35" fillId="0" borderId="126" xfId="1856" applyNumberFormat="1" applyFont="1" applyBorder="1" applyAlignment="1">
      <alignment horizontal="left"/>
    </xf>
    <xf numFmtId="0" fontId="40" fillId="0" borderId="0" xfId="20549" applyFont="1"/>
    <xf numFmtId="0" fontId="41" fillId="0" borderId="0" xfId="20549" applyFont="1"/>
    <xf numFmtId="0" fontId="42" fillId="0" borderId="0" xfId="6" applyFont="1" applyAlignment="1">
      <alignment horizontal="center" vertical="center"/>
    </xf>
    <xf numFmtId="0" fontId="22" fillId="0" borderId="0" xfId="20548"/>
    <xf numFmtId="0" fontId="69" fillId="0" borderId="0" xfId="20548" applyFont="1"/>
    <xf numFmtId="0" fontId="22" fillId="0" borderId="123" xfId="20548" applyBorder="1"/>
    <xf numFmtId="0" fontId="22" fillId="2" borderId="123" xfId="20548" applyFill="1" applyBorder="1"/>
    <xf numFmtId="0" fontId="22" fillId="3" borderId="123" xfId="20548" applyFill="1" applyBorder="1"/>
    <xf numFmtId="0" fontId="22" fillId="4" borderId="0" xfId="20548" applyFill="1"/>
    <xf numFmtId="0" fontId="0" fillId="0" borderId="123" xfId="20548" applyFont="1" applyBorder="1"/>
    <xf numFmtId="0" fontId="0" fillId="0" borderId="0" xfId="20548" applyFont="1"/>
    <xf numFmtId="0" fontId="22" fillId="0" borderId="10" xfId="20548" applyBorder="1"/>
    <xf numFmtId="166" fontId="34" fillId="0" borderId="0" xfId="6" applyNumberFormat="1" applyAlignment="1">
      <alignment horizontal="center"/>
    </xf>
    <xf numFmtId="166" fontId="50" fillId="2" borderId="0" xfId="7" applyNumberFormat="1" applyFont="1" applyFill="1" applyBorder="1" applyAlignment="1">
      <alignment horizontal="center"/>
    </xf>
    <xf numFmtId="166" fontId="50" fillId="2" borderId="0" xfId="7" applyNumberFormat="1" applyFont="1" applyFill="1" applyBorder="1" applyAlignment="1">
      <alignment horizontal="center" wrapText="1"/>
    </xf>
    <xf numFmtId="0" fontId="41" fillId="0" borderId="0" xfId="20532" applyFont="1" applyAlignment="1">
      <alignment horizontal="right"/>
    </xf>
    <xf numFmtId="0" fontId="47" fillId="0" borderId="118" xfId="20532" applyFont="1" applyBorder="1" applyAlignment="1">
      <alignment wrapText="1"/>
    </xf>
    <xf numFmtId="0" fontId="34" fillId="0" borderId="0" xfId="20557"/>
    <xf numFmtId="17" fontId="211" fillId="0" borderId="0" xfId="20557" applyNumberFormat="1" applyFont="1"/>
    <xf numFmtId="0" fontId="212" fillId="0" borderId="0" xfId="20557" applyFont="1"/>
    <xf numFmtId="0" fontId="114" fillId="0" borderId="0" xfId="20557" applyFont="1" applyAlignment="1">
      <alignment wrapText="1"/>
    </xf>
    <xf numFmtId="0" fontId="34" fillId="0" borderId="132" xfId="20557" applyBorder="1" applyAlignment="1">
      <alignment horizontal="center"/>
    </xf>
    <xf numFmtId="0" fontId="143" fillId="0" borderId="0" xfId="20558" applyFont="1" applyProtection="1">
      <protection locked="0"/>
    </xf>
    <xf numFmtId="0" fontId="143" fillId="0" borderId="133" xfId="20558" applyFont="1" applyBorder="1" applyProtection="1">
      <protection locked="0"/>
    </xf>
    <xf numFmtId="0" fontId="42" fillId="0" borderId="0" xfId="20559" applyFont="1" applyAlignment="1">
      <alignment horizontal="left"/>
    </xf>
    <xf numFmtId="0" fontId="42" fillId="0" borderId="132" xfId="20559" applyFont="1" applyBorder="1" applyAlignment="1">
      <alignment horizontal="left"/>
    </xf>
    <xf numFmtId="168" fontId="42" fillId="0" borderId="0" xfId="17592" applyNumberFormat="1" applyFont="1"/>
    <xf numFmtId="0" fontId="42" fillId="0" borderId="0" xfId="20559" applyFont="1" applyAlignment="1">
      <alignment horizontal="left" vertical="center"/>
    </xf>
    <xf numFmtId="0" fontId="42" fillId="0" borderId="131" xfId="20559" applyFont="1" applyBorder="1" applyAlignment="1">
      <alignment horizontal="left" vertical="center"/>
    </xf>
    <xf numFmtId="0" fontId="46" fillId="0" borderId="0" xfId="20559" applyFont="1" applyAlignment="1">
      <alignment horizontal="left"/>
    </xf>
    <xf numFmtId="42" fontId="42" fillId="0" borderId="132" xfId="20559" applyNumberFormat="1" applyFont="1" applyBorder="1" applyAlignment="1">
      <alignment horizontal="right"/>
    </xf>
    <xf numFmtId="0" fontId="42" fillId="0" borderId="0" xfId="20559" applyFont="1" applyAlignment="1">
      <alignment horizontal="right" vertical="center"/>
    </xf>
    <xf numFmtId="0" fontId="42" fillId="0" borderId="131" xfId="20559" applyFont="1" applyBorder="1" applyAlignment="1">
      <alignment horizontal="right" vertical="center"/>
    </xf>
    <xf numFmtId="0" fontId="42" fillId="0" borderId="0" xfId="20557" applyFont="1"/>
    <xf numFmtId="42" fontId="42" fillId="0" borderId="132" xfId="20559" applyNumberFormat="1" applyFont="1" applyBorder="1"/>
    <xf numFmtId="42" fontId="42" fillId="0" borderId="0" xfId="20559" applyNumberFormat="1" applyFont="1" applyAlignment="1">
      <alignment horizontal="center" vertical="center"/>
    </xf>
    <xf numFmtId="42" fontId="42" fillId="0" borderId="131" xfId="20559" applyNumberFormat="1" applyFont="1" applyBorder="1" applyAlignment="1">
      <alignment horizontal="center" vertical="center"/>
    </xf>
    <xf numFmtId="0" fontId="34" fillId="0" borderId="132" xfId="20557" applyBorder="1" applyAlignment="1">
      <alignment horizontal="center" vertical="center"/>
    </xf>
    <xf numFmtId="0" fontId="42" fillId="0" borderId="0" xfId="20557" applyFont="1" applyAlignment="1">
      <alignment vertical="center"/>
    </xf>
    <xf numFmtId="0" fontId="114" fillId="0" borderId="0" xfId="20557" applyFont="1" applyAlignment="1">
      <alignment vertical="center"/>
    </xf>
    <xf numFmtId="0" fontId="0" fillId="0" borderId="0" xfId="0" applyAlignment="1">
      <alignment vertical="center"/>
    </xf>
    <xf numFmtId="0" fontId="114" fillId="0" borderId="0" xfId="20557" applyFont="1"/>
    <xf numFmtId="42" fontId="34" fillId="0" borderId="132" xfId="20559" applyNumberFormat="1" applyBorder="1"/>
    <xf numFmtId="168" fontId="34" fillId="0" borderId="0" xfId="17592" applyNumberFormat="1"/>
    <xf numFmtId="42" fontId="34" fillId="0" borderId="0" xfId="20559" applyNumberFormat="1" applyAlignment="1">
      <alignment horizontal="center" vertical="center"/>
    </xf>
    <xf numFmtId="42" fontId="34" fillId="0" borderId="131" xfId="20559" applyNumberFormat="1" applyBorder="1" applyAlignment="1">
      <alignment horizontal="center" vertical="center"/>
    </xf>
    <xf numFmtId="0" fontId="114" fillId="0" borderId="0" xfId="20559" applyFont="1" applyAlignment="1">
      <alignment horizontal="left"/>
    </xf>
    <xf numFmtId="42" fontId="46" fillId="0" borderId="132" xfId="20559" applyNumberFormat="1" applyFont="1" applyBorder="1"/>
    <xf numFmtId="168" fontId="46" fillId="0" borderId="0" xfId="17592" applyNumberFormat="1" applyFont="1"/>
    <xf numFmtId="42" fontId="46" fillId="0" borderId="0" xfId="20559" applyNumberFormat="1" applyFont="1" applyAlignment="1">
      <alignment horizontal="center" vertical="center"/>
    </xf>
    <xf numFmtId="42" fontId="46" fillId="0" borderId="131" xfId="20559" applyNumberFormat="1" applyFont="1" applyBorder="1" applyAlignment="1">
      <alignment horizontal="center" vertical="center"/>
    </xf>
    <xf numFmtId="44" fontId="42" fillId="0" borderId="0" xfId="17842" applyNumberFormat="1" applyFont="1" applyFill="1" applyBorder="1" applyAlignment="1">
      <alignment horizontal="center"/>
    </xf>
    <xf numFmtId="42" fontId="46" fillId="0" borderId="6" xfId="20559" applyNumberFormat="1" applyFont="1" applyBorder="1"/>
    <xf numFmtId="168" fontId="46" fillId="0" borderId="6" xfId="17592" applyNumberFormat="1" applyFont="1" applyBorder="1" applyAlignment="1">
      <alignment horizontal="center"/>
    </xf>
    <xf numFmtId="42" fontId="46" fillId="0" borderId="6" xfId="20559" applyNumberFormat="1" applyFont="1" applyBorder="1" applyAlignment="1">
      <alignment horizontal="center" vertical="center"/>
    </xf>
    <xf numFmtId="42" fontId="46" fillId="0" borderId="7" xfId="20559" applyNumberFormat="1" applyFont="1" applyBorder="1" applyAlignment="1">
      <alignment horizontal="center" vertical="center"/>
    </xf>
    <xf numFmtId="172" fontId="46" fillId="0" borderId="0" xfId="64" applyNumberFormat="1" applyFont="1"/>
    <xf numFmtId="42" fontId="46" fillId="0" borderId="0" xfId="20557" applyNumberFormat="1" applyFont="1"/>
    <xf numFmtId="0" fontId="114" fillId="0" borderId="0" xfId="20561" applyFont="1"/>
    <xf numFmtId="0" fontId="143" fillId="0" borderId="0" xfId="20557" applyFont="1"/>
    <xf numFmtId="0" fontId="42" fillId="0" borderId="0" xfId="20558" applyFont="1" applyAlignment="1" applyProtection="1">
      <alignment horizontal="left"/>
      <protection locked="0"/>
    </xf>
    <xf numFmtId="166" fontId="42" fillId="0" borderId="0" xfId="20558" applyNumberFormat="1" applyFont="1" applyAlignment="1" applyProtection="1">
      <alignment horizontal="left"/>
      <protection locked="0"/>
    </xf>
    <xf numFmtId="0" fontId="42" fillId="3" borderId="106" xfId="20558" applyFont="1" applyFill="1" applyBorder="1" applyAlignment="1">
      <alignment horizontal="center" wrapText="1"/>
    </xf>
    <xf numFmtId="0" fontId="42" fillId="3" borderId="73" xfId="20558" applyFont="1" applyFill="1" applyBorder="1" applyAlignment="1">
      <alignment horizontal="center" wrapText="1"/>
    </xf>
    <xf numFmtId="0" fontId="42" fillId="3" borderId="7" xfId="20558" applyFont="1" applyFill="1" applyBorder="1" applyAlignment="1">
      <alignment horizontal="center" wrapText="1"/>
    </xf>
    <xf numFmtId="0" fontId="199" fillId="0" borderId="0" xfId="0" applyFont="1"/>
    <xf numFmtId="0" fontId="42" fillId="3" borderId="124" xfId="20559" applyFont="1" applyFill="1" applyBorder="1" applyAlignment="1">
      <alignment horizontal="left"/>
    </xf>
    <xf numFmtId="0" fontId="42" fillId="3" borderId="132" xfId="20558" applyFont="1" applyFill="1" applyBorder="1" applyAlignment="1" applyProtection="1">
      <alignment horizontal="center" wrapText="1"/>
      <protection locked="0"/>
    </xf>
    <xf numFmtId="168" fontId="42" fillId="3" borderId="100" xfId="17592" applyNumberFormat="1" applyFont="1" applyFill="1" applyBorder="1" applyAlignment="1" applyProtection="1">
      <alignment horizontal="center" wrapText="1"/>
      <protection locked="0"/>
    </xf>
    <xf numFmtId="0" fontId="42" fillId="3" borderId="100" xfId="20557" applyFont="1" applyFill="1" applyBorder="1" applyAlignment="1">
      <alignment horizontal="center" wrapText="1"/>
    </xf>
    <xf numFmtId="42" fontId="46" fillId="0" borderId="10" xfId="20559" applyNumberFormat="1" applyFont="1" applyBorder="1"/>
    <xf numFmtId="42" fontId="46" fillId="0" borderId="134" xfId="20559" applyNumberFormat="1" applyFont="1" applyBorder="1"/>
    <xf numFmtId="42" fontId="33" fillId="0" borderId="91" xfId="1856" applyNumberFormat="1" applyFont="1" applyBorder="1" applyAlignment="1">
      <alignment horizontal="center" wrapText="1"/>
    </xf>
    <xf numFmtId="169" fontId="33" fillId="0" borderId="92" xfId="1856" applyNumberFormat="1" applyFont="1" applyBorder="1" applyAlignment="1">
      <alignment horizontal="center" wrapText="1"/>
    </xf>
    <xf numFmtId="0" fontId="35" fillId="0" borderId="0" xfId="20549" applyFont="1" applyAlignment="1">
      <alignment horizontal="center"/>
    </xf>
    <xf numFmtId="169" fontId="33" fillId="0" borderId="92" xfId="1856" applyNumberFormat="1" applyFont="1" applyBorder="1" applyAlignment="1">
      <alignment horizontal="center"/>
    </xf>
    <xf numFmtId="42" fontId="33" fillId="0" borderId="91" xfId="1856" applyNumberFormat="1" applyFont="1" applyBorder="1" applyAlignment="1">
      <alignment horizontal="center"/>
    </xf>
    <xf numFmtId="42" fontId="33" fillId="0" borderId="90" xfId="1856" applyNumberFormat="1" applyFont="1" applyBorder="1" applyAlignment="1">
      <alignment horizontal="center"/>
    </xf>
    <xf numFmtId="0" fontId="42" fillId="144" borderId="130" xfId="6" applyFont="1" applyFill="1" applyBorder="1" applyAlignment="1">
      <alignment horizontal="center" vertical="center" wrapText="1"/>
    </xf>
    <xf numFmtId="42" fontId="33" fillId="0" borderId="0" xfId="1856" applyNumberFormat="1" applyFont="1" applyAlignment="1">
      <alignment horizontal="left"/>
    </xf>
    <xf numFmtId="42" fontId="46" fillId="0" borderId="0" xfId="20559" applyNumberFormat="1" applyFont="1"/>
    <xf numFmtId="0" fontId="42" fillId="0" borderId="2" xfId="6" applyFont="1" applyBorder="1" applyAlignment="1">
      <alignment horizontal="right" vertical="center"/>
    </xf>
    <xf numFmtId="0" fontId="42" fillId="0" borderId="2" xfId="6" applyFont="1" applyBorder="1" applyAlignment="1">
      <alignment horizontal="right" vertical="center" wrapText="1"/>
    </xf>
    <xf numFmtId="166" fontId="42" fillId="0" borderId="2" xfId="7" applyNumberFormat="1" applyFont="1" applyFill="1" applyBorder="1" applyAlignment="1">
      <alignment horizontal="center" vertical="center"/>
    </xf>
    <xf numFmtId="0" fontId="42" fillId="0" borderId="0" xfId="6" applyFont="1" applyAlignment="1">
      <alignment horizontal="right" vertical="center" wrapText="1"/>
    </xf>
    <xf numFmtId="0" fontId="21" fillId="0" borderId="0" xfId="20563"/>
    <xf numFmtId="0" fontId="21" fillId="0" borderId="0" xfId="20563" applyAlignment="1">
      <alignment horizontal="right"/>
    </xf>
    <xf numFmtId="0" fontId="21" fillId="145" borderId="0" xfId="20563" applyFill="1"/>
    <xf numFmtId="166" fontId="0" fillId="0" borderId="0" xfId="20564" applyNumberFormat="1" applyFont="1"/>
    <xf numFmtId="0" fontId="21" fillId="0" borderId="122" xfId="20563" applyBorder="1" applyAlignment="1">
      <alignment horizontal="center"/>
    </xf>
    <xf numFmtId="0" fontId="69" fillId="0" borderId="0" xfId="20563" applyFont="1" applyAlignment="1">
      <alignment horizontal="center" vertical="top" wrapText="1"/>
    </xf>
    <xf numFmtId="0" fontId="69" fillId="145" borderId="0" xfId="20563" applyFont="1" applyFill="1" applyAlignment="1">
      <alignment horizontal="center" vertical="top" wrapText="1"/>
    </xf>
    <xf numFmtId="166" fontId="69" fillId="0" borderId="0" xfId="20564" applyNumberFormat="1" applyFont="1" applyBorder="1" applyAlignment="1">
      <alignment horizontal="center" vertical="top" wrapText="1"/>
    </xf>
    <xf numFmtId="0" fontId="21" fillId="0" borderId="0" xfId="20563" applyAlignment="1">
      <alignment horizontal="center" vertical="top" wrapText="1"/>
    </xf>
    <xf numFmtId="0" fontId="69" fillId="0" borderId="119" xfId="20563" applyFont="1" applyBorder="1" applyAlignment="1">
      <alignment horizontal="center"/>
    </xf>
    <xf numFmtId="0" fontId="69" fillId="0" borderId="121" xfId="20563" applyFont="1" applyBorder="1" applyAlignment="1">
      <alignment horizontal="center" wrapText="1"/>
    </xf>
    <xf numFmtId="0" fontId="69" fillId="145" borderId="0" xfId="20563" applyFont="1" applyFill="1" applyAlignment="1">
      <alignment horizontal="center"/>
    </xf>
    <xf numFmtId="0" fontId="21" fillId="0" borderId="136" xfId="20563" applyBorder="1" applyAlignment="1">
      <alignment horizontal="center"/>
    </xf>
    <xf numFmtId="0" fontId="21" fillId="145" borderId="136" xfId="20563" applyFill="1" applyBorder="1"/>
    <xf numFmtId="209" fontId="0" fillId="0" borderId="0" xfId="20564" applyNumberFormat="1" applyFont="1"/>
    <xf numFmtId="172" fontId="0" fillId="0" borderId="0" xfId="20565" applyNumberFormat="1" applyFont="1"/>
    <xf numFmtId="0" fontId="69" fillId="0" borderId="136" xfId="20563" applyFont="1" applyBorder="1" applyAlignment="1">
      <alignment horizontal="left"/>
    </xf>
    <xf numFmtId="172" fontId="0" fillId="0" borderId="0" xfId="20565" applyNumberFormat="1" applyFont="1" applyBorder="1"/>
    <xf numFmtId="0" fontId="206" fillId="0" borderId="136" xfId="20563" applyFont="1" applyBorder="1" applyAlignment="1">
      <alignment horizontal="left"/>
    </xf>
    <xf numFmtId="0" fontId="21" fillId="0" borderId="136" xfId="20563" applyBorder="1" applyAlignment="1">
      <alignment horizontal="right"/>
    </xf>
    <xf numFmtId="166" fontId="0" fillId="0" borderId="0" xfId="20564" applyNumberFormat="1" applyFont="1" applyFill="1" applyBorder="1"/>
    <xf numFmtId="0" fontId="69" fillId="3" borderId="136" xfId="20563" applyFont="1" applyFill="1" applyBorder="1" applyAlignment="1">
      <alignment horizontal="center"/>
    </xf>
    <xf numFmtId="166" fontId="0" fillId="0" borderId="0" xfId="20564" applyNumberFormat="1" applyFont="1" applyBorder="1"/>
    <xf numFmtId="0" fontId="69" fillId="0" borderId="0" xfId="20563" applyFont="1" applyAlignment="1">
      <alignment horizontal="left"/>
    </xf>
    <xf numFmtId="0" fontId="207" fillId="0" borderId="0" xfId="20563" applyFont="1"/>
    <xf numFmtId="0" fontId="44" fillId="0" borderId="0" xfId="6" applyFont="1"/>
    <xf numFmtId="0" fontId="42" fillId="0" borderId="2" xfId="6" applyFont="1" applyBorder="1" applyAlignment="1">
      <alignment horizontal="center" vertical="center"/>
    </xf>
    <xf numFmtId="0" fontId="34" fillId="0" borderId="0" xfId="6" applyAlignment="1">
      <alignment horizontal="left" wrapText="1" indent="1"/>
    </xf>
    <xf numFmtId="0" fontId="42" fillId="2" borderId="123" xfId="6" applyFont="1" applyFill="1" applyBorder="1" applyAlignment="1">
      <alignment horizontal="right" vertical="center"/>
    </xf>
    <xf numFmtId="0" fontId="42" fillId="2" borderId="123" xfId="6" applyFont="1" applyFill="1" applyBorder="1" applyAlignment="1">
      <alignment horizontal="right" vertical="center" wrapText="1"/>
    </xf>
    <xf numFmtId="0" fontId="42" fillId="2" borderId="123" xfId="6" applyFont="1" applyFill="1" applyBorder="1" applyAlignment="1">
      <alignment horizontal="center" vertical="center"/>
    </xf>
    <xf numFmtId="166" fontId="42" fillId="2" borderId="123" xfId="7" applyNumberFormat="1" applyFont="1" applyFill="1" applyBorder="1" applyAlignment="1">
      <alignment horizontal="center" vertical="center"/>
    </xf>
    <xf numFmtId="0" fontId="41" fillId="0" borderId="123" xfId="20563" applyFont="1" applyBorder="1" applyAlignment="1">
      <alignment horizontal="left" wrapText="1"/>
    </xf>
    <xf numFmtId="0" fontId="34" fillId="0" borderId="0" xfId="6" applyAlignment="1">
      <alignment horizontal="right"/>
    </xf>
    <xf numFmtId="166" fontId="47" fillId="0" borderId="0" xfId="20550" applyNumberFormat="1" applyFont="1" applyFill="1" applyBorder="1" applyAlignment="1">
      <alignment wrapText="1"/>
    </xf>
    <xf numFmtId="0" fontId="47" fillId="0" borderId="0" xfId="20548" applyFont="1" applyAlignment="1">
      <alignment horizontal="left" vertical="top" wrapText="1"/>
    </xf>
    <xf numFmtId="0" fontId="206" fillId="0" borderId="138" xfId="20563" applyFont="1" applyBorder="1" applyAlignment="1">
      <alignment horizontal="right"/>
    </xf>
    <xf numFmtId="42" fontId="35" fillId="0" borderId="0" xfId="1856" applyNumberFormat="1" applyFont="1" applyAlignment="1">
      <alignment horizontal="left"/>
    </xf>
    <xf numFmtId="42" fontId="33" fillId="0" borderId="140" xfId="1856" applyNumberFormat="1" applyFont="1" applyBorder="1" applyAlignment="1">
      <alignment horizontal="left"/>
    </xf>
    <xf numFmtId="42" fontId="35" fillId="0" borderId="141" xfId="1856" applyNumberFormat="1" applyFont="1" applyBorder="1" applyAlignment="1">
      <alignment horizontal="left"/>
    </xf>
    <xf numFmtId="169" fontId="35" fillId="0" borderId="142" xfId="1856" applyNumberFormat="1" applyFont="1" applyBorder="1" applyAlignment="1">
      <alignment horizontal="left"/>
    </xf>
    <xf numFmtId="169" fontId="35" fillId="0" borderId="143" xfId="1856" applyNumberFormat="1" applyFont="1" applyBorder="1" applyAlignment="1">
      <alignment horizontal="left"/>
    </xf>
    <xf numFmtId="42" fontId="33" fillId="0" borderId="144" xfId="1856" applyNumberFormat="1" applyFont="1" applyBorder="1" applyAlignment="1">
      <alignment horizontal="left"/>
    </xf>
    <xf numFmtId="42" fontId="35" fillId="143" borderId="127" xfId="1856" applyNumberFormat="1" applyFont="1" applyFill="1" applyBorder="1" applyAlignment="1">
      <alignment horizontal="left"/>
    </xf>
    <xf numFmtId="42" fontId="35" fillId="143" borderId="129" xfId="1856" applyNumberFormat="1" applyFont="1" applyFill="1" applyBorder="1" applyAlignment="1">
      <alignment horizontal="left"/>
    </xf>
    <xf numFmtId="42" fontId="35" fillId="143" borderId="126" xfId="1856" applyNumberFormat="1" applyFont="1" applyFill="1" applyBorder="1" applyAlignment="1">
      <alignment horizontal="left"/>
    </xf>
    <xf numFmtId="0" fontId="143" fillId="74" borderId="106" xfId="20557" applyFont="1" applyFill="1" applyBorder="1" applyAlignment="1">
      <alignment vertical="center"/>
    </xf>
    <xf numFmtId="0" fontId="143" fillId="74" borderId="73" xfId="20557" applyFont="1" applyFill="1" applyBorder="1" applyAlignment="1">
      <alignment vertical="center"/>
    </xf>
    <xf numFmtId="0" fontId="143" fillId="74" borderId="107" xfId="20557" applyFont="1" applyFill="1" applyBorder="1" applyAlignment="1">
      <alignment vertical="center"/>
    </xf>
    <xf numFmtId="0" fontId="50" fillId="2" borderId="0" xfId="6" applyFont="1" applyFill="1"/>
    <xf numFmtId="42" fontId="42" fillId="143" borderId="10" xfId="20559" applyNumberFormat="1" applyFont="1" applyFill="1" applyBorder="1" applyAlignment="1">
      <alignment vertical="center"/>
    </xf>
    <xf numFmtId="0" fontId="201" fillId="0" borderId="118" xfId="0" applyFont="1" applyBorder="1"/>
    <xf numFmtId="9" fontId="219" fillId="146" borderId="125" xfId="1856" applyNumberFormat="1" applyFont="1" applyFill="1" applyBorder="1" applyAlignment="1">
      <alignment horizontal="center"/>
    </xf>
    <xf numFmtId="9" fontId="35" fillId="3" borderId="125" xfId="1856" applyNumberFormat="1" applyFont="1" applyFill="1" applyBorder="1" applyAlignment="1">
      <alignment horizontal="center"/>
    </xf>
    <xf numFmtId="42" fontId="35" fillId="3" borderId="125" xfId="1856" applyNumberFormat="1" applyFont="1" applyFill="1" applyBorder="1" applyAlignment="1">
      <alignment horizontal="center"/>
    </xf>
    <xf numFmtId="42" fontId="35" fillId="143" borderId="123" xfId="1856" applyNumberFormat="1" applyFont="1" applyFill="1" applyBorder="1" applyAlignment="1">
      <alignment horizontal="center"/>
    </xf>
    <xf numFmtId="42" fontId="35" fillId="143" borderId="93" xfId="1856" applyNumberFormat="1" applyFont="1" applyFill="1" applyBorder="1" applyAlignment="1">
      <alignment horizontal="center"/>
    </xf>
    <xf numFmtId="42" fontId="33" fillId="0" borderId="116" xfId="1856" applyNumberFormat="1" applyFont="1" applyBorder="1" applyAlignment="1">
      <alignment horizontal="center"/>
    </xf>
    <xf numFmtId="42" fontId="35" fillId="143" borderId="125" xfId="1856" applyNumberFormat="1" applyFont="1" applyFill="1" applyBorder="1" applyAlignment="1">
      <alignment horizontal="center"/>
    </xf>
    <xf numFmtId="42" fontId="35" fillId="3" borderId="94" xfId="1856" applyNumberFormat="1" applyFont="1" applyFill="1" applyBorder="1" applyAlignment="1">
      <alignment horizontal="center"/>
    </xf>
    <xf numFmtId="42" fontId="35" fillId="3" borderId="95" xfId="1856" applyNumberFormat="1" applyFont="1" applyFill="1" applyBorder="1" applyAlignment="1">
      <alignment horizontal="center"/>
    </xf>
    <xf numFmtId="42" fontId="35" fillId="3" borderId="96" xfId="1856" applyNumberFormat="1" applyFont="1" applyFill="1" applyBorder="1" applyAlignment="1">
      <alignment horizontal="center"/>
    </xf>
    <xf numFmtId="42" fontId="35" fillId="3" borderId="93" xfId="1856" applyNumberFormat="1" applyFont="1" applyFill="1" applyBorder="1" applyAlignment="1">
      <alignment horizontal="center"/>
    </xf>
    <xf numFmtId="42" fontId="35" fillId="3" borderId="123" xfId="1856" applyNumberFormat="1" applyFont="1" applyFill="1" applyBorder="1" applyAlignment="1">
      <alignment horizontal="center"/>
    </xf>
    <xf numFmtId="42" fontId="35" fillId="3" borderId="53" xfId="1856" applyNumberFormat="1" applyFont="1" applyFill="1" applyBorder="1" applyAlignment="1">
      <alignment horizontal="center" wrapText="1"/>
    </xf>
    <xf numFmtId="166" fontId="35" fillId="3" borderId="123" xfId="1856" applyNumberFormat="1" applyFont="1" applyFill="1" applyBorder="1" applyAlignment="1">
      <alignment horizontal="left"/>
    </xf>
    <xf numFmtId="42" fontId="33" fillId="3" borderId="95" xfId="1856" applyNumberFormat="1" applyFont="1" applyFill="1" applyBorder="1" applyAlignment="1">
      <alignment horizontal="right"/>
    </xf>
    <xf numFmtId="166" fontId="33" fillId="3" borderId="95" xfId="1856" applyNumberFormat="1" applyFont="1" applyFill="1" applyBorder="1" applyAlignment="1">
      <alignment horizontal="left"/>
    </xf>
    <xf numFmtId="42" fontId="35" fillId="3" borderId="125" xfId="1856" applyNumberFormat="1" applyFont="1" applyFill="1" applyBorder="1" applyAlignment="1">
      <alignment horizontal="left"/>
    </xf>
    <xf numFmtId="42" fontId="33" fillId="3" borderId="96" xfId="1856" applyNumberFormat="1" applyFont="1" applyFill="1" applyBorder="1" applyAlignment="1">
      <alignment horizontal="left"/>
    </xf>
    <xf numFmtId="0" fontId="220" fillId="146" borderId="2" xfId="6" applyFont="1" applyFill="1" applyBorder="1" applyAlignment="1">
      <alignment horizontal="right"/>
    </xf>
    <xf numFmtId="0" fontId="220" fillId="146" borderId="2" xfId="6" applyFont="1" applyFill="1" applyBorder="1" applyAlignment="1">
      <alignment horizontal="left" wrapText="1" indent="1"/>
    </xf>
    <xf numFmtId="0" fontId="220" fillId="146" borderId="123" xfId="6" applyFont="1" applyFill="1" applyBorder="1" applyAlignment="1">
      <alignment horizontal="center"/>
    </xf>
    <xf numFmtId="0" fontId="220" fillId="146" borderId="2" xfId="6" applyFont="1" applyFill="1" applyBorder="1" applyAlignment="1">
      <alignment horizontal="center"/>
    </xf>
    <xf numFmtId="0" fontId="220" fillId="146" borderId="123" xfId="6" applyFont="1" applyFill="1" applyBorder="1" applyAlignment="1">
      <alignment horizontal="left" wrapText="1" indent="1"/>
    </xf>
    <xf numFmtId="166" fontId="220" fillId="146" borderId="123" xfId="7" applyNumberFormat="1" applyFont="1" applyFill="1" applyBorder="1" applyAlignment="1">
      <alignment horizontal="center"/>
    </xf>
    <xf numFmtId="166" fontId="220" fillId="146" borderId="2" xfId="7" applyNumberFormat="1" applyFont="1" applyFill="1" applyBorder="1" applyAlignment="1">
      <alignment horizontal="center"/>
    </xf>
    <xf numFmtId="0" fontId="220" fillId="146" borderId="123" xfId="6" applyFont="1" applyFill="1" applyBorder="1" applyAlignment="1">
      <alignment horizontal="right"/>
    </xf>
    <xf numFmtId="0" fontId="220" fillId="146" borderId="123" xfId="6" applyFont="1" applyFill="1" applyBorder="1" applyAlignment="1">
      <alignment horizontal="left" indent="1"/>
    </xf>
    <xf numFmtId="170" fontId="220" fillId="146" borderId="123" xfId="6" applyNumberFormat="1" applyFont="1" applyFill="1" applyBorder="1" applyAlignment="1">
      <alignment horizontal="left" wrapText="1" indent="1"/>
    </xf>
    <xf numFmtId="0" fontId="220" fillId="146" borderId="2" xfId="6" applyFont="1" applyFill="1" applyBorder="1" applyAlignment="1">
      <alignment horizontal="left" indent="1"/>
    </xf>
    <xf numFmtId="170" fontId="220" fillId="146" borderId="2" xfId="6" applyNumberFormat="1" applyFont="1" applyFill="1" applyBorder="1" applyAlignment="1">
      <alignment horizontal="left" wrapText="1" indent="1"/>
    </xf>
    <xf numFmtId="1" fontId="220" fillId="146" borderId="123" xfId="6" applyNumberFormat="1" applyFont="1" applyFill="1" applyBorder="1" applyAlignment="1">
      <alignment horizontal="right"/>
    </xf>
    <xf numFmtId="172" fontId="204" fillId="3" borderId="136" xfId="20565" applyNumberFormat="1" applyFont="1" applyFill="1" applyBorder="1" applyAlignment="1">
      <alignment horizontal="right"/>
    </xf>
    <xf numFmtId="6" fontId="21" fillId="3" borderId="136" xfId="20563" applyNumberFormat="1" applyFill="1" applyBorder="1"/>
    <xf numFmtId="6" fontId="41" fillId="3" borderId="136" xfId="20563" applyNumberFormat="1" applyFont="1" applyFill="1" applyBorder="1"/>
    <xf numFmtId="209" fontId="41" fillId="3" borderId="136" xfId="20563" applyNumberFormat="1" applyFont="1" applyFill="1" applyBorder="1" applyAlignment="1">
      <alignment horizontal="right"/>
    </xf>
    <xf numFmtId="9" fontId="41" fillId="3" borderId="136" xfId="58" applyFont="1" applyFill="1" applyBorder="1" applyAlignment="1">
      <alignment horizontal="right"/>
    </xf>
    <xf numFmtId="209" fontId="41" fillId="3" borderId="136" xfId="20563" applyNumberFormat="1" applyFont="1" applyFill="1" applyBorder="1"/>
    <xf numFmtId="0" fontId="217" fillId="0" borderId="136" xfId="0" applyFont="1" applyBorder="1" applyAlignment="1">
      <alignment horizontal="left" indent="2"/>
    </xf>
    <xf numFmtId="0" fontId="0" fillId="0" borderId="136" xfId="0" applyBorder="1" applyAlignment="1">
      <alignment horizontal="left" indent="2"/>
    </xf>
    <xf numFmtId="42" fontId="34" fillId="3" borderId="132" xfId="20559" applyNumberFormat="1" applyFill="1" applyBorder="1"/>
    <xf numFmtId="42" fontId="42" fillId="3" borderId="132" xfId="20559" applyNumberFormat="1" applyFont="1" applyFill="1" applyBorder="1"/>
    <xf numFmtId="42" fontId="46" fillId="3" borderId="132" xfId="20559" applyNumberFormat="1" applyFont="1" applyFill="1" applyBorder="1"/>
    <xf numFmtId="42" fontId="46" fillId="3" borderId="0" xfId="20559" applyNumberFormat="1" applyFont="1" applyFill="1"/>
    <xf numFmtId="0" fontId="42" fillId="0" borderId="0" xfId="20559" applyFont="1" applyAlignment="1">
      <alignment horizontal="left" indent="1"/>
    </xf>
    <xf numFmtId="42" fontId="42" fillId="0" borderId="0" xfId="20559" applyNumberFormat="1" applyFont="1"/>
    <xf numFmtId="42" fontId="42" fillId="3" borderId="0" xfId="20559" applyNumberFormat="1" applyFont="1" applyFill="1" applyAlignment="1">
      <alignment vertical="center"/>
    </xf>
    <xf numFmtId="0" fontId="114" fillId="0" borderId="6" xfId="20557" applyFont="1" applyBorder="1"/>
    <xf numFmtId="168" fontId="42" fillId="3" borderId="0" xfId="17592" applyNumberFormat="1" applyFont="1" applyFill="1" applyAlignment="1">
      <alignment vertical="center"/>
    </xf>
    <xf numFmtId="168" fontId="42" fillId="3" borderId="131" xfId="17592" applyNumberFormat="1" applyFont="1" applyFill="1" applyBorder="1" applyAlignment="1">
      <alignment horizontal="center" vertical="center"/>
    </xf>
    <xf numFmtId="42" fontId="42" fillId="3" borderId="0" xfId="20559" applyNumberFormat="1" applyFont="1" applyFill="1" applyAlignment="1">
      <alignment horizontal="center" vertical="center"/>
    </xf>
    <xf numFmtId="168" fontId="42" fillId="3" borderId="0" xfId="17592" applyNumberFormat="1" applyFont="1" applyFill="1" applyAlignment="1">
      <alignment horizontal="center" vertical="center"/>
    </xf>
    <xf numFmtId="168" fontId="42" fillId="3" borderId="0" xfId="20560" applyNumberFormat="1" applyFont="1" applyFill="1" applyBorder="1" applyAlignment="1">
      <alignment horizontal="center" vertical="center"/>
    </xf>
    <xf numFmtId="168" fontId="42" fillId="3" borderId="131" xfId="20560" applyNumberFormat="1" applyFont="1" applyFill="1" applyBorder="1" applyAlignment="1">
      <alignment horizontal="center" vertical="center"/>
    </xf>
    <xf numFmtId="168" fontId="42" fillId="143" borderId="0" xfId="17592" applyNumberFormat="1" applyFont="1" applyFill="1"/>
    <xf numFmtId="168" fontId="42" fillId="143" borderId="0" xfId="20560" applyNumberFormat="1" applyFont="1" applyFill="1" applyBorder="1" applyAlignment="1">
      <alignment horizontal="center" vertical="center"/>
    </xf>
    <xf numFmtId="168" fontId="42" fillId="143" borderId="131" xfId="20560" applyNumberFormat="1" applyFont="1" applyFill="1" applyBorder="1" applyAlignment="1">
      <alignment horizontal="center" vertical="center"/>
    </xf>
    <xf numFmtId="42" fontId="34" fillId="143" borderId="0" xfId="20559" applyNumberFormat="1" applyFill="1" applyAlignment="1">
      <alignment horizontal="center" vertical="center"/>
    </xf>
    <xf numFmtId="42" fontId="34" fillId="143" borderId="131" xfId="20559" applyNumberFormat="1" applyFill="1" applyBorder="1" applyAlignment="1">
      <alignment horizontal="center" vertical="center"/>
    </xf>
    <xf numFmtId="168" fontId="34" fillId="143" borderId="0" xfId="17592" applyNumberFormat="1" applyFill="1"/>
    <xf numFmtId="168" fontId="42" fillId="143" borderId="0" xfId="17592" applyNumberFormat="1" applyFont="1" applyFill="1" applyAlignment="1">
      <alignment horizontal="center" vertical="center"/>
    </xf>
    <xf numFmtId="168" fontId="42" fillId="143" borderId="131" xfId="17592" applyNumberFormat="1" applyFont="1" applyFill="1" applyBorder="1" applyAlignment="1">
      <alignment horizontal="center" vertical="center"/>
    </xf>
    <xf numFmtId="168" fontId="46" fillId="143" borderId="0" xfId="17592" applyNumberFormat="1" applyFont="1" applyFill="1"/>
    <xf numFmtId="42" fontId="46" fillId="143" borderId="0" xfId="20559" applyNumberFormat="1" applyFont="1" applyFill="1" applyAlignment="1">
      <alignment horizontal="center" vertical="center"/>
    </xf>
    <xf numFmtId="42" fontId="46" fillId="143" borderId="131" xfId="20559" applyNumberFormat="1" applyFont="1" applyFill="1" applyBorder="1" applyAlignment="1">
      <alignment horizontal="center" vertical="center"/>
    </xf>
    <xf numFmtId="0" fontId="42" fillId="0" borderId="131" xfId="20559" applyFont="1" applyBorder="1" applyAlignment="1">
      <alignment horizontal="left"/>
    </xf>
    <xf numFmtId="42" fontId="42" fillId="0" borderId="0" xfId="20559" applyNumberFormat="1" applyFont="1" applyAlignment="1">
      <alignment horizontal="right"/>
    </xf>
    <xf numFmtId="42" fontId="42" fillId="0" borderId="131" xfId="20559" applyNumberFormat="1" applyFont="1" applyBorder="1" applyAlignment="1">
      <alignment horizontal="right"/>
    </xf>
    <xf numFmtId="42" fontId="42" fillId="0" borderId="131" xfId="20559" applyNumberFormat="1" applyFont="1" applyBorder="1"/>
    <xf numFmtId="0" fontId="0" fillId="143" borderId="0" xfId="0" applyFill="1" applyAlignment="1">
      <alignment vertical="center"/>
    </xf>
    <xf numFmtId="42" fontId="34" fillId="3" borderId="131" xfId="20559" applyNumberFormat="1" applyFill="1" applyBorder="1" applyAlignment="1">
      <alignment vertical="center"/>
    </xf>
    <xf numFmtId="42" fontId="34" fillId="3" borderId="0" xfId="20559" applyNumberFormat="1" applyFill="1"/>
    <xf numFmtId="42" fontId="34" fillId="3" borderId="131" xfId="20559" applyNumberFormat="1" applyFill="1" applyBorder="1"/>
    <xf numFmtId="42" fontId="34" fillId="0" borderId="0" xfId="20559" applyNumberFormat="1"/>
    <xf numFmtId="42" fontId="34" fillId="0" borderId="131" xfId="20559" applyNumberFormat="1" applyBorder="1"/>
    <xf numFmtId="42" fontId="34" fillId="0" borderId="0" xfId="20559" applyNumberFormat="1" applyAlignment="1">
      <alignment horizontal="center"/>
    </xf>
    <xf numFmtId="166" fontId="46" fillId="3" borderId="131" xfId="7" applyNumberFormat="1" applyFont="1" applyFill="1" applyBorder="1" applyAlignment="1"/>
    <xf numFmtId="166" fontId="46" fillId="0" borderId="131" xfId="7" applyNumberFormat="1" applyFont="1" applyFill="1" applyBorder="1" applyAlignment="1"/>
    <xf numFmtId="166" fontId="34" fillId="3" borderId="123" xfId="7" applyNumberFormat="1" applyFont="1" applyFill="1" applyBorder="1" applyAlignment="1">
      <alignment horizontal="center"/>
    </xf>
    <xf numFmtId="166" fontId="34" fillId="3" borderId="2" xfId="7" applyNumberFormat="1" applyFont="1" applyFill="1" applyBorder="1" applyAlignment="1">
      <alignment horizontal="center"/>
    </xf>
    <xf numFmtId="166" fontId="34" fillId="3" borderId="123" xfId="202" applyNumberFormat="1" applyFill="1" applyBorder="1" applyAlignment="1">
      <alignment horizontal="center"/>
    </xf>
    <xf numFmtId="166" fontId="220" fillId="146" borderId="2" xfId="202" applyNumberFormat="1" applyFont="1" applyFill="1" applyBorder="1" applyAlignment="1">
      <alignment horizontal="center"/>
    </xf>
    <xf numFmtId="166" fontId="220" fillId="146" borderId="123" xfId="202" applyNumberFormat="1" applyFont="1" applyFill="1" applyBorder="1" applyAlignment="1">
      <alignment horizontal="center"/>
    </xf>
    <xf numFmtId="0" fontId="42" fillId="3" borderId="123" xfId="6" applyFont="1" applyFill="1" applyBorder="1" applyAlignment="1">
      <alignment horizontal="right" vertical="center" wrapText="1"/>
    </xf>
    <xf numFmtId="166" fontId="42" fillId="3" borderId="123" xfId="7" applyNumberFormat="1" applyFont="1" applyFill="1" applyBorder="1" applyAlignment="1">
      <alignment horizontal="center" vertical="center"/>
    </xf>
    <xf numFmtId="0" fontId="41" fillId="0" borderId="2" xfId="20563" applyFont="1" applyBorder="1" applyAlignment="1">
      <alignment horizontal="left" wrapText="1"/>
    </xf>
    <xf numFmtId="0" fontId="42" fillId="3" borderId="123" xfId="6" applyFont="1" applyFill="1" applyBorder="1" applyAlignment="1">
      <alignment horizontal="right" vertical="center"/>
    </xf>
    <xf numFmtId="0" fontId="42" fillId="3" borderId="123" xfId="6" applyFont="1" applyFill="1" applyBorder="1" applyAlignment="1">
      <alignment horizontal="center" vertical="center"/>
    </xf>
    <xf numFmtId="0" fontId="42" fillId="147" borderId="2" xfId="6" applyFont="1" applyFill="1" applyBorder="1"/>
    <xf numFmtId="0" fontId="42" fillId="147" borderId="2" xfId="6" applyFont="1" applyFill="1" applyBorder="1" applyAlignment="1">
      <alignment horizontal="center" wrapText="1"/>
    </xf>
    <xf numFmtId="166" fontId="42" fillId="147" borderId="2" xfId="7" applyNumberFormat="1" applyFont="1" applyFill="1" applyBorder="1" applyAlignment="1">
      <alignment horizontal="center"/>
    </xf>
    <xf numFmtId="0" fontId="34" fillId="147" borderId="123" xfId="6" applyFill="1" applyBorder="1" applyAlignment="1">
      <alignment horizontal="center"/>
    </xf>
    <xf numFmtId="0" fontId="34" fillId="147" borderId="2" xfId="6" applyFill="1" applyBorder="1" applyAlignment="1">
      <alignment horizontal="center"/>
    </xf>
    <xf numFmtId="0" fontId="42" fillId="147" borderId="2" xfId="6" applyFont="1" applyFill="1" applyBorder="1" applyAlignment="1">
      <alignment horizontal="left" wrapText="1"/>
    </xf>
    <xf numFmtId="0" fontId="34" fillId="0" borderId="123" xfId="5259" applyFont="1" applyFill="1" applyBorder="1" applyAlignment="1">
      <alignment horizontal="left" wrapText="1" indent="1"/>
    </xf>
    <xf numFmtId="168" fontId="34" fillId="0" borderId="123" xfId="5259" applyNumberFormat="1" applyFont="1" applyFill="1" applyBorder="1"/>
    <xf numFmtId="6" fontId="37" fillId="0" borderId="0" xfId="20549" quotePrefix="1" applyNumberFormat="1" applyFont="1"/>
    <xf numFmtId="172" fontId="221" fillId="146" borderId="139" xfId="20565" applyNumberFormat="1" applyFont="1" applyFill="1" applyBorder="1" applyAlignment="1">
      <alignment horizontal="right"/>
    </xf>
    <xf numFmtId="172" fontId="221" fillId="146" borderId="138" xfId="20565" applyNumberFormat="1" applyFont="1" applyFill="1" applyBorder="1" applyAlignment="1">
      <alignment horizontal="right"/>
    </xf>
    <xf numFmtId="168" fontId="0" fillId="3" borderId="139" xfId="58" applyNumberFormat="1" applyFont="1" applyFill="1" applyBorder="1" applyAlignment="1">
      <alignment horizontal="right"/>
    </xf>
    <xf numFmtId="168" fontId="0" fillId="3" borderId="136" xfId="58" applyNumberFormat="1" applyFont="1" applyFill="1" applyBorder="1" applyAlignment="1">
      <alignment horizontal="right"/>
    </xf>
    <xf numFmtId="43" fontId="34" fillId="2" borderId="0" xfId="64" applyFont="1" applyFill="1" applyBorder="1" applyAlignment="1">
      <alignment horizontal="center"/>
    </xf>
    <xf numFmtId="43" fontId="50" fillId="2" borderId="0" xfId="64" applyFont="1" applyFill="1" applyBorder="1" applyAlignment="1">
      <alignment horizontal="center"/>
    </xf>
    <xf numFmtId="43" fontId="50" fillId="2" borderId="0" xfId="64" applyFont="1" applyFill="1" applyBorder="1" applyAlignment="1">
      <alignment horizontal="center" wrapText="1"/>
    </xf>
    <xf numFmtId="43" fontId="42" fillId="0" borderId="0" xfId="64" applyFont="1" applyFill="1" applyBorder="1" applyAlignment="1">
      <alignment horizontal="center" vertical="center"/>
    </xf>
    <xf numFmtId="43" fontId="220" fillId="146" borderId="123" xfId="64" applyFont="1" applyFill="1" applyBorder="1" applyAlignment="1">
      <alignment horizontal="center"/>
    </xf>
    <xf numFmtId="43" fontId="42" fillId="3" borderId="123" xfId="64" applyFont="1" applyFill="1" applyBorder="1" applyAlignment="1">
      <alignment horizontal="center" vertical="center"/>
    </xf>
    <xf numFmtId="43" fontId="42" fillId="0" borderId="2" xfId="64" applyFont="1" applyFill="1" applyBorder="1" applyAlignment="1">
      <alignment horizontal="center" vertical="center"/>
    </xf>
    <xf numFmtId="43" fontId="42" fillId="147" borderId="2" xfId="64" applyFont="1" applyFill="1" applyBorder="1" applyAlignment="1">
      <alignment horizontal="center"/>
    </xf>
    <xf numFmtId="43" fontId="42" fillId="0" borderId="123" xfId="64" applyFont="1" applyFill="1" applyBorder="1" applyAlignment="1">
      <alignment horizontal="center" vertical="center"/>
    </xf>
    <xf numFmtId="43" fontId="42" fillId="2" borderId="123" xfId="64" applyFont="1" applyFill="1" applyBorder="1" applyAlignment="1">
      <alignment horizontal="center" vertical="center"/>
    </xf>
    <xf numFmtId="43" fontId="34" fillId="0" borderId="0" xfId="64" applyFont="1" applyFill="1" applyBorder="1" applyAlignment="1">
      <alignment horizontal="center"/>
    </xf>
    <xf numFmtId="43" fontId="34" fillId="2" borderId="0" xfId="64" applyFont="1" applyFill="1" applyAlignment="1">
      <alignment horizontal="center"/>
    </xf>
    <xf numFmtId="43" fontId="34" fillId="0" borderId="0" xfId="64" applyFont="1" applyFill="1" applyAlignment="1">
      <alignment horizontal="center"/>
    </xf>
    <xf numFmtId="168" fontId="0" fillId="143" borderId="139" xfId="58" applyNumberFormat="1" applyFont="1" applyFill="1" applyBorder="1" applyAlignment="1">
      <alignment horizontal="right"/>
    </xf>
    <xf numFmtId="168" fontId="0" fillId="143" borderId="136" xfId="58" applyNumberFormat="1" applyFont="1" applyFill="1" applyBorder="1" applyAlignment="1">
      <alignment horizontal="right"/>
    </xf>
    <xf numFmtId="168" fontId="0" fillId="143" borderId="138" xfId="58" applyNumberFormat="1" applyFont="1" applyFill="1" applyBorder="1" applyAlignment="1">
      <alignment horizontal="right"/>
    </xf>
    <xf numFmtId="0" fontId="34" fillId="146" borderId="123" xfId="6" applyFill="1" applyBorder="1" applyAlignment="1">
      <alignment horizontal="right"/>
    </xf>
    <xf numFmtId="0" fontId="34" fillId="146" borderId="123" xfId="6" applyFill="1" applyBorder="1" applyAlignment="1">
      <alignment horizontal="left" wrapText="1" indent="1"/>
    </xf>
    <xf numFmtId="166" fontId="34" fillId="146" borderId="123" xfId="7" applyNumberFormat="1" applyFont="1" applyFill="1" applyBorder="1" applyAlignment="1">
      <alignment horizontal="center"/>
    </xf>
    <xf numFmtId="0" fontId="45" fillId="0" borderId="0" xfId="6" applyFont="1"/>
    <xf numFmtId="0" fontId="220" fillId="146" borderId="4" xfId="6" applyFont="1" applyFill="1" applyBorder="1" applyAlignment="1">
      <alignment horizontal="right"/>
    </xf>
    <xf numFmtId="43" fontId="220" fillId="146" borderId="125" xfId="64" applyFont="1" applyFill="1" applyBorder="1" applyAlignment="1">
      <alignment horizontal="center"/>
    </xf>
    <xf numFmtId="43" fontId="220" fillId="146" borderId="5" xfId="64" applyFont="1" applyFill="1" applyBorder="1" applyAlignment="1">
      <alignment horizontal="center"/>
    </xf>
    <xf numFmtId="0" fontId="220" fillId="146" borderId="93" xfId="6" applyFont="1" applyFill="1" applyBorder="1" applyAlignment="1">
      <alignment horizontal="right"/>
    </xf>
    <xf numFmtId="0" fontId="42" fillId="3" borderId="93" xfId="6" applyFont="1" applyFill="1" applyBorder="1" applyAlignment="1">
      <alignment horizontal="right" vertical="center"/>
    </xf>
    <xf numFmtId="0" fontId="42" fillId="0" borderId="4" xfId="6" applyFont="1" applyBorder="1" applyAlignment="1">
      <alignment horizontal="right" vertical="center"/>
    </xf>
    <xf numFmtId="0" fontId="42" fillId="147" borderId="4" xfId="6" applyFont="1" applyFill="1" applyBorder="1"/>
    <xf numFmtId="0" fontId="42" fillId="0" borderId="93" xfId="6" applyFont="1" applyBorder="1" applyAlignment="1">
      <alignment horizontal="right" vertical="center"/>
    </xf>
    <xf numFmtId="0" fontId="42" fillId="2" borderId="93" xfId="6" applyFont="1" applyFill="1" applyBorder="1" applyAlignment="1">
      <alignment horizontal="right" vertical="center"/>
    </xf>
    <xf numFmtId="0" fontId="42" fillId="3" borderId="148" xfId="6" applyFont="1" applyFill="1" applyBorder="1" applyAlignment="1">
      <alignment horizontal="right" vertical="center"/>
    </xf>
    <xf numFmtId="0" fontId="42" fillId="3" borderId="149" xfId="6" applyFont="1" applyFill="1" applyBorder="1" applyAlignment="1">
      <alignment horizontal="right" vertical="center"/>
    </xf>
    <xf numFmtId="0" fontId="42" fillId="3" borderId="149" xfId="6" applyFont="1" applyFill="1" applyBorder="1" applyAlignment="1">
      <alignment horizontal="right" vertical="center" wrapText="1"/>
    </xf>
    <xf numFmtId="0" fontId="42" fillId="3" borderId="149" xfId="6" applyFont="1" applyFill="1" applyBorder="1" applyAlignment="1">
      <alignment horizontal="center" vertical="center"/>
    </xf>
    <xf numFmtId="166" fontId="42" fillId="3" borderId="149" xfId="7" applyNumberFormat="1" applyFont="1" applyFill="1" applyBorder="1" applyAlignment="1">
      <alignment horizontal="center" vertical="center"/>
    </xf>
    <xf numFmtId="166" fontId="42" fillId="3" borderId="149" xfId="202" applyNumberFormat="1" applyFont="1" applyFill="1" applyBorder="1" applyAlignment="1">
      <alignment horizontal="center" vertical="center"/>
    </xf>
    <xf numFmtId="0" fontId="34" fillId="0" borderId="90" xfId="6" applyBorder="1" applyAlignment="1">
      <alignment horizontal="right"/>
    </xf>
    <xf numFmtId="0" fontId="34" fillId="0" borderId="91" xfId="6" applyBorder="1" applyAlignment="1">
      <alignment horizontal="right"/>
    </xf>
    <xf numFmtId="0" fontId="34" fillId="0" borderId="91" xfId="6" applyBorder="1" applyAlignment="1">
      <alignment horizontal="left" wrapText="1" indent="1"/>
    </xf>
    <xf numFmtId="0" fontId="34" fillId="0" borderId="91" xfId="6" applyBorder="1" applyAlignment="1">
      <alignment horizontal="center"/>
    </xf>
    <xf numFmtId="0" fontId="34" fillId="2" borderId="91" xfId="6" applyFill="1" applyBorder="1" applyAlignment="1">
      <alignment horizontal="center"/>
    </xf>
    <xf numFmtId="166" fontId="34" fillId="0" borderId="91" xfId="7" applyNumberFormat="1" applyFont="1" applyFill="1" applyBorder="1" applyAlignment="1">
      <alignment horizontal="center"/>
    </xf>
    <xf numFmtId="43" fontId="34" fillId="0" borderId="91" xfId="64" applyFont="1" applyFill="1" applyBorder="1" applyAlignment="1">
      <alignment horizontal="center"/>
    </xf>
    <xf numFmtId="0" fontId="42" fillId="3" borderId="94" xfId="6" applyFont="1" applyFill="1" applyBorder="1" applyAlignment="1">
      <alignment horizontal="right" vertical="center"/>
    </xf>
    <xf numFmtId="0" fontId="42" fillId="3" borderId="95" xfId="6" applyFont="1" applyFill="1" applyBorder="1" applyAlignment="1">
      <alignment horizontal="right" vertical="center"/>
    </xf>
    <xf numFmtId="0" fontId="42" fillId="3" borderId="95" xfId="6" applyFont="1" applyFill="1" applyBorder="1" applyAlignment="1">
      <alignment horizontal="center" vertical="center" wrapText="1"/>
    </xf>
    <xf numFmtId="0" fontId="42" fillId="3" borderId="95" xfId="6" applyFont="1" applyFill="1" applyBorder="1" applyAlignment="1">
      <alignment horizontal="center" vertical="center"/>
    </xf>
    <xf numFmtId="166" fontId="42" fillId="3" borderId="95" xfId="7" applyNumberFormat="1" applyFont="1" applyFill="1" applyBorder="1" applyAlignment="1">
      <alignment horizontal="center" vertical="center"/>
    </xf>
    <xf numFmtId="43" fontId="42" fillId="3" borderId="95" xfId="64" applyFont="1" applyFill="1" applyBorder="1" applyAlignment="1">
      <alignment horizontal="center" vertical="center"/>
    </xf>
    <xf numFmtId="43" fontId="42" fillId="3" borderId="96" xfId="64" applyFont="1" applyFill="1" applyBorder="1" applyAlignment="1">
      <alignment horizontal="center" vertical="center"/>
    </xf>
    <xf numFmtId="0" fontId="42" fillId="147" borderId="90" xfId="6" applyFont="1" applyFill="1" applyBorder="1"/>
    <xf numFmtId="0" fontId="42" fillId="147" borderId="91" xfId="6" applyFont="1" applyFill="1" applyBorder="1"/>
    <xf numFmtId="0" fontId="42" fillId="147" borderId="91" xfId="6" applyFont="1" applyFill="1" applyBorder="1" applyAlignment="1">
      <alignment horizontal="center" wrapText="1"/>
    </xf>
    <xf numFmtId="166" fontId="42" fillId="147" borderId="91" xfId="7" applyNumberFormat="1" applyFont="1" applyFill="1" applyBorder="1" applyAlignment="1">
      <alignment horizontal="center"/>
    </xf>
    <xf numFmtId="0" fontId="34" fillId="147" borderId="91" xfId="6" applyFill="1" applyBorder="1" applyAlignment="1">
      <alignment horizontal="center"/>
    </xf>
    <xf numFmtId="0" fontId="42" fillId="147" borderId="91" xfId="6" applyFont="1" applyFill="1" applyBorder="1" applyAlignment="1">
      <alignment horizontal="left" wrapText="1"/>
    </xf>
    <xf numFmtId="43" fontId="42" fillId="147" borderId="91" xfId="64" applyFont="1" applyFill="1" applyBorder="1" applyAlignment="1">
      <alignment horizontal="center"/>
    </xf>
    <xf numFmtId="0" fontId="34" fillId="146" borderId="93" xfId="6" applyFill="1" applyBorder="1" applyAlignment="1">
      <alignment horizontal="right"/>
    </xf>
    <xf numFmtId="0" fontId="34" fillId="146" borderId="94" xfId="6" applyFill="1" applyBorder="1" applyAlignment="1">
      <alignment horizontal="right"/>
    </xf>
    <xf numFmtId="0" fontId="34" fillId="146" borderId="95" xfId="6" applyFill="1" applyBorder="1" applyAlignment="1">
      <alignment horizontal="right"/>
    </xf>
    <xf numFmtId="0" fontId="34" fillId="146" borderId="95" xfId="6" applyFill="1" applyBorder="1" applyAlignment="1">
      <alignment horizontal="left" wrapText="1" indent="1"/>
    </xf>
    <xf numFmtId="0" fontId="34" fillId="146" borderId="95" xfId="6" applyFill="1" applyBorder="1" applyAlignment="1">
      <alignment horizontal="center"/>
    </xf>
    <xf numFmtId="166" fontId="34" fillId="146" borderId="95" xfId="7" applyNumberFormat="1" applyFont="1" applyFill="1" applyBorder="1" applyAlignment="1">
      <alignment horizontal="center"/>
    </xf>
    <xf numFmtId="166" fontId="34" fillId="3" borderId="95" xfId="202" applyNumberFormat="1" applyFill="1" applyBorder="1" applyAlignment="1">
      <alignment horizontal="center"/>
    </xf>
    <xf numFmtId="43" fontId="34" fillId="146" borderId="95" xfId="64" applyFont="1" applyFill="1" applyBorder="1" applyAlignment="1">
      <alignment horizontal="center"/>
    </xf>
    <xf numFmtId="166" fontId="220" fillId="146" borderId="93" xfId="7" applyNumberFormat="1" applyFont="1" applyFill="1" applyBorder="1" applyAlignment="1">
      <alignment horizontal="center"/>
    </xf>
    <xf numFmtId="166" fontId="220" fillId="146" borderId="4" xfId="7" applyNumberFormat="1" applyFont="1" applyFill="1" applyBorder="1" applyAlignment="1">
      <alignment horizontal="center"/>
    </xf>
    <xf numFmtId="166" fontId="42" fillId="3" borderId="94" xfId="7" applyNumberFormat="1" applyFont="1" applyFill="1" applyBorder="1" applyAlignment="1">
      <alignment horizontal="center" vertical="center"/>
    </xf>
    <xf numFmtId="0" fontId="42" fillId="147" borderId="146" xfId="6" applyFont="1" applyFill="1" applyBorder="1" applyAlignment="1">
      <alignment horizontal="center" vertical="center" wrapText="1"/>
    </xf>
    <xf numFmtId="0" fontId="42" fillId="147" borderId="147" xfId="6" applyFont="1" applyFill="1" applyBorder="1" applyAlignment="1">
      <alignment horizontal="center" vertical="center" wrapText="1"/>
    </xf>
    <xf numFmtId="0" fontId="42" fillId="147" borderId="147" xfId="9" applyFont="1" applyFill="1" applyBorder="1" applyAlignment="1">
      <alignment horizontal="center" vertical="center" wrapText="1"/>
    </xf>
    <xf numFmtId="166" fontId="42" fillId="147" borderId="146" xfId="7" applyNumberFormat="1" applyFont="1" applyFill="1" applyBorder="1" applyAlignment="1" applyProtection="1">
      <alignment horizontal="center" vertical="center" wrapText="1"/>
      <protection locked="0"/>
    </xf>
    <xf numFmtId="166" fontId="42" fillId="147" borderId="147" xfId="7" applyNumberFormat="1" applyFont="1" applyFill="1" applyBorder="1" applyAlignment="1" applyProtection="1">
      <alignment horizontal="center" vertical="center" wrapText="1"/>
      <protection locked="0"/>
    </xf>
    <xf numFmtId="43" fontId="42" fillId="147" borderId="147" xfId="64" applyFont="1" applyFill="1" applyBorder="1" applyAlignment="1" applyProtection="1">
      <alignment horizontal="center" vertical="center" wrapText="1"/>
      <protection locked="0"/>
    </xf>
    <xf numFmtId="0" fontId="21" fillId="0" borderId="120" xfId="20563" applyBorder="1" applyAlignment="1">
      <alignment horizontal="center" wrapText="1"/>
    </xf>
    <xf numFmtId="0" fontId="162" fillId="0" borderId="120" xfId="20563" applyFont="1" applyBorder="1" applyAlignment="1">
      <alignment horizontal="center" wrapText="1"/>
    </xf>
    <xf numFmtId="0" fontId="69" fillId="0" borderId="0" xfId="20563" applyFont="1" applyAlignment="1">
      <alignment horizontal="center"/>
    </xf>
    <xf numFmtId="166" fontId="0" fillId="0" borderId="0" xfId="20564" applyNumberFormat="1" applyFont="1" applyFill="1"/>
    <xf numFmtId="6" fontId="206" fillId="3" borderId="136" xfId="20563" applyNumberFormat="1" applyFont="1" applyFill="1" applyBorder="1"/>
    <xf numFmtId="172" fontId="202" fillId="3" borderId="136" xfId="20565" applyNumberFormat="1" applyFont="1" applyFill="1" applyBorder="1" applyAlignment="1">
      <alignment horizontal="right"/>
    </xf>
    <xf numFmtId="6" fontId="69" fillId="3" borderId="136" xfId="20563" applyNumberFormat="1" applyFont="1" applyFill="1" applyBorder="1"/>
    <xf numFmtId="172" fontId="201" fillId="3" borderId="136" xfId="20565" applyNumberFormat="1" applyFont="1" applyFill="1" applyBorder="1" applyAlignment="1">
      <alignment horizontal="right"/>
    </xf>
    <xf numFmtId="172" fontId="202" fillId="3" borderId="122" xfId="20565" applyNumberFormat="1" applyFont="1" applyFill="1" applyBorder="1" applyAlignment="1">
      <alignment horizontal="right"/>
    </xf>
    <xf numFmtId="5" fontId="221" fillId="146" borderId="121" xfId="20554" applyNumberFormat="1" applyFont="1" applyFill="1" applyBorder="1" applyAlignment="1">
      <alignment horizontal="right"/>
    </xf>
    <xf numFmtId="0" fontId="201" fillId="0" borderId="0" xfId="0" applyFont="1"/>
    <xf numFmtId="0" fontId="221" fillId="146" borderId="118" xfId="0" applyFont="1" applyFill="1" applyBorder="1"/>
    <xf numFmtId="164" fontId="33" fillId="0" borderId="123" xfId="60" applyNumberFormat="1" applyFont="1" applyFill="1" applyBorder="1" applyAlignment="1">
      <alignment horizontal="center" wrapText="1"/>
    </xf>
    <xf numFmtId="165" fontId="33" fillId="0" borderId="123" xfId="60" applyNumberFormat="1" applyFont="1" applyFill="1" applyBorder="1" applyAlignment="1">
      <alignment horizontal="center" wrapText="1"/>
    </xf>
    <xf numFmtId="166" fontId="33" fillId="0" borderId="123" xfId="60" applyNumberFormat="1" applyFont="1" applyFill="1" applyBorder="1" applyAlignment="1">
      <alignment horizontal="center" wrapText="1"/>
    </xf>
    <xf numFmtId="166" fontId="33" fillId="0" borderId="125" xfId="60" applyNumberFormat="1" applyFont="1" applyFill="1" applyBorder="1" applyAlignment="1">
      <alignment horizontal="center" wrapText="1"/>
    </xf>
    <xf numFmtId="164" fontId="36" fillId="0" borderId="123" xfId="60" applyNumberFormat="1" applyFont="1" applyFill="1" applyBorder="1" applyAlignment="1">
      <alignment horizontal="center" wrapText="1"/>
    </xf>
    <xf numFmtId="165" fontId="36" fillId="0" borderId="123" xfId="60" applyNumberFormat="1" applyFont="1" applyFill="1" applyBorder="1" applyAlignment="1">
      <alignment horizontal="center" wrapText="1"/>
    </xf>
    <xf numFmtId="166" fontId="36" fillId="0" borderId="123" xfId="60" applyNumberFormat="1" applyFont="1" applyFill="1" applyBorder="1" applyAlignment="1">
      <alignment horizontal="center" wrapText="1"/>
    </xf>
    <xf numFmtId="166" fontId="36" fillId="0" borderId="125" xfId="60" applyNumberFormat="1" applyFont="1" applyFill="1" applyBorder="1" applyAlignment="1">
      <alignment horizontal="center" wrapText="1"/>
    </xf>
    <xf numFmtId="0" fontId="35" fillId="0" borderId="94" xfId="2" applyFont="1" applyBorder="1" applyAlignment="1">
      <alignment horizontal="left" wrapText="1" indent="1"/>
    </xf>
    <xf numFmtId="0" fontId="222" fillId="0" borderId="0" xfId="0" applyFont="1"/>
    <xf numFmtId="0" fontId="0" fillId="0" borderId="0" xfId="0" applyAlignment="1">
      <alignment horizontal="right"/>
    </xf>
    <xf numFmtId="0" fontId="34" fillId="3" borderId="123" xfId="6" applyFill="1" applyBorder="1" applyAlignment="1">
      <alignment horizontal="left"/>
    </xf>
    <xf numFmtId="165" fontId="35" fillId="0" borderId="0" xfId="20543" applyNumberFormat="1" applyFont="1" applyFill="1" applyProtection="1">
      <protection locked="0"/>
    </xf>
    <xf numFmtId="166" fontId="35" fillId="0" borderId="0" xfId="20543" applyNumberFormat="1" applyFont="1" applyFill="1" applyProtection="1">
      <protection locked="0"/>
    </xf>
    <xf numFmtId="0" fontId="219" fillId="146" borderId="123" xfId="2" applyFont="1" applyFill="1" applyBorder="1" applyAlignment="1" applyProtection="1">
      <alignment horizontal="left" wrapText="1" indent="1"/>
      <protection locked="0"/>
    </xf>
    <xf numFmtId="167" fontId="219" fillId="146" borderId="123" xfId="20543" applyNumberFormat="1" applyFont="1" applyFill="1" applyBorder="1" applyAlignment="1" applyProtection="1">
      <alignment horizontal="center"/>
      <protection locked="0"/>
    </xf>
    <xf numFmtId="166" fontId="219" fillId="146" borderId="123" xfId="20543" applyNumberFormat="1" applyFont="1" applyFill="1" applyBorder="1" applyAlignment="1" applyProtection="1">
      <alignment horizontal="center"/>
      <protection locked="0"/>
    </xf>
    <xf numFmtId="0" fontId="219" fillId="146" borderId="123" xfId="2" applyFont="1" applyFill="1" applyBorder="1" applyAlignment="1" applyProtection="1">
      <alignment horizontal="left" wrapText="1" indent="3"/>
      <protection locked="0"/>
    </xf>
    <xf numFmtId="167" fontId="219" fillId="146" borderId="123" xfId="20545" applyNumberFormat="1" applyFont="1" applyFill="1" applyBorder="1" applyAlignment="1" applyProtection="1">
      <alignment horizontal="center"/>
      <protection locked="0"/>
    </xf>
    <xf numFmtId="168" fontId="219" fillId="146" borderId="123" xfId="20545" applyNumberFormat="1" applyFont="1" applyFill="1" applyBorder="1" applyAlignment="1" applyProtection="1">
      <alignment horizontal="center"/>
      <protection locked="0"/>
    </xf>
    <xf numFmtId="0" fontId="219" fillId="146" borderId="123" xfId="2" applyFont="1" applyFill="1" applyBorder="1" applyAlignment="1" applyProtection="1">
      <alignment horizontal="left" indent="3"/>
      <protection locked="0"/>
    </xf>
    <xf numFmtId="0" fontId="223" fillId="146" borderId="123" xfId="2" applyFont="1" applyFill="1" applyBorder="1" applyAlignment="1" applyProtection="1">
      <alignment horizontal="left" wrapText="1" indent="1"/>
      <protection locked="0"/>
    </xf>
    <xf numFmtId="0" fontId="219" fillId="146" borderId="2" xfId="2" applyFont="1" applyFill="1" applyBorder="1" applyAlignment="1" applyProtection="1">
      <alignment horizontal="left" wrapText="1"/>
      <protection locked="0"/>
    </xf>
    <xf numFmtId="166" fontId="224" fillId="146" borderId="123" xfId="20543" applyNumberFormat="1" applyFont="1" applyFill="1" applyBorder="1" applyAlignment="1" applyProtection="1">
      <alignment horizontal="center" wrapText="1"/>
      <protection locked="0"/>
    </xf>
    <xf numFmtId="166" fontId="219" fillId="146" borderId="123" xfId="20543" applyNumberFormat="1" applyFont="1" applyFill="1" applyBorder="1" applyAlignment="1" applyProtection="1">
      <alignment horizontal="center" wrapText="1"/>
      <protection locked="0"/>
    </xf>
    <xf numFmtId="38" fontId="219" fillId="146" borderId="123" xfId="20543" applyNumberFormat="1" applyFont="1" applyFill="1" applyBorder="1" applyAlignment="1" applyProtection="1">
      <alignment horizontal="center" wrapText="1"/>
      <protection locked="0"/>
    </xf>
    <xf numFmtId="42" fontId="219" fillId="146" borderId="125" xfId="1856" applyNumberFormat="1" applyFont="1" applyFill="1" applyBorder="1" applyAlignment="1">
      <alignment horizontal="left"/>
    </xf>
    <xf numFmtId="166" fontId="35" fillId="3" borderId="93" xfId="1856" applyNumberFormat="1" applyFont="1" applyFill="1" applyBorder="1" applyAlignment="1">
      <alignment horizontal="left"/>
    </xf>
    <xf numFmtId="166" fontId="35" fillId="3" borderId="125" xfId="1856" applyNumberFormat="1" applyFont="1" applyFill="1" applyBorder="1" applyAlignment="1">
      <alignment horizontal="left"/>
    </xf>
    <xf numFmtId="166" fontId="35" fillId="3" borderId="125" xfId="20531" applyNumberFormat="1" applyFont="1" applyFill="1" applyBorder="1" applyAlignment="1">
      <alignment horizontal="center" wrapText="1"/>
    </xf>
    <xf numFmtId="0" fontId="204" fillId="0" borderId="0" xfId="0" applyFont="1"/>
    <xf numFmtId="0" fontId="35" fillId="0" borderId="93" xfId="1856" applyFont="1" applyBorder="1" applyAlignment="1">
      <alignment horizontal="left"/>
    </xf>
    <xf numFmtId="0" fontId="33" fillId="0" borderId="94" xfId="1856" applyFont="1" applyBorder="1" applyAlignment="1">
      <alignment horizontal="left"/>
    </xf>
    <xf numFmtId="0" fontId="0" fillId="0" borderId="0" xfId="20549" applyFont="1"/>
    <xf numFmtId="166" fontId="42" fillId="143" borderId="123" xfId="202" applyNumberFormat="1" applyFont="1" applyFill="1" applyBorder="1" applyAlignment="1">
      <alignment horizontal="center" vertical="center"/>
    </xf>
    <xf numFmtId="166" fontId="42" fillId="143" borderId="123" xfId="7" applyNumberFormat="1" applyFont="1" applyFill="1" applyBorder="1" applyAlignment="1">
      <alignment horizontal="center" vertical="center"/>
    </xf>
    <xf numFmtId="43" fontId="220" fillId="143" borderId="123" xfId="64" applyFont="1" applyFill="1" applyBorder="1" applyAlignment="1">
      <alignment horizontal="center"/>
    </xf>
    <xf numFmtId="0" fontId="42" fillId="143" borderId="123" xfId="7" applyNumberFormat="1" applyFont="1" applyFill="1" applyBorder="1" applyAlignment="1">
      <alignment horizontal="center" vertical="center"/>
    </xf>
    <xf numFmtId="166" fontId="220" fillId="143" borderId="123" xfId="202" applyNumberFormat="1" applyFont="1" applyFill="1" applyBorder="1" applyAlignment="1">
      <alignment horizontal="center"/>
    </xf>
    <xf numFmtId="43" fontId="220" fillId="143" borderId="125" xfId="64" applyFont="1" applyFill="1" applyBorder="1" applyAlignment="1">
      <alignment horizontal="center"/>
    </xf>
    <xf numFmtId="0" fontId="34" fillId="143" borderId="123" xfId="5259" applyFont="1" applyFill="1" applyBorder="1" applyAlignment="1">
      <alignment horizontal="left" wrapText="1" indent="1"/>
    </xf>
    <xf numFmtId="0" fontId="34" fillId="143" borderId="123" xfId="5259" applyFont="1" applyFill="1" applyBorder="1" applyAlignment="1">
      <alignment horizontal="center"/>
    </xf>
    <xf numFmtId="0" fontId="42" fillId="143" borderId="123" xfId="6" applyFont="1" applyFill="1" applyBorder="1" applyAlignment="1">
      <alignment horizontal="right" vertical="center" wrapText="1"/>
    </xf>
    <xf numFmtId="0" fontId="42" fillId="143" borderId="123" xfId="6" applyFont="1" applyFill="1" applyBorder="1" applyAlignment="1">
      <alignment horizontal="center" vertical="center"/>
    </xf>
    <xf numFmtId="166" fontId="225" fillId="146" borderId="123" xfId="7" applyNumberFormat="1" applyFont="1" applyFill="1" applyBorder="1" applyAlignment="1">
      <alignment horizontal="center" vertical="center"/>
    </xf>
    <xf numFmtId="166" fontId="225" fillId="143" borderId="123" xfId="7" applyNumberFormat="1" applyFont="1" applyFill="1" applyBorder="1" applyAlignment="1">
      <alignment horizontal="center" vertical="center"/>
    </xf>
    <xf numFmtId="6" fontId="226" fillId="146" borderId="7" xfId="20532" applyNumberFormat="1" applyFont="1" applyFill="1" applyBorder="1" applyAlignment="1">
      <alignment horizontal="right" wrapText="1"/>
    </xf>
    <xf numFmtId="0" fontId="69" fillId="147" borderId="136" xfId="20563" applyFont="1" applyFill="1" applyBorder="1" applyAlignment="1">
      <alignment horizontal="center"/>
    </xf>
    <xf numFmtId="0" fontId="69" fillId="147" borderId="121" xfId="20563" applyFont="1" applyFill="1" applyBorder="1" applyAlignment="1">
      <alignment horizontal="center" wrapText="1"/>
    </xf>
    <xf numFmtId="0" fontId="21" fillId="147" borderId="121" xfId="20563" applyFill="1" applyBorder="1" applyAlignment="1">
      <alignment horizontal="center" wrapText="1"/>
    </xf>
    <xf numFmtId="0" fontId="162" fillId="147" borderId="121" xfId="20563" applyFont="1" applyFill="1" applyBorder="1" applyAlignment="1">
      <alignment horizontal="center" wrapText="1"/>
    </xf>
    <xf numFmtId="5" fontId="0" fillId="143" borderId="121" xfId="20554" applyNumberFormat="1" applyFont="1" applyFill="1" applyBorder="1" applyAlignment="1">
      <alignment horizontal="right"/>
    </xf>
    <xf numFmtId="164" fontId="224" fillId="146" borderId="123" xfId="60" applyNumberFormat="1" applyFont="1" applyFill="1" applyBorder="1" applyAlignment="1">
      <alignment horizontal="center" wrapText="1"/>
    </xf>
    <xf numFmtId="166" fontId="224" fillId="146" borderId="123" xfId="60" applyNumberFormat="1" applyFont="1" applyFill="1" applyBorder="1" applyAlignment="1">
      <alignment horizontal="center" wrapText="1"/>
    </xf>
    <xf numFmtId="166" fontId="224" fillId="146" borderId="125" xfId="60" applyNumberFormat="1" applyFont="1" applyFill="1" applyBorder="1" applyAlignment="1">
      <alignment horizontal="center" wrapText="1"/>
    </xf>
    <xf numFmtId="166" fontId="224" fillId="146" borderId="95" xfId="60" applyNumberFormat="1" applyFont="1" applyFill="1" applyBorder="1" applyAlignment="1">
      <alignment horizontal="center" wrapText="1"/>
    </xf>
    <xf numFmtId="166" fontId="224" fillId="146" borderId="96" xfId="60" applyNumberFormat="1" applyFont="1" applyFill="1" applyBorder="1" applyAlignment="1">
      <alignment horizontal="center" wrapText="1"/>
    </xf>
    <xf numFmtId="42" fontId="34" fillId="143" borderId="0" xfId="20559" applyNumberFormat="1" applyFill="1"/>
    <xf numFmtId="42" fontId="46" fillId="143" borderId="0" xfId="20559" applyNumberFormat="1" applyFont="1" applyFill="1"/>
    <xf numFmtId="42" fontId="220" fillId="146" borderId="132" xfId="20559" applyNumberFormat="1" applyFont="1" applyFill="1" applyBorder="1"/>
    <xf numFmtId="0" fontId="220" fillId="146" borderId="2" xfId="6" applyFont="1" applyFill="1" applyBorder="1" applyAlignment="1">
      <alignment horizontal="center" wrapText="1"/>
    </xf>
    <xf numFmtId="0" fontId="24" fillId="0" borderId="0" xfId="20532" applyAlignment="1">
      <alignment vertical="center"/>
    </xf>
    <xf numFmtId="172" fontId="221" fillId="146" borderId="123" xfId="64" applyNumberFormat="1" applyFont="1" applyFill="1" applyBorder="1"/>
    <xf numFmtId="0" fontId="22" fillId="0" borderId="123" xfId="20548" applyBorder="1" applyAlignment="1">
      <alignment horizontal="left"/>
    </xf>
    <xf numFmtId="44" fontId="219" fillId="146" borderId="125" xfId="1856" applyNumberFormat="1" applyFont="1" applyFill="1" applyBorder="1" applyAlignment="1">
      <alignment horizontal="left"/>
    </xf>
    <xf numFmtId="44" fontId="219" fillId="146" borderId="129" xfId="20531" applyFont="1" applyFill="1" applyBorder="1" applyAlignment="1">
      <alignment horizontal="left"/>
    </xf>
    <xf numFmtId="44" fontId="35" fillId="3" borderId="117" xfId="1856" applyNumberFormat="1" applyFont="1" applyFill="1" applyBorder="1" applyAlignment="1">
      <alignment horizontal="right"/>
    </xf>
    <xf numFmtId="44" fontId="35" fillId="3" borderId="95" xfId="1856" applyNumberFormat="1" applyFont="1" applyFill="1" applyBorder="1" applyAlignment="1">
      <alignment horizontal="right"/>
    </xf>
    <xf numFmtId="44" fontId="35" fillId="3" borderId="96" xfId="1856" applyNumberFormat="1" applyFont="1" applyFill="1" applyBorder="1" applyAlignment="1">
      <alignment horizontal="right"/>
    </xf>
    <xf numFmtId="42" fontId="219" fillId="146" borderId="125" xfId="1856" applyNumberFormat="1" applyFont="1" applyFill="1" applyBorder="1" applyAlignment="1">
      <alignment horizontal="center"/>
    </xf>
    <xf numFmtId="42" fontId="33" fillId="3" borderId="10" xfId="1856" applyNumberFormat="1" applyFont="1" applyFill="1" applyBorder="1" applyAlignment="1">
      <alignment horizontal="center"/>
    </xf>
    <xf numFmtId="42" fontId="33" fillId="3" borderId="53" xfId="1856" applyNumberFormat="1" applyFont="1" applyFill="1" applyBorder="1" applyAlignment="1">
      <alignment horizontal="center" wrapText="1"/>
    </xf>
    <xf numFmtId="42" fontId="35" fillId="3" borderId="98" xfId="1856" applyNumberFormat="1" applyFont="1" applyFill="1" applyBorder="1" applyAlignment="1">
      <alignment horizontal="center"/>
    </xf>
    <xf numFmtId="42" fontId="35" fillId="3" borderId="128" xfId="1856" applyNumberFormat="1" applyFont="1" applyFill="1" applyBorder="1" applyAlignment="1">
      <alignment horizontal="left"/>
    </xf>
    <xf numFmtId="42" fontId="35" fillId="3" borderId="127" xfId="1856" applyNumberFormat="1" applyFont="1" applyFill="1" applyBorder="1" applyAlignment="1">
      <alignment horizontal="left"/>
    </xf>
    <xf numFmtId="0" fontId="0" fillId="143" borderId="0" xfId="0" applyFill="1"/>
    <xf numFmtId="0" fontId="34" fillId="0" borderId="133" xfId="20557" applyBorder="1" applyAlignment="1">
      <alignment horizontal="center"/>
    </xf>
    <xf numFmtId="0" fontId="114" fillId="0" borderId="124" xfId="20557" applyFont="1" applyBorder="1" applyAlignment="1">
      <alignment horizontal="center"/>
    </xf>
    <xf numFmtId="42" fontId="42" fillId="143" borderId="0" xfId="20559" applyNumberFormat="1" applyFont="1" applyFill="1" applyAlignment="1">
      <alignment vertical="center"/>
    </xf>
    <xf numFmtId="0" fontId="227" fillId="0" borderId="0" xfId="0" applyFont="1"/>
    <xf numFmtId="0" fontId="0" fillId="0" borderId="0" xfId="0" applyAlignment="1">
      <alignment vertical="top"/>
    </xf>
    <xf numFmtId="0" fontId="34" fillId="0" borderId="0" xfId="12"/>
    <xf numFmtId="220" fontId="34" fillId="0" borderId="0" xfId="390" applyNumberFormat="1" applyFont="1" applyFill="1" applyAlignment="1">
      <alignment horizontal="center" wrapText="1"/>
    </xf>
    <xf numFmtId="0" fontId="34" fillId="0" borderId="0" xfId="12" applyAlignment="1">
      <alignment horizontal="center"/>
    </xf>
    <xf numFmtId="0" fontId="34" fillId="0" borderId="0" xfId="12" applyAlignment="1">
      <alignment horizontal="center" wrapText="1"/>
    </xf>
    <xf numFmtId="0" fontId="34" fillId="0" borderId="0" xfId="12" applyAlignment="1">
      <alignment horizontal="left" wrapText="1"/>
    </xf>
    <xf numFmtId="0" fontId="34" fillId="0" borderId="0" xfId="12" applyAlignment="1">
      <alignment horizontal="left"/>
    </xf>
    <xf numFmtId="0" fontId="235" fillId="0" borderId="0" xfId="0" applyFont="1"/>
    <xf numFmtId="42" fontId="35" fillId="3" borderId="115" xfId="1856" applyNumberFormat="1" applyFont="1" applyFill="1" applyBorder="1" applyAlignment="1">
      <alignment horizontal="left"/>
    </xf>
    <xf numFmtId="0" fontId="40" fillId="0" borderId="118" xfId="20549" applyFont="1" applyBorder="1" applyAlignment="1">
      <alignment horizontal="center" wrapText="1"/>
    </xf>
    <xf numFmtId="42" fontId="35" fillId="3" borderId="91" xfId="1856" applyNumberFormat="1" applyFont="1" applyFill="1" applyBorder="1" applyAlignment="1">
      <alignment horizontal="left"/>
    </xf>
    <xf numFmtId="42" fontId="35" fillId="3" borderId="123" xfId="1856" applyNumberFormat="1" applyFont="1" applyFill="1" applyBorder="1" applyAlignment="1">
      <alignment horizontal="left"/>
    </xf>
    <xf numFmtId="42" fontId="33" fillId="3" borderId="95" xfId="1856" applyNumberFormat="1" applyFont="1" applyFill="1" applyBorder="1" applyAlignment="1">
      <alignment horizontal="left"/>
    </xf>
    <xf numFmtId="42" fontId="33" fillId="3" borderId="96" xfId="1856" applyNumberFormat="1" applyFont="1" applyFill="1" applyBorder="1" applyAlignment="1">
      <alignment horizontal="center"/>
    </xf>
    <xf numFmtId="42" fontId="35" fillId="3" borderId="92" xfId="1856" applyNumberFormat="1" applyFont="1" applyFill="1" applyBorder="1" applyAlignment="1">
      <alignment horizontal="left"/>
    </xf>
    <xf numFmtId="42" fontId="35" fillId="3" borderId="116" xfId="1856" applyNumberFormat="1" applyFont="1" applyFill="1" applyBorder="1" applyAlignment="1">
      <alignment horizontal="left"/>
    </xf>
    <xf numFmtId="42" fontId="35" fillId="3" borderId="98" xfId="1856" applyNumberFormat="1" applyFont="1" applyFill="1" applyBorder="1" applyAlignment="1">
      <alignment horizontal="left"/>
    </xf>
    <xf numFmtId="42" fontId="33" fillId="3" borderId="117" xfId="1856" applyNumberFormat="1" applyFont="1" applyFill="1" applyBorder="1" applyAlignment="1">
      <alignment horizontal="left"/>
    </xf>
    <xf numFmtId="42" fontId="219" fillId="146" borderId="102" xfId="1856" applyNumberFormat="1" applyFont="1" applyFill="1" applyBorder="1" applyAlignment="1">
      <alignment horizontal="left"/>
    </xf>
    <xf numFmtId="42" fontId="33" fillId="3" borderId="108" xfId="1856" applyNumberFormat="1" applyFont="1" applyFill="1" applyBorder="1" applyAlignment="1">
      <alignment horizontal="left"/>
    </xf>
    <xf numFmtId="42" fontId="35" fillId="143" borderId="114" xfId="1856" applyNumberFormat="1" applyFont="1" applyFill="1" applyBorder="1" applyAlignment="1">
      <alignment horizontal="center"/>
    </xf>
    <xf numFmtId="0" fontId="48" fillId="0" borderId="102" xfId="20548" applyFont="1" applyBorder="1" applyAlignment="1">
      <alignment wrapText="1"/>
    </xf>
    <xf numFmtId="0" fontId="48" fillId="0" borderId="114" xfId="20548" applyFont="1" applyBorder="1" applyAlignment="1">
      <alignment wrapText="1"/>
    </xf>
    <xf numFmtId="0" fontId="47" fillId="0" borderId="108" xfId="20548" applyFont="1" applyBorder="1" applyAlignment="1">
      <alignment horizontal="right" wrapText="1"/>
    </xf>
    <xf numFmtId="0" fontId="33" fillId="0" borderId="0" xfId="20549" applyFont="1" applyAlignment="1">
      <alignment wrapText="1"/>
    </xf>
    <xf numFmtId="0" fontId="218" fillId="0" borderId="118" xfId="20548" applyFont="1" applyBorder="1" applyAlignment="1">
      <alignment horizontal="center" wrapText="1"/>
    </xf>
    <xf numFmtId="0" fontId="218" fillId="0" borderId="152" xfId="20548" applyFont="1" applyBorder="1" applyAlignment="1">
      <alignment horizontal="center" wrapText="1"/>
    </xf>
    <xf numFmtId="0" fontId="218" fillId="0" borderId="111" xfId="20548" applyFont="1" applyBorder="1" applyAlignment="1">
      <alignment horizontal="center" wrapText="1"/>
    </xf>
    <xf numFmtId="0" fontId="218" fillId="0" borderId="112" xfId="20548" applyFont="1" applyBorder="1" applyAlignment="1">
      <alignment horizontal="center" wrapText="1"/>
    </xf>
    <xf numFmtId="0" fontId="218" fillId="0" borderId="101" xfId="20548" applyFont="1" applyBorder="1" applyAlignment="1">
      <alignment horizontal="center" wrapText="1"/>
    </xf>
    <xf numFmtId="42" fontId="0" fillId="0" borderId="0" xfId="0" applyNumberFormat="1"/>
    <xf numFmtId="9" fontId="41" fillId="3" borderId="122" xfId="58" applyFont="1" applyFill="1" applyBorder="1" applyAlignment="1">
      <alignment horizontal="right"/>
    </xf>
    <xf numFmtId="209" fontId="41" fillId="3" borderId="154" xfId="20563" applyNumberFormat="1" applyFont="1" applyFill="1" applyBorder="1"/>
    <xf numFmtId="209" fontId="41" fillId="3" borderId="155" xfId="20563" applyNumberFormat="1" applyFont="1" applyFill="1" applyBorder="1"/>
    <xf numFmtId="42" fontId="0" fillId="0" borderId="123" xfId="0" applyNumberFormat="1" applyBorder="1"/>
    <xf numFmtId="0" fontId="222" fillId="0" borderId="0" xfId="0" applyFont="1" applyAlignment="1">
      <alignment horizontal="center"/>
    </xf>
    <xf numFmtId="43" fontId="222" fillId="0" borderId="0" xfId="0" applyNumberFormat="1" applyFont="1"/>
    <xf numFmtId="41" fontId="222" fillId="0" borderId="0" xfId="0" applyNumberFormat="1" applyFont="1"/>
    <xf numFmtId="166" fontId="0" fillId="0" borderId="123" xfId="0" applyNumberFormat="1" applyBorder="1"/>
    <xf numFmtId="42" fontId="0" fillId="143" borderId="123" xfId="0" applyNumberFormat="1" applyFill="1" applyBorder="1"/>
    <xf numFmtId="0" fontId="0" fillId="143" borderId="123" xfId="0" applyFill="1" applyBorder="1"/>
    <xf numFmtId="0" fontId="69" fillId="0" borderId="0" xfId="20563" applyFont="1" applyAlignment="1">
      <alignment horizontal="right"/>
    </xf>
    <xf numFmtId="44" fontId="33" fillId="3" borderId="10" xfId="1856" applyNumberFormat="1" applyFont="1" applyFill="1" applyBorder="1" applyAlignment="1">
      <alignment horizontal="center"/>
    </xf>
    <xf numFmtId="44" fontId="33" fillId="3" borderId="53" xfId="1856" applyNumberFormat="1" applyFont="1" applyFill="1" applyBorder="1" applyAlignment="1">
      <alignment horizontal="center" wrapText="1"/>
    </xf>
    <xf numFmtId="0" fontId="221" fillId="146" borderId="106" xfId="0" applyFont="1" applyFill="1" applyBorder="1"/>
    <xf numFmtId="0" fontId="201" fillId="0" borderId="107" xfId="0" applyFont="1" applyBorder="1"/>
    <xf numFmtId="0" fontId="24" fillId="2" borderId="118" xfId="20532" applyFill="1" applyBorder="1" applyAlignment="1">
      <alignment wrapText="1"/>
    </xf>
    <xf numFmtId="0" fontId="47" fillId="0" borderId="0" xfId="20532" applyFont="1"/>
    <xf numFmtId="0" fontId="21" fillId="145" borderId="136" xfId="20563" applyFill="1" applyBorder="1" applyAlignment="1">
      <alignment wrapText="1"/>
    </xf>
    <xf numFmtId="0" fontId="47" fillId="0" borderId="151" xfId="20532" applyFont="1" applyBorder="1" applyAlignment="1">
      <alignment wrapText="1"/>
    </xf>
    <xf numFmtId="0" fontId="48" fillId="0" borderId="151" xfId="20532" applyFont="1" applyBorder="1" applyAlignment="1">
      <alignment wrapText="1"/>
    </xf>
    <xf numFmtId="0" fontId="42" fillId="3" borderId="151" xfId="20559" applyFont="1" applyFill="1" applyBorder="1" applyAlignment="1">
      <alignment horizontal="left"/>
    </xf>
    <xf numFmtId="42" fontId="46" fillId="0" borderId="152" xfId="20559" applyNumberFormat="1" applyFont="1" applyBorder="1"/>
    <xf numFmtId="0" fontId="197" fillId="0" borderId="151" xfId="20532" applyFont="1" applyBorder="1" applyAlignment="1">
      <alignment vertical="center" wrapText="1"/>
    </xf>
    <xf numFmtId="0" fontId="24" fillId="0" borderId="123" xfId="20532" applyBorder="1"/>
    <xf numFmtId="0" fontId="24" fillId="0" borderId="123" xfId="20532" applyBorder="1" applyAlignment="1">
      <alignment horizontal="center" vertical="center"/>
    </xf>
    <xf numFmtId="0" fontId="24" fillId="0" borderId="123" xfId="20532" applyBorder="1" applyAlignment="1">
      <alignment horizontal="center" vertical="center" wrapText="1"/>
    </xf>
    <xf numFmtId="172" fontId="0" fillId="3" borderId="123" xfId="20535" applyNumberFormat="1" applyFont="1" applyFill="1" applyBorder="1"/>
    <xf numFmtId="0" fontId="41" fillId="0" borderId="123" xfId="20532" applyFont="1" applyBorder="1"/>
    <xf numFmtId="0" fontId="24" fillId="3" borderId="123" xfId="20532" applyFill="1" applyBorder="1"/>
    <xf numFmtId="43" fontId="221" fillId="143" borderId="123" xfId="20535" applyFont="1" applyFill="1" applyBorder="1"/>
    <xf numFmtId="172" fontId="0" fillId="143" borderId="123" xfId="20535" applyNumberFormat="1" applyFont="1" applyFill="1" applyBorder="1"/>
    <xf numFmtId="0" fontId="24" fillId="2" borderId="123" xfId="20532" applyFill="1" applyBorder="1"/>
    <xf numFmtId="218" fontId="221" fillId="146" borderId="123" xfId="20535" applyNumberFormat="1" applyFont="1" applyFill="1" applyBorder="1"/>
    <xf numFmtId="0" fontId="24" fillId="2" borderId="123" xfId="20532" applyFill="1" applyBorder="1" applyAlignment="1">
      <alignment horizontal="right"/>
    </xf>
    <xf numFmtId="0" fontId="238" fillId="0" borderId="0" xfId="0" applyFont="1"/>
    <xf numFmtId="0" fontId="239" fillId="0" borderId="0" xfId="2" applyFont="1" applyAlignment="1">
      <alignment horizontal="left"/>
    </xf>
    <xf numFmtId="0" fontId="239" fillId="0" borderId="0" xfId="2" applyFont="1" applyProtection="1">
      <protection locked="0"/>
    </xf>
    <xf numFmtId="0" fontId="0" fillId="0" borderId="156" xfId="0" applyBorder="1"/>
    <xf numFmtId="0" fontId="0" fillId="0" borderId="157" xfId="0" applyBorder="1"/>
    <xf numFmtId="0" fontId="0" fillId="0" borderId="158" xfId="0" applyBorder="1"/>
    <xf numFmtId="0" fontId="0" fillId="0" borderId="159" xfId="0" applyBorder="1"/>
    <xf numFmtId="0" fontId="0" fillId="0" borderId="160" xfId="0" applyBorder="1"/>
    <xf numFmtId="0" fontId="0" fillId="0" borderId="161" xfId="0" applyBorder="1"/>
    <xf numFmtId="0" fontId="34" fillId="0" borderId="162" xfId="6" applyBorder="1"/>
    <xf numFmtId="0" fontId="0" fillId="0" borderId="163" xfId="0" applyBorder="1"/>
    <xf numFmtId="0" fontId="47" fillId="0" borderId="164" xfId="20532" applyFont="1" applyBorder="1" applyAlignment="1">
      <alignment horizontal="center" wrapText="1"/>
    </xf>
    <xf numFmtId="0" fontId="143" fillId="0" borderId="164" xfId="20558" applyFont="1" applyBorder="1" applyProtection="1">
      <protection locked="0"/>
    </xf>
    <xf numFmtId="42" fontId="42" fillId="0" borderId="164" xfId="20559" applyNumberFormat="1" applyFont="1" applyBorder="1" applyAlignment="1">
      <alignment horizontal="center" vertical="center"/>
    </xf>
    <xf numFmtId="0" fontId="197" fillId="142" borderId="164" xfId="20532" applyFont="1" applyFill="1" applyBorder="1" applyAlignment="1">
      <alignment vertical="center"/>
    </xf>
    <xf numFmtId="0" fontId="0" fillId="3" borderId="100" xfId="0" applyFill="1" applyBorder="1"/>
    <xf numFmtId="0" fontId="221" fillId="146" borderId="100" xfId="0" applyFont="1" applyFill="1" applyBorder="1"/>
    <xf numFmtId="0" fontId="0" fillId="147" borderId="151" xfId="0" applyFill="1" applyBorder="1"/>
    <xf numFmtId="0" fontId="201" fillId="0" borderId="164" xfId="0" applyFont="1" applyBorder="1"/>
    <xf numFmtId="0" fontId="17" fillId="0" borderId="0" xfId="20575"/>
    <xf numFmtId="0" fontId="69" fillId="0" borderId="104" xfId="20575" applyFont="1" applyBorder="1" applyAlignment="1">
      <alignment horizontal="center" wrapText="1"/>
    </xf>
    <xf numFmtId="0" fontId="69" fillId="0" borderId="109" xfId="20575" applyFont="1" applyBorder="1" applyAlignment="1">
      <alignment horizontal="center" wrapText="1"/>
    </xf>
    <xf numFmtId="0" fontId="69" fillId="0" borderId="103" xfId="20575" applyFont="1" applyBorder="1" applyAlignment="1">
      <alignment horizontal="center" wrapText="1"/>
    </xf>
    <xf numFmtId="0" fontId="17" fillId="0" borderId="4" xfId="20575" applyBorder="1" applyAlignment="1">
      <alignment horizontal="center"/>
    </xf>
    <xf numFmtId="0" fontId="17" fillId="0" borderId="93" xfId="20575" applyBorder="1" applyAlignment="1">
      <alignment horizontal="center"/>
    </xf>
    <xf numFmtId="0" fontId="69" fillId="0" borderId="103" xfId="20575" applyFont="1" applyBorder="1"/>
    <xf numFmtId="169" fontId="33" fillId="0" borderId="5" xfId="1856" applyNumberFormat="1" applyFont="1" applyBorder="1" applyAlignment="1">
      <alignment horizontal="center"/>
    </xf>
    <xf numFmtId="0" fontId="201" fillId="0" borderId="123" xfId="0" applyFont="1" applyBorder="1" applyAlignment="1">
      <alignment horizontal="center" wrapText="1"/>
    </xf>
    <xf numFmtId="0" fontId="201" fillId="3" borderId="123" xfId="0" applyFont="1" applyFill="1" applyBorder="1" applyAlignment="1">
      <alignment horizontal="center" wrapText="1"/>
    </xf>
    <xf numFmtId="0" fontId="69" fillId="149" borderId="104" xfId="20575" applyFont="1" applyFill="1" applyBorder="1" applyAlignment="1">
      <alignment horizontal="center" wrapText="1"/>
    </xf>
    <xf numFmtId="172" fontId="69" fillId="143" borderId="104" xfId="20576" applyNumberFormat="1" applyFont="1" applyFill="1" applyBorder="1"/>
    <xf numFmtId="172" fontId="69" fillId="143" borderId="109" xfId="20576" applyNumberFormat="1" applyFont="1" applyFill="1" applyBorder="1"/>
    <xf numFmtId="0" fontId="69" fillId="150" borderId="104" xfId="20575" applyFont="1" applyFill="1" applyBorder="1" applyAlignment="1">
      <alignment horizontal="center" wrapText="1"/>
    </xf>
    <xf numFmtId="0" fontId="69" fillId="145" borderId="104" xfId="20575" applyFont="1" applyFill="1" applyBorder="1" applyAlignment="1">
      <alignment horizontal="center" wrapText="1"/>
    </xf>
    <xf numFmtId="172" fontId="69" fillId="3" borderId="104" xfId="64" applyNumberFormat="1" applyFont="1" applyFill="1" applyBorder="1"/>
    <xf numFmtId="172" fontId="0" fillId="3" borderId="2" xfId="64" applyNumberFormat="1" applyFont="1" applyFill="1" applyBorder="1"/>
    <xf numFmtId="37" fontId="43" fillId="0" borderId="0" xfId="6" applyNumberFormat="1" applyFont="1" applyAlignment="1">
      <alignment horizontal="center"/>
    </xf>
    <xf numFmtId="0" fontId="34" fillId="3" borderId="2" xfId="6" applyFill="1" applyBorder="1" applyAlignment="1">
      <alignment horizontal="left" wrapText="1" indent="1"/>
    </xf>
    <xf numFmtId="0" fontId="34" fillId="3" borderId="123" xfId="6" applyFill="1" applyBorder="1" applyAlignment="1">
      <alignment horizontal="center"/>
    </xf>
    <xf numFmtId="0" fontId="34" fillId="3" borderId="2" xfId="6" applyFill="1" applyBorder="1" applyAlignment="1">
      <alignment horizontal="center"/>
    </xf>
    <xf numFmtId="0" fontId="34" fillId="3" borderId="123" xfId="6" applyFill="1" applyBorder="1" applyAlignment="1">
      <alignment horizontal="left" wrapText="1" indent="1"/>
    </xf>
    <xf numFmtId="0" fontId="34" fillId="3" borderId="123" xfId="6" applyFill="1" applyBorder="1" applyAlignment="1">
      <alignment horizontal="left" indent="1"/>
    </xf>
    <xf numFmtId="170" fontId="34" fillId="3" borderId="123" xfId="6" applyNumberFormat="1" applyFill="1" applyBorder="1" applyAlignment="1">
      <alignment horizontal="left" wrapText="1" indent="1"/>
    </xf>
    <xf numFmtId="0" fontId="34" fillId="143" borderId="123" xfId="6" applyFill="1" applyBorder="1" applyAlignment="1">
      <alignment horizontal="left" indent="1"/>
    </xf>
    <xf numFmtId="0" fontId="34" fillId="143" borderId="123" xfId="6" applyFill="1" applyBorder="1" applyAlignment="1">
      <alignment horizontal="center"/>
    </xf>
    <xf numFmtId="0" fontId="34" fillId="143" borderId="2" xfId="6" applyFill="1" applyBorder="1" applyAlignment="1">
      <alignment horizontal="center"/>
    </xf>
    <xf numFmtId="168" fontId="220" fillId="146" borderId="123" xfId="58" applyNumberFormat="1" applyFont="1" applyFill="1" applyBorder="1" applyAlignment="1">
      <alignment horizontal="left" wrapText="1" indent="1"/>
    </xf>
    <xf numFmtId="168" fontId="220" fillId="146" borderId="2" xfId="58" applyNumberFormat="1" applyFont="1" applyFill="1" applyBorder="1" applyAlignment="1">
      <alignment horizontal="left" wrapText="1" indent="1"/>
    </xf>
    <xf numFmtId="168" fontId="220" fillId="146" borderId="123" xfId="58" applyNumberFormat="1" applyFont="1" applyFill="1" applyBorder="1" applyAlignment="1">
      <alignment horizontal="left" indent="1"/>
    </xf>
    <xf numFmtId="168" fontId="220" fillId="143" borderId="123" xfId="58" applyNumberFormat="1" applyFont="1" applyFill="1" applyBorder="1" applyAlignment="1">
      <alignment horizontal="left" indent="1"/>
    </xf>
    <xf numFmtId="166" fontId="220" fillId="143" borderId="93" xfId="7" applyNumberFormat="1" applyFont="1" applyFill="1" applyBorder="1" applyAlignment="1">
      <alignment horizontal="center"/>
    </xf>
    <xf numFmtId="0" fontId="21" fillId="145" borderId="122" xfId="20563" applyFill="1" applyBorder="1"/>
    <xf numFmtId="0" fontId="69" fillId="0" borderId="145" xfId="20575" applyFont="1" applyBorder="1" applyAlignment="1">
      <alignment horizontal="center"/>
    </xf>
    <xf numFmtId="0" fontId="69" fillId="0" borderId="107" xfId="20575" applyFont="1" applyBorder="1" applyAlignment="1">
      <alignment horizontal="center" wrapText="1"/>
    </xf>
    <xf numFmtId="0" fontId="69" fillId="0" borderId="103" xfId="20575" applyFont="1" applyBorder="1" applyAlignment="1">
      <alignment horizontal="center"/>
    </xf>
    <xf numFmtId="0" fontId="69" fillId="143" borderId="145" xfId="20575" applyFont="1" applyFill="1" applyBorder="1"/>
    <xf numFmtId="0" fontId="34" fillId="143" borderId="2" xfId="6" applyFill="1" applyBorder="1" applyAlignment="1">
      <alignment horizontal="left" wrapText="1" indent="1"/>
    </xf>
    <xf numFmtId="168" fontId="220" fillId="143" borderId="2" xfId="58" applyNumberFormat="1" applyFont="1" applyFill="1" applyBorder="1" applyAlignment="1">
      <alignment horizontal="left" wrapText="1" indent="1"/>
    </xf>
    <xf numFmtId="166" fontId="220" fillId="143" borderId="4" xfId="7" applyNumberFormat="1" applyFont="1" applyFill="1" applyBorder="1" applyAlignment="1">
      <alignment horizontal="center"/>
    </xf>
    <xf numFmtId="43" fontId="220" fillId="143" borderId="2" xfId="64" applyFont="1" applyFill="1" applyBorder="1" applyAlignment="1">
      <alignment horizontal="center"/>
    </xf>
    <xf numFmtId="43" fontId="220" fillId="143" borderId="5" xfId="64" applyFont="1" applyFill="1" applyBorder="1" applyAlignment="1">
      <alignment horizontal="center"/>
    </xf>
    <xf numFmtId="0" fontId="42" fillId="143" borderId="2" xfId="6" applyFont="1" applyFill="1" applyBorder="1" applyAlignment="1">
      <alignment horizontal="center" vertical="center"/>
    </xf>
    <xf numFmtId="166" fontId="42" fillId="143" borderId="2" xfId="7" applyNumberFormat="1" applyFont="1" applyFill="1" applyBorder="1" applyAlignment="1">
      <alignment horizontal="center" vertical="center"/>
    </xf>
    <xf numFmtId="0" fontId="42" fillId="143" borderId="149" xfId="6" applyFont="1" applyFill="1" applyBorder="1" applyAlignment="1">
      <alignment horizontal="center" vertical="center"/>
    </xf>
    <xf numFmtId="166" fontId="42" fillId="143" borderId="149" xfId="7" applyNumberFormat="1" applyFont="1" applyFill="1" applyBorder="1" applyAlignment="1">
      <alignment horizontal="center" vertical="center"/>
    </xf>
    <xf numFmtId="0" fontId="220" fillId="143" borderId="123" xfId="6" applyFont="1" applyFill="1" applyBorder="1" applyAlignment="1">
      <alignment horizontal="center"/>
    </xf>
    <xf numFmtId="0" fontId="220" fillId="143" borderId="123" xfId="6" applyFont="1" applyFill="1" applyBorder="1" applyAlignment="1">
      <alignment horizontal="left" wrapText="1" indent="1"/>
    </xf>
    <xf numFmtId="0" fontId="42" fillId="143" borderId="95" xfId="6" applyFont="1" applyFill="1" applyBorder="1" applyAlignment="1">
      <alignment horizontal="center" vertical="center"/>
    </xf>
    <xf numFmtId="166" fontId="42" fillId="143" borderId="95" xfId="7" applyNumberFormat="1" applyFont="1" applyFill="1" applyBorder="1" applyAlignment="1">
      <alignment horizontal="center" vertical="center"/>
    </xf>
    <xf numFmtId="172" fontId="0" fillId="143" borderId="123" xfId="20576" applyNumberFormat="1" applyFont="1" applyFill="1" applyBorder="1"/>
    <xf numFmtId="0" fontId="41" fillId="0" borderId="0" xfId="20563" applyFont="1" applyAlignment="1">
      <alignment horizontal="right"/>
    </xf>
    <xf numFmtId="172" fontId="0" fillId="143" borderId="165" xfId="20576" applyNumberFormat="1" applyFont="1" applyFill="1" applyBorder="1"/>
    <xf numFmtId="172" fontId="0" fillId="3" borderId="2" xfId="20576" applyNumberFormat="1" applyFont="1" applyFill="1" applyBorder="1"/>
    <xf numFmtId="172" fontId="201" fillId="3" borderId="104" xfId="20576" applyNumberFormat="1" applyFont="1" applyFill="1" applyBorder="1"/>
    <xf numFmtId="172" fontId="69" fillId="3" borderId="104" xfId="20576" applyNumberFormat="1" applyFont="1" applyFill="1" applyBorder="1"/>
    <xf numFmtId="172" fontId="0" fillId="3" borderId="123" xfId="64" applyNumberFormat="1" applyFont="1" applyFill="1" applyBorder="1"/>
    <xf numFmtId="172" fontId="0" fillId="3" borderId="127" xfId="64" applyNumberFormat="1" applyFont="1" applyFill="1" applyBorder="1"/>
    <xf numFmtId="0" fontId="201" fillId="0" borderId="0" xfId="20549" applyFont="1"/>
    <xf numFmtId="0" fontId="34" fillId="3" borderId="127" xfId="6" applyFill="1" applyBorder="1" applyAlignment="1">
      <alignment horizontal="left"/>
    </xf>
    <xf numFmtId="0" fontId="34" fillId="3" borderId="0" xfId="6" applyFill="1" applyAlignment="1">
      <alignment horizontal="left"/>
    </xf>
    <xf numFmtId="0" fontId="32" fillId="0" borderId="0" xfId="20563" applyFont="1"/>
    <xf numFmtId="166" fontId="220" fillId="146" borderId="98" xfId="7" applyNumberFormat="1" applyFont="1" applyFill="1" applyBorder="1" applyAlignment="1">
      <alignment horizontal="center"/>
    </xf>
    <xf numFmtId="166" fontId="220" fillId="146" borderId="53" xfId="7" applyNumberFormat="1" applyFont="1" applyFill="1" applyBorder="1" applyAlignment="1">
      <alignment horizontal="center"/>
    </xf>
    <xf numFmtId="166" fontId="220" fillId="146" borderId="53" xfId="202" applyNumberFormat="1" applyFont="1" applyFill="1" applyBorder="1" applyAlignment="1">
      <alignment horizontal="center"/>
    </xf>
    <xf numFmtId="166" fontId="42" fillId="3" borderId="117" xfId="7" applyNumberFormat="1" applyFont="1" applyFill="1" applyBorder="1" applyAlignment="1">
      <alignment horizontal="center" vertical="center"/>
    </xf>
    <xf numFmtId="166" fontId="42" fillId="147" borderId="172" xfId="7" applyNumberFormat="1" applyFont="1" applyFill="1" applyBorder="1" applyAlignment="1" applyProtection="1">
      <alignment horizontal="center" vertical="center" wrapText="1"/>
      <protection locked="0"/>
    </xf>
    <xf numFmtId="166" fontId="0" fillId="143" borderId="123" xfId="0" applyNumberFormat="1" applyFill="1" applyBorder="1"/>
    <xf numFmtId="172" fontId="54" fillId="146" borderId="139" xfId="20565" applyNumberFormat="1" applyFont="1" applyFill="1" applyBorder="1" applyAlignment="1">
      <alignment horizontal="right"/>
    </xf>
    <xf numFmtId="172" fontId="54" fillId="146" borderId="153" xfId="20565" applyNumberFormat="1" applyFont="1" applyFill="1" applyBorder="1" applyAlignment="1">
      <alignment horizontal="right"/>
    </xf>
    <xf numFmtId="5" fontId="41" fillId="3" borderId="136" xfId="20554" applyNumberFormat="1" applyFont="1" applyFill="1" applyBorder="1" applyAlignment="1">
      <alignment horizontal="right"/>
    </xf>
    <xf numFmtId="172" fontId="54" fillId="146" borderId="154" xfId="20565" applyNumberFormat="1" applyFont="1" applyFill="1" applyBorder="1" applyAlignment="1">
      <alignment horizontal="right"/>
    </xf>
    <xf numFmtId="0" fontId="244" fillId="0" borderId="0" xfId="6" applyFont="1"/>
    <xf numFmtId="0" fontId="245" fillId="0" borderId="0" xfId="6" applyFont="1"/>
    <xf numFmtId="172" fontId="0" fillId="3" borderId="5" xfId="20576" applyNumberFormat="1" applyFont="1" applyFill="1" applyBorder="1"/>
    <xf numFmtId="172" fontId="0" fillId="143" borderId="125" xfId="20576" applyNumberFormat="1" applyFont="1" applyFill="1" applyBorder="1"/>
    <xf numFmtId="172" fontId="201" fillId="3" borderId="109" xfId="20576" applyNumberFormat="1" applyFont="1" applyFill="1" applyBorder="1"/>
    <xf numFmtId="172" fontId="69" fillId="3" borderId="109" xfId="20576" applyNumberFormat="1" applyFont="1" applyFill="1" applyBorder="1"/>
    <xf numFmtId="172" fontId="221" fillId="143" borderId="123" xfId="64" applyNumberFormat="1" applyFont="1" applyFill="1" applyBorder="1"/>
    <xf numFmtId="172" fontId="201" fillId="3" borderId="123" xfId="20535" applyNumberFormat="1" applyFont="1" applyFill="1" applyBorder="1"/>
    <xf numFmtId="42" fontId="221" fillId="146" borderId="123" xfId="20531" applyNumberFormat="1" applyFont="1" applyFill="1" applyBorder="1"/>
    <xf numFmtId="42" fontId="201" fillId="3" borderId="123" xfId="20531" applyNumberFormat="1" applyFont="1" applyFill="1" applyBorder="1"/>
    <xf numFmtId="42" fontId="204" fillId="3" borderId="123" xfId="20531" applyNumberFormat="1" applyFont="1" applyFill="1" applyBorder="1"/>
    <xf numFmtId="42" fontId="0" fillId="3" borderId="123" xfId="20531" applyNumberFormat="1" applyFont="1" applyFill="1" applyBorder="1"/>
    <xf numFmtId="42" fontId="201" fillId="0" borderId="123" xfId="0" applyNumberFormat="1" applyFont="1" applyBorder="1" applyAlignment="1">
      <alignment horizontal="center"/>
    </xf>
    <xf numFmtId="0" fontId="201" fillId="0" borderId="123" xfId="0" applyFont="1" applyBorder="1" applyAlignment="1">
      <alignment horizontal="center"/>
    </xf>
    <xf numFmtId="0" fontId="69" fillId="0" borderId="0" xfId="20575" applyFont="1" applyAlignment="1">
      <alignment horizontal="center"/>
    </xf>
    <xf numFmtId="0" fontId="242" fillId="0" borderId="0" xfId="20575" applyFont="1" applyAlignment="1">
      <alignment horizontal="center"/>
    </xf>
    <xf numFmtId="0" fontId="240" fillId="0" borderId="0" xfId="20575" applyFont="1" applyAlignment="1">
      <alignment horizontal="center"/>
    </xf>
    <xf numFmtId="0" fontId="46" fillId="0" borderId="0" xfId="20558" applyFont="1" applyAlignment="1">
      <alignment horizontal="left" vertical="top" wrapText="1"/>
    </xf>
    <xf numFmtId="0" fontId="46" fillId="0" borderId="0" xfId="20557" applyFont="1" applyAlignment="1">
      <alignment horizontal="left" wrapText="1"/>
    </xf>
    <xf numFmtId="0" fontId="197" fillId="142" borderId="151" xfId="20532" applyFont="1" applyFill="1" applyBorder="1" applyAlignment="1">
      <alignment vertical="center" wrapText="1"/>
    </xf>
    <xf numFmtId="0" fontId="143" fillId="0" borderId="170" xfId="20558" applyFont="1" applyBorder="1" applyProtection="1">
      <protection locked="0"/>
    </xf>
    <xf numFmtId="168" fontId="143" fillId="0" borderId="170" xfId="17592" applyNumberFormat="1" applyFont="1" applyBorder="1" applyProtection="1">
      <protection locked="0"/>
    </xf>
    <xf numFmtId="0" fontId="34" fillId="0" borderId="170" xfId="20557" applyBorder="1"/>
    <xf numFmtId="0" fontId="42" fillId="0" borderId="170" xfId="20559" applyFont="1" applyBorder="1" applyAlignment="1">
      <alignment horizontal="left" indent="1"/>
    </xf>
    <xf numFmtId="42" fontId="42" fillId="0" borderId="170" xfId="20559" applyNumberFormat="1" applyFont="1" applyBorder="1"/>
    <xf numFmtId="168" fontId="42" fillId="0" borderId="170" xfId="17592" applyNumberFormat="1" applyFont="1" applyBorder="1"/>
    <xf numFmtId="42" fontId="42" fillId="0" borderId="170" xfId="20559" applyNumberFormat="1" applyFont="1" applyBorder="1" applyAlignment="1">
      <alignment horizontal="center" vertical="center"/>
    </xf>
    <xf numFmtId="0" fontId="217" fillId="0" borderId="0" xfId="0" applyFont="1"/>
    <xf numFmtId="0" fontId="0" fillId="0" borderId="0" xfId="0" applyAlignment="1">
      <alignment wrapText="1"/>
    </xf>
    <xf numFmtId="0" fontId="248" fillId="0" borderId="0" xfId="0" applyFont="1"/>
    <xf numFmtId="0" fontId="250" fillId="0" borderId="0" xfId="0" applyFont="1"/>
    <xf numFmtId="0" fontId="250" fillId="0" borderId="0" xfId="0" applyFont="1" applyAlignment="1">
      <alignment wrapText="1"/>
    </xf>
    <xf numFmtId="0" fontId="204" fillId="0" borderId="0" xfId="0" applyFont="1" applyAlignment="1">
      <alignment vertical="center"/>
    </xf>
    <xf numFmtId="0" fontId="33" fillId="0" borderId="0" xfId="168" applyFont="1"/>
    <xf numFmtId="0" fontId="202" fillId="0" borderId="0" xfId="0" applyFont="1"/>
    <xf numFmtId="0" fontId="202" fillId="0" borderId="0" xfId="0" applyFont="1" applyAlignment="1">
      <alignment vertical="center"/>
    </xf>
    <xf numFmtId="0" fontId="201" fillId="0" borderId="0" xfId="0" applyFont="1" applyAlignment="1">
      <alignment vertical="center"/>
    </xf>
    <xf numFmtId="0" fontId="248" fillId="0" borderId="0" xfId="0" applyFont="1" applyAlignment="1">
      <alignment wrapText="1"/>
    </xf>
    <xf numFmtId="0" fontId="239" fillId="0" borderId="0" xfId="0" applyFont="1" applyAlignment="1">
      <alignment wrapText="1"/>
    </xf>
    <xf numFmtId="0" fontId="248" fillId="150" borderId="2" xfId="0" applyFont="1" applyFill="1" applyBorder="1"/>
    <xf numFmtId="0" fontId="17" fillId="0" borderId="0" xfId="20575" applyAlignment="1">
      <alignment horizontal="right"/>
    </xf>
    <xf numFmtId="9" fontId="34" fillId="3" borderId="2" xfId="7" applyNumberFormat="1" applyFont="1" applyFill="1" applyBorder="1" applyAlignment="1">
      <alignment horizontal="center"/>
    </xf>
    <xf numFmtId="9" fontId="34" fillId="0" borderId="2" xfId="7" applyNumberFormat="1" applyFont="1" applyFill="1" applyBorder="1" applyAlignment="1">
      <alignment horizontal="center"/>
    </xf>
    <xf numFmtId="0" fontId="69" fillId="0" borderId="123" xfId="20575" applyFont="1" applyBorder="1" applyAlignment="1">
      <alignment horizontal="center"/>
    </xf>
    <xf numFmtId="172" fontId="69" fillId="3" borderId="123" xfId="20576" applyNumberFormat="1" applyFont="1" applyFill="1" applyBorder="1"/>
    <xf numFmtId="172" fontId="17" fillId="0" borderId="123" xfId="20575" applyNumberFormat="1" applyBorder="1"/>
    <xf numFmtId="172" fontId="17" fillId="143" borderId="123" xfId="20575" applyNumberFormat="1" applyFill="1" applyBorder="1"/>
    <xf numFmtId="172" fontId="69" fillId="146" borderId="104" xfId="20576" applyNumberFormat="1" applyFont="1" applyFill="1" applyBorder="1"/>
    <xf numFmtId="172" fontId="0" fillId="146" borderId="2" xfId="20576" applyNumberFormat="1" applyFont="1" applyFill="1" applyBorder="1"/>
    <xf numFmtId="172" fontId="0" fillId="146" borderId="5" xfId="20576" applyNumberFormat="1" applyFont="1" applyFill="1" applyBorder="1"/>
    <xf numFmtId="172" fontId="0" fillId="146" borderId="123" xfId="20576" applyNumberFormat="1" applyFont="1" applyFill="1" applyBorder="1"/>
    <xf numFmtId="172" fontId="0" fillId="146" borderId="125" xfId="20576" applyNumberFormat="1" applyFont="1" applyFill="1" applyBorder="1"/>
    <xf numFmtId="172" fontId="0" fillId="146" borderId="127" xfId="20576" applyNumberFormat="1" applyFont="1" applyFill="1" applyBorder="1"/>
    <xf numFmtId="172" fontId="69" fillId="146" borderId="109" xfId="20576" applyNumberFormat="1" applyFont="1" applyFill="1" applyBorder="1"/>
    <xf numFmtId="172" fontId="0" fillId="143" borderId="2" xfId="20576" applyNumberFormat="1" applyFont="1" applyFill="1" applyBorder="1"/>
    <xf numFmtId="172" fontId="0" fillId="143" borderId="5" xfId="20576" applyNumberFormat="1" applyFont="1" applyFill="1" applyBorder="1"/>
    <xf numFmtId="42" fontId="201" fillId="151" borderId="123" xfId="20531" applyNumberFormat="1" applyFont="1" applyFill="1" applyBorder="1"/>
    <xf numFmtId="42" fontId="35" fillId="3" borderId="173" xfId="1856" applyNumberFormat="1" applyFont="1" applyFill="1" applyBorder="1" applyAlignment="1">
      <alignment horizontal="left"/>
    </xf>
    <xf numFmtId="43" fontId="220" fillId="146" borderId="173" xfId="64" applyFont="1" applyFill="1" applyBorder="1" applyAlignment="1">
      <alignment horizontal="center"/>
    </xf>
    <xf numFmtId="0" fontId="12" fillId="0" borderId="0" xfId="20563" applyFont="1"/>
    <xf numFmtId="172" fontId="12" fillId="0" borderId="0" xfId="163" applyNumberFormat="1" applyFont="1"/>
    <xf numFmtId="172" fontId="12" fillId="0" borderId="0" xfId="163" applyNumberFormat="1" applyFont="1" applyFill="1"/>
    <xf numFmtId="172" fontId="12" fillId="0" borderId="0" xfId="13594" applyNumberFormat="1" applyFont="1"/>
    <xf numFmtId="0" fontId="12" fillId="0" borderId="0" xfId="20548" applyFont="1"/>
    <xf numFmtId="0" fontId="12" fillId="0" borderId="0" xfId="20575" applyFont="1" applyAlignment="1">
      <alignment horizontal="center"/>
    </xf>
    <xf numFmtId="0" fontId="12" fillId="0" borderId="53" xfId="20575" applyFont="1" applyBorder="1" applyAlignment="1">
      <alignment horizontal="center"/>
    </xf>
    <xf numFmtId="0" fontId="12" fillId="0" borderId="123" xfId="20575" applyFont="1" applyBorder="1" applyAlignment="1">
      <alignment horizontal="center"/>
    </xf>
    <xf numFmtId="0" fontId="12" fillId="0" borderId="10" xfId="20575" applyFont="1" applyBorder="1" applyAlignment="1">
      <alignment horizontal="center"/>
    </xf>
    <xf numFmtId="0" fontId="12" fillId="0" borderId="0" xfId="20575" applyFont="1" applyAlignment="1">
      <alignment horizontal="right"/>
    </xf>
    <xf numFmtId="0" fontId="12" fillId="0" borderId="91" xfId="20575" applyFont="1" applyBorder="1" applyAlignment="1">
      <alignment horizontal="center"/>
    </xf>
    <xf numFmtId="0" fontId="12" fillId="0" borderId="0" xfId="20575" applyFont="1"/>
    <xf numFmtId="0" fontId="12" fillId="0" borderId="2" xfId="20575" applyFont="1" applyBorder="1" applyAlignment="1">
      <alignment horizontal="center"/>
    </xf>
    <xf numFmtId="0" fontId="12" fillId="0" borderId="149" xfId="20575" applyFont="1" applyBorder="1" applyAlignment="1">
      <alignment horizontal="center"/>
    </xf>
    <xf numFmtId="0" fontId="12" fillId="0" borderId="120" xfId="20563" applyFont="1" applyBorder="1" applyAlignment="1">
      <alignment horizontal="center" wrapText="1"/>
    </xf>
    <xf numFmtId="43" fontId="12" fillId="3" borderId="136" xfId="64" applyFont="1" applyFill="1" applyBorder="1"/>
    <xf numFmtId="0" fontId="12" fillId="145" borderId="136" xfId="20563" applyFont="1" applyFill="1" applyBorder="1"/>
    <xf numFmtId="9" fontId="12" fillId="0" borderId="0" xfId="20563" applyNumberFormat="1" applyFont="1" applyAlignment="1">
      <alignment horizontal="right"/>
    </xf>
    <xf numFmtId="172" fontId="12" fillId="0" borderId="0" xfId="20565" applyNumberFormat="1" applyFont="1" applyBorder="1" applyAlignment="1">
      <alignment horizontal="right"/>
    </xf>
    <xf numFmtId="168" fontId="12" fillId="143" borderId="139" xfId="58" applyNumberFormat="1" applyFont="1" applyFill="1" applyBorder="1" applyAlignment="1">
      <alignment horizontal="right"/>
    </xf>
    <xf numFmtId="168" fontId="12" fillId="143" borderId="136" xfId="58" applyNumberFormat="1" applyFont="1" applyFill="1" applyBorder="1" applyAlignment="1">
      <alignment horizontal="right"/>
    </xf>
    <xf numFmtId="168" fontId="12" fillId="143" borderId="138" xfId="58" applyNumberFormat="1" applyFont="1" applyFill="1" applyBorder="1" applyAlignment="1">
      <alignment horizontal="right"/>
    </xf>
    <xf numFmtId="5" fontId="12" fillId="3" borderId="121" xfId="20554" applyNumberFormat="1" applyFont="1" applyFill="1" applyBorder="1" applyAlignment="1">
      <alignment horizontal="right"/>
    </xf>
    <xf numFmtId="0" fontId="12" fillId="0" borderId="0" xfId="20563" applyFont="1" applyAlignment="1">
      <alignment horizontal="right"/>
    </xf>
    <xf numFmtId="209" fontId="12" fillId="0" borderId="0" xfId="20563" applyNumberFormat="1" applyFont="1" applyAlignment="1">
      <alignment horizontal="right"/>
    </xf>
    <xf numFmtId="0" fontId="12" fillId="0" borderId="136" xfId="20563" applyFont="1" applyBorder="1" applyAlignment="1">
      <alignment horizontal="right"/>
    </xf>
    <xf numFmtId="0" fontId="12" fillId="0" borderId="0" xfId="20563" applyFont="1" applyAlignment="1">
      <alignment horizontal="right" vertical="center" wrapText="1"/>
    </xf>
    <xf numFmtId="0" fontId="12" fillId="0" borderId="154" xfId="20563" applyFont="1" applyBorder="1" applyAlignment="1">
      <alignment horizontal="right"/>
    </xf>
    <xf numFmtId="172" fontId="12" fillId="0" borderId="0" xfId="64" applyNumberFormat="1" applyFont="1"/>
    <xf numFmtId="172" fontId="12" fillId="0" borderId="123" xfId="64" applyNumberFormat="1" applyFont="1" applyFill="1" applyBorder="1" applyAlignment="1">
      <alignment horizontal="center" vertical="center"/>
    </xf>
    <xf numFmtId="0" fontId="12" fillId="0" borderId="123" xfId="20532" applyFont="1" applyBorder="1"/>
    <xf numFmtId="0" fontId="12" fillId="3" borderId="123" xfId="20532" applyFont="1" applyFill="1" applyBorder="1"/>
    <xf numFmtId="0" fontId="12" fillId="0" borderId="21" xfId="20532" applyFont="1" applyBorder="1"/>
    <xf numFmtId="0" fontId="12" fillId="0" borderId="0" xfId="20532" applyFont="1"/>
    <xf numFmtId="0" fontId="12" fillId="0" borderId="123" xfId="20532" applyFont="1" applyBorder="1" applyAlignment="1">
      <alignment horizontal="center" vertical="center" wrapText="1"/>
    </xf>
    <xf numFmtId="0" fontId="12" fillId="0" borderId="123" xfId="20548" applyFont="1" applyBorder="1" applyAlignment="1">
      <alignment horizontal="center" wrapText="1"/>
    </xf>
    <xf numFmtId="0" fontId="12" fillId="0" borderId="123" xfId="20548" applyFont="1" applyBorder="1"/>
    <xf numFmtId="0" fontId="12" fillId="0" borderId="21" xfId="20548" applyFont="1" applyBorder="1"/>
    <xf numFmtId="0" fontId="12" fillId="3" borderId="123" xfId="20548" applyFont="1" applyFill="1" applyBorder="1"/>
    <xf numFmtId="0" fontId="12" fillId="0" borderId="10" xfId="20548" applyFont="1" applyBorder="1"/>
    <xf numFmtId="10" fontId="34" fillId="0" borderId="0" xfId="6" applyNumberFormat="1"/>
    <xf numFmtId="43" fontId="0" fillId="3" borderId="123" xfId="20535" applyNumberFormat="1" applyFont="1" applyFill="1" applyBorder="1"/>
    <xf numFmtId="166" fontId="221" fillId="146" borderId="123" xfId="20555" applyNumberFormat="1" applyFont="1" applyFill="1" applyBorder="1"/>
    <xf numFmtId="166" fontId="54" fillId="146" borderId="123" xfId="20548" applyNumberFormat="1" applyFont="1" applyFill="1" applyBorder="1"/>
    <xf numFmtId="166" fontId="221" fillId="146" borderId="123" xfId="20548" applyNumberFormat="1" applyFont="1" applyFill="1" applyBorder="1"/>
    <xf numFmtId="166" fontId="201" fillId="3" borderId="123" xfId="20555" applyNumberFormat="1" applyFont="1" applyFill="1" applyBorder="1"/>
    <xf numFmtId="166" fontId="32" fillId="0" borderId="0" xfId="20548" applyNumberFormat="1" applyFont="1"/>
    <xf numFmtId="0" fontId="11" fillId="2" borderId="123" xfId="20532" applyFont="1" applyFill="1" applyBorder="1"/>
    <xf numFmtId="0" fontId="11" fillId="0" borderId="0" xfId="20532" applyFont="1"/>
    <xf numFmtId="0" fontId="11" fillId="0" borderId="197" xfId="28929" applyFont="1" applyFill="1" applyBorder="1" applyAlignment="1">
      <alignment horizontal="center" wrapText="1"/>
    </xf>
    <xf numFmtId="0" fontId="11" fillId="0" borderId="226" xfId="28929" applyFont="1" applyFill="1" applyBorder="1" applyAlignment="1">
      <alignment horizontal="center" wrapText="1"/>
    </xf>
    <xf numFmtId="0" fontId="11" fillId="0" borderId="226" xfId="28929" applyFont="1" applyFill="1" applyBorder="1" applyAlignment="1">
      <alignment horizontal="center" wrapText="1"/>
    </xf>
    <xf numFmtId="0" fontId="11" fillId="0" borderId="226" xfId="28929" applyFont="1" applyFill="1" applyBorder="1" applyAlignment="1">
      <alignment horizontal="center" wrapText="1"/>
    </xf>
    <xf numFmtId="0" fontId="11" fillId="0" borderId="226" xfId="28929" applyFont="1" applyFill="1" applyBorder="1" applyAlignment="1">
      <alignment horizontal="center" wrapText="1"/>
    </xf>
    <xf numFmtId="0" fontId="11" fillId="0" borderId="226" xfId="28929" applyFont="1" applyFill="1" applyBorder="1" applyAlignment="1">
      <alignment horizontal="center" wrapText="1"/>
    </xf>
    <xf numFmtId="166" fontId="51" fillId="3" borderId="303" xfId="20531" applyNumberFormat="1" applyFont="1" applyFill="1" applyBorder="1"/>
    <xf numFmtId="172" fontId="24" fillId="0" borderId="0" xfId="20532" applyNumberFormat="1"/>
    <xf numFmtId="6" fontId="34" fillId="3" borderId="2" xfId="6" applyNumberFormat="1" applyFill="1" applyBorder="1" applyAlignment="1">
      <alignment horizontal="center"/>
    </xf>
    <xf numFmtId="5" fontId="34" fillId="3" borderId="2" xfId="6" applyNumberFormat="1" applyFill="1" applyBorder="1" applyAlignment="1">
      <alignment horizontal="center"/>
    </xf>
    <xf numFmtId="5" fontId="42" fillId="3" borderId="2" xfId="6" applyNumberFormat="1" applyFont="1" applyFill="1" applyBorder="1" applyAlignment="1">
      <alignment horizontal="center"/>
    </xf>
    <xf numFmtId="0" fontId="9" fillId="0" borderId="0" xfId="20575" applyFont="1"/>
    <xf numFmtId="0" fontId="206" fillId="4" borderId="138" xfId="20563" applyFont="1" applyFill="1" applyBorder="1" applyAlignment="1">
      <alignment horizontal="right"/>
    </xf>
    <xf numFmtId="9" fontId="221" fillId="146" borderId="5" xfId="58" applyNumberFormat="1" applyFont="1" applyFill="1" applyBorder="1"/>
    <xf numFmtId="9" fontId="221" fillId="146" borderId="125" xfId="58" applyNumberFormat="1" applyFont="1" applyFill="1" applyBorder="1"/>
    <xf numFmtId="9" fontId="221" fillId="146" borderId="2" xfId="58" applyNumberFormat="1" applyFont="1" applyFill="1" applyBorder="1"/>
    <xf numFmtId="172" fontId="220" fillId="146" borderId="123" xfId="64" applyNumberFormat="1" applyFont="1" applyFill="1" applyBorder="1" applyAlignment="1">
      <alignment horizontal="center"/>
    </xf>
    <xf numFmtId="172" fontId="42" fillId="3" borderId="95" xfId="64" applyNumberFormat="1" applyFont="1" applyFill="1" applyBorder="1" applyAlignment="1">
      <alignment horizontal="center" vertical="center"/>
    </xf>
    <xf numFmtId="172" fontId="42" fillId="0" borderId="2" xfId="64" applyNumberFormat="1" applyFont="1" applyFill="1" applyBorder="1" applyAlignment="1">
      <alignment horizontal="center" vertical="center"/>
    </xf>
    <xf numFmtId="172" fontId="42" fillId="147" borderId="2" xfId="64" applyNumberFormat="1" applyFont="1" applyFill="1" applyBorder="1" applyAlignment="1">
      <alignment horizontal="center"/>
    </xf>
    <xf numFmtId="172" fontId="220" fillId="143" borderId="123" xfId="64" applyNumberFormat="1" applyFont="1" applyFill="1" applyBorder="1" applyAlignment="1">
      <alignment horizontal="center"/>
    </xf>
    <xf numFmtId="172" fontId="42" fillId="143" borderId="123" xfId="7" applyNumberFormat="1" applyFont="1" applyFill="1" applyBorder="1" applyAlignment="1">
      <alignment horizontal="center" vertical="center"/>
    </xf>
    <xf numFmtId="172" fontId="42" fillId="0" borderId="123" xfId="64" applyNumberFormat="1" applyFont="1" applyFill="1" applyBorder="1" applyAlignment="1">
      <alignment horizontal="center" vertical="center"/>
    </xf>
    <xf numFmtId="172" fontId="42" fillId="3" borderId="123" xfId="64" applyNumberFormat="1" applyFont="1" applyFill="1" applyBorder="1" applyAlignment="1">
      <alignment horizontal="center" vertical="center"/>
    </xf>
    <xf numFmtId="172" fontId="42" fillId="3" borderId="96" xfId="64" applyNumberFormat="1" applyFont="1" applyFill="1" applyBorder="1" applyAlignment="1">
      <alignment horizontal="center" vertical="center"/>
    </xf>
    <xf numFmtId="172" fontId="12" fillId="0" borderId="0" xfId="20563" applyNumberFormat="1" applyFont="1" applyAlignment="1">
      <alignment horizontal="right"/>
    </xf>
    <xf numFmtId="172" fontId="206" fillId="3" borderId="136" xfId="64" applyNumberFormat="1" applyFont="1" applyFill="1" applyBorder="1"/>
    <xf numFmtId="172" fontId="220" fillId="143" borderId="2" xfId="64" applyNumberFormat="1" applyFont="1" applyFill="1" applyBorder="1" applyAlignment="1">
      <alignment horizontal="center"/>
    </xf>
    <xf numFmtId="166" fontId="220" fillId="146" borderId="303" xfId="202" applyNumberFormat="1" applyFont="1" applyFill="1" applyBorder="1" applyAlignment="1">
      <alignment horizontal="center"/>
    </xf>
    <xf numFmtId="166" fontId="42" fillId="3" borderId="303" xfId="7" applyNumberFormat="1" applyFont="1" applyFill="1" applyBorder="1" applyAlignment="1">
      <alignment horizontal="center" vertical="center"/>
    </xf>
    <xf numFmtId="5" fontId="47" fillId="3" borderId="7" xfId="20532" applyNumberFormat="1" applyFont="1" applyFill="1" applyBorder="1" applyAlignment="1">
      <alignment horizontal="right" wrapText="1"/>
    </xf>
    <xf numFmtId="0" fontId="254" fillId="0" borderId="0" xfId="20532" applyFont="1"/>
    <xf numFmtId="41" fontId="226" fillId="146" borderId="7" xfId="20532" applyNumberFormat="1" applyFont="1" applyFill="1" applyBorder="1" applyAlignment="1">
      <alignment horizontal="right" wrapText="1"/>
    </xf>
    <xf numFmtId="43" fontId="221" fillId="146" borderId="121" xfId="20554" applyNumberFormat="1" applyFont="1" applyFill="1" applyBorder="1" applyAlignment="1">
      <alignment horizontal="right"/>
    </xf>
    <xf numFmtId="43" fontId="54" fillId="146" borderId="121" xfId="20554" applyNumberFormat="1" applyFont="1" applyFill="1" applyBorder="1" applyAlignment="1">
      <alignment horizontal="right"/>
    </xf>
    <xf numFmtId="43" fontId="0" fillId="3" borderId="2" xfId="20576" applyNumberFormat="1" applyFont="1" applyFill="1" applyBorder="1"/>
    <xf numFmtId="43" fontId="0" fillId="143" borderId="123" xfId="20576" applyNumberFormat="1" applyFont="1" applyFill="1" applyBorder="1"/>
    <xf numFmtId="43" fontId="69" fillId="146" borderId="104" xfId="20576" applyNumberFormat="1" applyFont="1" applyFill="1" applyBorder="1"/>
    <xf numFmtId="43" fontId="17" fillId="0" borderId="0" xfId="20575" applyNumberFormat="1"/>
    <xf numFmtId="43" fontId="17" fillId="146" borderId="123" xfId="20575" applyNumberFormat="1" applyFill="1" applyBorder="1"/>
    <xf numFmtId="43" fontId="17" fillId="143" borderId="123" xfId="20575" applyNumberFormat="1" applyFill="1" applyBorder="1"/>
    <xf numFmtId="43" fontId="69" fillId="146" borderId="123" xfId="20576" applyNumberFormat="1" applyFont="1" applyFill="1" applyBorder="1"/>
    <xf numFmtId="43" fontId="202" fillId="3" borderId="104" xfId="20576" applyNumberFormat="1" applyFont="1" applyFill="1" applyBorder="1"/>
    <xf numFmtId="172" fontId="21" fillId="0" borderId="0" xfId="64" applyNumberFormat="1" applyFont="1"/>
    <xf numFmtId="0" fontId="21" fillId="0" borderId="0" xfId="20563" applyFill="1" applyAlignment="1">
      <alignment horizontal="right"/>
    </xf>
    <xf numFmtId="0" fontId="69" fillId="0" borderId="0" xfId="20563" applyFont="1" applyFill="1" applyAlignment="1">
      <alignment horizontal="left"/>
    </xf>
    <xf numFmtId="0" fontId="12" fillId="0" borderId="0" xfId="20563" applyFont="1" applyFill="1"/>
    <xf numFmtId="0" fontId="12" fillId="0" borderId="0" xfId="20563" applyFont="1" applyFill="1" applyAlignment="1">
      <alignment horizontal="right"/>
    </xf>
    <xf numFmtId="0" fontId="21" fillId="0" borderId="0" xfId="20563" applyFill="1"/>
    <xf numFmtId="0" fontId="219" fillId="146" borderId="303" xfId="2" applyFont="1" applyFill="1" applyBorder="1" applyAlignment="1" applyProtection="1">
      <alignment wrapText="1"/>
      <protection locked="0"/>
    </xf>
    <xf numFmtId="167" fontId="219" fillId="146" borderId="303" xfId="20543" applyNumberFormat="1" applyFont="1" applyFill="1" applyBorder="1" applyAlignment="1" applyProtection="1">
      <alignment horizontal="center"/>
      <protection locked="0"/>
    </xf>
    <xf numFmtId="166" fontId="219" fillId="146" borderId="303" xfId="20543" applyNumberFormat="1" applyFont="1" applyFill="1" applyBorder="1" applyAlignment="1" applyProtection="1">
      <alignment horizontal="center"/>
      <protection locked="0"/>
    </xf>
    <xf numFmtId="221" fontId="219" fillId="146" borderId="303" xfId="58" applyNumberFormat="1" applyFont="1" applyFill="1" applyBorder="1" applyAlignment="1" applyProtection="1">
      <alignment horizontal="center"/>
      <protection locked="0"/>
    </xf>
    <xf numFmtId="167" fontId="219" fillId="146" borderId="303" xfId="20545" applyNumberFormat="1" applyFont="1" applyFill="1" applyBorder="1" applyAlignment="1" applyProtection="1">
      <alignment horizontal="center"/>
      <protection locked="0"/>
    </xf>
    <xf numFmtId="0" fontId="219" fillId="146" borderId="303" xfId="2" applyFont="1" applyFill="1" applyBorder="1" applyAlignment="1" applyProtection="1">
      <alignment horizontal="left" wrapText="1" indent="3"/>
      <protection locked="0"/>
    </xf>
    <xf numFmtId="164" fontId="224" fillId="146" borderId="303" xfId="60" applyNumberFormat="1" applyFont="1" applyFill="1" applyBorder="1" applyAlignment="1">
      <alignment horizontal="center" wrapText="1"/>
    </xf>
    <xf numFmtId="164" fontId="224" fillId="146" borderId="304" xfId="60" applyNumberFormat="1" applyFont="1" applyFill="1" applyBorder="1" applyAlignment="1">
      <alignment horizontal="center" wrapText="1"/>
    </xf>
    <xf numFmtId="167" fontId="219" fillId="146" borderId="303" xfId="20543" applyNumberFormat="1" applyFont="1" applyFill="1" applyBorder="1" applyAlignment="1" applyProtection="1">
      <alignment horizontal="center" wrapText="1"/>
      <protection locked="0"/>
    </xf>
    <xf numFmtId="167" fontId="219" fillId="146" borderId="303" xfId="20545" applyNumberFormat="1" applyFont="1" applyFill="1" applyBorder="1" applyAlignment="1" applyProtection="1">
      <alignment horizontal="center" wrapText="1"/>
      <protection locked="0"/>
    </xf>
    <xf numFmtId="171" fontId="219" fillId="146" borderId="303" xfId="20546" applyNumberFormat="1" applyFont="1" applyFill="1" applyBorder="1" applyAlignment="1" applyProtection="1">
      <alignment horizontal="center" wrapText="1"/>
      <protection locked="0"/>
    </xf>
    <xf numFmtId="166" fontId="219" fillId="146" borderId="303" xfId="20543" applyNumberFormat="1" applyFont="1" applyFill="1" applyBorder="1" applyAlignment="1" applyProtection="1">
      <alignment horizontal="center" wrapText="1"/>
      <protection locked="0"/>
    </xf>
    <xf numFmtId="10" fontId="219" fillId="146" borderId="303" xfId="58" applyNumberFormat="1" applyFont="1" applyFill="1" applyBorder="1" applyAlignment="1" applyProtection="1">
      <alignment horizontal="center" wrapText="1"/>
      <protection locked="0"/>
    </xf>
    <xf numFmtId="166" fontId="219" fillId="146" borderId="303" xfId="20543" applyNumberFormat="1" applyFont="1" applyFill="1" applyBorder="1" applyAlignment="1" applyProtection="1">
      <alignment horizontal="left" wrapText="1"/>
      <protection locked="0"/>
    </xf>
    <xf numFmtId="164" fontId="219" fillId="146" borderId="303" xfId="20543" applyNumberFormat="1" applyFont="1" applyFill="1" applyBorder="1" applyAlignment="1" applyProtection="1">
      <alignment horizontal="center" wrapText="1"/>
      <protection locked="0"/>
    </xf>
    <xf numFmtId="9" fontId="42" fillId="3" borderId="149" xfId="58" applyFont="1" applyFill="1" applyBorder="1" applyAlignment="1">
      <alignment horizontal="center" vertical="center"/>
    </xf>
    <xf numFmtId="9" fontId="34" fillId="3" borderId="123" xfId="58" applyFont="1" applyFill="1" applyBorder="1" applyAlignment="1">
      <alignment horizontal="center"/>
    </xf>
    <xf numFmtId="10" fontId="34" fillId="3" borderId="123" xfId="58" applyNumberFormat="1" applyFont="1" applyFill="1" applyBorder="1" applyAlignment="1">
      <alignment horizontal="center"/>
    </xf>
    <xf numFmtId="166" fontId="220" fillId="146" borderId="123" xfId="20531" applyNumberFormat="1" applyFont="1" applyFill="1" applyBorder="1" applyAlignment="1">
      <alignment horizontal="center"/>
    </xf>
    <xf numFmtId="0" fontId="8" fillId="0" borderId="2" xfId="20575" applyFont="1" applyBorder="1" applyAlignment="1">
      <alignment horizontal="center"/>
    </xf>
    <xf numFmtId="172" fontId="42" fillId="3" borderId="149" xfId="64" applyNumberFormat="1" applyFont="1" applyFill="1" applyBorder="1" applyAlignment="1">
      <alignment horizontal="center" vertical="center"/>
    </xf>
    <xf numFmtId="0" fontId="33" fillId="0" borderId="0" xfId="31608" applyFont="1"/>
    <xf numFmtId="0" fontId="34" fillId="3" borderId="303" xfId="31609" applyFont="1" applyFill="1" applyBorder="1" applyAlignment="1">
      <alignment horizontal="left"/>
    </xf>
    <xf numFmtId="0" fontId="34" fillId="0" borderId="0" xfId="31609" applyFont="1" applyFill="1" applyAlignment="1">
      <alignment horizontal="left"/>
    </xf>
    <xf numFmtId="0" fontId="200" fillId="0" borderId="0" xfId="31608" applyFont="1" applyAlignment="1">
      <alignment horizontal="center" vertical="center" wrapText="1"/>
    </xf>
    <xf numFmtId="0" fontId="199" fillId="2" borderId="0" xfId="31608" applyFont="1" applyFill="1" applyAlignment="1">
      <alignment vertical="center"/>
    </xf>
    <xf numFmtId="0" fontId="199" fillId="0" borderId="0" xfId="31608" applyFont="1" applyAlignment="1">
      <alignment vertical="center"/>
    </xf>
    <xf numFmtId="0" fontId="8" fillId="0" borderId="0" xfId="31608"/>
    <xf numFmtId="0" fontId="199" fillId="0" borderId="0" xfId="31608" applyFont="1" applyAlignment="1">
      <alignment horizontal="center" vertical="center"/>
    </xf>
    <xf numFmtId="0" fontId="47" fillId="0" borderId="0" xfId="31608" applyFont="1"/>
    <xf numFmtId="0" fontId="8" fillId="2" borderId="0" xfId="31608" applyFill="1"/>
    <xf numFmtId="0" fontId="246" fillId="0" borderId="0" xfId="31608" applyFont="1"/>
    <xf numFmtId="0" fontId="200" fillId="0" borderId="0" xfId="31608" applyFont="1" applyAlignment="1">
      <alignment vertical="center" wrapText="1"/>
    </xf>
    <xf numFmtId="0" fontId="199" fillId="0" borderId="0" xfId="31608" applyFont="1" applyAlignment="1">
      <alignment horizontal="center" vertical="center" wrapText="1"/>
    </xf>
    <xf numFmtId="0" fontId="199" fillId="0" borderId="297" xfId="31608" quotePrefix="1" applyFont="1" applyBorder="1" applyAlignment="1">
      <alignment horizontal="center" vertical="center" wrapText="1"/>
    </xf>
    <xf numFmtId="0" fontId="199" fillId="0" borderId="299" xfId="31608" quotePrefix="1" applyFont="1" applyBorder="1" applyAlignment="1">
      <alignment horizontal="center" vertical="center" wrapText="1"/>
    </xf>
    <xf numFmtId="0" fontId="199" fillId="0" borderId="297" xfId="31608" applyFont="1" applyBorder="1" applyAlignment="1">
      <alignment horizontal="center" vertical="center" wrapText="1"/>
    </xf>
    <xf numFmtId="0" fontId="200" fillId="0" borderId="131" xfId="31608" applyFont="1" applyBorder="1" applyAlignment="1">
      <alignment horizontal="center" vertical="center" wrapText="1"/>
    </xf>
    <xf numFmtId="0" fontId="202" fillId="3" borderId="103" xfId="31608" applyFont="1" applyFill="1" applyBorder="1" applyAlignment="1">
      <alignment horizontal="center" wrapText="1"/>
    </xf>
    <xf numFmtId="0" fontId="202" fillId="3" borderId="104" xfId="31608" applyFont="1" applyFill="1" applyBorder="1" applyAlignment="1">
      <alignment horizontal="center" wrapText="1"/>
    </xf>
    <xf numFmtId="0" fontId="202" fillId="3" borderId="109" xfId="31608" applyFont="1" applyFill="1" applyBorder="1" applyAlignment="1">
      <alignment horizontal="center" wrapText="1"/>
    </xf>
    <xf numFmtId="0" fontId="201" fillId="3" borderId="103" xfId="31608" applyFont="1" applyFill="1" applyBorder="1" applyAlignment="1">
      <alignment horizontal="center" wrapText="1"/>
    </xf>
    <xf numFmtId="0" fontId="201" fillId="3" borderId="109" xfId="31608" applyFont="1" applyFill="1" applyBorder="1" applyAlignment="1">
      <alignment horizontal="center" wrapText="1"/>
    </xf>
    <xf numFmtId="0" fontId="201" fillId="3" borderId="110" xfId="31608" applyFont="1" applyFill="1" applyBorder="1" applyAlignment="1">
      <alignment horizontal="center" wrapText="1"/>
    </xf>
    <xf numFmtId="0" fontId="202" fillId="3" borderId="111" xfId="31608" applyFont="1" applyFill="1" applyBorder="1" applyAlignment="1">
      <alignment horizontal="center" wrapText="1"/>
    </xf>
    <xf numFmtId="0" fontId="201" fillId="3" borderId="112" xfId="31608" applyFont="1" applyFill="1" applyBorder="1" applyAlignment="1">
      <alignment horizontal="center" wrapText="1"/>
    </xf>
    <xf numFmtId="0" fontId="201" fillId="0" borderId="0" xfId="31608" applyFont="1" applyAlignment="1">
      <alignment horizontal="center"/>
    </xf>
    <xf numFmtId="0" fontId="204" fillId="2" borderId="102" xfId="31608" applyFont="1" applyFill="1" applyBorder="1" applyAlignment="1">
      <alignment vertical="center" wrapText="1"/>
    </xf>
    <xf numFmtId="42" fontId="8" fillId="146" borderId="48" xfId="31608" applyNumberFormat="1" applyFill="1" applyBorder="1" applyAlignment="1">
      <alignment horizontal="right" vertical="center"/>
    </xf>
    <xf numFmtId="210" fontId="8" fillId="146" borderId="5" xfId="31608" applyNumberFormat="1" applyFill="1" applyBorder="1" applyAlignment="1">
      <alignment horizontal="center" vertical="center"/>
    </xf>
    <xf numFmtId="210" fontId="8" fillId="146" borderId="171" xfId="31608" applyNumberFormat="1" applyFill="1" applyBorder="1" applyAlignment="1">
      <alignment horizontal="center" vertical="center"/>
    </xf>
    <xf numFmtId="9" fontId="0" fillId="146" borderId="113" xfId="31610" applyFont="1" applyFill="1" applyBorder="1" applyAlignment="1">
      <alignment horizontal="center" vertical="center"/>
    </xf>
    <xf numFmtId="42" fontId="8" fillId="146" borderId="90" xfId="31608" applyNumberFormat="1" applyFill="1" applyBorder="1" applyAlignment="1">
      <alignment horizontal="right" vertical="center"/>
    </xf>
    <xf numFmtId="42" fontId="8" fillId="146" borderId="21" xfId="31608" applyNumberFormat="1" applyFill="1" applyBorder="1" applyAlignment="1">
      <alignment horizontal="center" vertical="center"/>
    </xf>
    <xf numFmtId="42" fontId="8" fillId="146" borderId="306" xfId="31608" applyNumberFormat="1" applyFill="1" applyBorder="1" applyAlignment="1">
      <alignment horizontal="center" vertical="center"/>
    </xf>
    <xf numFmtId="42" fontId="8" fillId="146" borderId="47" xfId="31608" applyNumberFormat="1" applyFill="1" applyBorder="1" applyAlignment="1">
      <alignment horizontal="center" vertical="center"/>
    </xf>
    <xf numFmtId="42" fontId="8" fillId="146" borderId="90" xfId="31608" applyNumberFormat="1" applyFill="1" applyBorder="1" applyAlignment="1">
      <alignment horizontal="center" vertical="center"/>
    </xf>
    <xf numFmtId="42" fontId="8" fillId="146" borderId="91" xfId="31608" applyNumberFormat="1" applyFill="1" applyBorder="1" applyAlignment="1">
      <alignment horizontal="center" vertical="center"/>
    </xf>
    <xf numFmtId="42" fontId="8" fillId="146" borderId="92" xfId="31608" applyNumberFormat="1" applyFill="1" applyBorder="1" applyAlignment="1">
      <alignment horizontal="center" vertical="center"/>
    </xf>
    <xf numFmtId="0" fontId="8" fillId="0" borderId="0" xfId="31608" applyAlignment="1">
      <alignment vertical="center"/>
    </xf>
    <xf numFmtId="0" fontId="204" fillId="2" borderId="307" xfId="31608" applyFont="1" applyFill="1" applyBorder="1" applyAlignment="1">
      <alignment vertical="center" wrapText="1"/>
    </xf>
    <xf numFmtId="42" fontId="8" fillId="146" borderId="308" xfId="31608" applyNumberFormat="1" applyFill="1" applyBorder="1" applyAlignment="1">
      <alignment horizontal="right" vertical="center"/>
    </xf>
    <xf numFmtId="210" fontId="8" fillId="146" borderId="309" xfId="31608" applyNumberFormat="1" applyFill="1" applyBorder="1" applyAlignment="1">
      <alignment horizontal="center" vertical="center"/>
    </xf>
    <xf numFmtId="9" fontId="0" fillId="146" borderId="307" xfId="31610" applyFont="1" applyFill="1" applyBorder="1" applyAlignment="1">
      <alignment horizontal="center" vertical="center"/>
    </xf>
    <xf numFmtId="42" fontId="8" fillId="146" borderId="310" xfId="31608" applyNumberFormat="1" applyFill="1" applyBorder="1" applyAlignment="1">
      <alignment horizontal="right" vertical="center"/>
    </xf>
    <xf numFmtId="42" fontId="8" fillId="146" borderId="303" xfId="31608" applyNumberFormat="1" applyFill="1" applyBorder="1" applyAlignment="1">
      <alignment horizontal="center" vertical="center"/>
    </xf>
    <xf numFmtId="42" fontId="8" fillId="146" borderId="309" xfId="31608" applyNumberFormat="1" applyFill="1" applyBorder="1" applyAlignment="1">
      <alignment horizontal="center" vertical="center"/>
    </xf>
    <xf numFmtId="42" fontId="8" fillId="146" borderId="310" xfId="31608" applyNumberFormat="1" applyFill="1" applyBorder="1" applyAlignment="1">
      <alignment horizontal="center" vertical="center"/>
    </xf>
    <xf numFmtId="44" fontId="0" fillId="146" borderId="310" xfId="31611" applyFont="1" applyFill="1" applyBorder="1" applyAlignment="1">
      <alignment horizontal="right" vertical="center"/>
    </xf>
    <xf numFmtId="0" fontId="204" fillId="2" borderId="305" xfId="31608" applyFont="1" applyFill="1" applyBorder="1" applyAlignment="1">
      <alignment vertical="center" wrapText="1"/>
    </xf>
    <xf numFmtId="42" fontId="8" fillId="146" borderId="311" xfId="31608" applyNumberFormat="1" applyFill="1" applyBorder="1" applyAlignment="1">
      <alignment horizontal="right" vertical="center"/>
    </xf>
    <xf numFmtId="42" fontId="8" fillId="146" borderId="304" xfId="31608" applyNumberFormat="1" applyFill="1" applyBorder="1" applyAlignment="1">
      <alignment horizontal="right" vertical="center"/>
    </xf>
    <xf numFmtId="210" fontId="8" fillId="146" borderId="312" xfId="31608" applyNumberFormat="1" applyFill="1" applyBorder="1" applyAlignment="1">
      <alignment horizontal="center" vertical="center"/>
    </xf>
    <xf numFmtId="9" fontId="0" fillId="146" borderId="305" xfId="31610" applyFont="1" applyFill="1" applyBorder="1" applyAlignment="1">
      <alignment horizontal="center" vertical="center"/>
    </xf>
    <xf numFmtId="42" fontId="8" fillId="146" borderId="313" xfId="31608" applyNumberFormat="1" applyFill="1" applyBorder="1" applyAlignment="1">
      <alignment horizontal="right" vertical="center"/>
    </xf>
    <xf numFmtId="42" fontId="8" fillId="146" borderId="304" xfId="31608" applyNumberFormat="1" applyFill="1" applyBorder="1" applyAlignment="1">
      <alignment horizontal="center" vertical="center"/>
    </xf>
    <xf numFmtId="42" fontId="8" fillId="146" borderId="312" xfId="31608" applyNumberFormat="1" applyFill="1" applyBorder="1" applyAlignment="1">
      <alignment horizontal="center" vertical="center"/>
    </xf>
    <xf numFmtId="42" fontId="8" fillId="146" borderId="313" xfId="31608" applyNumberFormat="1" applyFill="1" applyBorder="1" applyAlignment="1">
      <alignment horizontal="center" vertical="center"/>
    </xf>
    <xf numFmtId="42" fontId="8" fillId="146" borderId="115" xfId="31608" applyNumberFormat="1" applyFill="1" applyBorder="1" applyAlignment="1">
      <alignment horizontal="right" vertical="center"/>
    </xf>
    <xf numFmtId="42" fontId="8" fillId="146" borderId="2" xfId="31608" applyNumberFormat="1" applyFill="1" applyBorder="1" applyAlignment="1">
      <alignment horizontal="right" vertical="center"/>
    </xf>
    <xf numFmtId="9" fontId="204" fillId="146" borderId="113" xfId="31610" applyFont="1" applyFill="1" applyBorder="1" applyAlignment="1">
      <alignment horizontal="center" vertical="center"/>
    </xf>
    <xf numFmtId="42" fontId="8" fillId="146" borderId="2" xfId="31608" applyNumberFormat="1" applyFill="1" applyBorder="1" applyAlignment="1">
      <alignment horizontal="center" vertical="center"/>
    </xf>
    <xf numFmtId="42" fontId="8" fillId="146" borderId="5" xfId="31608" applyNumberFormat="1" applyFill="1" applyBorder="1" applyAlignment="1">
      <alignment horizontal="center" vertical="center"/>
    </xf>
    <xf numFmtId="42" fontId="8" fillId="146" borderId="4" xfId="31608" applyNumberFormat="1" applyFill="1" applyBorder="1" applyAlignment="1">
      <alignment horizontal="center" vertical="center"/>
    </xf>
    <xf numFmtId="42" fontId="8" fillId="143" borderId="310" xfId="31608" applyNumberFormat="1" applyFill="1" applyBorder="1" applyAlignment="1">
      <alignment horizontal="center" vertical="center"/>
    </xf>
    <xf numFmtId="42" fontId="8" fillId="143" borderId="303" xfId="31608" applyNumberFormat="1" applyFill="1" applyBorder="1" applyAlignment="1">
      <alignment horizontal="center" vertical="center"/>
    </xf>
    <xf numFmtId="42" fontId="8" fillId="143" borderId="309" xfId="31608" applyNumberFormat="1" applyFill="1" applyBorder="1" applyAlignment="1">
      <alignment horizontal="center" vertical="center"/>
    </xf>
    <xf numFmtId="210" fontId="8" fillId="146" borderId="314" xfId="31608" applyNumberFormat="1" applyFill="1" applyBorder="1" applyAlignment="1">
      <alignment horizontal="center" vertical="center"/>
    </xf>
    <xf numFmtId="210" fontId="8" fillId="146" borderId="315" xfId="31608" applyNumberFormat="1" applyFill="1" applyBorder="1" applyAlignment="1">
      <alignment horizontal="center" vertical="center"/>
    </xf>
    <xf numFmtId="9" fontId="0" fillId="146" borderId="102" xfId="31610" applyFont="1" applyFill="1" applyBorder="1" applyAlignment="1">
      <alignment horizontal="center" vertical="center"/>
    </xf>
    <xf numFmtId="42" fontId="8" fillId="146" borderId="4" xfId="31608" applyNumberFormat="1" applyFill="1" applyBorder="1" applyAlignment="1">
      <alignment horizontal="right" vertical="center"/>
    </xf>
    <xf numFmtId="42" fontId="8" fillId="146" borderId="299" xfId="31608" applyNumberFormat="1" applyFill="1" applyBorder="1" applyAlignment="1">
      <alignment horizontal="right" vertical="center"/>
    </xf>
    <xf numFmtId="42" fontId="8" fillId="146" borderId="91" xfId="31608" applyNumberFormat="1" applyFill="1" applyBorder="1" applyAlignment="1">
      <alignment horizontal="right" vertical="center"/>
    </xf>
    <xf numFmtId="210" fontId="8" fillId="146" borderId="92" xfId="31608" applyNumberFormat="1" applyFill="1" applyBorder="1" applyAlignment="1">
      <alignment horizontal="center" vertical="center"/>
    </xf>
    <xf numFmtId="42" fontId="8" fillId="146" borderId="303" xfId="31608" applyNumberFormat="1" applyFill="1" applyBorder="1" applyAlignment="1">
      <alignment horizontal="right" vertical="center"/>
    </xf>
    <xf numFmtId="0" fontId="204" fillId="2" borderId="316" xfId="31608" applyFont="1" applyFill="1" applyBorder="1" applyAlignment="1">
      <alignment vertical="center" wrapText="1"/>
    </xf>
    <xf numFmtId="42" fontId="8" fillId="146" borderId="297" xfId="31608" applyNumberFormat="1" applyFill="1" applyBorder="1" applyAlignment="1">
      <alignment horizontal="right" vertical="center"/>
    </xf>
    <xf numFmtId="42" fontId="8" fillId="146" borderId="297" xfId="31608" applyNumberFormat="1" applyFill="1" applyBorder="1" applyAlignment="1">
      <alignment horizontal="center" vertical="center"/>
    </xf>
    <xf numFmtId="42" fontId="8" fillId="143" borderId="297" xfId="31608" applyNumberFormat="1" applyFill="1" applyBorder="1" applyAlignment="1">
      <alignment horizontal="right" vertical="center"/>
    </xf>
    <xf numFmtId="42" fontId="8" fillId="143" borderId="299" xfId="31608" applyNumberFormat="1" applyFill="1" applyBorder="1" applyAlignment="1">
      <alignment horizontal="right" vertical="center"/>
    </xf>
    <xf numFmtId="0" fontId="204" fillId="2" borderId="100" xfId="31608" applyFont="1" applyFill="1" applyBorder="1" applyAlignment="1">
      <alignment vertical="center" wrapText="1"/>
    </xf>
    <xf numFmtId="42" fontId="8" fillId="143" borderId="317" xfId="31608" applyNumberFormat="1" applyFill="1" applyBorder="1" applyAlignment="1">
      <alignment horizontal="right" vertical="center"/>
    </xf>
    <xf numFmtId="42" fontId="8" fillId="143" borderId="297" xfId="31608" applyNumberFormat="1" applyFill="1" applyBorder="1" applyAlignment="1">
      <alignment horizontal="center" vertical="center"/>
    </xf>
    <xf numFmtId="42" fontId="8" fillId="143" borderId="21" xfId="31608" applyNumberFormat="1" applyFill="1" applyBorder="1" applyAlignment="1">
      <alignment horizontal="center" vertical="center"/>
    </xf>
    <xf numFmtId="210" fontId="8" fillId="146" borderId="306" xfId="31608" applyNumberFormat="1" applyFill="1" applyBorder="1" applyAlignment="1">
      <alignment horizontal="center" vertical="center"/>
    </xf>
    <xf numFmtId="210" fontId="8" fillId="146" borderId="307" xfId="31608" applyNumberFormat="1" applyFill="1" applyBorder="1" applyAlignment="1">
      <alignment horizontal="center" vertical="center"/>
    </xf>
    <xf numFmtId="42" fontId="8" fillId="153" borderId="166" xfId="31608" applyNumberFormat="1" applyFill="1" applyBorder="1" applyAlignment="1">
      <alignment horizontal="center" vertical="center"/>
    </xf>
    <xf numFmtId="42" fontId="8" fillId="153" borderId="21" xfId="31608" applyNumberFormat="1" applyFill="1" applyBorder="1" applyAlignment="1">
      <alignment horizontal="center" vertical="center"/>
    </xf>
    <xf numFmtId="42" fontId="8" fillId="153" borderId="306" xfId="31608" applyNumberFormat="1" applyFill="1" applyBorder="1" applyAlignment="1">
      <alignment horizontal="center" vertical="center"/>
    </xf>
    <xf numFmtId="42" fontId="8" fillId="153" borderId="310" xfId="31608" applyNumberFormat="1" applyFill="1" applyBorder="1" applyAlignment="1">
      <alignment horizontal="center" vertical="center"/>
    </xf>
    <xf numFmtId="42" fontId="8" fillId="153" borderId="303" xfId="31608" applyNumberFormat="1" applyFill="1" applyBorder="1" applyAlignment="1">
      <alignment horizontal="center" vertical="center"/>
    </xf>
    <xf numFmtId="42" fontId="8" fillId="146" borderId="166" xfId="31608" applyNumberFormat="1" applyFill="1" applyBorder="1" applyAlignment="1">
      <alignment horizontal="center" vertical="center"/>
    </xf>
    <xf numFmtId="42" fontId="8" fillId="143" borderId="313" xfId="31608" applyNumberFormat="1" applyFill="1" applyBorder="1" applyAlignment="1">
      <alignment horizontal="right" vertical="center"/>
    </xf>
    <xf numFmtId="42" fontId="8" fillId="143" borderId="304" xfId="31608" applyNumberFormat="1" applyFill="1" applyBorder="1" applyAlignment="1">
      <alignment horizontal="center" vertical="center"/>
    </xf>
    <xf numFmtId="42" fontId="8" fillId="153" borderId="309" xfId="31608" applyNumberFormat="1" applyFill="1" applyBorder="1" applyAlignment="1">
      <alignment horizontal="center" vertical="center"/>
    </xf>
    <xf numFmtId="42" fontId="8" fillId="153" borderId="149" xfId="31608" applyNumberFormat="1" applyFill="1" applyBorder="1" applyAlignment="1">
      <alignment horizontal="center" vertical="center"/>
    </xf>
    <xf numFmtId="0" fontId="202" fillId="2" borderId="118" xfId="31608" applyFont="1" applyFill="1" applyBorder="1" applyAlignment="1">
      <alignment vertical="center" wrapText="1"/>
    </xf>
    <xf numFmtId="0" fontId="201" fillId="143" borderId="118" xfId="31608" applyFont="1" applyFill="1" applyBorder="1" applyAlignment="1">
      <alignment horizontal="center" vertical="center"/>
    </xf>
    <xf numFmtId="42" fontId="201" fillId="3" borderId="104" xfId="31608" applyNumberFormat="1" applyFont="1" applyFill="1" applyBorder="1" applyAlignment="1">
      <alignment horizontal="right" vertical="center"/>
    </xf>
    <xf numFmtId="210" fontId="201" fillId="143" borderId="109" xfId="31608" applyNumberFormat="1" applyFont="1" applyFill="1" applyBorder="1" applyAlignment="1">
      <alignment horizontal="center" vertical="center"/>
    </xf>
    <xf numFmtId="210" fontId="201" fillId="143" borderId="107" xfId="31608" applyNumberFormat="1" applyFont="1" applyFill="1" applyBorder="1" applyAlignment="1">
      <alignment horizontal="center" vertical="center"/>
    </xf>
    <xf numFmtId="9" fontId="201" fillId="143" borderId="118" xfId="31610" applyFont="1" applyFill="1" applyBorder="1" applyAlignment="1">
      <alignment horizontal="center" vertical="center"/>
    </xf>
    <xf numFmtId="10" fontId="202" fillId="143" borderId="106" xfId="31610" applyNumberFormat="1" applyFont="1" applyFill="1" applyBorder="1" applyAlignment="1">
      <alignment horizontal="center" vertical="center"/>
    </xf>
    <xf numFmtId="10" fontId="202" fillId="143" borderId="73" xfId="31610" applyNumberFormat="1" applyFont="1" applyFill="1" applyBorder="1" applyAlignment="1">
      <alignment horizontal="center" vertical="center"/>
    </xf>
    <xf numFmtId="10" fontId="202" fillId="143" borderId="73" xfId="31608" applyNumberFormat="1" applyFont="1" applyFill="1" applyBorder="1" applyAlignment="1">
      <alignment horizontal="center" vertical="center"/>
    </xf>
    <xf numFmtId="10" fontId="202" fillId="143" borderId="107" xfId="31608" applyNumberFormat="1" applyFont="1" applyFill="1" applyBorder="1" applyAlignment="1">
      <alignment horizontal="center" vertical="center"/>
    </xf>
    <xf numFmtId="42" fontId="201" fillId="3" borderId="103" xfId="31608" applyNumberFormat="1" applyFont="1" applyFill="1" applyBorder="1" applyAlignment="1">
      <alignment horizontal="right" vertical="center"/>
    </xf>
    <xf numFmtId="0" fontId="201" fillId="0" borderId="0" xfId="31608" applyFont="1" applyAlignment="1">
      <alignment vertical="center"/>
    </xf>
    <xf numFmtId="0" fontId="8" fillId="2" borderId="0" xfId="31608" applyFill="1" applyAlignment="1">
      <alignment vertical="center" wrapText="1"/>
    </xf>
    <xf numFmtId="0" fontId="8" fillId="2" borderId="0" xfId="31608" applyFill="1" applyAlignment="1">
      <alignment horizontal="center" vertical="center"/>
    </xf>
    <xf numFmtId="0" fontId="8" fillId="2" borderId="0" xfId="31608" applyFill="1" applyAlignment="1">
      <alignment vertical="center"/>
    </xf>
    <xf numFmtId="0" fontId="8" fillId="0" borderId="0" xfId="31608" applyAlignment="1">
      <alignment vertical="top"/>
    </xf>
    <xf numFmtId="42" fontId="8" fillId="0" borderId="0" xfId="31608" applyNumberFormat="1" applyAlignment="1">
      <alignment vertical="top"/>
    </xf>
    <xf numFmtId="44" fontId="8" fillId="0" borderId="0" xfId="31608" applyNumberFormat="1" applyAlignment="1">
      <alignment vertical="top"/>
    </xf>
    <xf numFmtId="0" fontId="204" fillId="0" borderId="0" xfId="31608" applyFont="1" applyAlignment="1">
      <alignment horizontal="left" vertical="top" wrapText="1"/>
    </xf>
    <xf numFmtId="0" fontId="8" fillId="0" borderId="0" xfId="31608" applyAlignment="1">
      <alignment wrapText="1"/>
    </xf>
    <xf numFmtId="0" fontId="205" fillId="0" borderId="73" xfId="31608" applyFont="1" applyBorder="1" applyAlignment="1">
      <alignment horizontal="center"/>
    </xf>
    <xf numFmtId="0" fontId="205" fillId="0" borderId="107" xfId="31608" applyFont="1" applyBorder="1" applyAlignment="1">
      <alignment horizontal="center"/>
    </xf>
    <xf numFmtId="0" fontId="201" fillId="0" borderId="4" xfId="31608" applyFont="1" applyBorder="1" applyAlignment="1">
      <alignment horizontal="center"/>
    </xf>
    <xf numFmtId="0" fontId="201" fillId="0" borderId="2" xfId="31608" applyFont="1" applyBorder="1" applyAlignment="1">
      <alignment horizontal="center" wrapText="1"/>
    </xf>
    <xf numFmtId="0" fontId="201" fillId="0" borderId="5" xfId="31608" applyFont="1" applyBorder="1" applyAlignment="1">
      <alignment horizontal="center" wrapText="1"/>
    </xf>
    <xf numFmtId="0" fontId="201" fillId="0" borderId="310" xfId="31608" applyFont="1" applyBorder="1"/>
    <xf numFmtId="9" fontId="0" fillId="0" borderId="303" xfId="31610" applyFont="1" applyBorder="1" applyAlignment="1">
      <alignment horizontal="center"/>
    </xf>
    <xf numFmtId="168" fontId="0" fillId="0" borderId="303" xfId="31610" applyNumberFormat="1" applyFont="1" applyBorder="1" applyAlignment="1">
      <alignment horizontal="center"/>
    </xf>
    <xf numFmtId="168" fontId="0" fillId="0" borderId="309" xfId="31610" applyNumberFormat="1" applyFont="1" applyBorder="1" applyAlignment="1">
      <alignment horizontal="center"/>
    </xf>
    <xf numFmtId="0" fontId="201" fillId="0" borderId="313" xfId="31608" applyFont="1" applyBorder="1"/>
    <xf numFmtId="9" fontId="0" fillId="0" borderId="304" xfId="31610" applyFont="1" applyBorder="1" applyAlignment="1">
      <alignment horizontal="center"/>
    </xf>
    <xf numFmtId="168" fontId="0" fillId="0" borderId="304" xfId="31610" applyNumberFormat="1" applyFont="1" applyBorder="1" applyAlignment="1">
      <alignment horizontal="center"/>
    </xf>
    <xf numFmtId="168" fontId="0" fillId="0" borderId="312" xfId="31610" applyNumberFormat="1" applyFont="1" applyBorder="1" applyAlignment="1">
      <alignment horizontal="center"/>
    </xf>
    <xf numFmtId="0" fontId="34" fillId="3" borderId="303" xfId="6" applyFill="1" applyBorder="1" applyAlignment="1">
      <alignment horizontal="left"/>
    </xf>
    <xf numFmtId="0" fontId="41" fillId="2" borderId="308" xfId="20566" applyFont="1" applyFill="1" applyBorder="1" applyAlignment="1">
      <alignment vertical="center"/>
    </xf>
    <xf numFmtId="0" fontId="41" fillId="2" borderId="318" xfId="20566" applyFont="1" applyFill="1" applyBorder="1" applyAlignment="1">
      <alignment vertical="center"/>
    </xf>
    <xf numFmtId="0" fontId="41" fillId="2" borderId="319" xfId="20566" applyFont="1" applyFill="1" applyBorder="1" applyAlignment="1">
      <alignment vertical="center"/>
    </xf>
    <xf numFmtId="0" fontId="203" fillId="2" borderId="297" xfId="20566" applyFont="1" applyFill="1" applyBorder="1" applyAlignment="1">
      <alignment horizontal="center" vertical="center" wrapText="1"/>
    </xf>
    <xf numFmtId="0" fontId="234" fillId="2" borderId="297" xfId="12" applyFont="1" applyFill="1" applyBorder="1" applyAlignment="1">
      <alignment horizontal="center" vertical="center" wrapText="1"/>
    </xf>
    <xf numFmtId="0" fontId="203" fillId="2" borderId="297" xfId="20571" applyFont="1" applyFill="1" applyBorder="1" applyAlignment="1">
      <alignment horizontal="center" vertical="center" wrapText="1"/>
    </xf>
    <xf numFmtId="0" fontId="203" fillId="2" borderId="297" xfId="12" applyFont="1" applyFill="1" applyBorder="1" applyAlignment="1">
      <alignment horizontal="center" vertical="center" wrapText="1"/>
    </xf>
    <xf numFmtId="0" fontId="228" fillId="2" borderId="303" xfId="20566" applyFont="1" applyFill="1" applyBorder="1" applyAlignment="1">
      <alignment horizontal="center" vertical="center"/>
    </xf>
    <xf numFmtId="0" fontId="228" fillId="2" borderId="303" xfId="20566" applyFont="1" applyFill="1" applyBorder="1" applyAlignment="1">
      <alignment horizontal="center" vertical="center" wrapText="1"/>
    </xf>
    <xf numFmtId="0" fontId="229" fillId="2" borderId="303" xfId="20566" applyFont="1" applyFill="1" applyBorder="1" applyAlignment="1">
      <alignment vertical="center" wrapText="1"/>
    </xf>
    <xf numFmtId="0" fontId="228" fillId="2" borderId="303" xfId="20566" applyFont="1" applyFill="1" applyBorder="1" applyAlignment="1">
      <alignment vertical="center" wrapText="1"/>
    </xf>
    <xf numFmtId="220" fontId="228" fillId="2" borderId="303" xfId="390" applyNumberFormat="1" applyFont="1" applyFill="1" applyBorder="1" applyAlignment="1">
      <alignment horizontal="right" vertical="top"/>
    </xf>
    <xf numFmtId="172" fontId="228" fillId="2" borderId="303" xfId="20567" applyNumberFormat="1" applyFont="1" applyFill="1" applyBorder="1" applyAlignment="1">
      <alignment horizontal="right" vertical="center"/>
    </xf>
    <xf numFmtId="172" fontId="228" fillId="2" borderId="303" xfId="20567" applyNumberFormat="1" applyFont="1" applyFill="1" applyBorder="1" applyAlignment="1">
      <alignment horizontal="right" vertical="top"/>
    </xf>
    <xf numFmtId="0" fontId="215" fillId="2" borderId="303" xfId="20566" applyFont="1" applyFill="1" applyBorder="1" applyAlignment="1">
      <alignment vertical="center" wrapText="1"/>
    </xf>
    <xf numFmtId="180" fontId="228" fillId="2" borderId="303" xfId="390" applyFont="1" applyFill="1" applyBorder="1" applyAlignment="1">
      <alignment horizontal="right" vertical="top"/>
    </xf>
    <xf numFmtId="0" fontId="228" fillId="2" borderId="303" xfId="20571" applyFont="1" applyFill="1" applyBorder="1" applyAlignment="1">
      <alignment horizontal="center" vertical="center"/>
    </xf>
    <xf numFmtId="0" fontId="228" fillId="154" borderId="303" xfId="20566" applyFont="1" applyFill="1" applyBorder="1" applyAlignment="1">
      <alignment horizontal="center" vertical="center"/>
    </xf>
    <xf numFmtId="0" fontId="228" fillId="154" borderId="303" xfId="20566" applyFont="1" applyFill="1" applyBorder="1" applyAlignment="1">
      <alignment horizontal="center" vertical="center" wrapText="1"/>
    </xf>
    <xf numFmtId="0" fontId="229" fillId="154" borderId="303" xfId="20566" applyFont="1" applyFill="1" applyBorder="1" applyAlignment="1">
      <alignment vertical="center" wrapText="1"/>
    </xf>
    <xf numFmtId="0" fontId="228" fillId="154" borderId="303" xfId="20566" applyFont="1" applyFill="1" applyBorder="1" applyAlignment="1">
      <alignment vertical="center" wrapText="1"/>
    </xf>
    <xf numFmtId="180" fontId="228" fillId="154" borderId="303" xfId="390" applyFont="1" applyFill="1" applyBorder="1" applyAlignment="1">
      <alignment horizontal="right" vertical="top"/>
    </xf>
    <xf numFmtId="172" fontId="228" fillId="154" borderId="303" xfId="20567" applyNumberFormat="1" applyFont="1" applyFill="1" applyBorder="1" applyAlignment="1">
      <alignment horizontal="right" vertical="center"/>
    </xf>
    <xf numFmtId="10" fontId="228" fillId="154" borderId="303" xfId="20568" applyNumberFormat="1" applyFont="1" applyFill="1" applyBorder="1" applyAlignment="1">
      <alignment horizontal="right" vertical="top"/>
    </xf>
    <xf numFmtId="220" fontId="228" fillId="154" borderId="303" xfId="390" applyNumberFormat="1" applyFont="1" applyFill="1" applyBorder="1" applyAlignment="1">
      <alignment horizontal="right" vertical="top"/>
    </xf>
    <xf numFmtId="172" fontId="228" fillId="154" borderId="303" xfId="20567" applyNumberFormat="1" applyFont="1" applyFill="1" applyBorder="1" applyAlignment="1">
      <alignment horizontal="right" vertical="top"/>
    </xf>
    <xf numFmtId="0" fontId="215" fillId="154" borderId="303" xfId="20566" applyFont="1" applyFill="1" applyBorder="1" applyAlignment="1">
      <alignment vertical="center" wrapText="1"/>
    </xf>
    <xf numFmtId="0" fontId="34" fillId="154" borderId="0" xfId="12" applyFill="1"/>
    <xf numFmtId="0" fontId="232" fillId="2" borderId="303" xfId="20566" applyFont="1" applyFill="1" applyBorder="1" applyAlignment="1">
      <alignment vertical="center" wrapText="1"/>
    </xf>
    <xf numFmtId="10" fontId="228" fillId="2" borderId="303" xfId="20568" applyNumberFormat="1" applyFont="1" applyFill="1" applyBorder="1" applyAlignment="1">
      <alignment horizontal="right" vertical="top"/>
    </xf>
    <xf numFmtId="0" fontId="34" fillId="4" borderId="0" xfId="12" applyFill="1"/>
    <xf numFmtId="0" fontId="228" fillId="2" borderId="303" xfId="20566" applyFont="1" applyFill="1" applyBorder="1" applyAlignment="1">
      <alignment horizontal="right" vertical="center"/>
    </xf>
    <xf numFmtId="0" fontId="229" fillId="2" borderId="303" xfId="20566" applyFont="1" applyFill="1" applyBorder="1" applyAlignment="1">
      <alignment vertical="center"/>
    </xf>
    <xf numFmtId="0" fontId="215" fillId="2" borderId="303" xfId="20566" applyFont="1" applyFill="1" applyBorder="1" applyAlignment="1">
      <alignment vertical="top" wrapText="1"/>
    </xf>
    <xf numFmtId="0" fontId="228" fillId="155" borderId="303" xfId="20566" applyFont="1" applyFill="1" applyBorder="1" applyAlignment="1">
      <alignment horizontal="center" vertical="center"/>
    </xf>
    <xf numFmtId="0" fontId="228" fillId="155" borderId="303" xfId="20566" applyFont="1" applyFill="1" applyBorder="1" applyAlignment="1">
      <alignment horizontal="center" vertical="center" wrapText="1"/>
    </xf>
    <xf numFmtId="0" fontId="229" fillId="155" borderId="303" xfId="20566" applyFont="1" applyFill="1" applyBorder="1" applyAlignment="1">
      <alignment vertical="center" wrapText="1"/>
    </xf>
    <xf numFmtId="0" fontId="228" fillId="155" borderId="303" xfId="20566" applyFont="1" applyFill="1" applyBorder="1" applyAlignment="1">
      <alignment vertical="center" wrapText="1"/>
    </xf>
    <xf numFmtId="10" fontId="228" fillId="155" borderId="303" xfId="20568" applyNumberFormat="1" applyFont="1" applyFill="1" applyBorder="1" applyAlignment="1">
      <alignment horizontal="right" vertical="top"/>
    </xf>
    <xf numFmtId="172" fontId="228" fillId="155" borderId="303" xfId="20567" applyNumberFormat="1" applyFont="1" applyFill="1" applyBorder="1" applyAlignment="1">
      <alignment horizontal="right" vertical="center"/>
    </xf>
    <xf numFmtId="172" fontId="228" fillId="155" borderId="303" xfId="20567" applyNumberFormat="1" applyFont="1" applyFill="1" applyBorder="1" applyAlignment="1">
      <alignment horizontal="right" vertical="top"/>
    </xf>
    <xf numFmtId="0" fontId="215" fillId="155" borderId="303" xfId="20566" applyFont="1" applyFill="1" applyBorder="1" applyAlignment="1">
      <alignment vertical="center" wrapText="1"/>
    </xf>
    <xf numFmtId="0" fontId="34" fillId="155" borderId="0" xfId="12" applyFill="1"/>
    <xf numFmtId="0" fontId="228" fillId="156" borderId="303" xfId="20566" applyFont="1" applyFill="1" applyBorder="1" applyAlignment="1">
      <alignment horizontal="center" vertical="center"/>
    </xf>
    <xf numFmtId="0" fontId="228" fillId="156" borderId="303" xfId="20566" applyFont="1" applyFill="1" applyBorder="1" applyAlignment="1">
      <alignment horizontal="center" vertical="center" wrapText="1"/>
    </xf>
    <xf numFmtId="0" fontId="229" fillId="156" borderId="303" xfId="20566" applyFont="1" applyFill="1" applyBorder="1" applyAlignment="1">
      <alignment vertical="center" wrapText="1"/>
    </xf>
    <xf numFmtId="0" fontId="228" fillId="156" borderId="303" xfId="20566" applyFont="1" applyFill="1" applyBorder="1" applyAlignment="1">
      <alignment vertical="center" wrapText="1"/>
    </xf>
    <xf numFmtId="10" fontId="228" fillId="156" borderId="303" xfId="20568" applyNumberFormat="1" applyFont="1" applyFill="1" applyBorder="1" applyAlignment="1">
      <alignment horizontal="right" vertical="top"/>
    </xf>
    <xf numFmtId="172" fontId="228" fillId="156" borderId="303" xfId="20567" applyNumberFormat="1" applyFont="1" applyFill="1" applyBorder="1" applyAlignment="1">
      <alignment horizontal="right" vertical="center"/>
    </xf>
    <xf numFmtId="172" fontId="228" fillId="156" borderId="303" xfId="20567" applyNumberFormat="1" applyFont="1" applyFill="1" applyBorder="1" applyAlignment="1">
      <alignment horizontal="right" vertical="top"/>
    </xf>
    <xf numFmtId="0" fontId="215" fillId="156" borderId="303" xfId="20566" applyFont="1" applyFill="1" applyBorder="1" applyAlignment="1">
      <alignment vertical="center" wrapText="1"/>
    </xf>
    <xf numFmtId="0" fontId="34" fillId="156" borderId="0" xfId="12" applyFill="1"/>
    <xf numFmtId="9" fontId="228" fillId="2" borderId="303" xfId="20568" applyFont="1" applyFill="1" applyBorder="1" applyAlignment="1">
      <alignment horizontal="right" vertical="center"/>
    </xf>
    <xf numFmtId="0" fontId="228" fillId="151" borderId="303" xfId="20566" applyFont="1" applyFill="1" applyBorder="1" applyAlignment="1">
      <alignment horizontal="center" vertical="center"/>
    </xf>
    <xf numFmtId="0" fontId="228" fillId="151" borderId="303" xfId="20566" applyFont="1" applyFill="1" applyBorder="1" applyAlignment="1">
      <alignment horizontal="center" vertical="center" wrapText="1"/>
    </xf>
    <xf numFmtId="0" fontId="229" fillId="151" borderId="303" xfId="20566" applyFont="1" applyFill="1" applyBorder="1" applyAlignment="1">
      <alignment vertical="center" wrapText="1"/>
    </xf>
    <xf numFmtId="0" fontId="228" fillId="151" borderId="303" xfId="20566" applyFont="1" applyFill="1" applyBorder="1" applyAlignment="1">
      <alignment vertical="center" wrapText="1"/>
    </xf>
    <xf numFmtId="10" fontId="228" fillId="151" borderId="303" xfId="20568" applyNumberFormat="1" applyFont="1" applyFill="1" applyBorder="1" applyAlignment="1">
      <alignment horizontal="right" vertical="top"/>
    </xf>
    <xf numFmtId="172" fontId="228" fillId="151" borderId="303" xfId="20567" applyNumberFormat="1" applyFont="1" applyFill="1" applyBorder="1" applyAlignment="1">
      <alignment horizontal="right" vertical="center"/>
    </xf>
    <xf numFmtId="172" fontId="228" fillId="151" borderId="303" xfId="20567" applyNumberFormat="1" applyFont="1" applyFill="1" applyBorder="1" applyAlignment="1">
      <alignment horizontal="right" vertical="top"/>
    </xf>
    <xf numFmtId="0" fontId="215" fillId="151" borderId="303" xfId="20566" applyFont="1" applyFill="1" applyBorder="1" applyAlignment="1">
      <alignment vertical="center" wrapText="1"/>
    </xf>
    <xf numFmtId="0" fontId="34" fillId="151" borderId="0" xfId="12" applyFill="1"/>
    <xf numFmtId="0" fontId="228" fillId="157" borderId="303" xfId="20566" applyFont="1" applyFill="1" applyBorder="1" applyAlignment="1">
      <alignment horizontal="center" vertical="center"/>
    </xf>
    <xf numFmtId="0" fontId="228" fillId="157" borderId="303" xfId="20566" applyFont="1" applyFill="1" applyBorder="1" applyAlignment="1">
      <alignment horizontal="center" vertical="center" wrapText="1"/>
    </xf>
    <xf numFmtId="0" fontId="229" fillId="157" borderId="303" xfId="20566" applyFont="1" applyFill="1" applyBorder="1" applyAlignment="1">
      <alignment vertical="center" wrapText="1"/>
    </xf>
    <xf numFmtId="0" fontId="228" fillId="157" borderId="303" xfId="20566" applyFont="1" applyFill="1" applyBorder="1" applyAlignment="1">
      <alignment vertical="center" wrapText="1"/>
    </xf>
    <xf numFmtId="10" fontId="228" fillId="157" borderId="303" xfId="20568" applyNumberFormat="1" applyFont="1" applyFill="1" applyBorder="1" applyAlignment="1">
      <alignment horizontal="right" vertical="top"/>
    </xf>
    <xf numFmtId="172" fontId="228" fillId="157" borderId="303" xfId="20567" applyNumberFormat="1" applyFont="1" applyFill="1" applyBorder="1" applyAlignment="1">
      <alignment horizontal="right" vertical="center"/>
    </xf>
    <xf numFmtId="172" fontId="228" fillId="157" borderId="303" xfId="20567" applyNumberFormat="1" applyFont="1" applyFill="1" applyBorder="1" applyAlignment="1">
      <alignment horizontal="right" vertical="top"/>
    </xf>
    <xf numFmtId="0" fontId="215" fillId="157" borderId="303" xfId="20566" applyFont="1" applyFill="1" applyBorder="1" applyAlignment="1">
      <alignment vertical="center" wrapText="1"/>
    </xf>
    <xf numFmtId="0" fontId="34" fillId="157" borderId="0" xfId="12" applyFill="1"/>
    <xf numFmtId="172" fontId="228" fillId="2" borderId="53" xfId="20567" applyNumberFormat="1" applyFont="1" applyFill="1" applyBorder="1" applyAlignment="1">
      <alignment horizontal="right" vertical="top"/>
    </xf>
    <xf numFmtId="172" fontId="228" fillId="2" borderId="319" xfId="20567" applyNumberFormat="1" applyFont="1" applyFill="1" applyBorder="1" applyAlignment="1">
      <alignment horizontal="right" vertical="top"/>
    </xf>
    <xf numFmtId="0" fontId="228" fillId="158" borderId="303" xfId="20566" applyFont="1" applyFill="1" applyBorder="1" applyAlignment="1">
      <alignment horizontal="center" vertical="center"/>
    </xf>
    <xf numFmtId="0" fontId="228" fillId="158" borderId="303" xfId="20566" applyFont="1" applyFill="1" applyBorder="1" applyAlignment="1">
      <alignment horizontal="center" vertical="center" wrapText="1"/>
    </xf>
    <xf numFmtId="0" fontId="229" fillId="158" borderId="303" xfId="20566" applyFont="1" applyFill="1" applyBorder="1" applyAlignment="1">
      <alignment horizontal="left" vertical="center" wrapText="1"/>
    </xf>
    <xf numFmtId="0" fontId="229" fillId="158" borderId="303" xfId="20566" applyFont="1" applyFill="1" applyBorder="1" applyAlignment="1">
      <alignment vertical="center" wrapText="1"/>
    </xf>
    <xf numFmtId="0" fontId="228" fillId="158" borderId="303" xfId="20566" applyFont="1" applyFill="1" applyBorder="1" applyAlignment="1">
      <alignment vertical="center" wrapText="1"/>
    </xf>
    <xf numFmtId="220" fontId="228" fillId="158" borderId="303" xfId="390" applyNumberFormat="1" applyFont="1" applyFill="1" applyBorder="1" applyAlignment="1">
      <alignment horizontal="right" vertical="top"/>
    </xf>
    <xf numFmtId="172" fontId="228" fillId="158" borderId="303" xfId="20567" applyNumberFormat="1" applyFont="1" applyFill="1" applyBorder="1" applyAlignment="1">
      <alignment horizontal="right" vertical="center"/>
    </xf>
    <xf numFmtId="172" fontId="228" fillId="158" borderId="303" xfId="20567" applyNumberFormat="1" applyFont="1" applyFill="1" applyBorder="1" applyAlignment="1">
      <alignment horizontal="right" vertical="top"/>
    </xf>
    <xf numFmtId="172" fontId="228" fillId="158" borderId="319" xfId="20567" applyNumberFormat="1" applyFont="1" applyFill="1" applyBorder="1" applyAlignment="1">
      <alignment horizontal="right" vertical="top"/>
    </xf>
    <xf numFmtId="0" fontId="215" fillId="158" borderId="303" xfId="20566" applyFont="1" applyFill="1" applyBorder="1" applyAlignment="1">
      <alignment vertical="center" wrapText="1"/>
    </xf>
    <xf numFmtId="0" fontId="34" fillId="158" borderId="0" xfId="12" applyFill="1"/>
    <xf numFmtId="9" fontId="228" fillId="158" borderId="303" xfId="20568" applyFont="1" applyFill="1" applyBorder="1" applyAlignment="1">
      <alignment horizontal="right" vertical="top"/>
    </xf>
    <xf numFmtId="0" fontId="229" fillId="158" borderId="303" xfId="20570" applyFont="1" applyFill="1" applyBorder="1" applyAlignment="1">
      <alignment horizontal="left" vertical="center" wrapText="1"/>
    </xf>
    <xf numFmtId="180" fontId="228" fillId="158" borderId="303" xfId="390" applyFont="1" applyFill="1" applyBorder="1" applyAlignment="1">
      <alignment horizontal="right" vertical="top"/>
    </xf>
    <xf numFmtId="10" fontId="228" fillId="158" borderId="303" xfId="20568" applyNumberFormat="1" applyFont="1" applyFill="1" applyBorder="1" applyAlignment="1">
      <alignment horizontal="right" vertical="top"/>
    </xf>
    <xf numFmtId="0" fontId="34" fillId="154" borderId="303" xfId="20566" applyFont="1" applyFill="1" applyBorder="1" applyAlignment="1">
      <alignment horizontal="center" vertical="center" wrapText="1"/>
    </xf>
    <xf numFmtId="220" fontId="228" fillId="154" borderId="303" xfId="390" applyNumberFormat="1" applyFont="1" applyFill="1" applyBorder="1" applyAlignment="1">
      <alignment horizontal="right" vertical="top" wrapText="1"/>
    </xf>
    <xf numFmtId="0" fontId="228" fillId="154" borderId="303" xfId="390" applyNumberFormat="1" applyFont="1" applyFill="1" applyBorder="1" applyAlignment="1">
      <alignment horizontal="right" vertical="top" wrapText="1"/>
    </xf>
    <xf numFmtId="10" fontId="228" fillId="154" borderId="303" xfId="20568" applyNumberFormat="1" applyFont="1" applyFill="1" applyBorder="1" applyAlignment="1">
      <alignment horizontal="right" vertical="top" wrapText="1"/>
    </xf>
    <xf numFmtId="0" fontId="96" fillId="154" borderId="303" xfId="20566" applyFont="1" applyFill="1" applyBorder="1" applyAlignment="1">
      <alignment horizontal="left" vertical="center" wrapText="1"/>
    </xf>
    <xf numFmtId="0" fontId="228" fillId="159" borderId="303" xfId="20566" applyFont="1" applyFill="1" applyBorder="1" applyAlignment="1">
      <alignment horizontal="center" vertical="center" wrapText="1"/>
    </xf>
    <xf numFmtId="0" fontId="228" fillId="159" borderId="303" xfId="20566" applyFont="1" applyFill="1" applyBorder="1" applyAlignment="1">
      <alignment horizontal="center" vertical="center"/>
    </xf>
    <xf numFmtId="0" fontId="229" fillId="159" borderId="303" xfId="20566" applyFont="1" applyFill="1" applyBorder="1" applyAlignment="1">
      <alignment vertical="center" wrapText="1"/>
    </xf>
    <xf numFmtId="0" fontId="228" fillId="159" borderId="303" xfId="20566" applyFont="1" applyFill="1" applyBorder="1" applyAlignment="1">
      <alignment vertical="center" wrapText="1"/>
    </xf>
    <xf numFmtId="220" fontId="228" fillId="159" borderId="303" xfId="390" applyNumberFormat="1" applyFont="1" applyFill="1" applyBorder="1" applyAlignment="1">
      <alignment horizontal="right" vertical="top"/>
    </xf>
    <xf numFmtId="172" fontId="228" fillId="159" borderId="303" xfId="20567" applyNumberFormat="1" applyFont="1" applyFill="1" applyBorder="1" applyAlignment="1">
      <alignment horizontal="right" vertical="center"/>
    </xf>
    <xf numFmtId="172" fontId="228" fillId="159" borderId="303" xfId="20567" applyNumberFormat="1" applyFont="1" applyFill="1" applyBorder="1" applyAlignment="1">
      <alignment horizontal="right" vertical="top"/>
    </xf>
    <xf numFmtId="0" fontId="215" fillId="159" borderId="303" xfId="20566" applyFont="1" applyFill="1" applyBorder="1" applyAlignment="1">
      <alignment vertical="center" wrapText="1"/>
    </xf>
    <xf numFmtId="0" fontId="34" fillId="159" borderId="0" xfId="12" applyFill="1"/>
    <xf numFmtId="10" fontId="228" fillId="159" borderId="303" xfId="20568" applyNumberFormat="1" applyFont="1" applyFill="1" applyBorder="1" applyAlignment="1">
      <alignment horizontal="right" vertical="top"/>
    </xf>
    <xf numFmtId="0" fontId="34" fillId="2" borderId="303" xfId="12" applyFill="1" applyBorder="1" applyAlignment="1">
      <alignment horizontal="center"/>
    </xf>
    <xf numFmtId="0" fontId="34" fillId="2" borderId="0" xfId="12" applyFill="1"/>
    <xf numFmtId="0" fontId="0" fillId="0" borderId="303" xfId="0" applyBorder="1"/>
    <xf numFmtId="0" fontId="203" fillId="0" borderId="303" xfId="20566" applyFont="1" applyBorder="1" applyAlignment="1">
      <alignment horizontal="center" vertical="center" wrapText="1"/>
    </xf>
    <xf numFmtId="0" fontId="203" fillId="0" borderId="303" xfId="20566" applyFont="1" applyBorder="1" applyAlignment="1">
      <alignment horizontal="center" vertical="center"/>
    </xf>
    <xf numFmtId="0" fontId="201" fillId="150" borderId="303" xfId="0" applyFont="1" applyFill="1" applyBorder="1"/>
    <xf numFmtId="0" fontId="0" fillId="150" borderId="303" xfId="0" applyFill="1" applyBorder="1"/>
    <xf numFmtId="0" fontId="204" fillId="150" borderId="303" xfId="0" applyFont="1" applyFill="1" applyBorder="1"/>
    <xf numFmtId="0" fontId="222" fillId="150" borderId="303" xfId="0" applyFont="1" applyFill="1" applyBorder="1"/>
    <xf numFmtId="0" fontId="227" fillId="150" borderId="303" xfId="0" applyFont="1" applyFill="1" applyBorder="1"/>
    <xf numFmtId="0" fontId="202" fillId="150" borderId="303" xfId="0" applyFont="1" applyFill="1" applyBorder="1"/>
    <xf numFmtId="0" fontId="0" fillId="0" borderId="297" xfId="0" applyBorder="1"/>
    <xf numFmtId="0" fontId="248" fillId="0" borderId="303" xfId="0" applyFont="1" applyBorder="1"/>
    <xf numFmtId="0" fontId="234" fillId="0" borderId="303" xfId="0" applyFont="1" applyBorder="1" applyAlignment="1">
      <alignment wrapText="1"/>
    </xf>
    <xf numFmtId="0" fontId="247" fillId="0" borderId="303" xfId="0" applyFont="1" applyBorder="1" applyAlignment="1">
      <alignment wrapText="1"/>
    </xf>
    <xf numFmtId="0" fontId="198" fillId="0" borderId="303" xfId="0" applyFont="1" applyBorder="1" applyAlignment="1">
      <alignment wrapText="1"/>
    </xf>
    <xf numFmtId="0" fontId="249" fillId="0" borderId="303" xfId="0" applyFont="1" applyBorder="1" applyAlignment="1">
      <alignment wrapText="1"/>
    </xf>
    <xf numFmtId="0" fontId="248" fillId="160" borderId="0" xfId="0" applyFont="1" applyFill="1" applyAlignment="1">
      <alignment wrapText="1"/>
    </xf>
    <xf numFmtId="0" fontId="248" fillId="150" borderId="303" xfId="0" applyFont="1" applyFill="1" applyBorder="1"/>
    <xf numFmtId="0" fontId="248" fillId="161" borderId="0" xfId="0" applyFont="1" applyFill="1" applyAlignment="1">
      <alignment wrapText="1"/>
    </xf>
    <xf numFmtId="0" fontId="250" fillId="150" borderId="303" xfId="0" applyFont="1" applyFill="1" applyBorder="1"/>
    <xf numFmtId="0" fontId="17" fillId="0" borderId="132" xfId="20575" applyBorder="1" applyAlignment="1">
      <alignment horizontal="center" vertical="center"/>
    </xf>
    <xf numFmtId="0" fontId="33" fillId="0" borderId="0" xfId="31623" applyFont="1"/>
    <xf numFmtId="43" fontId="34" fillId="2" borderId="0" xfId="20567" applyFont="1" applyFill="1" applyBorder="1" applyAlignment="1">
      <alignment horizontal="center"/>
    </xf>
    <xf numFmtId="0" fontId="69" fillId="0" borderId="0" xfId="31624" applyFont="1"/>
    <xf numFmtId="43" fontId="50" fillId="2" borderId="0" xfId="20567" applyFont="1" applyFill="1" applyBorder="1" applyAlignment="1">
      <alignment horizontal="center" wrapText="1"/>
    </xf>
    <xf numFmtId="0" fontId="46" fillId="0" borderId="0" xfId="31625" applyFont="1"/>
    <xf numFmtId="43" fontId="50" fillId="2" borderId="0" xfId="20567" applyFont="1" applyFill="1" applyBorder="1" applyAlignment="1">
      <alignment horizontal="center"/>
    </xf>
    <xf numFmtId="0" fontId="41" fillId="0" borderId="0" xfId="31626" applyFont="1"/>
    <xf numFmtId="9" fontId="41" fillId="0" borderId="0" xfId="31627" applyFont="1" applyFill="1" applyAlignment="1">
      <alignment horizontal="right"/>
    </xf>
    <xf numFmtId="2" fontId="41" fillId="0" borderId="0" xfId="31626" applyNumberFormat="1" applyFont="1" applyAlignment="1">
      <alignment horizontal="right"/>
    </xf>
    <xf numFmtId="166" fontId="41" fillId="0" borderId="0" xfId="31628" applyNumberFormat="1" applyFont="1" applyFill="1" applyAlignment="1">
      <alignment horizontal="right"/>
    </xf>
    <xf numFmtId="0" fontId="41" fillId="0" borderId="0" xfId="31626" applyFont="1" applyAlignment="1">
      <alignment wrapText="1"/>
    </xf>
    <xf numFmtId="0" fontId="6" fillId="0" borderId="0" xfId="31626" applyAlignment="1">
      <alignment wrapText="1"/>
    </xf>
    <xf numFmtId="0" fontId="6" fillId="0" borderId="0" xfId="31626"/>
    <xf numFmtId="0" fontId="206" fillId="0" borderId="0" xfId="31626" applyFont="1"/>
    <xf numFmtId="0" fontId="69" fillId="0" borderId="0" xfId="31626" applyFont="1" applyAlignment="1">
      <alignment wrapText="1"/>
    </xf>
    <xf numFmtId="0" fontId="69" fillId="0" borderId="0" xfId="31626" applyFont="1"/>
    <xf numFmtId="0" fontId="69" fillId="0" borderId="303" xfId="31626" applyFont="1" applyBorder="1" applyAlignment="1">
      <alignment horizontal="center" vertical="center" wrapText="1"/>
    </xf>
    <xf numFmtId="9" fontId="69" fillId="0" borderId="303" xfId="31627" applyFont="1" applyFill="1" applyBorder="1" applyAlignment="1">
      <alignment horizontal="center" vertical="center" wrapText="1"/>
    </xf>
    <xf numFmtId="2" fontId="69" fillId="0" borderId="303" xfId="31626" applyNumberFormat="1" applyFont="1" applyBorder="1" applyAlignment="1">
      <alignment horizontal="center" vertical="center" wrapText="1"/>
    </xf>
    <xf numFmtId="166" fontId="69" fillId="0" borderId="303" xfId="31628" applyNumberFormat="1" applyFont="1" applyFill="1" applyBorder="1" applyAlignment="1">
      <alignment horizontal="center" vertical="center" wrapText="1"/>
    </xf>
    <xf numFmtId="0" fontId="206" fillId="0" borderId="303" xfId="31626" applyFont="1" applyBorder="1" applyAlignment="1">
      <alignment horizontal="center" vertical="center" wrapText="1"/>
    </xf>
    <xf numFmtId="0" fontId="69" fillId="0" borderId="0" xfId="31626" applyFont="1" applyAlignment="1">
      <alignment vertical="center" wrapText="1"/>
    </xf>
    <xf numFmtId="0" fontId="6" fillId="0" borderId="0" xfId="31626" applyAlignment="1">
      <alignment vertical="center"/>
    </xf>
    <xf numFmtId="0" fontId="252" fillId="0" borderId="0" xfId="20566" applyFont="1" applyAlignment="1">
      <alignment wrapText="1"/>
    </xf>
    <xf numFmtId="0" fontId="6" fillId="150" borderId="303" xfId="31626" applyFill="1" applyBorder="1" applyAlignment="1">
      <alignment wrapText="1"/>
    </xf>
    <xf numFmtId="0" fontId="6" fillId="150" borderId="303" xfId="31626" applyFill="1" applyBorder="1"/>
    <xf numFmtId="10" fontId="6" fillId="150" borderId="303" xfId="31626" applyNumberFormat="1" applyFill="1" applyBorder="1"/>
    <xf numFmtId="2" fontId="6" fillId="150" borderId="303" xfId="31626" applyNumberFormat="1" applyFill="1" applyBorder="1" applyAlignment="1">
      <alignment horizontal="right"/>
    </xf>
    <xf numFmtId="166" fontId="0" fillId="150" borderId="303" xfId="31628" applyNumberFormat="1" applyFont="1" applyFill="1" applyBorder="1" applyAlignment="1">
      <alignment horizontal="right"/>
    </xf>
    <xf numFmtId="0" fontId="41" fillId="150" borderId="303" xfId="31626" applyFont="1" applyFill="1" applyBorder="1" applyAlignment="1">
      <alignment wrapText="1"/>
    </xf>
    <xf numFmtId="16" fontId="6" fillId="150" borderId="303" xfId="31626" quotePrefix="1" applyNumberFormat="1" applyFill="1" applyBorder="1" applyAlignment="1">
      <alignment horizontal="center" wrapText="1"/>
    </xf>
    <xf numFmtId="16" fontId="6" fillId="0" borderId="0" xfId="31626" quotePrefix="1" applyNumberFormat="1" applyAlignment="1">
      <alignment horizontal="center" wrapText="1"/>
    </xf>
    <xf numFmtId="10" fontId="6" fillId="0" borderId="0" xfId="31626" applyNumberFormat="1"/>
    <xf numFmtId="2" fontId="6" fillId="0" borderId="0" xfId="31626" applyNumberFormat="1" applyAlignment="1">
      <alignment horizontal="right"/>
    </xf>
    <xf numFmtId="166" fontId="0" fillId="0" borderId="0" xfId="31628" applyNumberFormat="1" applyFont="1" applyBorder="1" applyAlignment="1">
      <alignment horizontal="right"/>
    </xf>
    <xf numFmtId="9" fontId="6" fillId="0" borderId="0" xfId="31626" applyNumberFormat="1"/>
    <xf numFmtId="0" fontId="41" fillId="150" borderId="303" xfId="31626" applyFont="1" applyFill="1" applyBorder="1"/>
    <xf numFmtId="9" fontId="6" fillId="150" borderId="303" xfId="31626" applyNumberFormat="1" applyFill="1" applyBorder="1"/>
    <xf numFmtId="2" fontId="41" fillId="150" borderId="303" xfId="31626" applyNumberFormat="1" applyFont="1" applyFill="1" applyBorder="1" applyAlignment="1">
      <alignment horizontal="right"/>
    </xf>
    <xf numFmtId="166" fontId="41" fillId="150" borderId="303" xfId="31629" applyNumberFormat="1" applyFont="1" applyFill="1" applyBorder="1" applyAlignment="1">
      <alignment horizontal="right"/>
    </xf>
    <xf numFmtId="0" fontId="6" fillId="150" borderId="303" xfId="31626" quotePrefix="1" applyFill="1" applyBorder="1" applyAlignment="1">
      <alignment horizontal="center" wrapText="1"/>
    </xf>
    <xf numFmtId="9" fontId="41" fillId="150" borderId="303" xfId="20544" applyFont="1" applyFill="1" applyBorder="1" applyAlignment="1">
      <alignment horizontal="right"/>
    </xf>
    <xf numFmtId="166" fontId="41" fillId="150" borderId="303" xfId="31628" applyNumberFormat="1" applyFont="1" applyFill="1" applyBorder="1" applyAlignment="1">
      <alignment horizontal="right"/>
    </xf>
    <xf numFmtId="0" fontId="69" fillId="0" borderId="303" xfId="31624" applyFont="1" applyBorder="1" applyAlignment="1">
      <alignment horizontal="center" vertical="center"/>
    </xf>
    <xf numFmtId="0" fontId="206" fillId="0" borderId="303" xfId="20566" applyFont="1" applyBorder="1" applyAlignment="1">
      <alignment horizontal="center" vertical="center" wrapText="1"/>
    </xf>
    <xf numFmtId="0" fontId="69" fillId="0" borderId="303" xfId="20566" applyFont="1" applyBorder="1" applyAlignment="1">
      <alignment horizontal="center" vertical="center" wrapText="1"/>
    </xf>
    <xf numFmtId="166" fontId="41" fillId="0" borderId="0" xfId="31628" applyNumberFormat="1" applyFont="1" applyFill="1" applyBorder="1" applyAlignment="1">
      <alignment horizontal="right"/>
    </xf>
    <xf numFmtId="0" fontId="41" fillId="150" borderId="303" xfId="31626" applyFont="1" applyFill="1" applyBorder="1" applyAlignment="1">
      <alignment horizontal="center"/>
    </xf>
    <xf numFmtId="14" fontId="41" fillId="150" borderId="303" xfId="31628" applyNumberFormat="1" applyFont="1" applyFill="1" applyBorder="1" applyAlignment="1">
      <alignment horizontal="right"/>
    </xf>
    <xf numFmtId="0" fontId="69" fillId="0" borderId="303" xfId="31626" applyFont="1" applyBorder="1" applyAlignment="1">
      <alignment vertical="center" wrapText="1"/>
    </xf>
    <xf numFmtId="16" fontId="6" fillId="150" borderId="303" xfId="31626" quotePrefix="1" applyNumberFormat="1" applyFill="1" applyBorder="1" applyAlignment="1">
      <alignment horizontal="left" wrapText="1"/>
    </xf>
    <xf numFmtId="16" fontId="6" fillId="143" borderId="303" xfId="31626" quotePrefix="1" applyNumberFormat="1" applyFill="1" applyBorder="1" applyAlignment="1">
      <alignment horizontal="center" wrapText="1"/>
    </xf>
    <xf numFmtId="14" fontId="6" fillId="150" borderId="303" xfId="31626" quotePrefix="1" applyNumberFormat="1" applyFill="1" applyBorder="1" applyAlignment="1">
      <alignment horizontal="center" wrapText="1"/>
    </xf>
    <xf numFmtId="14" fontId="6" fillId="150" borderId="303" xfId="31626" applyNumberFormat="1" applyFill="1" applyBorder="1" applyAlignment="1">
      <alignment wrapText="1"/>
    </xf>
    <xf numFmtId="0" fontId="8" fillId="0" borderId="0" xfId="31608" applyFill="1" applyAlignment="1">
      <alignment vertical="center"/>
    </xf>
    <xf numFmtId="0" fontId="8" fillId="0" borderId="0" xfId="31608" applyFill="1" applyAlignment="1">
      <alignment vertical="center" wrapText="1"/>
    </xf>
    <xf numFmtId="0" fontId="8" fillId="0" borderId="0" xfId="31608" applyFill="1" applyAlignment="1">
      <alignment horizontal="center" vertical="center"/>
    </xf>
    <xf numFmtId="0" fontId="204" fillId="0" borderId="0" xfId="31608" applyFont="1" applyFill="1" applyAlignment="1">
      <alignment horizontal="left" vertical="top"/>
    </xf>
    <xf numFmtId="0" fontId="8" fillId="0" borderId="0" xfId="31608" applyFill="1" applyAlignment="1">
      <alignment horizontal="left" vertical="top"/>
    </xf>
    <xf numFmtId="0" fontId="8" fillId="0" borderId="0" xfId="31608" applyFill="1" applyAlignment="1">
      <alignment vertical="top"/>
    </xf>
    <xf numFmtId="0" fontId="34" fillId="0" borderId="0" xfId="6" applyFill="1"/>
    <xf numFmtId="0" fontId="34" fillId="0" borderId="0" xfId="6" applyFill="1" applyAlignment="1">
      <alignment horizontal="center"/>
    </xf>
    <xf numFmtId="0" fontId="12" fillId="0" borderId="0" xfId="20563" applyFont="1" applyFill="1" applyAlignment="1">
      <alignment horizontal="left"/>
    </xf>
    <xf numFmtId="10" fontId="204" fillId="3" borderId="4" xfId="31610" applyNumberFormat="1" applyFont="1" applyFill="1" applyBorder="1" applyAlignment="1">
      <alignment horizontal="center" vertical="center"/>
    </xf>
    <xf numFmtId="10" fontId="204" fillId="3" borderId="313" xfId="31610" applyNumberFormat="1" applyFont="1" applyFill="1" applyBorder="1" applyAlignment="1">
      <alignment horizontal="center" vertical="center"/>
    </xf>
    <xf numFmtId="10" fontId="204" fillId="3" borderId="305" xfId="31610" applyNumberFormat="1" applyFont="1" applyFill="1" applyBorder="1" applyAlignment="1">
      <alignment horizontal="center" vertical="center"/>
    </xf>
    <xf numFmtId="172" fontId="206" fillId="0" borderId="138" xfId="64" applyNumberFormat="1" applyFont="1" applyBorder="1" applyAlignment="1">
      <alignment horizontal="right"/>
    </xf>
    <xf numFmtId="172" fontId="54" fillId="146" borderId="121" xfId="64" applyNumberFormat="1" applyFont="1" applyFill="1" applyBorder="1" applyAlignment="1">
      <alignment horizontal="right"/>
    </xf>
    <xf numFmtId="172" fontId="12" fillId="143" borderId="139" xfId="64" applyNumberFormat="1" applyFont="1" applyFill="1" applyBorder="1" applyAlignment="1">
      <alignment horizontal="right"/>
    </xf>
    <xf numFmtId="172" fontId="12" fillId="143" borderId="136" xfId="64" applyNumberFormat="1" applyFont="1" applyFill="1" applyBorder="1" applyAlignment="1">
      <alignment horizontal="right"/>
    </xf>
    <xf numFmtId="172" fontId="12" fillId="143" borderId="138" xfId="64" applyNumberFormat="1" applyFont="1" applyFill="1" applyBorder="1" applyAlignment="1">
      <alignment horizontal="right"/>
    </xf>
    <xf numFmtId="172" fontId="221" fillId="146" borderId="121" xfId="64" applyNumberFormat="1" applyFont="1" applyFill="1" applyBorder="1" applyAlignment="1">
      <alignment horizontal="right"/>
    </xf>
    <xf numFmtId="172" fontId="12" fillId="145" borderId="136" xfId="64" applyNumberFormat="1" applyFont="1" applyFill="1" applyBorder="1"/>
    <xf numFmtId="172" fontId="0" fillId="0" borderId="0" xfId="64" applyNumberFormat="1" applyFont="1"/>
    <xf numFmtId="172" fontId="0" fillId="0" borderId="0" xfId="64" applyNumberFormat="1" applyFont="1" applyBorder="1"/>
    <xf numFmtId="0" fontId="5" fillId="0" borderId="0" xfId="20563" applyFont="1" applyFill="1" applyAlignment="1">
      <alignment horizontal="left"/>
    </xf>
    <xf numFmtId="0" fontId="38" fillId="0" borderId="0" xfId="2" applyFont="1" applyBorder="1" applyAlignment="1" applyProtection="1">
      <alignment horizontal="left"/>
      <protection locked="0"/>
    </xf>
    <xf numFmtId="0" fontId="37" fillId="0" borderId="0" xfId="2" applyFont="1" applyBorder="1" applyProtection="1">
      <protection locked="0"/>
    </xf>
    <xf numFmtId="0" fontId="35" fillId="0" borderId="0" xfId="2" applyFont="1" applyBorder="1" applyProtection="1">
      <protection locked="0"/>
    </xf>
    <xf numFmtId="0" fontId="35" fillId="0" borderId="3" xfId="2" applyFont="1" applyBorder="1" applyAlignment="1">
      <alignment horizontal="left"/>
    </xf>
    <xf numFmtId="166" fontId="37" fillId="0" borderId="3" xfId="20543" applyNumberFormat="1" applyFont="1" applyFill="1" applyBorder="1" applyAlignment="1" applyProtection="1">
      <alignment horizontal="center"/>
      <protection locked="0"/>
    </xf>
    <xf numFmtId="167" fontId="37" fillId="0" borderId="3" xfId="20543" applyNumberFormat="1" applyFont="1" applyFill="1" applyBorder="1" applyAlignment="1" applyProtection="1">
      <alignment horizontal="center"/>
      <protection locked="0"/>
    </xf>
    <xf numFmtId="166" fontId="21" fillId="0" borderId="0" xfId="20531" applyNumberFormat="1" applyFont="1" applyAlignment="1">
      <alignment horizontal="right"/>
    </xf>
    <xf numFmtId="166" fontId="21" fillId="0" borderId="0" xfId="20531" applyNumberFormat="1" applyFont="1"/>
    <xf numFmtId="166" fontId="47" fillId="0" borderId="0" xfId="20531" applyNumberFormat="1" applyFont="1"/>
    <xf numFmtId="166" fontId="69" fillId="0" borderId="0" xfId="20531" applyNumberFormat="1" applyFont="1" applyAlignment="1">
      <alignment horizontal="center"/>
    </xf>
    <xf numFmtId="166" fontId="41" fillId="0" borderId="0" xfId="20531" applyNumberFormat="1" applyFont="1" applyAlignment="1">
      <alignment horizontal="right"/>
    </xf>
    <xf numFmtId="166" fontId="69" fillId="0" borderId="104" xfId="20531" applyNumberFormat="1" applyFont="1" applyBorder="1" applyAlignment="1">
      <alignment horizontal="center" wrapText="1"/>
    </xf>
    <xf numFmtId="166" fontId="0" fillId="3" borderId="2" xfId="20531" applyNumberFormat="1" applyFont="1" applyFill="1" applyBorder="1"/>
    <xf numFmtId="166" fontId="0" fillId="3" borderId="123" xfId="20531" applyNumberFormat="1" applyFont="1" applyFill="1" applyBorder="1"/>
    <xf numFmtId="166" fontId="0" fillId="143" borderId="123" xfId="20531" applyNumberFormat="1" applyFont="1" applyFill="1" applyBorder="1"/>
    <xf numFmtId="166" fontId="0" fillId="3" borderId="21" xfId="20531" applyNumberFormat="1" applyFont="1" applyFill="1" applyBorder="1"/>
    <xf numFmtId="166" fontId="201" fillId="3" borderId="104" xfId="20531" applyNumberFormat="1" applyFont="1" applyFill="1" applyBorder="1"/>
    <xf numFmtId="166" fontId="69" fillId="3" borderId="104" xfId="20531" applyNumberFormat="1" applyFont="1" applyFill="1" applyBorder="1"/>
    <xf numFmtId="166" fontId="17" fillId="0" borderId="0" xfId="20531" applyNumberFormat="1" applyFont="1"/>
    <xf numFmtId="166" fontId="17" fillId="143" borderId="123" xfId="20531" applyNumberFormat="1" applyFont="1" applyFill="1" applyBorder="1"/>
    <xf numFmtId="166" fontId="69" fillId="3" borderId="123" xfId="20531" applyNumberFormat="1" applyFont="1" applyFill="1" applyBorder="1"/>
    <xf numFmtId="166" fontId="12" fillId="0" borderId="0" xfId="20531" applyNumberFormat="1" applyFont="1" applyAlignment="1">
      <alignment horizontal="right"/>
    </xf>
    <xf numFmtId="166" fontId="225" fillId="146" borderId="123" xfId="20531" applyNumberFormat="1" applyFont="1" applyFill="1" applyBorder="1" applyAlignment="1">
      <alignment horizontal="center" vertical="center"/>
    </xf>
    <xf numFmtId="166" fontId="225" fillId="143" borderId="123" xfId="20531" applyNumberFormat="1" applyFont="1" applyFill="1" applyBorder="1" applyAlignment="1">
      <alignment horizontal="center" vertical="center"/>
    </xf>
    <xf numFmtId="166" fontId="17" fillId="0" borderId="123" xfId="20531" applyNumberFormat="1" applyFont="1" applyBorder="1"/>
    <xf numFmtId="166" fontId="17" fillId="3" borderId="123" xfId="20531" applyNumberFormat="1" applyFont="1" applyFill="1" applyBorder="1"/>
    <xf numFmtId="166" fontId="17" fillId="0" borderId="0" xfId="20531" applyNumberFormat="1" applyFont="1" applyAlignment="1">
      <alignment horizontal="right"/>
    </xf>
    <xf numFmtId="172" fontId="12" fillId="3" borderId="121" xfId="20554" applyNumberFormat="1" applyFont="1" applyFill="1" applyBorder="1" applyAlignment="1">
      <alignment horizontal="right"/>
    </xf>
    <xf numFmtId="0" fontId="4" fillId="0" borderId="0" xfId="20548" applyFont="1"/>
    <xf numFmtId="0" fontId="4" fillId="0" borderId="10" xfId="20548" applyFont="1" applyBorder="1"/>
    <xf numFmtId="0" fontId="4" fillId="3" borderId="123" xfId="20548" applyFont="1" applyFill="1" applyBorder="1"/>
    <xf numFmtId="172" fontId="12" fillId="3" borderId="136" xfId="64" applyNumberFormat="1" applyFont="1" applyFill="1" applyBorder="1"/>
    <xf numFmtId="0" fontId="3" fillId="0" borderId="0" xfId="20575" applyFont="1"/>
    <xf numFmtId="0" fontId="41" fillId="0" borderId="10" xfId="20548" applyFont="1" applyFill="1" applyBorder="1"/>
    <xf numFmtId="0" fontId="41" fillId="0" borderId="0" xfId="20548" applyFont="1" applyFill="1"/>
    <xf numFmtId="172" fontId="42" fillId="2" borderId="123" xfId="64" applyNumberFormat="1" applyFont="1" applyFill="1" applyBorder="1" applyAlignment="1">
      <alignment horizontal="center" vertical="center"/>
    </xf>
    <xf numFmtId="172" fontId="42" fillId="143" borderId="123" xfId="64" applyNumberFormat="1" applyFont="1" applyFill="1" applyBorder="1" applyAlignment="1">
      <alignment horizontal="center" vertical="center"/>
    </xf>
    <xf numFmtId="172" fontId="21" fillId="147" borderId="121" xfId="20563" applyNumberFormat="1" applyFill="1" applyBorder="1" applyAlignment="1">
      <alignment horizontal="center" wrapText="1"/>
    </xf>
    <xf numFmtId="172" fontId="162" fillId="147" borderId="121" xfId="20563" applyNumberFormat="1" applyFont="1" applyFill="1" applyBorder="1" applyAlignment="1">
      <alignment horizontal="center" wrapText="1"/>
    </xf>
    <xf numFmtId="44" fontId="21" fillId="0" borderId="0" xfId="20563" applyNumberFormat="1"/>
    <xf numFmtId="0" fontId="33" fillId="0" borderId="0" xfId="31630" applyFont="1"/>
    <xf numFmtId="0" fontId="34" fillId="0" borderId="0" xfId="6" applyAlignment="1">
      <alignment horizontal="left"/>
    </xf>
    <xf numFmtId="172" fontId="42" fillId="0" borderId="0" xfId="64" applyNumberFormat="1" applyFont="1"/>
    <xf numFmtId="43" fontId="34" fillId="0" borderId="0" xfId="64" applyFont="1"/>
    <xf numFmtId="172" fontId="34" fillId="0" borderId="0" xfId="64" applyNumberFormat="1" applyFont="1"/>
    <xf numFmtId="0" fontId="69" fillId="0" borderId="0" xfId="31631" applyFont="1"/>
    <xf numFmtId="0" fontId="2" fillId="0" borderId="0" xfId="31631"/>
    <xf numFmtId="172" fontId="42" fillId="0" borderId="0" xfId="64" applyNumberFormat="1" applyFont="1" applyFill="1"/>
    <xf numFmtId="43" fontId="42" fillId="0" borderId="0" xfId="64" applyFont="1" applyFill="1"/>
    <xf numFmtId="0" fontId="203" fillId="152" borderId="297" xfId="20571" applyFont="1" applyFill="1" applyBorder="1" applyAlignment="1">
      <alignment horizontal="center" vertical="center" wrapText="1"/>
    </xf>
    <xf numFmtId="0" fontId="206" fillId="2" borderId="297" xfId="31632" applyFont="1" applyFill="1" applyBorder="1" applyAlignment="1">
      <alignment horizontal="center" vertical="center" wrapText="1"/>
    </xf>
    <xf numFmtId="0" fontId="42" fillId="0" borderId="0" xfId="12" applyFont="1" applyAlignment="1">
      <alignment horizontal="center" vertical="center" wrapText="1"/>
    </xf>
    <xf numFmtId="43" fontId="228" fillId="2" borderId="303" xfId="64" applyFont="1" applyFill="1" applyBorder="1" applyAlignment="1">
      <alignment horizontal="right" vertical="top"/>
    </xf>
    <xf numFmtId="10" fontId="228" fillId="2" borderId="303" xfId="58" applyNumberFormat="1" applyFont="1" applyFill="1" applyBorder="1" applyAlignment="1">
      <alignment horizontal="right" vertical="top"/>
    </xf>
    <xf numFmtId="0" fontId="200" fillId="2" borderId="53" xfId="31633" applyFont="1" applyFill="1" applyBorder="1" applyAlignment="1">
      <alignment vertical="center" wrapText="1"/>
    </xf>
    <xf numFmtId="0" fontId="200" fillId="2" borderId="2" xfId="31633" applyFont="1" applyFill="1" applyBorder="1" applyAlignment="1">
      <alignment vertical="center" wrapText="1"/>
    </xf>
    <xf numFmtId="0" fontId="200" fillId="2" borderId="319" xfId="31633" applyFont="1" applyFill="1" applyBorder="1" applyAlignment="1">
      <alignment vertical="center" wrapText="1"/>
    </xf>
    <xf numFmtId="0" fontId="200" fillId="2" borderId="303" xfId="31633" applyFont="1" applyFill="1" applyBorder="1" applyAlignment="1">
      <alignment vertical="center" wrapText="1"/>
    </xf>
    <xf numFmtId="0" fontId="200" fillId="158" borderId="319" xfId="31633" applyFont="1" applyFill="1" applyBorder="1" applyAlignment="1">
      <alignment vertical="center" wrapText="1"/>
    </xf>
    <xf numFmtId="0" fontId="200" fillId="158" borderId="303" xfId="31633" applyFont="1" applyFill="1" applyBorder="1" applyAlignment="1">
      <alignment vertical="center" wrapText="1"/>
    </xf>
    <xf numFmtId="0" fontId="199" fillId="158" borderId="319" xfId="31633" applyFont="1" applyFill="1" applyBorder="1" applyAlignment="1">
      <alignment vertical="center" wrapText="1"/>
    </xf>
    <xf numFmtId="0" fontId="199" fillId="158" borderId="303" xfId="31633" applyFont="1" applyFill="1" applyBorder="1" applyAlignment="1">
      <alignment vertical="center" wrapText="1"/>
    </xf>
    <xf numFmtId="0" fontId="34" fillId="2" borderId="303" xfId="12" applyFill="1" applyBorder="1" applyAlignment="1">
      <alignment horizontal="left"/>
    </xf>
    <xf numFmtId="220" fontId="34" fillId="2" borderId="303" xfId="390" applyNumberFormat="1" applyFont="1" applyFill="1" applyBorder="1" applyAlignment="1">
      <alignment horizontal="center"/>
    </xf>
    <xf numFmtId="0" fontId="34" fillId="3" borderId="303" xfId="31634" applyFont="1" applyFill="1" applyBorder="1" applyAlignment="1">
      <alignment horizontal="left"/>
    </xf>
    <xf numFmtId="0" fontId="34" fillId="3" borderId="0" xfId="31634" applyFont="1" applyFill="1" applyAlignment="1">
      <alignment horizontal="left"/>
    </xf>
    <xf numFmtId="0" fontId="69" fillId="0" borderId="0" xfId="31635" applyFont="1"/>
    <xf numFmtId="0" fontId="2" fillId="0" borderId="0" xfId="31635"/>
    <xf numFmtId="0" fontId="206" fillId="0" borderId="303" xfId="31636" applyFont="1" applyBorder="1" applyAlignment="1">
      <alignment horizontal="center" vertical="center" wrapText="1"/>
    </xf>
    <xf numFmtId="0" fontId="0" fillId="0" borderId="0" xfId="0" applyAlignment="1">
      <alignment horizontal="left" wrapText="1"/>
    </xf>
    <xf numFmtId="0" fontId="0" fillId="0" borderId="0" xfId="0" applyAlignment="1">
      <alignment horizontal="center"/>
    </xf>
    <xf numFmtId="0" fontId="201" fillId="0" borderId="123" xfId="0" applyFont="1" applyBorder="1" applyAlignment="1">
      <alignment horizontal="center"/>
    </xf>
    <xf numFmtId="42" fontId="201" fillId="0" borderId="123" xfId="0" applyNumberFormat="1" applyFont="1" applyBorder="1" applyAlignment="1">
      <alignment horizontal="center"/>
    </xf>
    <xf numFmtId="0" fontId="33" fillId="0" borderId="90" xfId="2" applyFont="1" applyBorder="1" applyAlignment="1">
      <alignment horizontal="left"/>
    </xf>
    <xf numFmtId="0" fontId="33" fillId="0" borderId="91" xfId="2" applyFont="1" applyBorder="1" applyAlignment="1">
      <alignment horizontal="left"/>
    </xf>
    <xf numFmtId="0" fontId="33" fillId="0" borderId="92" xfId="2" applyFont="1" applyBorder="1" applyAlignment="1">
      <alignment horizontal="left"/>
    </xf>
    <xf numFmtId="0" fontId="35" fillId="0" borderId="0" xfId="2" applyFont="1" applyAlignment="1">
      <alignment horizontal="left" wrapText="1"/>
    </xf>
    <xf numFmtId="0" fontId="240" fillId="0" borderId="0" xfId="20575" applyFont="1" applyAlignment="1">
      <alignment horizontal="center"/>
    </xf>
    <xf numFmtId="0" fontId="69" fillId="0" borderId="0" xfId="20575" applyFont="1" applyAlignment="1">
      <alignment horizontal="center"/>
    </xf>
    <xf numFmtId="0" fontId="69" fillId="0" borderId="133" xfId="20575" applyFont="1" applyBorder="1" applyAlignment="1">
      <alignment horizontal="center"/>
    </xf>
    <xf numFmtId="0" fontId="69" fillId="0" borderId="124" xfId="20575" applyFont="1" applyBorder="1" applyAlignment="1">
      <alignment horizontal="center"/>
    </xf>
    <xf numFmtId="0" fontId="69" fillId="0" borderId="106" xfId="20575" applyFont="1" applyBorder="1" applyAlignment="1">
      <alignment horizontal="center" wrapText="1"/>
    </xf>
    <xf numFmtId="0" fontId="69" fillId="0" borderId="145" xfId="20575" applyFont="1" applyBorder="1" applyAlignment="1">
      <alignment horizontal="center" wrapText="1"/>
    </xf>
    <xf numFmtId="0" fontId="69" fillId="0" borderId="105" xfId="20575" applyFont="1" applyBorder="1" applyAlignment="1">
      <alignment horizontal="center" wrapText="1"/>
    </xf>
    <xf numFmtId="0" fontId="39" fillId="0" borderId="173" xfId="20549" applyFont="1" applyBorder="1" applyAlignment="1">
      <alignment horizontal="center"/>
    </xf>
    <xf numFmtId="0" fontId="39" fillId="0" borderId="150" xfId="20549" applyFont="1" applyBorder="1" applyAlignment="1">
      <alignment horizontal="center"/>
    </xf>
    <xf numFmtId="0" fontId="39" fillId="0" borderId="98" xfId="20549" applyFont="1" applyBorder="1" applyAlignment="1">
      <alignment horizontal="center"/>
    </xf>
    <xf numFmtId="0" fontId="40" fillId="0" borderId="73" xfId="20549" applyFont="1" applyBorder="1" applyAlignment="1">
      <alignment horizontal="center"/>
    </xf>
    <xf numFmtId="0" fontId="40" fillId="0" borderId="107" xfId="20549" applyFont="1" applyBorder="1" applyAlignment="1">
      <alignment horizontal="center"/>
    </xf>
    <xf numFmtId="0" fontId="40" fillId="0" borderId="106" xfId="20549" applyFont="1" applyBorder="1" applyAlignment="1">
      <alignment horizontal="center"/>
    </xf>
    <xf numFmtId="0" fontId="40" fillId="0" borderId="145" xfId="20549" applyFont="1" applyBorder="1" applyAlignment="1">
      <alignment horizontal="center"/>
    </xf>
    <xf numFmtId="0" fontId="12" fillId="0" borderId="0" xfId="20548" applyFont="1" applyAlignment="1">
      <alignment horizontal="left" wrapText="1"/>
    </xf>
    <xf numFmtId="37" fontId="43" fillId="0" borderId="106" xfId="6" applyNumberFormat="1" applyFont="1" applyBorder="1" applyAlignment="1">
      <alignment horizontal="center"/>
    </xf>
    <xf numFmtId="37" fontId="43" fillId="0" borderId="73" xfId="6" applyNumberFormat="1" applyFont="1" applyBorder="1" applyAlignment="1">
      <alignment horizontal="center"/>
    </xf>
    <xf numFmtId="37" fontId="43" fillId="0" borderId="107" xfId="6" applyNumberFormat="1" applyFont="1" applyBorder="1" applyAlignment="1">
      <alignment horizontal="center"/>
    </xf>
    <xf numFmtId="0" fontId="42" fillId="0" borderId="106" xfId="7" applyNumberFormat="1" applyFont="1" applyFill="1" applyBorder="1" applyAlignment="1">
      <alignment horizontal="center" vertical="center"/>
    </xf>
    <xf numFmtId="0" fontId="42" fillId="0" borderId="73" xfId="7" applyNumberFormat="1" applyFont="1" applyFill="1" applyBorder="1" applyAlignment="1">
      <alignment horizontal="center" vertical="center"/>
    </xf>
    <xf numFmtId="0" fontId="42" fillId="0" borderId="107" xfId="7" applyNumberFormat="1" applyFont="1" applyFill="1" applyBorder="1" applyAlignment="1">
      <alignment horizontal="center" vertical="center"/>
    </xf>
    <xf numFmtId="37" fontId="43" fillId="0" borderId="6" xfId="6" applyNumberFormat="1" applyFont="1" applyBorder="1" applyAlignment="1">
      <alignment horizontal="center"/>
    </xf>
    <xf numFmtId="0" fontId="69" fillId="0" borderId="303" xfId="31626" applyFont="1" applyBorder="1" applyAlignment="1">
      <alignment horizontal="center" vertical="center" wrapText="1"/>
    </xf>
    <xf numFmtId="0" fontId="47" fillId="0" borderId="0" xfId="20532" applyFont="1" applyAlignment="1">
      <alignment horizontal="left"/>
    </xf>
    <xf numFmtId="0" fontId="47" fillId="0" borderId="101" xfId="20532" applyFont="1" applyBorder="1" applyAlignment="1">
      <alignment horizontal="center" wrapText="1"/>
    </xf>
    <xf numFmtId="0" fontId="47" fillId="0" borderId="8" xfId="20532" applyFont="1" applyBorder="1" applyAlignment="1">
      <alignment horizontal="center" wrapText="1"/>
    </xf>
    <xf numFmtId="0" fontId="8" fillId="2" borderId="101" xfId="31608" applyFill="1" applyBorder="1" applyAlignment="1">
      <alignment horizontal="center" vertical="center"/>
    </xf>
    <xf numFmtId="0" fontId="8" fillId="2" borderId="100" xfId="31608" applyFill="1" applyBorder="1" applyAlignment="1">
      <alignment horizontal="center" vertical="center"/>
    </xf>
    <xf numFmtId="0" fontId="8" fillId="2" borderId="151" xfId="31608" applyFill="1" applyBorder="1" applyAlignment="1">
      <alignment horizontal="center" vertical="center"/>
    </xf>
    <xf numFmtId="0" fontId="204" fillId="0" borderId="0" xfId="31608" applyFont="1" applyFill="1" applyAlignment="1">
      <alignment horizontal="left" vertical="top" wrapText="1"/>
    </xf>
    <xf numFmtId="0" fontId="205" fillId="0" borderId="106" xfId="31608" applyFont="1" applyBorder="1" applyAlignment="1">
      <alignment horizontal="center"/>
    </xf>
    <xf numFmtId="0" fontId="205" fillId="0" borderId="73" xfId="31608" applyFont="1" applyBorder="1" applyAlignment="1">
      <alignment horizontal="center"/>
    </xf>
    <xf numFmtId="0" fontId="202" fillId="3" borderId="106" xfId="31608" applyFont="1" applyFill="1" applyBorder="1" applyAlignment="1">
      <alignment horizontal="center" vertical="center" wrapText="1"/>
    </xf>
    <xf numFmtId="0" fontId="202" fillId="3" borderId="73" xfId="31608" applyFont="1" applyFill="1" applyBorder="1" applyAlignment="1">
      <alignment horizontal="center" vertical="center" wrapText="1"/>
    </xf>
    <xf numFmtId="0" fontId="202" fillId="3" borderId="107" xfId="31608" applyFont="1" applyFill="1" applyBorder="1" applyAlignment="1">
      <alignment horizontal="center" vertical="center" wrapText="1"/>
    </xf>
    <xf numFmtId="0" fontId="8" fillId="2" borderId="102" xfId="31608" applyFill="1" applyBorder="1" applyAlignment="1">
      <alignment horizontal="center" vertical="center"/>
    </xf>
    <xf numFmtId="0" fontId="8" fillId="2" borderId="307" xfId="31608" applyFill="1" applyBorder="1" applyAlignment="1">
      <alignment horizontal="center" vertical="center"/>
    </xf>
    <xf numFmtId="0" fontId="8" fillId="2" borderId="305" xfId="31608" applyFill="1" applyBorder="1" applyAlignment="1">
      <alignment horizontal="center" vertical="center"/>
    </xf>
    <xf numFmtId="0" fontId="202" fillId="3" borderId="103" xfId="31608" applyFont="1" applyFill="1" applyBorder="1" applyAlignment="1">
      <alignment horizontal="center" vertical="center" wrapText="1"/>
    </xf>
    <xf numFmtId="0" fontId="202" fillId="3" borderId="104" xfId="31608" applyFont="1" applyFill="1" applyBorder="1" applyAlignment="1">
      <alignment horizontal="center" vertical="center" wrapText="1"/>
    </xf>
    <xf numFmtId="0" fontId="202" fillId="3" borderId="105" xfId="31608" applyFont="1" applyFill="1" applyBorder="1" applyAlignment="1">
      <alignment horizontal="center" vertical="center" wrapText="1"/>
    </xf>
    <xf numFmtId="0" fontId="202" fillId="3" borderId="102" xfId="31608" applyFont="1" applyFill="1" applyBorder="1" applyAlignment="1">
      <alignment horizontal="center" wrapText="1"/>
    </xf>
    <xf numFmtId="0" fontId="202" fillId="3" borderId="305" xfId="31608" applyFont="1" applyFill="1" applyBorder="1" applyAlignment="1">
      <alignment horizontal="center" wrapText="1"/>
    </xf>
    <xf numFmtId="0" fontId="202" fillId="3" borderId="101" xfId="31608" applyFont="1" applyFill="1" applyBorder="1" applyAlignment="1">
      <alignment horizontal="center" wrapText="1"/>
    </xf>
    <xf numFmtId="0" fontId="202" fillId="3" borderId="151" xfId="31608" applyFont="1" applyFill="1" applyBorder="1" applyAlignment="1">
      <alignment horizontal="center" wrapText="1"/>
    </xf>
    <xf numFmtId="0" fontId="201" fillId="3" borderId="101" xfId="31608" applyFont="1" applyFill="1" applyBorder="1" applyAlignment="1">
      <alignment horizontal="center" wrapText="1"/>
    </xf>
    <xf numFmtId="0" fontId="201" fillId="3" borderId="151" xfId="31608" applyFont="1" applyFill="1" applyBorder="1" applyAlignment="1">
      <alignment horizontal="center" wrapText="1"/>
    </xf>
    <xf numFmtId="0" fontId="200" fillId="0" borderId="0" xfId="31608" applyFont="1" applyAlignment="1">
      <alignment horizontal="center" vertical="center" wrapText="1"/>
    </xf>
    <xf numFmtId="0" fontId="200" fillId="0" borderId="3" xfId="31608" applyFont="1" applyBorder="1" applyAlignment="1">
      <alignment horizontal="center" vertical="center" wrapText="1"/>
    </xf>
    <xf numFmtId="0" fontId="201" fillId="3" borderId="102" xfId="31608" applyFont="1" applyFill="1" applyBorder="1" applyAlignment="1">
      <alignment horizontal="center" wrapText="1"/>
    </xf>
    <xf numFmtId="0" fontId="201" fillId="3" borderId="305" xfId="31608" applyFont="1" applyFill="1" applyBorder="1" applyAlignment="1">
      <alignment horizontal="center" wrapText="1"/>
    </xf>
    <xf numFmtId="0" fontId="201" fillId="148" borderId="102" xfId="31608" applyFont="1" applyFill="1" applyBorder="1" applyAlignment="1">
      <alignment horizontal="center" wrapText="1"/>
    </xf>
    <xf numFmtId="0" fontId="201" fillId="148" borderId="305" xfId="31608" applyFont="1" applyFill="1" applyBorder="1" applyAlignment="1">
      <alignment horizontal="center" wrapText="1"/>
    </xf>
    <xf numFmtId="0" fontId="69" fillId="0" borderId="123" xfId="20575" applyFont="1" applyBorder="1" applyAlignment="1">
      <alignment horizontal="center" vertical="center"/>
    </xf>
    <xf numFmtId="0" fontId="242" fillId="0" borderId="0" xfId="20575" applyFont="1" applyAlignment="1">
      <alignment horizontal="center"/>
    </xf>
    <xf numFmtId="0" fontId="17" fillId="0" borderId="110" xfId="20575" applyBorder="1" applyAlignment="1">
      <alignment horizontal="center" vertical="center"/>
    </xf>
    <xf numFmtId="0" fontId="17" fillId="0" borderId="166" xfId="20575" applyBorder="1" applyAlignment="1">
      <alignment horizontal="center" vertical="center"/>
    </xf>
    <xf numFmtId="0" fontId="17" fillId="0" borderId="141" xfId="20575" applyBorder="1" applyAlignment="1">
      <alignment horizontal="center" vertical="center"/>
    </xf>
    <xf numFmtId="0" fontId="17" fillId="0" borderId="126" xfId="20575" applyBorder="1" applyAlignment="1">
      <alignment horizontal="center" vertical="center"/>
    </xf>
    <xf numFmtId="0" fontId="17" fillId="0" borderId="124" xfId="20575" applyBorder="1" applyAlignment="1">
      <alignment horizontal="center" vertical="center"/>
    </xf>
    <xf numFmtId="0" fontId="17" fillId="0" borderId="133" xfId="20575" applyBorder="1" applyAlignment="1">
      <alignment horizontal="center" vertical="center"/>
    </xf>
    <xf numFmtId="0" fontId="17" fillId="0" borderId="132" xfId="20575" applyBorder="1" applyAlignment="1">
      <alignment horizontal="center" vertical="center"/>
    </xf>
    <xf numFmtId="0" fontId="12" fillId="145" borderId="122" xfId="20563" applyFont="1" applyFill="1" applyBorder="1" applyAlignment="1">
      <alignment wrapText="1"/>
    </xf>
    <xf numFmtId="0" fontId="12" fillId="145" borderId="137" xfId="20563" applyFont="1" applyFill="1" applyBorder="1" applyAlignment="1">
      <alignment wrapText="1"/>
    </xf>
    <xf numFmtId="0" fontId="12" fillId="145" borderId="121" xfId="20563" applyFont="1" applyFill="1" applyBorder="1" applyAlignment="1">
      <alignment wrapText="1"/>
    </xf>
    <xf numFmtId="0" fontId="12" fillId="145" borderId="122" xfId="20563" applyFont="1" applyFill="1" applyBorder="1" applyAlignment="1">
      <alignment horizontal="left" wrapText="1"/>
    </xf>
    <xf numFmtId="0" fontId="21" fillId="145" borderId="121" xfId="20563" applyFill="1" applyBorder="1" applyAlignment="1">
      <alignment horizontal="left" wrapText="1"/>
    </xf>
    <xf numFmtId="0" fontId="69" fillId="0" borderId="167" xfId="20563" applyFont="1" applyBorder="1" applyAlignment="1">
      <alignment horizontal="center" vertical="top" wrapText="1"/>
    </xf>
    <xf numFmtId="0" fontId="69" fillId="0" borderId="168" xfId="20563" applyFont="1" applyBorder="1" applyAlignment="1">
      <alignment horizontal="center" vertical="top" wrapText="1"/>
    </xf>
    <xf numFmtId="0" fontId="69" fillId="0" borderId="169" xfId="20563" applyFont="1" applyBorder="1" applyAlignment="1">
      <alignment horizontal="center" vertical="top" wrapText="1"/>
    </xf>
    <xf numFmtId="0" fontId="114" fillId="0" borderId="0" xfId="20561" applyFont="1" applyAlignment="1">
      <alignment horizontal="left" vertical="top" wrapText="1"/>
    </xf>
    <xf numFmtId="0" fontId="114" fillId="0" borderId="0" xfId="20561" applyFont="1" applyFill="1" applyAlignment="1">
      <alignment horizontal="left" vertical="top" wrapText="1"/>
    </xf>
    <xf numFmtId="0" fontId="114" fillId="0" borderId="0" xfId="20561" applyFont="1" applyAlignment="1">
      <alignment horizontal="left" wrapText="1"/>
    </xf>
    <xf numFmtId="0" fontId="46" fillId="3" borderId="106" xfId="20558" applyFont="1" applyFill="1" applyBorder="1" applyAlignment="1">
      <alignment horizontal="center" wrapText="1"/>
    </xf>
    <xf numFmtId="0" fontId="46" fillId="3" borderId="73" xfId="20558" applyFont="1" applyFill="1" applyBorder="1" applyAlignment="1">
      <alignment horizontal="center" wrapText="1"/>
    </xf>
    <xf numFmtId="0" fontId="46" fillId="3" borderId="107" xfId="20558" applyFont="1" applyFill="1" applyBorder="1" applyAlignment="1">
      <alignment horizontal="center" wrapText="1"/>
    </xf>
    <xf numFmtId="0" fontId="46" fillId="0" borderId="0" xfId="20558" applyFont="1" applyAlignment="1">
      <alignment horizontal="left" vertical="top" wrapText="1"/>
    </xf>
    <xf numFmtId="0" fontId="46" fillId="0" borderId="0" xfId="20557" applyFont="1" applyAlignment="1">
      <alignment horizontal="left" vertical="top" wrapText="1"/>
    </xf>
    <xf numFmtId="0" fontId="46" fillId="0" borderId="0" xfId="20557" applyFont="1" applyAlignment="1">
      <alignment horizontal="left" wrapText="1"/>
    </xf>
    <xf numFmtId="0" fontId="197" fillId="142" borderId="99" xfId="20532" applyFont="1" applyFill="1" applyBorder="1" applyAlignment="1">
      <alignment vertical="center" wrapText="1"/>
    </xf>
    <xf numFmtId="0" fontId="197" fillId="142" borderId="8" xfId="20532" applyFont="1" applyFill="1" applyBorder="1" applyAlignment="1">
      <alignment vertical="center" wrapText="1"/>
    </xf>
    <xf numFmtId="0" fontId="197" fillId="142" borderId="99" xfId="20532" applyFont="1" applyFill="1" applyBorder="1" applyAlignment="1">
      <alignment vertical="center"/>
    </xf>
    <xf numFmtId="0" fontId="197" fillId="142" borderId="8" xfId="20532" applyFont="1" applyFill="1" applyBorder="1" applyAlignment="1">
      <alignment vertical="center"/>
    </xf>
    <xf numFmtId="0" fontId="197" fillId="142" borderId="101" xfId="20532" applyFont="1" applyFill="1" applyBorder="1" applyAlignment="1">
      <alignment vertical="center" wrapText="1"/>
    </xf>
    <xf numFmtId="0" fontId="197" fillId="142" borderId="100" xfId="20532" applyFont="1" applyFill="1" applyBorder="1" applyAlignment="1">
      <alignment vertical="center" wrapText="1"/>
    </xf>
    <xf numFmtId="0" fontId="197" fillId="142" borderId="151" xfId="20532" applyFont="1" applyFill="1" applyBorder="1" applyAlignment="1">
      <alignment vertical="center" wrapText="1"/>
    </xf>
    <xf numFmtId="0" fontId="197" fillId="142" borderId="101" xfId="20532" applyFont="1" applyFill="1" applyBorder="1" applyAlignment="1">
      <alignment horizontal="center" vertical="center"/>
    </xf>
    <xf numFmtId="0" fontId="197" fillId="142" borderId="151" xfId="20532" applyFont="1" applyFill="1" applyBorder="1" applyAlignment="1">
      <alignment horizontal="center" vertical="center"/>
    </xf>
    <xf numFmtId="0" fontId="12" fillId="0" borderId="123" xfId="20532" applyFont="1" applyBorder="1" applyAlignment="1">
      <alignment horizontal="center"/>
    </xf>
    <xf numFmtId="0" fontId="24" fillId="0" borderId="123" xfId="20532" applyBorder="1" applyAlignment="1">
      <alignment horizontal="center"/>
    </xf>
    <xf numFmtId="172" fontId="12" fillId="0" borderId="123" xfId="64" applyNumberFormat="1" applyFont="1" applyFill="1" applyBorder="1" applyAlignment="1">
      <alignment horizontal="center"/>
    </xf>
    <xf numFmtId="0" fontId="10" fillId="0" borderId="123" xfId="20532" applyFont="1" applyBorder="1" applyAlignment="1">
      <alignment horizontal="center"/>
    </xf>
    <xf numFmtId="172" fontId="9" fillId="0" borderId="123" xfId="64" applyNumberFormat="1" applyFont="1" applyFill="1" applyBorder="1" applyAlignment="1">
      <alignment horizontal="center"/>
    </xf>
    <xf numFmtId="0" fontId="203" fillId="2" borderId="308" xfId="20571" applyFont="1" applyFill="1" applyBorder="1" applyAlignment="1">
      <alignment horizontal="center" vertical="center" wrapText="1"/>
    </xf>
    <xf numFmtId="0" fontId="203" fillId="2" borderId="318" xfId="20571" applyFont="1" applyFill="1" applyBorder="1" applyAlignment="1">
      <alignment horizontal="center" vertical="center" wrapText="1"/>
    </xf>
    <xf numFmtId="0" fontId="203" fillId="2" borderId="319" xfId="20571" applyFont="1" applyFill="1" applyBorder="1" applyAlignment="1">
      <alignment horizontal="center" vertical="center" wrapText="1"/>
    </xf>
    <xf numFmtId="0" fontId="227" fillId="0" borderId="3" xfId="0" applyFont="1" applyBorder="1" applyAlignment="1">
      <alignment horizontal="center"/>
    </xf>
    <xf numFmtId="0" fontId="0" fillId="152" borderId="123" xfId="0" applyFill="1" applyBorder="1" applyAlignment="1">
      <alignment horizontal="center"/>
    </xf>
    <xf numFmtId="0" fontId="0" fillId="0" borderId="0" xfId="0" applyAlignment="1">
      <alignment horizontal="center" wrapText="1"/>
    </xf>
    <xf numFmtId="2" fontId="21" fillId="0" borderId="0" xfId="20563" applyNumberFormat="1" applyAlignment="1">
      <alignment horizontal="center"/>
    </xf>
    <xf numFmtId="2" fontId="69" fillId="0" borderId="0" xfId="20575" applyNumberFormat="1" applyFont="1" applyAlignment="1">
      <alignment horizontal="center"/>
    </xf>
    <xf numFmtId="2" fontId="69" fillId="0" borderId="104" xfId="20575" applyNumberFormat="1" applyFont="1" applyBorder="1" applyAlignment="1">
      <alignment horizontal="center" wrapText="1"/>
    </xf>
    <xf numFmtId="2" fontId="225" fillId="146" borderId="123" xfId="7" applyNumberFormat="1" applyFont="1" applyFill="1" applyBorder="1" applyAlignment="1">
      <alignment horizontal="center" vertical="center"/>
    </xf>
    <xf numFmtId="2" fontId="225" fillId="143" borderId="123" xfId="7" applyNumberFormat="1" applyFont="1" applyFill="1" applyBorder="1" applyAlignment="1">
      <alignment horizontal="center" vertical="center"/>
    </xf>
    <xf numFmtId="2" fontId="256" fillId="146" borderId="104" xfId="20576" applyNumberFormat="1" applyFont="1" applyFill="1" applyBorder="1" applyAlignment="1">
      <alignment horizontal="center"/>
    </xf>
    <xf numFmtId="2" fontId="201" fillId="3" borderId="104" xfId="20576" applyNumberFormat="1" applyFont="1" applyFill="1" applyBorder="1" applyAlignment="1">
      <alignment horizontal="center"/>
    </xf>
    <xf numFmtId="2" fontId="225" fillId="146" borderId="123" xfId="64" applyNumberFormat="1" applyFont="1" applyFill="1" applyBorder="1" applyAlignment="1">
      <alignment horizontal="center" vertical="center"/>
    </xf>
    <xf numFmtId="2" fontId="255" fillId="146" borderId="104" xfId="20576" applyNumberFormat="1" applyFont="1" applyFill="1" applyBorder="1" applyAlignment="1">
      <alignment horizontal="center"/>
    </xf>
    <xf numFmtId="2" fontId="69" fillId="3" borderId="104" xfId="20576" applyNumberFormat="1" applyFont="1" applyFill="1" applyBorder="1" applyAlignment="1">
      <alignment horizontal="center"/>
    </xf>
    <xf numFmtId="2" fontId="17" fillId="146" borderId="123" xfId="20575" applyNumberFormat="1" applyFill="1" applyBorder="1" applyAlignment="1">
      <alignment horizontal="center"/>
    </xf>
    <xf numFmtId="2" fontId="69" fillId="146" borderId="123" xfId="20576" applyNumberFormat="1" applyFont="1" applyFill="1" applyBorder="1" applyAlignment="1">
      <alignment horizontal="center"/>
    </xf>
    <xf numFmtId="2" fontId="17" fillId="0" borderId="0" xfId="20575" applyNumberFormat="1" applyAlignment="1">
      <alignment horizontal="center"/>
    </xf>
  </cellXfs>
  <cellStyles count="31637">
    <cellStyle name="%" xfId="182" xr:uid="{00000000-0005-0000-0000-000000000000}"/>
    <cellStyle name="*MB Hardwired" xfId="179" xr:uid="{00000000-0005-0000-0000-000001000000}"/>
    <cellStyle name="*MB Input Table Calc" xfId="180" xr:uid="{00000000-0005-0000-0000-000002000000}"/>
    <cellStyle name="*MB Normal" xfId="202" xr:uid="{00000000-0005-0000-0000-000003000000}"/>
    <cellStyle name="*MB Normal 2" xfId="5552" xr:uid="{00000000-0005-0000-0000-000004000000}"/>
    <cellStyle name="*MB Placeholder" xfId="181" xr:uid="{00000000-0005-0000-0000-000004000000}"/>
    <cellStyle name="_x0013_,î3_x0001_N@4" xfId="111" xr:uid="{00000000-0005-0000-0000-000005000000}"/>
    <cellStyle name=":¨áy¡’?(" xfId="191" xr:uid="{00000000-0005-0000-0000-000006000000}"/>
    <cellStyle name="?? [0]_??" xfId="190" xr:uid="{00000000-0005-0000-0000-000007000000}"/>
    <cellStyle name="?????_VERA" xfId="193" xr:uid="{00000000-0005-0000-0000-000008000000}"/>
    <cellStyle name="??_?.????" xfId="198" xr:uid="{00000000-0005-0000-0000-000009000000}"/>
    <cellStyle name="_2530023 2Q05 Analysis" xfId="200" xr:uid="{00000000-0005-0000-0000-00000A000000}"/>
    <cellStyle name="_August Expense Reports" xfId="175" xr:uid="{00000000-0005-0000-0000-00000B000000}"/>
    <cellStyle name="_August Expense Reports_PwrGen" xfId="176" xr:uid="{00000000-0005-0000-0000-00000C000000}"/>
    <cellStyle name="_IDSM Contracts- 10 15 10 tlc" xfId="115" xr:uid="{00000000-0005-0000-0000-00000D000000}"/>
    <cellStyle name="_July YTD Staff Aug_all IDSM Manipulated" xfId="177" xr:uid="{00000000-0005-0000-0000-00000E000000}"/>
    <cellStyle name="_July YTD Staff Aug_Teri" xfId="117" xr:uid="{00000000-0005-0000-0000-00000F000000}"/>
    <cellStyle name="_Labor and OH from Pavel" xfId="167" xr:uid="{00000000-0005-0000-0000-000010000000}"/>
    <cellStyle name="_L-Other Non Current Liab" xfId="168" xr:uid="{00000000-0005-0000-0000-000011000000}"/>
    <cellStyle name="_Pavel_Staff Aug PCC charged 8.30" xfId="204" xr:uid="{00000000-0005-0000-0000-000012000000}"/>
    <cellStyle name="_Transfers - Adjustments" xfId="160" xr:uid="{00000000-0005-0000-0000-000013000000}"/>
    <cellStyle name="_Transfers - Adjustments_PwrGen" xfId="116" xr:uid="{00000000-0005-0000-0000-000014000000}"/>
    <cellStyle name="_x0010_“+ˆÉ•?pý¤" xfId="197" xr:uid="{00000000-0005-0000-0000-000015000000}"/>
    <cellStyle name="_x0010_“+ˆÉ•?pý¤ 2" xfId="5495" xr:uid="{00000000-0005-0000-0000-000017000000}"/>
    <cellStyle name="10 in (Normal)" xfId="183" xr:uid="{00000000-0005-0000-0000-000016000000}"/>
    <cellStyle name="20% - Accent1" xfId="82" builtinId="30" customBuiltin="1"/>
    <cellStyle name="20% - Accent1 10" xfId="5586" xr:uid="{00000000-0005-0000-0000-000019000000}"/>
    <cellStyle name="20% - Accent1 10 2" xfId="5272" xr:uid="{00000000-0005-0000-0000-00001A000000}"/>
    <cellStyle name="20% - Accent1 10 2 2" xfId="5589" xr:uid="{00000000-0005-0000-0000-00001B000000}"/>
    <cellStyle name="20% - Accent1 10 2 2 2" xfId="23364" xr:uid="{2ECA4F5E-022E-4896-81B3-AB7979AE08ED}"/>
    <cellStyle name="20% - Accent1 10 2 3" xfId="5592" xr:uid="{00000000-0005-0000-0000-00001C000000}"/>
    <cellStyle name="20% - Accent1 10 2 3 2" xfId="23367" xr:uid="{7E4FF7F9-3C8B-4BBA-8B2D-68FF87E25A23}"/>
    <cellStyle name="20% - Accent1 10 2 4" xfId="23280" xr:uid="{6EF1984F-7C0E-43F1-8BAB-06ACFAC07CEF}"/>
    <cellStyle name="20% - Accent1 10 3" xfId="5595" xr:uid="{00000000-0005-0000-0000-00001D000000}"/>
    <cellStyle name="20% - Accent1 10 3 2" xfId="23370" xr:uid="{89266F5A-E412-47FA-8747-2570513DC780}"/>
    <cellStyle name="20% - Accent1 10 4" xfId="5598" xr:uid="{00000000-0005-0000-0000-00001E000000}"/>
    <cellStyle name="20% - Accent1 10 4 2" xfId="5601" xr:uid="{00000000-0005-0000-0000-00001F000000}"/>
    <cellStyle name="20% - Accent1 10 4 2 2" xfId="23376" xr:uid="{BFE0818C-D47F-40FD-863D-6619A2221822}"/>
    <cellStyle name="20% - Accent1 10 4 3" xfId="23373" xr:uid="{AFA3713E-EFA6-4953-AFC4-AB486F01C1A3}"/>
    <cellStyle name="20% - Accent1 10 5" xfId="5604" xr:uid="{00000000-0005-0000-0000-000020000000}"/>
    <cellStyle name="20% - Accent1 10 5 2" xfId="23379" xr:uid="{61A81C49-5D5F-43F9-8CFA-51193E2B0419}"/>
    <cellStyle name="20% - Accent1 10 6" xfId="23361" xr:uid="{222EC7D9-B9F2-4978-8340-A39137253125}"/>
    <cellStyle name="20% - Accent1 11" xfId="5605" xr:uid="{00000000-0005-0000-0000-000021000000}"/>
    <cellStyle name="20% - Accent1 11 2" xfId="5271" xr:uid="{00000000-0005-0000-0000-000022000000}"/>
    <cellStyle name="20% - Accent1 11 2 2" xfId="23279" xr:uid="{A2699EE0-AF60-42B5-A8EE-B7965604AD61}"/>
    <cellStyle name="20% - Accent1 11 3" xfId="5270" xr:uid="{00000000-0005-0000-0000-000023000000}"/>
    <cellStyle name="20% - Accent1 11 3 2" xfId="5585" xr:uid="{00000000-0005-0000-0000-000024000000}"/>
    <cellStyle name="20% - Accent1 11 3 2 2" xfId="23360" xr:uid="{C73EC827-A725-439E-8ED8-A67419686D5B}"/>
    <cellStyle name="20% - Accent1 11 3 3" xfId="23278" xr:uid="{725D1430-98AE-4C71-B435-C30E053F0F8B}"/>
    <cellStyle name="20% - Accent1 11 4" xfId="23380" xr:uid="{EC321483-47A3-4ABD-B53B-7A5BC334315C}"/>
    <cellStyle name="20% - Accent1 12" xfId="5535" xr:uid="{00000000-0005-0000-0000-000025000000}"/>
    <cellStyle name="20% - Accent1 12 2" xfId="5269" xr:uid="{00000000-0005-0000-0000-000026000000}"/>
    <cellStyle name="20% - Accent1 12 2 2" xfId="23277" xr:uid="{88C413B9-7112-4000-B15C-03E9D3A67EAE}"/>
    <cellStyle name="20% - Accent1 12 3" xfId="5268" xr:uid="{00000000-0005-0000-0000-000027000000}"/>
    <cellStyle name="20% - Accent1 12 3 2" xfId="23276" xr:uid="{2297C04B-0949-4A77-8C77-8808FE7796FC}"/>
    <cellStyle name="20% - Accent1 12 4" xfId="23329" xr:uid="{4032E07D-DA7F-4299-B5E7-B3EAF3ACBE49}"/>
    <cellStyle name="20% - Accent1 13" xfId="5267" xr:uid="{00000000-0005-0000-0000-000028000000}"/>
    <cellStyle name="20% - Accent1 13 2" xfId="5584" xr:uid="{00000000-0005-0000-0000-000029000000}"/>
    <cellStyle name="20% - Accent1 13 2 2" xfId="23359" xr:uid="{FC5B7E5B-34BC-4D3C-B586-BC339AD09205}"/>
    <cellStyle name="20% - Accent1 13 3" xfId="5534" xr:uid="{00000000-0005-0000-0000-00002A000000}"/>
    <cellStyle name="20% - Accent1 13 3 2" xfId="23328" xr:uid="{7AD014A0-700B-4B9E-8590-0A301D211911}"/>
    <cellStyle name="20% - Accent1 13 4" xfId="23275" xr:uid="{5888741D-C449-4F20-9B2B-4E13A759D2C2}"/>
    <cellStyle name="20% - Accent1 14" xfId="5266" xr:uid="{00000000-0005-0000-0000-00002B000000}"/>
    <cellStyle name="20% - Accent1 14 2" xfId="5265" xr:uid="{00000000-0005-0000-0000-00002C000000}"/>
    <cellStyle name="20% - Accent1 14 2 2" xfId="23274" xr:uid="{6DFE78BD-1DFD-40DF-9E56-9118D5024EAB}"/>
    <cellStyle name="20% - Accent1 15" xfId="5264" xr:uid="{00000000-0005-0000-0000-00002D000000}"/>
    <cellStyle name="20% - Accent1 15 2" xfId="23273" xr:uid="{FD1BD7B8-3431-4465-B8BA-3CEC86489F67}"/>
    <cellStyle name="20% - Accent1 16" xfId="5612" xr:uid="{00000000-0005-0000-0000-00002E000000}"/>
    <cellStyle name="20% - Accent1 17" xfId="20659" xr:uid="{3086C2AB-E7B6-4BF9-B43B-697C8D4D692A}"/>
    <cellStyle name="20% - Accent1 2" xfId="184" xr:uid="{00000000-0005-0000-0000-000017000000}"/>
    <cellStyle name="20% - Accent1 2 2" xfId="5617" xr:uid="{00000000-0005-0000-0000-000030000000}"/>
    <cellStyle name="20% - Accent1 2 3" xfId="5620" xr:uid="{00000000-0005-0000-0000-000031000000}"/>
    <cellStyle name="20% - Accent1 2 3 2" xfId="5623" xr:uid="{00000000-0005-0000-0000-000032000000}"/>
    <cellStyle name="20% - Accent1 2 3 2 2" xfId="5626" xr:uid="{00000000-0005-0000-0000-000033000000}"/>
    <cellStyle name="20% - Accent1 2 3 2 2 2" xfId="5627" xr:uid="{00000000-0005-0000-0000-000034000000}"/>
    <cellStyle name="20% - Accent1 2 3 2 2 2 2" xfId="5630" xr:uid="{00000000-0005-0000-0000-000035000000}"/>
    <cellStyle name="20% - Accent1 2 3 2 2 2 2 2" xfId="23401" xr:uid="{CE51615E-4FC6-4578-AE16-681DEBC8B8FB}"/>
    <cellStyle name="20% - Accent1 2 3 2 2 2 3" xfId="5558" xr:uid="{00000000-0005-0000-0000-000036000000}"/>
    <cellStyle name="20% - Accent1 2 3 2 2 2 3 2" xfId="23335" xr:uid="{0878A951-02EB-4496-8A07-86E9D4C89198}"/>
    <cellStyle name="20% - Accent1 2 3 2 2 2 4" xfId="23398" xr:uid="{90BA7C71-0A94-4A0F-B028-0A34D58CD558}"/>
    <cellStyle name="20% - Accent1 2 3 2 2 3" xfId="5559" xr:uid="{00000000-0005-0000-0000-000037000000}"/>
    <cellStyle name="20% - Accent1 2 3 2 2 3 2" xfId="5263" xr:uid="{00000000-0005-0000-0000-000038000000}"/>
    <cellStyle name="20% - Accent1 2 3 2 2 3 2 2" xfId="23272" xr:uid="{7624F891-6506-45D8-984B-5A29E8FCD8B0}"/>
    <cellStyle name="20% - Accent1 2 3 2 2 3 3" xfId="23336" xr:uid="{9D8ACC2C-CF6E-4DB3-A46A-6571D1D83FF6}"/>
    <cellStyle name="20% - Accent1 2 3 2 2 4" xfId="5262" xr:uid="{00000000-0005-0000-0000-000039000000}"/>
    <cellStyle name="20% - Accent1 2 3 2 2 4 2" xfId="23271" xr:uid="{20649566-43F3-4012-8056-F29F100E7552}"/>
    <cellStyle name="20% - Accent1 2 3 2 2 5" xfId="23397" xr:uid="{7A61739A-8329-44D4-9C18-75B357B27AD8}"/>
    <cellStyle name="20% - Accent1 2 3 2 3" xfId="5261" xr:uid="{00000000-0005-0000-0000-00003A000000}"/>
    <cellStyle name="20% - Accent1 2 3 2 3 2" xfId="5260" xr:uid="{00000000-0005-0000-0000-00003B000000}"/>
    <cellStyle name="20% - Accent1 2 3 2 3 2 2" xfId="5259" xr:uid="{00000000-0005-0000-0000-00003C000000}"/>
    <cellStyle name="20% - Accent1 2 3 2 3 2 2 2" xfId="23268" xr:uid="{12D5B93F-AB82-4D9D-AE70-3F0955E4BB10}"/>
    <cellStyle name="20% - Accent1 2 3 2 3 2 2 3" xfId="31609" xr:uid="{4905BDE8-C4DD-455E-9285-9216736E9463}"/>
    <cellStyle name="20% - Accent1 2 3 2 3 2 2 4" xfId="31622" xr:uid="{988AB6E5-B049-4C86-8136-DC95C42EFA66}"/>
    <cellStyle name="20% - Accent1 2 3 2 3 2 2 4 2" xfId="31634" xr:uid="{1FCADBCF-DB55-48CB-9C13-1F0C37B2C8AB}"/>
    <cellStyle name="20% - Accent1 2 3 2 3 2 3" xfId="5258" xr:uid="{00000000-0005-0000-0000-00003D000000}"/>
    <cellStyle name="20% - Accent1 2 3 2 3 2 3 2" xfId="23267" xr:uid="{5BD0EA2E-31B4-41DC-85D8-8C7411F38AF5}"/>
    <cellStyle name="20% - Accent1 2 3 2 3 2 4" xfId="23269" xr:uid="{18FC9BE8-B44B-43AB-8EC5-419BE13CBF6C}"/>
    <cellStyle name="20% - Accent1 2 3 2 3 3" xfId="5257" xr:uid="{00000000-0005-0000-0000-00003E000000}"/>
    <cellStyle name="20% - Accent1 2 3 2 3 3 2" xfId="5256" xr:uid="{00000000-0005-0000-0000-00003F000000}"/>
    <cellStyle name="20% - Accent1 2 3 2 3 3 2 2" xfId="23265" xr:uid="{76899FAA-34B8-4A10-906F-CDF1B560E0E2}"/>
    <cellStyle name="20% - Accent1 2 3 2 3 3 3" xfId="23266" xr:uid="{49751C53-5D93-4C4D-B590-C067285C286E}"/>
    <cellStyle name="20% - Accent1 2 3 2 3 4" xfId="5255" xr:uid="{00000000-0005-0000-0000-000040000000}"/>
    <cellStyle name="20% - Accent1 2 3 2 3 4 2" xfId="23264" xr:uid="{AE94FF4C-6BC9-4556-8E96-0B96C4BF949A}"/>
    <cellStyle name="20% - Accent1 2 3 2 3 5" xfId="23270" xr:uid="{851B1E2B-06D5-4F38-8720-9BAE20734E21}"/>
    <cellStyle name="20% - Accent1 2 3 2 4" xfId="5254" xr:uid="{00000000-0005-0000-0000-000041000000}"/>
    <cellStyle name="20% - Accent1 2 3 2 4 2" xfId="5253" xr:uid="{00000000-0005-0000-0000-000042000000}"/>
    <cellStyle name="20% - Accent1 2 3 2 4 2 2" xfId="23262" xr:uid="{715C726E-6551-4C3B-9BE3-66188B5D1666}"/>
    <cellStyle name="20% - Accent1 2 3 2 4 3" xfId="5252" xr:uid="{00000000-0005-0000-0000-000043000000}"/>
    <cellStyle name="20% - Accent1 2 3 2 4 3 2" xfId="23261" xr:uid="{E79D5CDA-9676-4823-8A50-856AFCAE9B95}"/>
    <cellStyle name="20% - Accent1 2 3 2 4 4" xfId="23263" xr:uid="{FD4F79B9-DF9A-438C-8EE8-E2D79F694929}"/>
    <cellStyle name="20% - Accent1 2 3 2 5" xfId="5251" xr:uid="{00000000-0005-0000-0000-000044000000}"/>
    <cellStyle name="20% - Accent1 2 3 2 5 2" xfId="23260" xr:uid="{A9D5D324-49EA-4744-84D8-68F613C6A115}"/>
    <cellStyle name="20% - Accent1 2 3 2 6" xfId="5250" xr:uid="{00000000-0005-0000-0000-000045000000}"/>
    <cellStyle name="20% - Accent1 2 3 2 6 2" xfId="5249" xr:uid="{00000000-0005-0000-0000-000046000000}"/>
    <cellStyle name="20% - Accent1 2 3 2 6 2 2" xfId="23258" xr:uid="{C1C8D983-0212-4EBE-99BD-D7FBA56D157F}"/>
    <cellStyle name="20% - Accent1 2 3 2 6 3" xfId="23259" xr:uid="{49E120D3-B4FC-47CF-9159-1179BF7749CB}"/>
    <cellStyle name="20% - Accent1 2 3 2 7" xfId="5248" xr:uid="{00000000-0005-0000-0000-000047000000}"/>
    <cellStyle name="20% - Accent1 2 3 2 7 2" xfId="23257" xr:uid="{55714239-931E-4156-A7F0-98CBC37E8483}"/>
    <cellStyle name="20% - Accent1 2 3 2 8" xfId="23394" xr:uid="{630AF169-21B3-41CF-AEBF-2868220A41BB}"/>
    <cellStyle name="20% - Accent1 2 3 3" xfId="5247" xr:uid="{00000000-0005-0000-0000-000048000000}"/>
    <cellStyle name="20% - Accent1 2 3 3 2" xfId="5246" xr:uid="{00000000-0005-0000-0000-000049000000}"/>
    <cellStyle name="20% - Accent1 2 3 3 2 2" xfId="5245" xr:uid="{00000000-0005-0000-0000-00004A000000}"/>
    <cellStyle name="20% - Accent1 2 3 3 2 2 2" xfId="23254" xr:uid="{C59EE4B7-3E9B-4DB6-AB80-EBEE44826B87}"/>
    <cellStyle name="20% - Accent1 2 3 3 2 3" xfId="5244" xr:uid="{00000000-0005-0000-0000-00004B000000}"/>
    <cellStyle name="20% - Accent1 2 3 3 2 3 2" xfId="23253" xr:uid="{144CC683-AEB9-4A98-9546-0FA7A59E8D93}"/>
    <cellStyle name="20% - Accent1 2 3 3 2 4" xfId="23255" xr:uid="{14A58A75-0276-4B0E-A026-8B7ECFFA71EC}"/>
    <cellStyle name="20% - Accent1 2 3 3 3" xfId="5243" xr:uid="{00000000-0005-0000-0000-00004C000000}"/>
    <cellStyle name="20% - Accent1 2 3 3 3 2" xfId="5242" xr:uid="{00000000-0005-0000-0000-00004D000000}"/>
    <cellStyle name="20% - Accent1 2 3 3 3 2 2" xfId="23251" xr:uid="{C969410C-9C1A-4D63-96FA-D99A8FECFCFE}"/>
    <cellStyle name="20% - Accent1 2 3 3 3 3" xfId="23252" xr:uid="{914C8F3C-3A5A-48EB-A252-3E1159976CA7}"/>
    <cellStyle name="20% - Accent1 2 3 3 4" xfId="5241" xr:uid="{00000000-0005-0000-0000-00004E000000}"/>
    <cellStyle name="20% - Accent1 2 3 3 4 2" xfId="23250" xr:uid="{15FF5D56-D2C0-431F-B4F7-7A37E621D102}"/>
    <cellStyle name="20% - Accent1 2 3 3 5" xfId="23256" xr:uid="{635373F6-47AB-4A2A-9946-9CE03E7B4DEC}"/>
    <cellStyle name="20% - Accent1 2 3 4" xfId="5240" xr:uid="{00000000-0005-0000-0000-00004F000000}"/>
    <cellStyle name="20% - Accent1 2 3 4 2" xfId="5239" xr:uid="{00000000-0005-0000-0000-000050000000}"/>
    <cellStyle name="20% - Accent1 2 3 4 2 2" xfId="5238" xr:uid="{00000000-0005-0000-0000-000051000000}"/>
    <cellStyle name="20% - Accent1 2 3 4 2 2 2" xfId="23247" xr:uid="{7557428A-5FF2-4A94-AEE8-E19A8B6FCB28}"/>
    <cellStyle name="20% - Accent1 2 3 4 2 3" xfId="5237" xr:uid="{00000000-0005-0000-0000-000052000000}"/>
    <cellStyle name="20% - Accent1 2 3 4 2 3 2" xfId="23246" xr:uid="{055331D0-E824-4659-9EAB-F369F5FB8D95}"/>
    <cellStyle name="20% - Accent1 2 3 4 2 4" xfId="23248" xr:uid="{643E6E72-FBAE-4063-A3B7-08048E8EB579}"/>
    <cellStyle name="20% - Accent1 2 3 4 3" xfId="5236" xr:uid="{00000000-0005-0000-0000-000053000000}"/>
    <cellStyle name="20% - Accent1 2 3 4 3 2" xfId="5235" xr:uid="{00000000-0005-0000-0000-000054000000}"/>
    <cellStyle name="20% - Accent1 2 3 4 3 2 2" xfId="23244" xr:uid="{CF99E57D-1279-48BA-9777-41F1206A29EF}"/>
    <cellStyle name="20% - Accent1 2 3 4 3 3" xfId="23245" xr:uid="{96641420-DC73-4DF2-817F-78EC87A90C73}"/>
    <cellStyle name="20% - Accent1 2 3 4 4" xfId="5234" xr:uid="{00000000-0005-0000-0000-000055000000}"/>
    <cellStyle name="20% - Accent1 2 3 4 4 2" xfId="23243" xr:uid="{6B0F612D-E489-4F4E-AB35-3A9F05499347}"/>
    <cellStyle name="20% - Accent1 2 3 4 5" xfId="23249" xr:uid="{72F90F45-F041-41F9-84B6-691248D79BC1}"/>
    <cellStyle name="20% - Accent1 2 3 5" xfId="5233" xr:uid="{00000000-0005-0000-0000-000056000000}"/>
    <cellStyle name="20% - Accent1 2 3 5 2" xfId="5232" xr:uid="{00000000-0005-0000-0000-000057000000}"/>
    <cellStyle name="20% - Accent1 2 3 5 2 2" xfId="23241" xr:uid="{F54C4804-D905-4C9A-801B-FAFEFDD1B225}"/>
    <cellStyle name="20% - Accent1 2 3 5 3" xfId="5231" xr:uid="{00000000-0005-0000-0000-000058000000}"/>
    <cellStyle name="20% - Accent1 2 3 5 3 2" xfId="23240" xr:uid="{72267B74-7973-42D5-B53C-5235EDB614C2}"/>
    <cellStyle name="20% - Accent1 2 3 5 4" xfId="23242" xr:uid="{E9CE7360-173F-492C-8FD3-58161B841D4A}"/>
    <cellStyle name="20% - Accent1 2 3 6" xfId="5230" xr:uid="{00000000-0005-0000-0000-000059000000}"/>
    <cellStyle name="20% - Accent1 2 3 6 2" xfId="23239" xr:uid="{CC855564-E753-495F-A2B7-12FBCAEE25C7}"/>
    <cellStyle name="20% - Accent1 2 3 7" xfId="5229" xr:uid="{00000000-0005-0000-0000-00005A000000}"/>
    <cellStyle name="20% - Accent1 2 3 7 2" xfId="5228" xr:uid="{00000000-0005-0000-0000-00005B000000}"/>
    <cellStyle name="20% - Accent1 2 3 7 2 2" xfId="23237" xr:uid="{8BECDB04-940E-48E4-A25A-6ABAA54900F3}"/>
    <cellStyle name="20% - Accent1 2 3 7 3" xfId="23238" xr:uid="{FB0D0BAB-E883-470D-92F9-5E9DE6A9A9E7}"/>
    <cellStyle name="20% - Accent1 2 3 8" xfId="5227" xr:uid="{00000000-0005-0000-0000-00005C000000}"/>
    <cellStyle name="20% - Accent1 2 3 8 2" xfId="23236" xr:uid="{0B13C0E1-E205-43B2-BF7C-BCB47F0387AE}"/>
    <cellStyle name="20% - Accent1 2 3 9" xfId="23391" xr:uid="{8589294F-81FC-438A-BF9B-4228F525D7D2}"/>
    <cellStyle name="20% - Accent1 2 4" xfId="5226" xr:uid="{00000000-0005-0000-0000-00005D000000}"/>
    <cellStyle name="20% - Accent1 2 4 2" xfId="5225" xr:uid="{00000000-0005-0000-0000-00005E000000}"/>
    <cellStyle name="20% - Accent1 2 4 2 2" xfId="5224" xr:uid="{00000000-0005-0000-0000-00005F000000}"/>
    <cellStyle name="20% - Accent1 2 4 2 2 2" xfId="5223" xr:uid="{00000000-0005-0000-0000-000060000000}"/>
    <cellStyle name="20% - Accent1 2 4 2 2 2 2" xfId="5222" xr:uid="{00000000-0005-0000-0000-000061000000}"/>
    <cellStyle name="20% - Accent1 2 4 2 2 2 2 2" xfId="23231" xr:uid="{6FE58D47-138D-4D4E-A48A-60B837AF87C2}"/>
    <cellStyle name="20% - Accent1 2 4 2 2 2 3" xfId="5221" xr:uid="{00000000-0005-0000-0000-000062000000}"/>
    <cellStyle name="20% - Accent1 2 4 2 2 2 3 2" xfId="23230" xr:uid="{0C481ABB-0D7C-4428-AFAE-F65F5DAA235C}"/>
    <cellStyle name="20% - Accent1 2 4 2 2 2 4" xfId="23232" xr:uid="{5CF473BB-F2D0-4B0F-976A-2BC3203242A0}"/>
    <cellStyle name="20% - Accent1 2 4 2 2 3" xfId="5220" xr:uid="{00000000-0005-0000-0000-000063000000}"/>
    <cellStyle name="20% - Accent1 2 4 2 2 3 2" xfId="5219" xr:uid="{00000000-0005-0000-0000-000064000000}"/>
    <cellStyle name="20% - Accent1 2 4 2 2 3 2 2" xfId="23228" xr:uid="{CA33E354-9086-4248-86CB-37D02111A0C5}"/>
    <cellStyle name="20% - Accent1 2 4 2 2 3 3" xfId="23229" xr:uid="{0971CC83-EDF5-4526-9293-EB2C3CD994FE}"/>
    <cellStyle name="20% - Accent1 2 4 2 2 4" xfId="5218" xr:uid="{00000000-0005-0000-0000-000065000000}"/>
    <cellStyle name="20% - Accent1 2 4 2 2 4 2" xfId="23227" xr:uid="{721BE8A4-799A-49BE-8452-471DE3BCCBBA}"/>
    <cellStyle name="20% - Accent1 2 4 2 2 5" xfId="23233" xr:uid="{06BB4F05-5CB0-4652-8700-B91FECF1BDFD}"/>
    <cellStyle name="20% - Accent1 2 4 2 3" xfId="5217" xr:uid="{00000000-0005-0000-0000-000066000000}"/>
    <cellStyle name="20% - Accent1 2 4 2 3 2" xfId="5216" xr:uid="{00000000-0005-0000-0000-000067000000}"/>
    <cellStyle name="20% - Accent1 2 4 2 3 2 2" xfId="5215" xr:uid="{00000000-0005-0000-0000-000068000000}"/>
    <cellStyle name="20% - Accent1 2 4 2 3 2 2 2" xfId="23224" xr:uid="{79754BE8-B500-4C66-A8F6-E57DA7B22080}"/>
    <cellStyle name="20% - Accent1 2 4 2 3 2 3" xfId="5214" xr:uid="{00000000-0005-0000-0000-000069000000}"/>
    <cellStyle name="20% - Accent1 2 4 2 3 2 3 2" xfId="23223" xr:uid="{A06AA506-021B-42D9-A60C-B62F734DAD6B}"/>
    <cellStyle name="20% - Accent1 2 4 2 3 2 4" xfId="23225" xr:uid="{E339A261-8503-4945-9A9D-4494F673944F}"/>
    <cellStyle name="20% - Accent1 2 4 2 3 3" xfId="5213" xr:uid="{00000000-0005-0000-0000-00006A000000}"/>
    <cellStyle name="20% - Accent1 2 4 2 3 3 2" xfId="5212" xr:uid="{00000000-0005-0000-0000-00006B000000}"/>
    <cellStyle name="20% - Accent1 2 4 2 3 3 2 2" xfId="23221" xr:uid="{DC2390FC-EDAF-44B1-BB96-82CE2368160A}"/>
    <cellStyle name="20% - Accent1 2 4 2 3 3 3" xfId="23222" xr:uid="{53E931C2-0A08-433B-810A-1C8A59B09FBF}"/>
    <cellStyle name="20% - Accent1 2 4 2 3 4" xfId="5211" xr:uid="{00000000-0005-0000-0000-00006C000000}"/>
    <cellStyle name="20% - Accent1 2 4 2 3 4 2" xfId="23220" xr:uid="{246AFC25-98DD-4538-8098-AFF37C7C9FFA}"/>
    <cellStyle name="20% - Accent1 2 4 2 3 5" xfId="23226" xr:uid="{12C4BD97-EF28-4608-AC05-2B8334E34435}"/>
    <cellStyle name="20% - Accent1 2 4 2 4" xfId="5210" xr:uid="{00000000-0005-0000-0000-00006D000000}"/>
    <cellStyle name="20% - Accent1 2 4 2 4 2" xfId="5209" xr:uid="{00000000-0005-0000-0000-00006E000000}"/>
    <cellStyle name="20% - Accent1 2 4 2 4 2 2" xfId="23218" xr:uid="{647F342F-F981-4D45-B5FC-613570D11B26}"/>
    <cellStyle name="20% - Accent1 2 4 2 4 3" xfId="5208" xr:uid="{00000000-0005-0000-0000-00006F000000}"/>
    <cellStyle name="20% - Accent1 2 4 2 4 3 2" xfId="23217" xr:uid="{2B24CC47-6B21-43E7-AE4D-B4E0864EE7A3}"/>
    <cellStyle name="20% - Accent1 2 4 2 4 4" xfId="23219" xr:uid="{8E689056-45FE-481A-80AD-9BDF3D2FFEF8}"/>
    <cellStyle name="20% - Accent1 2 4 2 5" xfId="5207" xr:uid="{00000000-0005-0000-0000-000070000000}"/>
    <cellStyle name="20% - Accent1 2 4 2 5 2" xfId="23216" xr:uid="{667F899D-449B-4B45-BA1B-D79B7E3FC1DE}"/>
    <cellStyle name="20% - Accent1 2 4 2 6" xfId="5206" xr:uid="{00000000-0005-0000-0000-000071000000}"/>
    <cellStyle name="20% - Accent1 2 4 2 6 2" xfId="5205" xr:uid="{00000000-0005-0000-0000-000072000000}"/>
    <cellStyle name="20% - Accent1 2 4 2 6 2 2" xfId="23214" xr:uid="{801EBD31-79CA-4B43-8094-DBC3891E7851}"/>
    <cellStyle name="20% - Accent1 2 4 2 6 3" xfId="23215" xr:uid="{6B022AE2-AC51-4076-BBA2-4B9CFABD3EC4}"/>
    <cellStyle name="20% - Accent1 2 4 2 7" xfId="5204" xr:uid="{00000000-0005-0000-0000-000073000000}"/>
    <cellStyle name="20% - Accent1 2 4 2 7 2" xfId="23213" xr:uid="{0F8E68E4-902F-46D8-B52C-3B5A8D94C367}"/>
    <cellStyle name="20% - Accent1 2 4 2 8" xfId="23234" xr:uid="{6BD07A41-B96F-4F59-8F46-E25DCC7C380B}"/>
    <cellStyle name="20% - Accent1 2 4 3" xfId="5203" xr:uid="{00000000-0005-0000-0000-000074000000}"/>
    <cellStyle name="20% - Accent1 2 4 3 2" xfId="5202" xr:uid="{00000000-0005-0000-0000-000075000000}"/>
    <cellStyle name="20% - Accent1 2 4 3 2 2" xfId="5201" xr:uid="{00000000-0005-0000-0000-000076000000}"/>
    <cellStyle name="20% - Accent1 2 4 3 2 2 2" xfId="23210" xr:uid="{605EAE19-1BA3-4C84-AFF4-437372482C25}"/>
    <cellStyle name="20% - Accent1 2 4 3 2 3" xfId="5200" xr:uid="{00000000-0005-0000-0000-000077000000}"/>
    <cellStyle name="20% - Accent1 2 4 3 2 3 2" xfId="23209" xr:uid="{64690BB8-7B56-47CA-AE14-573F8BED91CB}"/>
    <cellStyle name="20% - Accent1 2 4 3 2 4" xfId="23211" xr:uid="{EAA2D5A0-9698-46D7-B69E-FC76AFEA413F}"/>
    <cellStyle name="20% - Accent1 2 4 3 3" xfId="5199" xr:uid="{00000000-0005-0000-0000-000078000000}"/>
    <cellStyle name="20% - Accent1 2 4 3 3 2" xfId="5198" xr:uid="{00000000-0005-0000-0000-000079000000}"/>
    <cellStyle name="20% - Accent1 2 4 3 3 2 2" xfId="23207" xr:uid="{5326F6AA-098F-4D3B-97B2-8E5380EB8907}"/>
    <cellStyle name="20% - Accent1 2 4 3 3 3" xfId="23208" xr:uid="{770CCFF4-6B60-4485-B46F-D6D721E55C5A}"/>
    <cellStyle name="20% - Accent1 2 4 3 4" xfId="5197" xr:uid="{00000000-0005-0000-0000-00007A000000}"/>
    <cellStyle name="20% - Accent1 2 4 3 4 2" xfId="23206" xr:uid="{3F1732F6-1FF7-408A-A483-B32F92944E52}"/>
    <cellStyle name="20% - Accent1 2 4 3 5" xfId="23212" xr:uid="{FEA5C3D2-836E-4ECC-A02B-BFF7F371237F}"/>
    <cellStyle name="20% - Accent1 2 4 4" xfId="5196" xr:uid="{00000000-0005-0000-0000-00007B000000}"/>
    <cellStyle name="20% - Accent1 2 4 4 2" xfId="5195" xr:uid="{00000000-0005-0000-0000-00007C000000}"/>
    <cellStyle name="20% - Accent1 2 4 4 2 2" xfId="5194" xr:uid="{00000000-0005-0000-0000-00007D000000}"/>
    <cellStyle name="20% - Accent1 2 4 4 2 2 2" xfId="23203" xr:uid="{9A06C1ED-4F23-4CC6-A8ED-EBFEEB0BC1B3}"/>
    <cellStyle name="20% - Accent1 2 4 4 2 3" xfId="5193" xr:uid="{00000000-0005-0000-0000-00007E000000}"/>
    <cellStyle name="20% - Accent1 2 4 4 2 3 2" xfId="23202" xr:uid="{445630F3-0714-4F77-808D-AABD3D226369}"/>
    <cellStyle name="20% - Accent1 2 4 4 2 4" xfId="23204" xr:uid="{F48EDE40-5F50-4078-AF59-01F5E6BD32F1}"/>
    <cellStyle name="20% - Accent1 2 4 4 3" xfId="5192" xr:uid="{00000000-0005-0000-0000-00007F000000}"/>
    <cellStyle name="20% - Accent1 2 4 4 3 2" xfId="5191" xr:uid="{00000000-0005-0000-0000-000080000000}"/>
    <cellStyle name="20% - Accent1 2 4 4 3 2 2" xfId="23200" xr:uid="{922AD034-93DA-4577-8D83-AD06598F131B}"/>
    <cellStyle name="20% - Accent1 2 4 4 3 3" xfId="23201" xr:uid="{19CD7A4C-142D-4637-8FFC-38477EAF00F0}"/>
    <cellStyle name="20% - Accent1 2 4 4 4" xfId="5190" xr:uid="{00000000-0005-0000-0000-000081000000}"/>
    <cellStyle name="20% - Accent1 2 4 4 4 2" xfId="23199" xr:uid="{58C9558F-A613-4167-9629-84C0A49B14CE}"/>
    <cellStyle name="20% - Accent1 2 4 4 5" xfId="23205" xr:uid="{C7175EE6-321A-4ECE-AF3A-BB00512DE944}"/>
    <cellStyle name="20% - Accent1 2 4 5" xfId="5189" xr:uid="{00000000-0005-0000-0000-000082000000}"/>
    <cellStyle name="20% - Accent1 2 4 5 2" xfId="5188" xr:uid="{00000000-0005-0000-0000-000083000000}"/>
    <cellStyle name="20% - Accent1 2 4 5 2 2" xfId="23197" xr:uid="{438A8A17-124D-4966-8ADD-A7223142A016}"/>
    <cellStyle name="20% - Accent1 2 4 5 3" xfId="5187" xr:uid="{00000000-0005-0000-0000-000084000000}"/>
    <cellStyle name="20% - Accent1 2 4 5 3 2" xfId="23196" xr:uid="{510D2387-1FAA-437B-89B4-B76DEE0956AB}"/>
    <cellStyle name="20% - Accent1 2 4 5 4" xfId="23198" xr:uid="{975CED0E-6C9C-40A7-87EC-B4383DD196B3}"/>
    <cellStyle name="20% - Accent1 2 4 6" xfId="5186" xr:uid="{00000000-0005-0000-0000-000085000000}"/>
    <cellStyle name="20% - Accent1 2 4 6 2" xfId="23195" xr:uid="{47E57EA9-1419-4671-94AB-8E46B80E3D14}"/>
    <cellStyle name="20% - Accent1 2 4 7" xfId="5185" xr:uid="{00000000-0005-0000-0000-000086000000}"/>
    <cellStyle name="20% - Accent1 2 4 7 2" xfId="5184" xr:uid="{00000000-0005-0000-0000-000087000000}"/>
    <cellStyle name="20% - Accent1 2 4 7 2 2" xfId="23193" xr:uid="{3B3D395C-F909-438A-95D8-9433CA923BE2}"/>
    <cellStyle name="20% - Accent1 2 4 7 3" xfId="23194" xr:uid="{508D0DA0-6DF8-48D5-A03B-19EDEA762EA2}"/>
    <cellStyle name="20% - Accent1 2 4 8" xfId="5183" xr:uid="{00000000-0005-0000-0000-000088000000}"/>
    <cellStyle name="20% - Accent1 2 4 8 2" xfId="23192" xr:uid="{0D834259-B352-43B3-8DE5-798B22C36F58}"/>
    <cellStyle name="20% - Accent1 2 4 9" xfId="23235" xr:uid="{D750491F-7FF6-4319-ACE8-01045DEC8B48}"/>
    <cellStyle name="20% - Accent1 2 5" xfId="5182" xr:uid="{00000000-0005-0000-0000-000089000000}"/>
    <cellStyle name="20% - Accent1 2 5 2" xfId="5181" xr:uid="{00000000-0005-0000-0000-00008A000000}"/>
    <cellStyle name="20% - Accent1 2 5 2 2" xfId="5180" xr:uid="{00000000-0005-0000-0000-00008B000000}"/>
    <cellStyle name="20% - Accent1 2 5 2 2 2" xfId="5179" xr:uid="{00000000-0005-0000-0000-00008C000000}"/>
    <cellStyle name="20% - Accent1 2 5 2 2 2 2" xfId="5178" xr:uid="{00000000-0005-0000-0000-00008D000000}"/>
    <cellStyle name="20% - Accent1 2 5 2 2 2 2 2" xfId="23187" xr:uid="{D9F9CF48-E3BE-43A8-8952-92734C0CC3D7}"/>
    <cellStyle name="20% - Accent1 2 5 2 2 2 3" xfId="5177" xr:uid="{00000000-0005-0000-0000-00008E000000}"/>
    <cellStyle name="20% - Accent1 2 5 2 2 2 3 2" xfId="23186" xr:uid="{06BE35E6-368F-404B-B0FC-A490EB9E1BFA}"/>
    <cellStyle name="20% - Accent1 2 5 2 2 2 4" xfId="23188" xr:uid="{D451FF09-249E-4138-A290-06283C755E83}"/>
    <cellStyle name="20% - Accent1 2 5 2 2 3" xfId="5176" xr:uid="{00000000-0005-0000-0000-00008F000000}"/>
    <cellStyle name="20% - Accent1 2 5 2 2 3 2" xfId="5175" xr:uid="{00000000-0005-0000-0000-000090000000}"/>
    <cellStyle name="20% - Accent1 2 5 2 2 3 2 2" xfId="23184" xr:uid="{6E00B0A3-3D8C-4F2F-A357-9D9DFD855776}"/>
    <cellStyle name="20% - Accent1 2 5 2 2 3 3" xfId="23185" xr:uid="{8A0A9EB0-E560-4DAC-AC61-01D9997E5D58}"/>
    <cellStyle name="20% - Accent1 2 5 2 2 4" xfId="5174" xr:uid="{00000000-0005-0000-0000-000091000000}"/>
    <cellStyle name="20% - Accent1 2 5 2 2 4 2" xfId="23183" xr:uid="{C0F0F582-EF47-40BD-B061-CFCB1EF92CF1}"/>
    <cellStyle name="20% - Accent1 2 5 2 2 5" xfId="23189" xr:uid="{1FD43385-E428-47B6-B24E-D2D02AB1B3CB}"/>
    <cellStyle name="20% - Accent1 2 5 2 3" xfId="5173" xr:uid="{00000000-0005-0000-0000-000092000000}"/>
    <cellStyle name="20% - Accent1 2 5 2 3 2" xfId="5172" xr:uid="{00000000-0005-0000-0000-000093000000}"/>
    <cellStyle name="20% - Accent1 2 5 2 3 2 2" xfId="5171" xr:uid="{00000000-0005-0000-0000-000094000000}"/>
    <cellStyle name="20% - Accent1 2 5 2 3 2 2 2" xfId="23180" xr:uid="{F97C6573-3870-4F3D-8563-EA75D2B75DB4}"/>
    <cellStyle name="20% - Accent1 2 5 2 3 2 3" xfId="5170" xr:uid="{00000000-0005-0000-0000-000095000000}"/>
    <cellStyle name="20% - Accent1 2 5 2 3 2 3 2" xfId="23179" xr:uid="{BDA16168-2489-4F9F-A8C1-077A9846B6AC}"/>
    <cellStyle name="20% - Accent1 2 5 2 3 2 4" xfId="23181" xr:uid="{A19E1E94-96B5-4BD6-A6D6-BF2943773322}"/>
    <cellStyle name="20% - Accent1 2 5 2 3 3" xfId="5169" xr:uid="{00000000-0005-0000-0000-000096000000}"/>
    <cellStyle name="20% - Accent1 2 5 2 3 3 2" xfId="5168" xr:uid="{00000000-0005-0000-0000-000097000000}"/>
    <cellStyle name="20% - Accent1 2 5 2 3 3 2 2" xfId="23177" xr:uid="{E9968248-D778-4B55-A0CB-0AE0F3F0B9CC}"/>
    <cellStyle name="20% - Accent1 2 5 2 3 3 3" xfId="23178" xr:uid="{95361FB1-FC60-4D92-9A51-3902404500BF}"/>
    <cellStyle name="20% - Accent1 2 5 2 3 4" xfId="5167" xr:uid="{00000000-0005-0000-0000-000098000000}"/>
    <cellStyle name="20% - Accent1 2 5 2 3 4 2" xfId="23176" xr:uid="{F5C362A1-989B-45AB-9489-8E6B4AF8B7A0}"/>
    <cellStyle name="20% - Accent1 2 5 2 3 5" xfId="23182" xr:uid="{8CC69A52-3A60-4D51-92EF-B5FC69BA67E6}"/>
    <cellStyle name="20% - Accent1 2 5 2 4" xfId="5166" xr:uid="{00000000-0005-0000-0000-000099000000}"/>
    <cellStyle name="20% - Accent1 2 5 2 4 2" xfId="5165" xr:uid="{00000000-0005-0000-0000-00009A000000}"/>
    <cellStyle name="20% - Accent1 2 5 2 4 2 2" xfId="23174" xr:uid="{745C2744-4EBA-4159-B12B-65A4BFC5E6A1}"/>
    <cellStyle name="20% - Accent1 2 5 2 4 3" xfId="5164" xr:uid="{00000000-0005-0000-0000-00009B000000}"/>
    <cellStyle name="20% - Accent1 2 5 2 4 3 2" xfId="23173" xr:uid="{1ED332E1-BD94-40E7-97A0-8EFAA2D01969}"/>
    <cellStyle name="20% - Accent1 2 5 2 4 4" xfId="23175" xr:uid="{7CF0AEE0-C332-4CBB-9084-1177B2958498}"/>
    <cellStyle name="20% - Accent1 2 5 2 5" xfId="5163" xr:uid="{00000000-0005-0000-0000-00009C000000}"/>
    <cellStyle name="20% - Accent1 2 5 2 5 2" xfId="23172" xr:uid="{24105BC9-F416-47E4-96AF-7180A68D2726}"/>
    <cellStyle name="20% - Accent1 2 5 2 6" xfId="5162" xr:uid="{00000000-0005-0000-0000-00009D000000}"/>
    <cellStyle name="20% - Accent1 2 5 2 6 2" xfId="5161" xr:uid="{00000000-0005-0000-0000-00009E000000}"/>
    <cellStyle name="20% - Accent1 2 5 2 6 2 2" xfId="23170" xr:uid="{345B73CC-7F63-4B1B-8D86-8422956DC9D9}"/>
    <cellStyle name="20% - Accent1 2 5 2 6 3" xfId="23171" xr:uid="{2B91A083-48F1-4BEE-A7D3-D5B7B62265E2}"/>
    <cellStyle name="20% - Accent1 2 5 2 7" xfId="5160" xr:uid="{00000000-0005-0000-0000-00009F000000}"/>
    <cellStyle name="20% - Accent1 2 5 2 7 2" xfId="23169" xr:uid="{D6C4B0A0-68F4-45AB-8208-6F24C174EFA8}"/>
    <cellStyle name="20% - Accent1 2 5 2 8" xfId="23190" xr:uid="{12681A03-544A-4E8F-85F5-1F6CE3EBD6FA}"/>
    <cellStyle name="20% - Accent1 2 5 3" xfId="5159" xr:uid="{00000000-0005-0000-0000-0000A0000000}"/>
    <cellStyle name="20% - Accent1 2 5 3 2" xfId="5158" xr:uid="{00000000-0005-0000-0000-0000A1000000}"/>
    <cellStyle name="20% - Accent1 2 5 3 2 2" xfId="5157" xr:uid="{00000000-0005-0000-0000-0000A2000000}"/>
    <cellStyle name="20% - Accent1 2 5 3 2 2 2" xfId="23166" xr:uid="{9E159FA8-AB87-40EE-BADE-55C0E6644A40}"/>
    <cellStyle name="20% - Accent1 2 5 3 2 3" xfId="5156" xr:uid="{00000000-0005-0000-0000-0000A3000000}"/>
    <cellStyle name="20% - Accent1 2 5 3 2 3 2" xfId="23165" xr:uid="{D6E743F5-10A4-4690-84D0-85772E7CA054}"/>
    <cellStyle name="20% - Accent1 2 5 3 2 4" xfId="23167" xr:uid="{A70D0316-99F1-4D0D-888A-2CFD3E729DAB}"/>
    <cellStyle name="20% - Accent1 2 5 3 3" xfId="5155" xr:uid="{00000000-0005-0000-0000-0000A4000000}"/>
    <cellStyle name="20% - Accent1 2 5 3 3 2" xfId="5154" xr:uid="{00000000-0005-0000-0000-0000A5000000}"/>
    <cellStyle name="20% - Accent1 2 5 3 3 2 2" xfId="23163" xr:uid="{9C97F483-F5F5-4017-92F3-B598B6EEAC9F}"/>
    <cellStyle name="20% - Accent1 2 5 3 3 3" xfId="23164" xr:uid="{52953129-49A1-4447-8999-ADB87BD32EF9}"/>
    <cellStyle name="20% - Accent1 2 5 3 4" xfId="5153" xr:uid="{00000000-0005-0000-0000-0000A6000000}"/>
    <cellStyle name="20% - Accent1 2 5 3 4 2" xfId="23162" xr:uid="{3F993A5B-4A24-466D-A960-9F461563EFCD}"/>
    <cellStyle name="20% - Accent1 2 5 3 5" xfId="23168" xr:uid="{85AB29C0-0A55-4A37-A340-075A60D40558}"/>
    <cellStyle name="20% - Accent1 2 5 4" xfId="5152" xr:uid="{00000000-0005-0000-0000-0000A7000000}"/>
    <cellStyle name="20% - Accent1 2 5 4 2" xfId="5151" xr:uid="{00000000-0005-0000-0000-0000A8000000}"/>
    <cellStyle name="20% - Accent1 2 5 4 2 2" xfId="5150" xr:uid="{00000000-0005-0000-0000-0000A9000000}"/>
    <cellStyle name="20% - Accent1 2 5 4 2 2 2" xfId="23159" xr:uid="{9A955FCD-8A1F-4B4C-B96B-4D8648B998F5}"/>
    <cellStyle name="20% - Accent1 2 5 4 2 3" xfId="5149" xr:uid="{00000000-0005-0000-0000-0000AA000000}"/>
    <cellStyle name="20% - Accent1 2 5 4 2 3 2" xfId="23158" xr:uid="{542E3405-545A-446D-BA68-D6C3A7E9DC29}"/>
    <cellStyle name="20% - Accent1 2 5 4 2 4" xfId="23160" xr:uid="{7190D246-931A-48A2-AA8C-65C0AC0ADB5B}"/>
    <cellStyle name="20% - Accent1 2 5 4 3" xfId="5148" xr:uid="{00000000-0005-0000-0000-0000AB000000}"/>
    <cellStyle name="20% - Accent1 2 5 4 3 2" xfId="5147" xr:uid="{00000000-0005-0000-0000-0000AC000000}"/>
    <cellStyle name="20% - Accent1 2 5 4 3 2 2" xfId="23156" xr:uid="{0CA3B8E0-7204-4674-8B4E-F3CC51D5CA58}"/>
    <cellStyle name="20% - Accent1 2 5 4 3 3" xfId="23157" xr:uid="{A8511FEA-A576-485A-B8E3-A3F015913AAF}"/>
    <cellStyle name="20% - Accent1 2 5 4 4" xfId="5146" xr:uid="{00000000-0005-0000-0000-0000AD000000}"/>
    <cellStyle name="20% - Accent1 2 5 4 4 2" xfId="23155" xr:uid="{D1E37AAF-F450-491E-819C-CCB9817E7492}"/>
    <cellStyle name="20% - Accent1 2 5 4 5" xfId="23161" xr:uid="{146F018A-F275-48A9-A284-93EF9FC2329B}"/>
    <cellStyle name="20% - Accent1 2 5 5" xfId="5145" xr:uid="{00000000-0005-0000-0000-0000AE000000}"/>
    <cellStyle name="20% - Accent1 2 5 5 2" xfId="5144" xr:uid="{00000000-0005-0000-0000-0000AF000000}"/>
    <cellStyle name="20% - Accent1 2 5 5 2 2" xfId="23153" xr:uid="{94CB808D-73C2-49FE-B4E1-01D1271D5BCD}"/>
    <cellStyle name="20% - Accent1 2 5 5 3" xfId="5143" xr:uid="{00000000-0005-0000-0000-0000B0000000}"/>
    <cellStyle name="20% - Accent1 2 5 5 3 2" xfId="23152" xr:uid="{A5B6CEBF-AE81-409C-B1F0-81CEF3FF5B78}"/>
    <cellStyle name="20% - Accent1 2 5 5 4" xfId="23154" xr:uid="{D0C1F335-17A4-49D8-8652-86B8FA2332C4}"/>
    <cellStyle name="20% - Accent1 2 5 6" xfId="5142" xr:uid="{00000000-0005-0000-0000-0000B1000000}"/>
    <cellStyle name="20% - Accent1 2 5 6 2" xfId="23151" xr:uid="{5D6EB3E7-5BA8-4AEB-9145-04BA1B3D3367}"/>
    <cellStyle name="20% - Accent1 2 5 7" xfId="5141" xr:uid="{00000000-0005-0000-0000-0000B2000000}"/>
    <cellStyle name="20% - Accent1 2 5 7 2" xfId="5140" xr:uid="{00000000-0005-0000-0000-0000B3000000}"/>
    <cellStyle name="20% - Accent1 2 5 7 2 2" xfId="23149" xr:uid="{ADCECF7D-1863-48E0-9790-F44AF16E60F5}"/>
    <cellStyle name="20% - Accent1 2 5 7 3" xfId="23150" xr:uid="{C95572EE-EFDF-4E48-8DB4-651C143555D1}"/>
    <cellStyle name="20% - Accent1 2 5 8" xfId="5139" xr:uid="{00000000-0005-0000-0000-0000B4000000}"/>
    <cellStyle name="20% - Accent1 2 5 8 2" xfId="23148" xr:uid="{35330311-D59E-4F22-80A3-6DC51EA3CD52}"/>
    <cellStyle name="20% - Accent1 2 5 9" xfId="23191" xr:uid="{817D6F34-8F12-4EC5-8FD6-D5D578E9E2D6}"/>
    <cellStyle name="20% - Accent1 2 6" xfId="5138" xr:uid="{00000000-0005-0000-0000-0000B5000000}"/>
    <cellStyle name="20% - Accent1 2 6 2" xfId="5137" xr:uid="{00000000-0005-0000-0000-0000B6000000}"/>
    <cellStyle name="20% - Accent1 2 6 2 2" xfId="5136" xr:uid="{00000000-0005-0000-0000-0000B7000000}"/>
    <cellStyle name="20% - Accent1 2 6 2 2 2" xfId="5135" xr:uid="{00000000-0005-0000-0000-0000B8000000}"/>
    <cellStyle name="20% - Accent1 2 6 2 2 2 2" xfId="5134" xr:uid="{00000000-0005-0000-0000-0000B9000000}"/>
    <cellStyle name="20% - Accent1 2 6 2 2 2 2 2" xfId="23143" xr:uid="{DE1F1EDC-0340-44DC-8395-742288B4C13C}"/>
    <cellStyle name="20% - Accent1 2 6 2 2 2 3" xfId="5133" xr:uid="{00000000-0005-0000-0000-0000BA000000}"/>
    <cellStyle name="20% - Accent1 2 6 2 2 2 3 2" xfId="23142" xr:uid="{2E85F800-0F2C-452A-A809-43B4F8EFB8B8}"/>
    <cellStyle name="20% - Accent1 2 6 2 2 2 4" xfId="23144" xr:uid="{ABFA6F2B-A3EC-4C1A-9A23-03A703F6A789}"/>
    <cellStyle name="20% - Accent1 2 6 2 2 3" xfId="5132" xr:uid="{00000000-0005-0000-0000-0000BB000000}"/>
    <cellStyle name="20% - Accent1 2 6 2 2 3 2" xfId="5131" xr:uid="{00000000-0005-0000-0000-0000BC000000}"/>
    <cellStyle name="20% - Accent1 2 6 2 2 3 2 2" xfId="23140" xr:uid="{5034484E-37F4-4FA1-922C-FD3BC4ECBFC5}"/>
    <cellStyle name="20% - Accent1 2 6 2 2 3 3" xfId="23141" xr:uid="{CCC39474-5270-4ACC-B84E-779FD1AE781F}"/>
    <cellStyle name="20% - Accent1 2 6 2 2 4" xfId="5130" xr:uid="{00000000-0005-0000-0000-0000BD000000}"/>
    <cellStyle name="20% - Accent1 2 6 2 2 4 2" xfId="23139" xr:uid="{23204862-86D4-49FF-AA54-4A3318FD01F3}"/>
    <cellStyle name="20% - Accent1 2 6 2 2 5" xfId="23145" xr:uid="{BB50CE0E-176F-42DB-8919-C1FE83258405}"/>
    <cellStyle name="20% - Accent1 2 6 2 3" xfId="5129" xr:uid="{00000000-0005-0000-0000-0000BE000000}"/>
    <cellStyle name="20% - Accent1 2 6 2 3 2" xfId="5128" xr:uid="{00000000-0005-0000-0000-0000BF000000}"/>
    <cellStyle name="20% - Accent1 2 6 2 3 2 2" xfId="5127" xr:uid="{00000000-0005-0000-0000-0000C0000000}"/>
    <cellStyle name="20% - Accent1 2 6 2 3 2 2 2" xfId="23136" xr:uid="{B9660A54-E10E-4CDA-8878-19881D6E391B}"/>
    <cellStyle name="20% - Accent1 2 6 2 3 2 3" xfId="5126" xr:uid="{00000000-0005-0000-0000-0000C1000000}"/>
    <cellStyle name="20% - Accent1 2 6 2 3 2 3 2" xfId="23135" xr:uid="{9F7FDCA3-90AE-4E4A-B7F0-E438D78CBE81}"/>
    <cellStyle name="20% - Accent1 2 6 2 3 2 4" xfId="23137" xr:uid="{755E4AD6-AD89-4C7D-A15F-F351CE214300}"/>
    <cellStyle name="20% - Accent1 2 6 2 3 3" xfId="5125" xr:uid="{00000000-0005-0000-0000-0000C2000000}"/>
    <cellStyle name="20% - Accent1 2 6 2 3 3 2" xfId="5124" xr:uid="{00000000-0005-0000-0000-0000C3000000}"/>
    <cellStyle name="20% - Accent1 2 6 2 3 3 2 2" xfId="23133" xr:uid="{B25B1233-6288-47D4-BFD4-F3D3198B71AA}"/>
    <cellStyle name="20% - Accent1 2 6 2 3 3 3" xfId="23134" xr:uid="{87C0D528-7BAB-4E73-96AC-3FEB473A519C}"/>
    <cellStyle name="20% - Accent1 2 6 2 3 4" xfId="5123" xr:uid="{00000000-0005-0000-0000-0000C4000000}"/>
    <cellStyle name="20% - Accent1 2 6 2 3 4 2" xfId="23132" xr:uid="{4DBCE811-5178-4212-8F23-EB0B1EBAF510}"/>
    <cellStyle name="20% - Accent1 2 6 2 3 5" xfId="23138" xr:uid="{E3539500-5756-4F82-9517-DC6938F8B4FF}"/>
    <cellStyle name="20% - Accent1 2 6 2 4" xfId="5122" xr:uid="{00000000-0005-0000-0000-0000C5000000}"/>
    <cellStyle name="20% - Accent1 2 6 2 4 2" xfId="5121" xr:uid="{00000000-0005-0000-0000-0000C6000000}"/>
    <cellStyle name="20% - Accent1 2 6 2 4 2 2" xfId="23130" xr:uid="{89E21E10-89A7-4F12-9F93-3880565E5857}"/>
    <cellStyle name="20% - Accent1 2 6 2 4 3" xfId="5120" xr:uid="{00000000-0005-0000-0000-0000C7000000}"/>
    <cellStyle name="20% - Accent1 2 6 2 4 3 2" xfId="23129" xr:uid="{67462964-36EB-4825-BF02-FA8035B05B1A}"/>
    <cellStyle name="20% - Accent1 2 6 2 4 4" xfId="23131" xr:uid="{6AAA3882-BD34-43B0-9899-5C5DED1CE4AD}"/>
    <cellStyle name="20% - Accent1 2 6 2 5" xfId="5119" xr:uid="{00000000-0005-0000-0000-0000C8000000}"/>
    <cellStyle name="20% - Accent1 2 6 2 5 2" xfId="23128" xr:uid="{DC309FFE-DEF8-4D51-963E-0C2F2504637E}"/>
    <cellStyle name="20% - Accent1 2 6 2 6" xfId="5118" xr:uid="{00000000-0005-0000-0000-0000C9000000}"/>
    <cellStyle name="20% - Accent1 2 6 2 6 2" xfId="5117" xr:uid="{00000000-0005-0000-0000-0000CA000000}"/>
    <cellStyle name="20% - Accent1 2 6 2 6 2 2" xfId="23126" xr:uid="{F8C68ADC-974A-42EF-9FEF-50AE3BAF1D90}"/>
    <cellStyle name="20% - Accent1 2 6 2 6 3" xfId="23127" xr:uid="{61A480B1-C55A-4A24-8D61-B9A91325CF5F}"/>
    <cellStyle name="20% - Accent1 2 6 2 7" xfId="5116" xr:uid="{00000000-0005-0000-0000-0000CB000000}"/>
    <cellStyle name="20% - Accent1 2 6 2 7 2" xfId="23125" xr:uid="{1D420418-E181-4FD6-AA1A-4B8C0C1D4C83}"/>
    <cellStyle name="20% - Accent1 2 6 2 8" xfId="23146" xr:uid="{C82E1350-99C6-467A-855B-3D4D135078CF}"/>
    <cellStyle name="20% - Accent1 2 6 3" xfId="5115" xr:uid="{00000000-0005-0000-0000-0000CC000000}"/>
    <cellStyle name="20% - Accent1 2 6 3 2" xfId="5114" xr:uid="{00000000-0005-0000-0000-0000CD000000}"/>
    <cellStyle name="20% - Accent1 2 6 3 2 2" xfId="5113" xr:uid="{00000000-0005-0000-0000-0000CE000000}"/>
    <cellStyle name="20% - Accent1 2 6 3 2 2 2" xfId="23122" xr:uid="{26F1631C-662D-4EA1-8544-440CFD651E46}"/>
    <cellStyle name="20% - Accent1 2 6 3 2 3" xfId="5112" xr:uid="{00000000-0005-0000-0000-0000CF000000}"/>
    <cellStyle name="20% - Accent1 2 6 3 2 3 2" xfId="23121" xr:uid="{C7E48A27-1FC8-4B67-96E3-C28F612DD897}"/>
    <cellStyle name="20% - Accent1 2 6 3 2 4" xfId="23123" xr:uid="{3DF92CAB-97D7-49F4-9A03-9961C2314C99}"/>
    <cellStyle name="20% - Accent1 2 6 3 3" xfId="5111" xr:uid="{00000000-0005-0000-0000-0000D0000000}"/>
    <cellStyle name="20% - Accent1 2 6 3 3 2" xfId="5110" xr:uid="{00000000-0005-0000-0000-0000D1000000}"/>
    <cellStyle name="20% - Accent1 2 6 3 3 2 2" xfId="23119" xr:uid="{3B8B3C97-C1F9-41D5-B417-B899217C19E2}"/>
    <cellStyle name="20% - Accent1 2 6 3 3 3" xfId="23120" xr:uid="{081403E8-44A7-4450-8D20-51002811E23C}"/>
    <cellStyle name="20% - Accent1 2 6 3 4" xfId="5109" xr:uid="{00000000-0005-0000-0000-0000D2000000}"/>
    <cellStyle name="20% - Accent1 2 6 3 4 2" xfId="23118" xr:uid="{E018A68A-CF1C-4D6A-AAD0-314CBAE79142}"/>
    <cellStyle name="20% - Accent1 2 6 3 5" xfId="23124" xr:uid="{2EC76FDE-47D0-4AD7-AF2A-613B0ACEC1D3}"/>
    <cellStyle name="20% - Accent1 2 6 4" xfId="5108" xr:uid="{00000000-0005-0000-0000-0000D3000000}"/>
    <cellStyle name="20% - Accent1 2 6 4 2" xfId="5107" xr:uid="{00000000-0005-0000-0000-0000D4000000}"/>
    <cellStyle name="20% - Accent1 2 6 4 2 2" xfId="5106" xr:uid="{00000000-0005-0000-0000-0000D5000000}"/>
    <cellStyle name="20% - Accent1 2 6 4 2 2 2" xfId="23115" xr:uid="{902F9780-C20B-489D-B2B7-9AE4A6165DF5}"/>
    <cellStyle name="20% - Accent1 2 6 4 2 3" xfId="5105" xr:uid="{00000000-0005-0000-0000-0000D6000000}"/>
    <cellStyle name="20% - Accent1 2 6 4 2 3 2" xfId="23114" xr:uid="{9E91F78F-F683-44FD-9154-D5B3D03258B1}"/>
    <cellStyle name="20% - Accent1 2 6 4 2 4" xfId="23116" xr:uid="{7420ED29-E975-4EC1-A4BE-00A637A3D637}"/>
    <cellStyle name="20% - Accent1 2 6 4 3" xfId="5104" xr:uid="{00000000-0005-0000-0000-0000D7000000}"/>
    <cellStyle name="20% - Accent1 2 6 4 3 2" xfId="5103" xr:uid="{00000000-0005-0000-0000-0000D8000000}"/>
    <cellStyle name="20% - Accent1 2 6 4 3 2 2" xfId="23112" xr:uid="{4D61A212-CE90-4C98-91AE-EA0433D62972}"/>
    <cellStyle name="20% - Accent1 2 6 4 3 3" xfId="23113" xr:uid="{C9DD1E33-5965-4FFF-8D8E-BF12C357428F}"/>
    <cellStyle name="20% - Accent1 2 6 4 4" xfId="5102" xr:uid="{00000000-0005-0000-0000-0000D9000000}"/>
    <cellStyle name="20% - Accent1 2 6 4 4 2" xfId="23111" xr:uid="{356F9139-7A1D-4670-B71F-C7E6ED1BB5B6}"/>
    <cellStyle name="20% - Accent1 2 6 4 5" xfId="23117" xr:uid="{CA4B8F99-8876-43C6-ABED-E3A556D141F2}"/>
    <cellStyle name="20% - Accent1 2 6 5" xfId="5101" xr:uid="{00000000-0005-0000-0000-0000DA000000}"/>
    <cellStyle name="20% - Accent1 2 6 5 2" xfId="5100" xr:uid="{00000000-0005-0000-0000-0000DB000000}"/>
    <cellStyle name="20% - Accent1 2 6 5 2 2" xfId="23109" xr:uid="{A1929910-F4BA-4575-A50B-C8B4F4C02518}"/>
    <cellStyle name="20% - Accent1 2 6 5 3" xfId="5099" xr:uid="{00000000-0005-0000-0000-0000DC000000}"/>
    <cellStyle name="20% - Accent1 2 6 5 3 2" xfId="23108" xr:uid="{8D0FE420-87BD-4A75-B10F-A26D56A89B99}"/>
    <cellStyle name="20% - Accent1 2 6 5 4" xfId="23110" xr:uid="{50367809-3A8B-4A44-B6B1-B410F1343213}"/>
    <cellStyle name="20% - Accent1 2 6 6" xfId="5098" xr:uid="{00000000-0005-0000-0000-0000DD000000}"/>
    <cellStyle name="20% - Accent1 2 6 6 2" xfId="23107" xr:uid="{8FC5A972-A219-4D77-AF6F-9B6FEF7813D9}"/>
    <cellStyle name="20% - Accent1 2 6 7" xfId="5097" xr:uid="{00000000-0005-0000-0000-0000DE000000}"/>
    <cellStyle name="20% - Accent1 2 6 7 2" xfId="5096" xr:uid="{00000000-0005-0000-0000-0000DF000000}"/>
    <cellStyle name="20% - Accent1 2 6 7 2 2" xfId="23105" xr:uid="{5DB3E362-0DC6-4136-9A78-126D108897DD}"/>
    <cellStyle name="20% - Accent1 2 6 7 3" xfId="23106" xr:uid="{3DBA836E-A53F-4040-8A42-7892C9E8FA91}"/>
    <cellStyle name="20% - Accent1 2 6 8" xfId="5095" xr:uid="{00000000-0005-0000-0000-0000E0000000}"/>
    <cellStyle name="20% - Accent1 2 6 8 2" xfId="23104" xr:uid="{C543662F-E65C-4F8B-8565-72B7C58F84E8}"/>
    <cellStyle name="20% - Accent1 2 6 9" xfId="23147" xr:uid="{DC2A3D18-BDF1-46DF-8622-21D07418B6F8}"/>
    <cellStyle name="20% - Accent1 2 7" xfId="5094" xr:uid="{00000000-0005-0000-0000-0000E1000000}"/>
    <cellStyle name="20% - Accent1 2 7 2" xfId="5093" xr:uid="{00000000-0005-0000-0000-0000E2000000}"/>
    <cellStyle name="20% - Accent1 2 7 2 2" xfId="5092" xr:uid="{00000000-0005-0000-0000-0000E3000000}"/>
    <cellStyle name="20% - Accent1 2 7 2 2 2" xfId="23101" xr:uid="{A6C2BB0F-3CB3-4226-802C-F2DBF8C385FD}"/>
    <cellStyle name="20% - Accent1 2 7 2 3" xfId="5091" xr:uid="{00000000-0005-0000-0000-0000E4000000}"/>
    <cellStyle name="20% - Accent1 2 7 2 3 2" xfId="23100" xr:uid="{11FCEEFC-40F8-4A24-8D77-4CCCA69214B6}"/>
    <cellStyle name="20% - Accent1 2 7 2 4" xfId="23102" xr:uid="{857B802C-FCAF-471F-9BC5-0CB81A210075}"/>
    <cellStyle name="20% - Accent1 2 7 3" xfId="5090" xr:uid="{00000000-0005-0000-0000-0000E5000000}"/>
    <cellStyle name="20% - Accent1 2 7 3 2" xfId="5089" xr:uid="{00000000-0005-0000-0000-0000E6000000}"/>
    <cellStyle name="20% - Accent1 2 7 3 2 2" xfId="23098" xr:uid="{E1F32895-27D7-4C94-BF48-6291F20CAE53}"/>
    <cellStyle name="20% - Accent1 2 7 3 3" xfId="23099" xr:uid="{F3CF37B9-1C4E-4F59-A1A0-7B04B8EC6276}"/>
    <cellStyle name="20% - Accent1 2 7 4" xfId="5088" xr:uid="{00000000-0005-0000-0000-0000E7000000}"/>
    <cellStyle name="20% - Accent1 2 7 4 2" xfId="23097" xr:uid="{86D147B7-E8D9-404E-AF38-91831CA830B5}"/>
    <cellStyle name="20% - Accent1 2 7 5" xfId="23103" xr:uid="{8B3AE17A-86B8-40BD-9AFF-3E5C085626FD}"/>
    <cellStyle name="20% - Accent1 3" xfId="169" xr:uid="{00000000-0005-0000-0000-000018000000}"/>
    <cellStyle name="20% - Accent1 3 10" xfId="5087" xr:uid="{00000000-0005-0000-0000-0000E8000000}"/>
    <cellStyle name="20% - Accent1 3 10 2" xfId="23096" xr:uid="{443115BF-8B1D-459A-858B-B5FCF29A1C70}"/>
    <cellStyle name="20% - Accent1 3 2" xfId="5086" xr:uid="{00000000-0005-0000-0000-0000E9000000}"/>
    <cellStyle name="20% - Accent1 3 2 2" xfId="5085" xr:uid="{00000000-0005-0000-0000-0000EA000000}"/>
    <cellStyle name="20% - Accent1 3 2 2 2" xfId="5084" xr:uid="{00000000-0005-0000-0000-0000EB000000}"/>
    <cellStyle name="20% - Accent1 3 2 2 2 2" xfId="5083" xr:uid="{00000000-0005-0000-0000-0000EC000000}"/>
    <cellStyle name="20% - Accent1 3 2 2 2 2 2" xfId="5082" xr:uid="{00000000-0005-0000-0000-0000ED000000}"/>
    <cellStyle name="20% - Accent1 3 2 2 2 2 2 2" xfId="23092" xr:uid="{28AA0BDA-CE93-41A9-89D8-9DF6CBD8ED83}"/>
    <cellStyle name="20% - Accent1 3 2 2 2 2 3" xfId="5081" xr:uid="{00000000-0005-0000-0000-0000EE000000}"/>
    <cellStyle name="20% - Accent1 3 2 2 2 2 3 2" xfId="23091" xr:uid="{E9F5F9B7-BA57-4890-A6F0-E6F619DFA4DD}"/>
    <cellStyle name="20% - Accent1 3 2 2 2 2 4" xfId="23093" xr:uid="{F59AC440-DCCF-4FC4-BA3F-B42D64EC9CCE}"/>
    <cellStyle name="20% - Accent1 3 2 2 2 3" xfId="5080" xr:uid="{00000000-0005-0000-0000-0000EF000000}"/>
    <cellStyle name="20% - Accent1 3 2 2 2 3 2" xfId="5079" xr:uid="{00000000-0005-0000-0000-0000F0000000}"/>
    <cellStyle name="20% - Accent1 3 2 2 2 3 2 2" xfId="23089" xr:uid="{67417C3D-9FAD-401C-9409-0B168F32D8B1}"/>
    <cellStyle name="20% - Accent1 3 2 2 2 3 3" xfId="23090" xr:uid="{55D342D5-3A0F-4D26-8340-EDDD83E0DB1F}"/>
    <cellStyle name="20% - Accent1 3 2 2 2 4" xfId="5078" xr:uid="{00000000-0005-0000-0000-0000F1000000}"/>
    <cellStyle name="20% - Accent1 3 2 2 2 4 2" xfId="23088" xr:uid="{14BFBC90-D87B-4539-907D-D6D49259EC6F}"/>
    <cellStyle name="20% - Accent1 3 2 2 2 5" xfId="23094" xr:uid="{FF58C73E-A399-4EAE-BBB3-97DB7F2C2422}"/>
    <cellStyle name="20% - Accent1 3 2 2 3" xfId="5077" xr:uid="{00000000-0005-0000-0000-0000F2000000}"/>
    <cellStyle name="20% - Accent1 3 2 2 3 2" xfId="5076" xr:uid="{00000000-0005-0000-0000-0000F3000000}"/>
    <cellStyle name="20% - Accent1 3 2 2 3 2 2" xfId="23086" xr:uid="{9F91F7E8-6B4E-4106-B736-EB0F174924FB}"/>
    <cellStyle name="20% - Accent1 3 2 2 3 3" xfId="5075" xr:uid="{00000000-0005-0000-0000-0000F4000000}"/>
    <cellStyle name="20% - Accent1 3 2 2 3 3 2" xfId="23085" xr:uid="{B633AB82-9917-4BF6-8FBD-A4B4DB3FC833}"/>
    <cellStyle name="20% - Accent1 3 2 2 3 4" xfId="23087" xr:uid="{44F009BB-6EEF-44B5-B820-EAC8C4911184}"/>
    <cellStyle name="20% - Accent1 3 2 2 4" xfId="5074" xr:uid="{00000000-0005-0000-0000-0000F5000000}"/>
    <cellStyle name="20% - Accent1 3 2 2 4 2" xfId="23084" xr:uid="{36CCFE21-682C-42B3-8A69-DBDC57E93227}"/>
    <cellStyle name="20% - Accent1 3 2 2 5" xfId="5073" xr:uid="{00000000-0005-0000-0000-0000F6000000}"/>
    <cellStyle name="20% - Accent1 3 2 2 5 2" xfId="5072" xr:uid="{00000000-0005-0000-0000-0000F7000000}"/>
    <cellStyle name="20% - Accent1 3 2 2 5 2 2" xfId="23082" xr:uid="{C60F4901-3240-4A06-BE15-0C2B5BAB7F0D}"/>
    <cellStyle name="20% - Accent1 3 2 2 5 3" xfId="23083" xr:uid="{21E4D216-1E09-407F-87AC-CAC366104408}"/>
    <cellStyle name="20% - Accent1 3 2 2 6" xfId="5071" xr:uid="{00000000-0005-0000-0000-0000F8000000}"/>
    <cellStyle name="20% - Accent1 3 2 2 6 2" xfId="23081" xr:uid="{CE4292E6-C908-4512-A874-070419948AB9}"/>
    <cellStyle name="20% - Accent1 3 2 2 7" xfId="23095" xr:uid="{6832E03F-F612-4626-B16C-F1A4CC71D3F8}"/>
    <cellStyle name="20% - Accent1 3 2 3" xfId="5070" xr:uid="{00000000-0005-0000-0000-0000F9000000}"/>
    <cellStyle name="20% - Accent1 3 2 3 2" xfId="5069" xr:uid="{00000000-0005-0000-0000-0000FA000000}"/>
    <cellStyle name="20% - Accent1 3 2 3 2 2" xfId="5068" xr:uid="{00000000-0005-0000-0000-0000FB000000}"/>
    <cellStyle name="20% - Accent1 3 2 3 2 2 2" xfId="23078" xr:uid="{210FBB49-C39F-4C29-BE68-958105D81482}"/>
    <cellStyle name="20% - Accent1 3 2 3 2 3" xfId="5067" xr:uid="{00000000-0005-0000-0000-0000FC000000}"/>
    <cellStyle name="20% - Accent1 3 2 3 2 3 2" xfId="23077" xr:uid="{480DB8C7-F984-4BBE-B47E-25D1F603FEA9}"/>
    <cellStyle name="20% - Accent1 3 2 3 2 4" xfId="23079" xr:uid="{2C936DA9-0E58-4D83-861C-268355752AF7}"/>
    <cellStyle name="20% - Accent1 3 2 3 3" xfId="5066" xr:uid="{00000000-0005-0000-0000-0000FD000000}"/>
    <cellStyle name="20% - Accent1 3 2 3 3 2" xfId="5065" xr:uid="{00000000-0005-0000-0000-0000FE000000}"/>
    <cellStyle name="20% - Accent1 3 2 3 3 2 2" xfId="23075" xr:uid="{1179D75E-DE1E-4AD1-8FCF-57F8D68C0387}"/>
    <cellStyle name="20% - Accent1 3 2 3 3 3" xfId="23076" xr:uid="{E68FE76A-D2C7-4F5A-A213-E789B171F992}"/>
    <cellStyle name="20% - Accent1 3 2 3 4" xfId="5064" xr:uid="{00000000-0005-0000-0000-0000FF000000}"/>
    <cellStyle name="20% - Accent1 3 2 3 4 2" xfId="23074" xr:uid="{2F63A17D-F621-47CA-8E53-614C8B88F450}"/>
    <cellStyle name="20% - Accent1 3 2 3 5" xfId="23080" xr:uid="{5156EA5A-6522-414F-ACDE-ADE4C52BBA5C}"/>
    <cellStyle name="20% - Accent1 3 2 4" xfId="5063" xr:uid="{00000000-0005-0000-0000-000000010000}"/>
    <cellStyle name="20% - Accent1 3 2 5" xfId="5062" xr:uid="{00000000-0005-0000-0000-000001010000}"/>
    <cellStyle name="20% - Accent1 3 2 5 2" xfId="23073" xr:uid="{10D606E8-EC8C-40B1-A08D-BCD9C6EB107E}"/>
    <cellStyle name="20% - Accent1 3 3" xfId="5061" xr:uid="{00000000-0005-0000-0000-000002010000}"/>
    <cellStyle name="20% - Accent1 3 3 2" xfId="5060" xr:uid="{00000000-0005-0000-0000-000003010000}"/>
    <cellStyle name="20% - Accent1 3 3 2 2" xfId="5059" xr:uid="{00000000-0005-0000-0000-000004010000}"/>
    <cellStyle name="20% - Accent1 3 3 2 2 2" xfId="23070" xr:uid="{F96CE1D1-2AC0-49C7-8370-E873628474E9}"/>
    <cellStyle name="20% - Accent1 3 3 2 3" xfId="5058" xr:uid="{00000000-0005-0000-0000-000005010000}"/>
    <cellStyle name="20% - Accent1 3 3 2 3 2" xfId="5057" xr:uid="{00000000-0005-0000-0000-000006010000}"/>
    <cellStyle name="20% - Accent1 3 3 2 3 2 2" xfId="23068" xr:uid="{33E3BAAA-C49E-4F1A-AA08-A404CB5D0564}"/>
    <cellStyle name="20% - Accent1 3 3 2 3 3" xfId="23069" xr:uid="{1906BB5F-AB8B-41D5-9CE9-5917AD353A64}"/>
    <cellStyle name="20% - Accent1 3 3 2 4" xfId="23071" xr:uid="{A87987E2-8180-4826-8D06-754C9253D252}"/>
    <cellStyle name="20% - Accent1 3 3 3" xfId="5056" xr:uid="{00000000-0005-0000-0000-000007010000}"/>
    <cellStyle name="20% - Accent1 3 3 3 2" xfId="23067" xr:uid="{3C3AFFCC-4D16-4203-908F-4E4D7BFC0DE5}"/>
    <cellStyle name="20% - Accent1 3 3 4" xfId="5055" xr:uid="{00000000-0005-0000-0000-000008010000}"/>
    <cellStyle name="20% - Accent1 3 3 4 2" xfId="5054" xr:uid="{00000000-0005-0000-0000-000009010000}"/>
    <cellStyle name="20% - Accent1 3 3 4 2 2" xfId="23065" xr:uid="{5D37AF39-81A8-4553-8C96-DE9523D040D5}"/>
    <cellStyle name="20% - Accent1 3 3 4 3" xfId="23066" xr:uid="{5B278B2A-10E5-483E-88EB-C6BDB67B47E8}"/>
    <cellStyle name="20% - Accent1 3 3 5" xfId="5053" xr:uid="{00000000-0005-0000-0000-00000A010000}"/>
    <cellStyle name="20% - Accent1 3 3 5 2" xfId="23064" xr:uid="{50F96707-6FF7-4DB0-BA53-46BAEBFE7A72}"/>
    <cellStyle name="20% - Accent1 3 3 6" xfId="23072" xr:uid="{BEA1440B-214E-41A6-A9DB-F4964C32535D}"/>
    <cellStyle name="20% - Accent1 3 4" xfId="5052" xr:uid="{00000000-0005-0000-0000-00000B010000}"/>
    <cellStyle name="20% - Accent1 3 4 2" xfId="5051" xr:uid="{00000000-0005-0000-0000-00000C010000}"/>
    <cellStyle name="20% - Accent1 3 4 2 2" xfId="5050" xr:uid="{00000000-0005-0000-0000-00000D010000}"/>
    <cellStyle name="20% - Accent1 3 4 2 2 2" xfId="23061" xr:uid="{3F84500D-76E7-453C-B356-939CC583A701}"/>
    <cellStyle name="20% - Accent1 3 4 2 3" xfId="5049" xr:uid="{00000000-0005-0000-0000-00000E010000}"/>
    <cellStyle name="20% - Accent1 3 4 2 3 2" xfId="23060" xr:uid="{4569F71F-49ED-41B4-B83B-1F93F25BF62E}"/>
    <cellStyle name="20% - Accent1 3 4 2 4" xfId="23062" xr:uid="{29EE6B02-0A59-4D64-9109-82933FBE2C07}"/>
    <cellStyle name="20% - Accent1 3 4 3" xfId="5048" xr:uid="{00000000-0005-0000-0000-00000F010000}"/>
    <cellStyle name="20% - Accent1 3 4 3 2" xfId="23059" xr:uid="{2275802A-427E-4961-AD33-E588856EAF01}"/>
    <cellStyle name="20% - Accent1 3 4 4" xfId="5047" xr:uid="{00000000-0005-0000-0000-000010010000}"/>
    <cellStyle name="20% - Accent1 3 4 4 2" xfId="5046" xr:uid="{00000000-0005-0000-0000-000011010000}"/>
    <cellStyle name="20% - Accent1 3 4 4 2 2" xfId="23057" xr:uid="{61ED0EA0-F5E9-43B6-B2D3-5221B8958BAC}"/>
    <cellStyle name="20% - Accent1 3 4 4 3" xfId="23058" xr:uid="{84B681AA-631E-4FD1-9B8C-CF0E883B4FB7}"/>
    <cellStyle name="20% - Accent1 3 4 5" xfId="5045" xr:uid="{00000000-0005-0000-0000-000012010000}"/>
    <cellStyle name="20% - Accent1 3 4 5 2" xfId="23056" xr:uid="{DDB903D2-26EC-4E53-B8CC-AA1911DDFBBF}"/>
    <cellStyle name="20% - Accent1 3 4 6" xfId="23063" xr:uid="{BDAF19B5-CC3C-46C2-B0A3-F6E66B670A2F}"/>
    <cellStyle name="20% - Accent1 3 5" xfId="5044" xr:uid="{00000000-0005-0000-0000-000013010000}"/>
    <cellStyle name="20% - Accent1 3 5 2" xfId="5043" xr:uid="{00000000-0005-0000-0000-000014010000}"/>
    <cellStyle name="20% - Accent1 3 5 2 2" xfId="5042" xr:uid="{00000000-0005-0000-0000-000015010000}"/>
    <cellStyle name="20% - Accent1 3 5 2 2 2" xfId="23053" xr:uid="{B70EFA2F-656C-4D46-9380-E58C2BDBF0A8}"/>
    <cellStyle name="20% - Accent1 3 5 2 3" xfId="5041" xr:uid="{00000000-0005-0000-0000-000016010000}"/>
    <cellStyle name="20% - Accent1 3 5 2 3 2" xfId="23052" xr:uid="{3F7F0F8B-8C84-47A6-AAC0-51BA977FAAC2}"/>
    <cellStyle name="20% - Accent1 3 5 2 4" xfId="23054" xr:uid="{7BC2D377-96AC-42F5-A54F-9CE2C8DC08F4}"/>
    <cellStyle name="20% - Accent1 3 5 3" xfId="5040" xr:uid="{00000000-0005-0000-0000-000017010000}"/>
    <cellStyle name="20% - Accent1 3 5 3 2" xfId="5039" xr:uid="{00000000-0005-0000-0000-000018010000}"/>
    <cellStyle name="20% - Accent1 3 5 3 2 2" xfId="23050" xr:uid="{15989BC7-CC1A-491C-81EA-43723F628AE1}"/>
    <cellStyle name="20% - Accent1 3 5 3 3" xfId="23051" xr:uid="{DBADAB4B-8174-48CE-A42C-F525EC97EDEE}"/>
    <cellStyle name="20% - Accent1 3 5 4" xfId="5038" xr:uid="{00000000-0005-0000-0000-000019010000}"/>
    <cellStyle name="20% - Accent1 3 5 4 2" xfId="23049" xr:uid="{37C1AA20-AAE6-4C2E-BA00-D96A8185BC58}"/>
    <cellStyle name="20% - Accent1 3 5 5" xfId="23055" xr:uid="{9D686E67-FD94-4ECB-8D4E-867A7450319C}"/>
    <cellStyle name="20% - Accent1 3 6" xfId="5037" xr:uid="{00000000-0005-0000-0000-00001A010000}"/>
    <cellStyle name="20% - Accent1 3 6 2" xfId="5036" xr:uid="{00000000-0005-0000-0000-00001B010000}"/>
    <cellStyle name="20% - Accent1 3 6 2 2" xfId="23047" xr:uid="{365D181D-291F-4F52-9FF6-6BC67EB19FCC}"/>
    <cellStyle name="20% - Accent1 3 6 3" xfId="5035" xr:uid="{00000000-0005-0000-0000-00001C010000}"/>
    <cellStyle name="20% - Accent1 3 6 3 2" xfId="23046" xr:uid="{80D3FCE8-A267-412B-B9D6-3412F259B42C}"/>
    <cellStyle name="20% - Accent1 3 6 4" xfId="23048" xr:uid="{DF7E1008-5E4C-4D00-84DA-A55AB4F7D63F}"/>
    <cellStyle name="20% - Accent1 3 7" xfId="5034" xr:uid="{00000000-0005-0000-0000-00001D010000}"/>
    <cellStyle name="20% - Accent1 3 7 2" xfId="23045" xr:uid="{07408F6E-7EA1-4F10-8E87-E7EAC2FE7BEF}"/>
    <cellStyle name="20% - Accent1 3 8" xfId="5033" xr:uid="{00000000-0005-0000-0000-00001E010000}"/>
    <cellStyle name="20% - Accent1 3 8 2" xfId="5032" xr:uid="{00000000-0005-0000-0000-00001F010000}"/>
    <cellStyle name="20% - Accent1 3 8 2 2" xfId="23043" xr:uid="{7194B6CD-1819-45CD-A543-F356C70BF2FC}"/>
    <cellStyle name="20% - Accent1 3 8 3" xfId="23044" xr:uid="{0FC57528-99C6-4FFD-A268-B3B924764236}"/>
    <cellStyle name="20% - Accent1 3 9" xfId="5031" xr:uid="{00000000-0005-0000-0000-000020010000}"/>
    <cellStyle name="20% - Accent1 3 9 2" xfId="23042" xr:uid="{A3DF3FBB-01D3-44BB-860F-4FD5B27D58DC}"/>
    <cellStyle name="20% - Accent1 4" xfId="194" xr:uid="{00000000-0005-0000-0000-000019000000}"/>
    <cellStyle name="20% - Accent1 4 10" xfId="5030" xr:uid="{00000000-0005-0000-0000-000021010000}"/>
    <cellStyle name="20% - Accent1 4 10 2" xfId="23041" xr:uid="{3F5EB1F2-9B04-4E54-90FB-FE1B5D103216}"/>
    <cellStyle name="20% - Accent1 4 2" xfId="5029" xr:uid="{00000000-0005-0000-0000-000022010000}"/>
    <cellStyle name="20% - Accent1 4 2 2" xfId="5028" xr:uid="{00000000-0005-0000-0000-000023010000}"/>
    <cellStyle name="20% - Accent1 4 2 2 2" xfId="5027" xr:uid="{00000000-0005-0000-0000-000024010000}"/>
    <cellStyle name="20% - Accent1 4 2 2 2 2" xfId="5026" xr:uid="{00000000-0005-0000-0000-000025010000}"/>
    <cellStyle name="20% - Accent1 4 2 2 2 2 2" xfId="5025" xr:uid="{00000000-0005-0000-0000-000026010000}"/>
    <cellStyle name="20% - Accent1 4 2 2 2 2 2 2" xfId="23037" xr:uid="{347CCA9D-5E35-4B4E-8A55-505B3578F34A}"/>
    <cellStyle name="20% - Accent1 4 2 2 2 2 3" xfId="5024" xr:uid="{00000000-0005-0000-0000-000027010000}"/>
    <cellStyle name="20% - Accent1 4 2 2 2 2 3 2" xfId="23036" xr:uid="{59C50D8B-B526-4F41-80BD-59F3A6EB2B48}"/>
    <cellStyle name="20% - Accent1 4 2 2 2 2 4" xfId="23038" xr:uid="{085587BD-6ACB-47B9-BA62-23B3378274FD}"/>
    <cellStyle name="20% - Accent1 4 2 2 2 3" xfId="5023" xr:uid="{00000000-0005-0000-0000-000028010000}"/>
    <cellStyle name="20% - Accent1 4 2 2 2 3 2" xfId="5022" xr:uid="{00000000-0005-0000-0000-000029010000}"/>
    <cellStyle name="20% - Accent1 4 2 2 2 3 2 2" xfId="23034" xr:uid="{D793A5AC-FF86-4C94-8278-0DDC6A3E8A3F}"/>
    <cellStyle name="20% - Accent1 4 2 2 2 3 3" xfId="23035" xr:uid="{9CD8DBB7-9B4B-47D3-AC2F-D66854497388}"/>
    <cellStyle name="20% - Accent1 4 2 2 2 4" xfId="5021" xr:uid="{00000000-0005-0000-0000-00002A010000}"/>
    <cellStyle name="20% - Accent1 4 2 2 2 4 2" xfId="23033" xr:uid="{529A4034-79F1-4A90-967E-B6C70419DAA7}"/>
    <cellStyle name="20% - Accent1 4 2 2 2 5" xfId="23039" xr:uid="{A399D830-55FA-4C20-B8F2-FF01979511FC}"/>
    <cellStyle name="20% - Accent1 4 2 2 3" xfId="5020" xr:uid="{00000000-0005-0000-0000-00002B010000}"/>
    <cellStyle name="20% - Accent1 4 2 2 3 2" xfId="5019" xr:uid="{00000000-0005-0000-0000-00002C010000}"/>
    <cellStyle name="20% - Accent1 4 2 2 3 2 2" xfId="23031" xr:uid="{C01E80BB-CB14-4691-B12B-B17670ED5180}"/>
    <cellStyle name="20% - Accent1 4 2 2 3 3" xfId="5018" xr:uid="{00000000-0005-0000-0000-00002D010000}"/>
    <cellStyle name="20% - Accent1 4 2 2 3 3 2" xfId="23030" xr:uid="{BF81DC31-FDC3-4366-BB7A-1BCF87E6F092}"/>
    <cellStyle name="20% - Accent1 4 2 2 3 4" xfId="23032" xr:uid="{95F8F092-BBDE-4BEF-91CE-26142D893F07}"/>
    <cellStyle name="20% - Accent1 4 2 2 4" xfId="5017" xr:uid="{00000000-0005-0000-0000-00002E010000}"/>
    <cellStyle name="20% - Accent1 4 2 2 4 2" xfId="23029" xr:uid="{DC5DB5D7-A30B-4E9A-B204-550AA83D4F59}"/>
    <cellStyle name="20% - Accent1 4 2 2 5" xfId="5016" xr:uid="{00000000-0005-0000-0000-00002F010000}"/>
    <cellStyle name="20% - Accent1 4 2 2 5 2" xfId="5015" xr:uid="{00000000-0005-0000-0000-000030010000}"/>
    <cellStyle name="20% - Accent1 4 2 2 5 2 2" xfId="23027" xr:uid="{A6CB3988-B7D6-4294-BFA3-E8842D439942}"/>
    <cellStyle name="20% - Accent1 4 2 2 5 3" xfId="23028" xr:uid="{1A71CC07-6144-40D4-8B59-9A505FEACFC9}"/>
    <cellStyle name="20% - Accent1 4 2 2 6" xfId="5014" xr:uid="{00000000-0005-0000-0000-000031010000}"/>
    <cellStyle name="20% - Accent1 4 2 2 6 2" xfId="23026" xr:uid="{8415A102-6933-4F42-A493-B9A97018EF67}"/>
    <cellStyle name="20% - Accent1 4 2 2 7" xfId="23040" xr:uid="{0316593A-5C4E-4596-B1AE-17FAA8598FF5}"/>
    <cellStyle name="20% - Accent1 4 2 3" xfId="5013" xr:uid="{00000000-0005-0000-0000-000032010000}"/>
    <cellStyle name="20% - Accent1 4 2 3 2" xfId="5012" xr:uid="{00000000-0005-0000-0000-000033010000}"/>
    <cellStyle name="20% - Accent1 4 2 3 2 2" xfId="5011" xr:uid="{00000000-0005-0000-0000-000034010000}"/>
    <cellStyle name="20% - Accent1 4 2 3 2 2 2" xfId="23023" xr:uid="{6BB082EF-81C8-4A8B-8800-F6E2E15EFB01}"/>
    <cellStyle name="20% - Accent1 4 2 3 2 3" xfId="5010" xr:uid="{00000000-0005-0000-0000-000035010000}"/>
    <cellStyle name="20% - Accent1 4 2 3 2 3 2" xfId="23022" xr:uid="{1535322F-7D43-4886-A986-FC616A296723}"/>
    <cellStyle name="20% - Accent1 4 2 3 2 4" xfId="23024" xr:uid="{B0D1218F-E0D8-414B-9E0E-6304804FCC09}"/>
    <cellStyle name="20% - Accent1 4 2 3 3" xfId="5009" xr:uid="{00000000-0005-0000-0000-000036010000}"/>
    <cellStyle name="20% - Accent1 4 2 3 3 2" xfId="5008" xr:uid="{00000000-0005-0000-0000-000037010000}"/>
    <cellStyle name="20% - Accent1 4 2 3 3 2 2" xfId="23020" xr:uid="{7C749FAF-B263-4BE2-A3C7-184E9992D78E}"/>
    <cellStyle name="20% - Accent1 4 2 3 3 3" xfId="23021" xr:uid="{5CFA2F90-4177-44BC-9C6A-03328D946D10}"/>
    <cellStyle name="20% - Accent1 4 2 3 4" xfId="5007" xr:uid="{00000000-0005-0000-0000-000038010000}"/>
    <cellStyle name="20% - Accent1 4 2 3 4 2" xfId="23019" xr:uid="{F638E209-05D3-4B0F-AE20-5B57F584B9FB}"/>
    <cellStyle name="20% - Accent1 4 2 3 5" xfId="23025" xr:uid="{37600C97-C475-4D04-95F7-71C61EA80EF3}"/>
    <cellStyle name="20% - Accent1 4 2 4" xfId="5006" xr:uid="{00000000-0005-0000-0000-000039010000}"/>
    <cellStyle name="20% - Accent1 4 2 5" xfId="5005" xr:uid="{00000000-0005-0000-0000-00003A010000}"/>
    <cellStyle name="20% - Accent1 4 2 5 2" xfId="23018" xr:uid="{61261F39-2A53-451F-A932-7B484DCAD044}"/>
    <cellStyle name="20% - Accent1 4 3" xfId="5004" xr:uid="{00000000-0005-0000-0000-00003B010000}"/>
    <cellStyle name="20% - Accent1 4 3 2" xfId="5003" xr:uid="{00000000-0005-0000-0000-00003C010000}"/>
    <cellStyle name="20% - Accent1 4 3 2 2" xfId="5002" xr:uid="{00000000-0005-0000-0000-00003D010000}"/>
    <cellStyle name="20% - Accent1 4 3 2 2 2" xfId="23015" xr:uid="{09821870-086D-45CD-A1E4-869FC6FDEE29}"/>
    <cellStyle name="20% - Accent1 4 3 2 3" xfId="5001" xr:uid="{00000000-0005-0000-0000-00003E010000}"/>
    <cellStyle name="20% - Accent1 4 3 2 3 2" xfId="23014" xr:uid="{6745D43B-88D0-45B4-98B7-16F13A832BCA}"/>
    <cellStyle name="20% - Accent1 4 3 2 4" xfId="23016" xr:uid="{CE5E96D2-09EA-478B-9AE1-3490E6D8D33E}"/>
    <cellStyle name="20% - Accent1 4 3 3" xfId="5000" xr:uid="{00000000-0005-0000-0000-00003F010000}"/>
    <cellStyle name="20% - Accent1 4 3 3 2" xfId="23013" xr:uid="{52DC93BF-B207-49DB-BFBC-ED7669EE571A}"/>
    <cellStyle name="20% - Accent1 4 3 4" xfId="4999" xr:uid="{00000000-0005-0000-0000-000040010000}"/>
    <cellStyle name="20% - Accent1 4 3 4 2" xfId="4998" xr:uid="{00000000-0005-0000-0000-000041010000}"/>
    <cellStyle name="20% - Accent1 4 3 4 2 2" xfId="23011" xr:uid="{26809FAE-922B-4800-A7C8-44C226BA4B73}"/>
    <cellStyle name="20% - Accent1 4 3 4 3" xfId="23012" xr:uid="{139E2197-24B7-46E4-B10A-DF0C640693D2}"/>
    <cellStyle name="20% - Accent1 4 3 5" xfId="4997" xr:uid="{00000000-0005-0000-0000-000042010000}"/>
    <cellStyle name="20% - Accent1 4 3 5 2" xfId="23010" xr:uid="{52E2B4D9-88D8-4436-A338-D5CC121E2A8E}"/>
    <cellStyle name="20% - Accent1 4 3 6" xfId="23017" xr:uid="{438D3E27-9FCC-422B-8CED-9CF83F494CCB}"/>
    <cellStyle name="20% - Accent1 4 4" xfId="4996" xr:uid="{00000000-0005-0000-0000-000043010000}"/>
    <cellStyle name="20% - Accent1 4 4 2" xfId="4995" xr:uid="{00000000-0005-0000-0000-000044010000}"/>
    <cellStyle name="20% - Accent1 4 4 2 2" xfId="4994" xr:uid="{00000000-0005-0000-0000-000045010000}"/>
    <cellStyle name="20% - Accent1 4 4 2 2 2" xfId="23007" xr:uid="{8370B039-CC9F-40CF-B33E-1B4FEF375484}"/>
    <cellStyle name="20% - Accent1 4 4 2 3" xfId="4993" xr:uid="{00000000-0005-0000-0000-000046010000}"/>
    <cellStyle name="20% - Accent1 4 4 2 3 2" xfId="23006" xr:uid="{3B636481-C0BB-4E43-8ED9-4D25A50AD560}"/>
    <cellStyle name="20% - Accent1 4 4 2 4" xfId="23008" xr:uid="{884451D0-CCA5-407D-B8B2-983A767E019F}"/>
    <cellStyle name="20% - Accent1 4 4 3" xfId="5579" xr:uid="{00000000-0005-0000-0000-000047010000}"/>
    <cellStyle name="20% - Accent1 4 4 3 2" xfId="5533" xr:uid="{00000000-0005-0000-0000-000048010000}"/>
    <cellStyle name="20% - Accent1 4 4 3 2 2" xfId="23327" xr:uid="{B0630B3A-EE21-4D25-9CB3-31BB1CD7FA46}"/>
    <cellStyle name="20% - Accent1 4 4 3 3" xfId="23354" xr:uid="{D1402974-DB75-4FD7-A38C-F040A38791C4}"/>
    <cellStyle name="20% - Accent1 4 4 4" xfId="4992" xr:uid="{00000000-0005-0000-0000-000049010000}"/>
    <cellStyle name="20% - Accent1 4 4 4 2" xfId="23005" xr:uid="{EFCA865B-69B1-4CCA-A97D-2D9E7B024AF9}"/>
    <cellStyle name="20% - Accent1 4 4 5" xfId="23009" xr:uid="{620EC457-0220-44BA-8CF1-ED10006B0891}"/>
    <cellStyle name="20% - Accent1 4 5" xfId="4991" xr:uid="{00000000-0005-0000-0000-00004A010000}"/>
    <cellStyle name="20% - Accent1 4 5 2" xfId="4990" xr:uid="{00000000-0005-0000-0000-00004B010000}"/>
    <cellStyle name="20% - Accent1 4 5 2 2" xfId="4989" xr:uid="{00000000-0005-0000-0000-00004C010000}"/>
    <cellStyle name="20% - Accent1 4 5 2 2 2" xfId="23002" xr:uid="{857966FC-8555-4AEB-B1EF-94C3AF21B751}"/>
    <cellStyle name="20% - Accent1 4 5 2 3" xfId="4988" xr:uid="{00000000-0005-0000-0000-00004D010000}"/>
    <cellStyle name="20% - Accent1 4 5 2 3 2" xfId="23001" xr:uid="{12D68450-BCFE-4B40-B73F-375937D4395B}"/>
    <cellStyle name="20% - Accent1 4 5 2 4" xfId="23003" xr:uid="{E76F3007-7323-4848-80D4-03EF0CD7F1A2}"/>
    <cellStyle name="20% - Accent1 4 5 3" xfId="4987" xr:uid="{00000000-0005-0000-0000-00004E010000}"/>
    <cellStyle name="20% - Accent1 4 5 3 2" xfId="4986" xr:uid="{00000000-0005-0000-0000-00004F010000}"/>
    <cellStyle name="20% - Accent1 4 5 3 2 2" xfId="22999" xr:uid="{B7DC1A43-0619-4E3E-9AAC-FCC092265689}"/>
    <cellStyle name="20% - Accent1 4 5 3 3" xfId="23000" xr:uid="{5ACD8335-82FD-4FF9-8AA4-E9DB884DA3C3}"/>
    <cellStyle name="20% - Accent1 4 5 4" xfId="4985" xr:uid="{00000000-0005-0000-0000-000050010000}"/>
    <cellStyle name="20% - Accent1 4 5 4 2" xfId="22998" xr:uid="{8C044B74-3387-489E-8EF3-6AABCED0B549}"/>
    <cellStyle name="20% - Accent1 4 5 5" xfId="23004" xr:uid="{9C3A1776-2EE1-4261-AE39-37BB1164A32A}"/>
    <cellStyle name="20% - Accent1 4 6" xfId="4984" xr:uid="{00000000-0005-0000-0000-000051010000}"/>
    <cellStyle name="20% - Accent1 4 6 2" xfId="4983" xr:uid="{00000000-0005-0000-0000-000052010000}"/>
    <cellStyle name="20% - Accent1 4 6 2 2" xfId="22996" xr:uid="{72E116A6-1D6E-46C0-A59B-A90F4620A518}"/>
    <cellStyle name="20% - Accent1 4 6 3" xfId="4982" xr:uid="{00000000-0005-0000-0000-000053010000}"/>
    <cellStyle name="20% - Accent1 4 6 3 2" xfId="22995" xr:uid="{8FD612C3-A186-415E-9D0C-DDFF3A6A896D}"/>
    <cellStyle name="20% - Accent1 4 6 4" xfId="22997" xr:uid="{49DB54AA-EA45-4571-8015-47D66E23F45A}"/>
    <cellStyle name="20% - Accent1 4 7" xfId="4981" xr:uid="{00000000-0005-0000-0000-000054010000}"/>
    <cellStyle name="20% - Accent1 4 7 2" xfId="22994" xr:uid="{E8C4EFD4-E29C-48AB-98FE-95D997B03D2B}"/>
    <cellStyle name="20% - Accent1 4 8" xfId="4980" xr:uid="{00000000-0005-0000-0000-000055010000}"/>
    <cellStyle name="20% - Accent1 4 8 2" xfId="4979" xr:uid="{00000000-0005-0000-0000-000056010000}"/>
    <cellStyle name="20% - Accent1 4 8 2 2" xfId="22992" xr:uid="{A2B667FE-9992-49AD-A8C2-02D6056CB8D2}"/>
    <cellStyle name="20% - Accent1 4 8 3" xfId="22993" xr:uid="{0C52EC9F-6B1A-4BC4-87AD-F4C6DF176611}"/>
    <cellStyle name="20% - Accent1 4 9" xfId="4978" xr:uid="{00000000-0005-0000-0000-000057010000}"/>
    <cellStyle name="20% - Accent1 4 9 2" xfId="22991" xr:uid="{B1CEF31E-3832-4002-9F63-4029B3B7F121}"/>
    <cellStyle name="20% - Accent1 5" xfId="199" xr:uid="{00000000-0005-0000-0000-00001A000000}"/>
    <cellStyle name="20% - Accent1 5 2" xfId="4976" xr:uid="{00000000-0005-0000-0000-000059010000}"/>
    <cellStyle name="20% - Accent1 5 2 2" xfId="4975" xr:uid="{00000000-0005-0000-0000-00005A010000}"/>
    <cellStyle name="20% - Accent1 5 2 2 2" xfId="4974" xr:uid="{00000000-0005-0000-0000-00005B010000}"/>
    <cellStyle name="20% - Accent1 5 2 2 2 2" xfId="4973" xr:uid="{00000000-0005-0000-0000-00005C010000}"/>
    <cellStyle name="20% - Accent1 5 2 2 2 2 2" xfId="4972" xr:uid="{00000000-0005-0000-0000-00005D010000}"/>
    <cellStyle name="20% - Accent1 5 2 2 2 2 2 2" xfId="22986" xr:uid="{8E6EEC3B-7470-486E-8847-2C21A7D6607D}"/>
    <cellStyle name="20% - Accent1 5 2 2 2 2 3" xfId="4971" xr:uid="{00000000-0005-0000-0000-00005E010000}"/>
    <cellStyle name="20% - Accent1 5 2 2 2 2 3 2" xfId="22985" xr:uid="{9682ED05-DA9F-470C-A263-A886BF0734F3}"/>
    <cellStyle name="20% - Accent1 5 2 2 2 2 4" xfId="22987" xr:uid="{769C76EF-F045-4005-B97F-F6B78B78D958}"/>
    <cellStyle name="20% - Accent1 5 2 2 2 3" xfId="4970" xr:uid="{00000000-0005-0000-0000-00005F010000}"/>
    <cellStyle name="20% - Accent1 5 2 2 2 3 2" xfId="4969" xr:uid="{00000000-0005-0000-0000-000060010000}"/>
    <cellStyle name="20% - Accent1 5 2 2 2 3 2 2" xfId="22983" xr:uid="{B8A1BB51-3596-498D-A026-581C06448E79}"/>
    <cellStyle name="20% - Accent1 5 2 2 2 3 3" xfId="22984" xr:uid="{D9D19476-CA38-4B6E-A4CC-0C5AB98F472E}"/>
    <cellStyle name="20% - Accent1 5 2 2 2 4" xfId="4968" xr:uid="{00000000-0005-0000-0000-000061010000}"/>
    <cellStyle name="20% - Accent1 5 2 2 2 4 2" xfId="22982" xr:uid="{7A166480-6EED-479E-9719-BA31E78FE2C6}"/>
    <cellStyle name="20% - Accent1 5 2 2 2 5" xfId="22988" xr:uid="{F613CCF9-D5CC-44E5-B041-CB952DB4876E}"/>
    <cellStyle name="20% - Accent1 5 2 2 3" xfId="4967" xr:uid="{00000000-0005-0000-0000-000062010000}"/>
    <cellStyle name="20% - Accent1 5 2 2 3 2" xfId="4966" xr:uid="{00000000-0005-0000-0000-000063010000}"/>
    <cellStyle name="20% - Accent1 5 2 2 3 2 2" xfId="22980" xr:uid="{5C93F793-5CB5-4F4A-827E-95EAB1AB704F}"/>
    <cellStyle name="20% - Accent1 5 2 2 3 3" xfId="4965" xr:uid="{00000000-0005-0000-0000-000064010000}"/>
    <cellStyle name="20% - Accent1 5 2 2 3 3 2" xfId="22979" xr:uid="{598F013B-4639-4568-AEF2-2FB1D95C188F}"/>
    <cellStyle name="20% - Accent1 5 2 2 3 4" xfId="22981" xr:uid="{D5254812-7128-449D-8A67-C0DCA580B166}"/>
    <cellStyle name="20% - Accent1 5 2 2 4" xfId="4964" xr:uid="{00000000-0005-0000-0000-000065010000}"/>
    <cellStyle name="20% - Accent1 5 2 2 4 2" xfId="22978" xr:uid="{CFEEFA7F-DE7E-46CE-80B6-20CEA73859BA}"/>
    <cellStyle name="20% - Accent1 5 2 2 5" xfId="4963" xr:uid="{00000000-0005-0000-0000-000066010000}"/>
    <cellStyle name="20% - Accent1 5 2 2 5 2" xfId="4962" xr:uid="{00000000-0005-0000-0000-000067010000}"/>
    <cellStyle name="20% - Accent1 5 2 2 5 2 2" xfId="22976" xr:uid="{65BD70FD-5705-43F9-B026-C881668F0167}"/>
    <cellStyle name="20% - Accent1 5 2 2 5 3" xfId="22977" xr:uid="{649CA634-B7E1-4A45-B31D-404F5531CCA1}"/>
    <cellStyle name="20% - Accent1 5 2 2 6" xfId="4961" xr:uid="{00000000-0005-0000-0000-000068010000}"/>
    <cellStyle name="20% - Accent1 5 2 2 6 2" xfId="22975" xr:uid="{0D0C1857-B5CC-478F-BA89-FCBA74C4BCD8}"/>
    <cellStyle name="20% - Accent1 5 2 2 7" xfId="22989" xr:uid="{AC812AD0-FCD1-4FFB-879F-B14AFF95DBAE}"/>
    <cellStyle name="20% - Accent1 5 2 3" xfId="4960" xr:uid="{00000000-0005-0000-0000-000069010000}"/>
    <cellStyle name="20% - Accent1 5 2 3 2" xfId="4959" xr:uid="{00000000-0005-0000-0000-00006A010000}"/>
    <cellStyle name="20% - Accent1 5 2 3 2 2" xfId="4958" xr:uid="{00000000-0005-0000-0000-00006B010000}"/>
    <cellStyle name="20% - Accent1 5 2 3 2 2 2" xfId="22972" xr:uid="{3C09C8B3-AD1C-4E9F-BDAA-0926E86EB793}"/>
    <cellStyle name="20% - Accent1 5 2 3 2 3" xfId="4957" xr:uid="{00000000-0005-0000-0000-00006C010000}"/>
    <cellStyle name="20% - Accent1 5 2 3 2 3 2" xfId="22971" xr:uid="{65537695-5296-487E-8B54-57B07E70EB8D}"/>
    <cellStyle name="20% - Accent1 5 2 3 2 4" xfId="22973" xr:uid="{375A1181-3FC0-442B-83C6-B87464A30028}"/>
    <cellStyle name="20% - Accent1 5 2 3 3" xfId="4956" xr:uid="{00000000-0005-0000-0000-00006D010000}"/>
    <cellStyle name="20% - Accent1 5 2 3 3 2" xfId="4955" xr:uid="{00000000-0005-0000-0000-00006E010000}"/>
    <cellStyle name="20% - Accent1 5 2 3 3 2 2" xfId="22969" xr:uid="{D72CAC6C-6998-48B3-858B-3B807BCE3BE0}"/>
    <cellStyle name="20% - Accent1 5 2 3 3 3" xfId="22970" xr:uid="{A5A05158-71B5-4748-8A36-1CF2A28FD717}"/>
    <cellStyle name="20% - Accent1 5 2 3 4" xfId="4954" xr:uid="{00000000-0005-0000-0000-00006F010000}"/>
    <cellStyle name="20% - Accent1 5 2 3 4 2" xfId="22968" xr:uid="{F39F6224-D160-45E2-8261-A493D5D09333}"/>
    <cellStyle name="20% - Accent1 5 2 3 5" xfId="22974" xr:uid="{9517EDF4-AD8F-4E7E-91C1-7CC5D00E0E49}"/>
    <cellStyle name="20% - Accent1 5 2 4" xfId="4953" xr:uid="{00000000-0005-0000-0000-000070010000}"/>
    <cellStyle name="20% - Accent1 5 2 5" xfId="4952" xr:uid="{00000000-0005-0000-0000-000071010000}"/>
    <cellStyle name="20% - Accent1 5 2 5 2" xfId="22967" xr:uid="{5843E950-FAA8-479F-A0C4-D4756C21E6FF}"/>
    <cellStyle name="20% - Accent1 5 3" xfId="4951" xr:uid="{00000000-0005-0000-0000-000072010000}"/>
    <cellStyle name="20% - Accent1 5 3 2" xfId="4950" xr:uid="{00000000-0005-0000-0000-000073010000}"/>
    <cellStyle name="20% - Accent1 5 3 2 2" xfId="4949" xr:uid="{00000000-0005-0000-0000-000074010000}"/>
    <cellStyle name="20% - Accent1 5 3 2 2 2" xfId="22964" xr:uid="{DFFB3839-1DE3-43E7-A87C-E40444EFA716}"/>
    <cellStyle name="20% - Accent1 5 3 2 3" xfId="4948" xr:uid="{00000000-0005-0000-0000-000075010000}"/>
    <cellStyle name="20% - Accent1 5 3 2 3 2" xfId="22963" xr:uid="{95354135-3112-4D48-A548-49E4B7E26181}"/>
    <cellStyle name="20% - Accent1 5 3 2 4" xfId="22965" xr:uid="{11996393-BB3F-44B0-8430-C446903BC60C}"/>
    <cellStyle name="20% - Accent1 5 3 3" xfId="4947" xr:uid="{00000000-0005-0000-0000-000076010000}"/>
    <cellStyle name="20% - Accent1 5 3 3 2" xfId="22962" xr:uid="{8FC9DB04-FADE-4352-998D-06ED53609B62}"/>
    <cellStyle name="20% - Accent1 5 3 4" xfId="4946" xr:uid="{00000000-0005-0000-0000-000077010000}"/>
    <cellStyle name="20% - Accent1 5 3 4 2" xfId="4945" xr:uid="{00000000-0005-0000-0000-000078010000}"/>
    <cellStyle name="20% - Accent1 5 3 4 2 2" xfId="22960" xr:uid="{CAD88581-312F-4855-9E8D-D32358A5F1F8}"/>
    <cellStyle name="20% - Accent1 5 3 4 3" xfId="22961" xr:uid="{76733A78-0433-463D-9AF6-614458316E44}"/>
    <cellStyle name="20% - Accent1 5 3 5" xfId="4944" xr:uid="{00000000-0005-0000-0000-000079010000}"/>
    <cellStyle name="20% - Accent1 5 3 5 2" xfId="22959" xr:uid="{377377C9-D6DD-4CC7-8D6A-39FF6A353B48}"/>
    <cellStyle name="20% - Accent1 5 3 6" xfId="22966" xr:uid="{470004B9-32BC-477E-8C79-CFF8856A9CEA}"/>
    <cellStyle name="20% - Accent1 5 4" xfId="4943" xr:uid="{00000000-0005-0000-0000-00007A010000}"/>
    <cellStyle name="20% - Accent1 5 4 2" xfId="4942" xr:uid="{00000000-0005-0000-0000-00007B010000}"/>
    <cellStyle name="20% - Accent1 5 4 2 2" xfId="4941" xr:uid="{00000000-0005-0000-0000-00007C010000}"/>
    <cellStyle name="20% - Accent1 5 4 2 2 2" xfId="22956" xr:uid="{B5973007-41A0-40C9-B5DB-BAAF912C4847}"/>
    <cellStyle name="20% - Accent1 5 4 2 3" xfId="4940" xr:uid="{00000000-0005-0000-0000-00007D010000}"/>
    <cellStyle name="20% - Accent1 5 4 2 3 2" xfId="22955" xr:uid="{5A890613-A058-4C00-B99D-B8849AB7748A}"/>
    <cellStyle name="20% - Accent1 5 4 2 4" xfId="22957" xr:uid="{0275475C-5A3A-4817-88C7-6B9FF2292B55}"/>
    <cellStyle name="20% - Accent1 5 4 3" xfId="4939" xr:uid="{00000000-0005-0000-0000-00007E010000}"/>
    <cellStyle name="20% - Accent1 5 4 3 2" xfId="4938" xr:uid="{00000000-0005-0000-0000-00007F010000}"/>
    <cellStyle name="20% - Accent1 5 4 3 2 2" xfId="22953" xr:uid="{B6EA36E6-33C7-442D-B7FD-EA970B120CEA}"/>
    <cellStyle name="20% - Accent1 5 4 3 3" xfId="22954" xr:uid="{6F5E9BAC-D445-49BB-9080-2E1902B48AE0}"/>
    <cellStyle name="20% - Accent1 5 4 4" xfId="4937" xr:uid="{00000000-0005-0000-0000-000080010000}"/>
    <cellStyle name="20% - Accent1 5 4 4 2" xfId="22952" xr:uid="{B185E5F1-16A9-4CF3-A5DF-E401D23DAE51}"/>
    <cellStyle name="20% - Accent1 5 4 5" xfId="22958" xr:uid="{97645B70-9EAE-4764-925E-3070F4DD975D}"/>
    <cellStyle name="20% - Accent1 5 5" xfId="4936" xr:uid="{00000000-0005-0000-0000-000081010000}"/>
    <cellStyle name="20% - Accent1 5 5 2" xfId="4935" xr:uid="{00000000-0005-0000-0000-000082010000}"/>
    <cellStyle name="20% - Accent1 5 5 2 2" xfId="22950" xr:uid="{7581C0CA-991D-4DFE-801A-8A53BF3E9395}"/>
    <cellStyle name="20% - Accent1 5 5 3" xfId="4934" xr:uid="{00000000-0005-0000-0000-000083010000}"/>
    <cellStyle name="20% - Accent1 5 5 3 2" xfId="22949" xr:uid="{BE35C92D-5AFC-418D-ABD5-DBBFAA5836A9}"/>
    <cellStyle name="20% - Accent1 5 5 4" xfId="22951" xr:uid="{B3D857C6-1850-4CB9-99A7-9EFBC198163D}"/>
    <cellStyle name="20% - Accent1 5 6" xfId="4933" xr:uid="{00000000-0005-0000-0000-000084010000}"/>
    <cellStyle name="20% - Accent1 5 6 2" xfId="22948" xr:uid="{3B6102F3-9E04-498F-9E51-EEAC7BA62074}"/>
    <cellStyle name="20% - Accent1 5 7" xfId="4932" xr:uid="{00000000-0005-0000-0000-000085010000}"/>
    <cellStyle name="20% - Accent1 5 7 2" xfId="4931" xr:uid="{00000000-0005-0000-0000-000086010000}"/>
    <cellStyle name="20% - Accent1 5 7 2 2" xfId="22946" xr:uid="{5148B906-BEC0-4C9B-A894-F5F6DB9B1794}"/>
    <cellStyle name="20% - Accent1 5 7 3" xfId="22947" xr:uid="{80AB0C4A-B6FC-44D0-A92B-BA3AA0664080}"/>
    <cellStyle name="20% - Accent1 5 8" xfId="4930" xr:uid="{00000000-0005-0000-0000-000087010000}"/>
    <cellStyle name="20% - Accent1 5 8 2" xfId="22945" xr:uid="{64067609-1297-49EA-808F-07FA2EF429C8}"/>
    <cellStyle name="20% - Accent1 5 9" xfId="4977" xr:uid="{00000000-0005-0000-0000-000058010000}"/>
    <cellStyle name="20% - Accent1 5 9 2" xfId="22990" xr:uid="{17AC3EB9-47EC-4092-BDC4-822315C06629}"/>
    <cellStyle name="20% - Accent1 6" xfId="201" xr:uid="{00000000-0005-0000-0000-00001B000000}"/>
    <cellStyle name="20% - Accent1 6 2" xfId="4929" xr:uid="{00000000-0005-0000-0000-000089010000}"/>
    <cellStyle name="20% - Accent1 6 2 2" xfId="4928" xr:uid="{00000000-0005-0000-0000-00008A010000}"/>
    <cellStyle name="20% - Accent1 6 2 2 2" xfId="4927" xr:uid="{00000000-0005-0000-0000-00008B010000}"/>
    <cellStyle name="20% - Accent1 6 2 2 2 2" xfId="4926" xr:uid="{00000000-0005-0000-0000-00008C010000}"/>
    <cellStyle name="20% - Accent1 6 2 2 2 2 2" xfId="22941" xr:uid="{E18C388E-E840-477E-8D55-CDA3D85570DA}"/>
    <cellStyle name="20% - Accent1 6 2 2 2 3" xfId="4925" xr:uid="{00000000-0005-0000-0000-00008D010000}"/>
    <cellStyle name="20% - Accent1 6 2 2 2 3 2" xfId="22940" xr:uid="{768E799B-CF9D-4801-A469-5A6A43526D3A}"/>
    <cellStyle name="20% - Accent1 6 2 2 2 4" xfId="22942" xr:uid="{F765B2DA-CDF8-47CE-8640-AB9EB8140074}"/>
    <cellStyle name="20% - Accent1 6 2 2 3" xfId="4924" xr:uid="{00000000-0005-0000-0000-00008E010000}"/>
    <cellStyle name="20% - Accent1 6 2 2 3 2" xfId="4923" xr:uid="{00000000-0005-0000-0000-00008F010000}"/>
    <cellStyle name="20% - Accent1 6 2 2 3 2 2" xfId="22938" xr:uid="{CD8319A1-713F-477E-ABD8-97BA6EE9BEFF}"/>
    <cellStyle name="20% - Accent1 6 2 2 3 3" xfId="22939" xr:uid="{6A789169-F9E4-451E-AE05-CE021C22CF06}"/>
    <cellStyle name="20% - Accent1 6 2 2 4" xfId="4922" xr:uid="{00000000-0005-0000-0000-000090010000}"/>
    <cellStyle name="20% - Accent1 6 2 2 4 2" xfId="22937" xr:uid="{F262ED2B-7AB1-4712-B735-EAAC553B28C1}"/>
    <cellStyle name="20% - Accent1 6 2 2 5" xfId="22943" xr:uid="{0F9AED3A-E68C-4BB7-AD10-6707178E95D8}"/>
    <cellStyle name="20% - Accent1 6 2 3" xfId="4921" xr:uid="{00000000-0005-0000-0000-000091010000}"/>
    <cellStyle name="20% - Accent1 6 2 3 2" xfId="4920" xr:uid="{00000000-0005-0000-0000-000092010000}"/>
    <cellStyle name="20% - Accent1 6 2 3 2 2" xfId="22935" xr:uid="{742F2ED8-CD0D-43A1-A95B-EBD233C53EB8}"/>
    <cellStyle name="20% - Accent1 6 2 3 3" xfId="4919" xr:uid="{00000000-0005-0000-0000-000093010000}"/>
    <cellStyle name="20% - Accent1 6 2 3 3 2" xfId="22934" xr:uid="{1455F11F-7EC9-4ECC-A5BF-188A23957B62}"/>
    <cellStyle name="20% - Accent1 6 2 3 4" xfId="22936" xr:uid="{487DE887-CDC1-47BE-BB56-3DFC202A943F}"/>
    <cellStyle name="20% - Accent1 6 2 4" xfId="4918" xr:uid="{00000000-0005-0000-0000-000094010000}"/>
    <cellStyle name="20% - Accent1 6 2 4 2" xfId="22933" xr:uid="{FF52DD90-9CDA-4F7C-B782-25A5807A6261}"/>
    <cellStyle name="20% - Accent1 6 2 5" xfId="4917" xr:uid="{00000000-0005-0000-0000-000095010000}"/>
    <cellStyle name="20% - Accent1 6 2 5 2" xfId="4916" xr:uid="{00000000-0005-0000-0000-000096010000}"/>
    <cellStyle name="20% - Accent1 6 2 5 2 2" xfId="22931" xr:uid="{E8E47059-0BDE-418D-8308-131592FC62DF}"/>
    <cellStyle name="20% - Accent1 6 2 5 3" xfId="22932" xr:uid="{3F602272-9134-41FF-A50D-6638272229D6}"/>
    <cellStyle name="20% - Accent1 6 2 6" xfId="4915" xr:uid="{00000000-0005-0000-0000-000097010000}"/>
    <cellStyle name="20% - Accent1 6 2 6 2" xfId="22930" xr:uid="{34D06313-2449-4D4E-A9CB-E8E8AC76D1AF}"/>
    <cellStyle name="20% - Accent1 6 2 7" xfId="22944" xr:uid="{08BFD1FC-D143-4871-A4CC-E7D61DC403AF}"/>
    <cellStyle name="20% - Accent1 6 3" xfId="4914" xr:uid="{00000000-0005-0000-0000-000098010000}"/>
    <cellStyle name="20% - Accent1 6 3 2" xfId="4913" xr:uid="{00000000-0005-0000-0000-000099010000}"/>
    <cellStyle name="20% - Accent1 6 3 2 2" xfId="4912" xr:uid="{00000000-0005-0000-0000-00009A010000}"/>
    <cellStyle name="20% - Accent1 6 3 2 2 2" xfId="22927" xr:uid="{1D79C254-CE85-4E04-A2ED-BC04D6224A71}"/>
    <cellStyle name="20% - Accent1 6 3 2 3" xfId="4911" xr:uid="{00000000-0005-0000-0000-00009B010000}"/>
    <cellStyle name="20% - Accent1 6 3 2 3 2" xfId="22926" xr:uid="{69001788-20ED-4C71-9101-EBB9904F6F9E}"/>
    <cellStyle name="20% - Accent1 6 3 2 4" xfId="22928" xr:uid="{C190110A-F203-4A81-BFEC-9CC248A52AAD}"/>
    <cellStyle name="20% - Accent1 6 3 3" xfId="4910" xr:uid="{00000000-0005-0000-0000-00009C010000}"/>
    <cellStyle name="20% - Accent1 6 3 3 2" xfId="4909" xr:uid="{00000000-0005-0000-0000-00009D010000}"/>
    <cellStyle name="20% - Accent1 6 3 3 2 2" xfId="22924" xr:uid="{8E1BEF77-6C52-441B-9321-B29E1F197B58}"/>
    <cellStyle name="20% - Accent1 6 3 3 3" xfId="22925" xr:uid="{330B3FB5-9EFF-4CB5-9C6B-089C42263E66}"/>
    <cellStyle name="20% - Accent1 6 3 4" xfId="4908" xr:uid="{00000000-0005-0000-0000-00009E010000}"/>
    <cellStyle name="20% - Accent1 6 3 4 2" xfId="22923" xr:uid="{36CC6523-C154-403A-A692-DBD254972D52}"/>
    <cellStyle name="20% - Accent1 6 3 5" xfId="22929" xr:uid="{A3ED2C2A-4A71-4203-BFFB-1F571ACB97F8}"/>
    <cellStyle name="20% - Accent1 6 4" xfId="4907" xr:uid="{00000000-0005-0000-0000-00009F010000}"/>
    <cellStyle name="20% - Accent1 6 5" xfId="4906" xr:uid="{00000000-0005-0000-0000-0000A0010000}"/>
    <cellStyle name="20% - Accent1 6 5 2" xfId="22922" xr:uid="{90BE8908-03C7-4B9E-9DC0-BA1BC7B13675}"/>
    <cellStyle name="20% - Accent1 7" xfId="110" xr:uid="{00000000-0005-0000-0000-00001C000000}"/>
    <cellStyle name="20% - Accent1 7 2" xfId="4905" xr:uid="{00000000-0005-0000-0000-0000A2010000}"/>
    <cellStyle name="20% - Accent1 7 2 2" xfId="22921" xr:uid="{12CB84FB-13E3-4D2C-8E04-0CDB9977C859}"/>
    <cellStyle name="20% - Accent1 7 3" xfId="4904" xr:uid="{00000000-0005-0000-0000-0000A3010000}"/>
    <cellStyle name="20% - Accent1 7 4" xfId="4903" xr:uid="{00000000-0005-0000-0000-0000A4010000}"/>
    <cellStyle name="20% - Accent1 7 4 2" xfId="22920" xr:uid="{174BDF27-4785-49B8-9DF9-486206C12495}"/>
    <cellStyle name="20% - Accent1 8" xfId="4902" xr:uid="{00000000-0005-0000-0000-0000A5010000}"/>
    <cellStyle name="20% - Accent1 8 2" xfId="4901" xr:uid="{00000000-0005-0000-0000-0000A6010000}"/>
    <cellStyle name="20% - Accent1 8 2 2" xfId="4900" xr:uid="{00000000-0005-0000-0000-0000A7010000}"/>
    <cellStyle name="20% - Accent1 8 2 2 2" xfId="22917" xr:uid="{E30A80F2-089B-4E5B-8AD1-9978BC4F1DD7}"/>
    <cellStyle name="20% - Accent1 8 2 3" xfId="4899" xr:uid="{00000000-0005-0000-0000-0000A8010000}"/>
    <cellStyle name="20% - Accent1 8 2 3 2" xfId="4898" xr:uid="{00000000-0005-0000-0000-0000A9010000}"/>
    <cellStyle name="20% - Accent1 8 2 3 2 2" xfId="22915" xr:uid="{01B8F3B0-72DE-46A4-BF5A-EAE6580D58DD}"/>
    <cellStyle name="20% - Accent1 8 2 3 3" xfId="22916" xr:uid="{6F932401-B027-42A5-A2D6-DA439ABE1C1D}"/>
    <cellStyle name="20% - Accent1 8 2 4" xfId="22918" xr:uid="{AF3D8EF5-EE8E-4A92-939A-66A1DCA45449}"/>
    <cellStyle name="20% - Accent1 8 3" xfId="4897" xr:uid="{00000000-0005-0000-0000-0000AA010000}"/>
    <cellStyle name="20% - Accent1 8 3 2" xfId="22914" xr:uid="{1462EB1C-9015-47AF-9DAC-D523024867FB}"/>
    <cellStyle name="20% - Accent1 8 4" xfId="4896" xr:uid="{00000000-0005-0000-0000-0000AB010000}"/>
    <cellStyle name="20% - Accent1 8 4 2" xfId="4895" xr:uid="{00000000-0005-0000-0000-0000AC010000}"/>
    <cellStyle name="20% - Accent1 8 4 2 2" xfId="22912" xr:uid="{5937C223-34CB-4CB2-9B85-EC46C82F335D}"/>
    <cellStyle name="20% - Accent1 8 4 3" xfId="22913" xr:uid="{5FDD9D98-1BB3-4DCB-9590-14CF00179861}"/>
    <cellStyle name="20% - Accent1 8 5" xfId="4894" xr:uid="{00000000-0005-0000-0000-0000AD010000}"/>
    <cellStyle name="20% - Accent1 8 5 2" xfId="22911" xr:uid="{55A24BBC-F50A-4984-8770-465CB3088176}"/>
    <cellStyle name="20% - Accent1 8 6" xfId="22919" xr:uid="{7EC58A1C-3544-4F05-B313-4CFE59CF4F4E}"/>
    <cellStyle name="20% - Accent1 9" xfId="4893" xr:uid="{00000000-0005-0000-0000-0000AE010000}"/>
    <cellStyle name="20% - Accent1 9 2" xfId="4892" xr:uid="{00000000-0005-0000-0000-0000AF010000}"/>
    <cellStyle name="20% - Accent1 9 2 2" xfId="4891" xr:uid="{00000000-0005-0000-0000-0000B0010000}"/>
    <cellStyle name="20% - Accent1 9 2 2 2" xfId="22908" xr:uid="{3BD948A7-0D3B-4D91-835D-81F2905D2FD6}"/>
    <cellStyle name="20% - Accent1 9 2 3" xfId="4890" xr:uid="{00000000-0005-0000-0000-0000B1010000}"/>
    <cellStyle name="20% - Accent1 9 2 3 2" xfId="22907" xr:uid="{0414D310-CFE7-4C3A-84B8-91B112428B4F}"/>
    <cellStyle name="20% - Accent1 9 2 4" xfId="22909" xr:uid="{16D6C73A-4943-4C3A-9388-B301CC0463A1}"/>
    <cellStyle name="20% - Accent1 9 3" xfId="4889" xr:uid="{00000000-0005-0000-0000-0000B2010000}"/>
    <cellStyle name="20% - Accent1 9 3 2" xfId="22906" xr:uid="{DC2FA8ED-3EE1-4F9D-997C-0A03B5E42464}"/>
    <cellStyle name="20% - Accent1 9 4" xfId="4888" xr:uid="{00000000-0005-0000-0000-0000B3010000}"/>
    <cellStyle name="20% - Accent1 9 4 2" xfId="4887" xr:uid="{00000000-0005-0000-0000-0000B4010000}"/>
    <cellStyle name="20% - Accent1 9 4 2 2" xfId="22904" xr:uid="{96768F02-176C-49C5-8626-F6AE610B0F67}"/>
    <cellStyle name="20% - Accent1 9 4 3" xfId="22905" xr:uid="{C392F018-8DA9-4C5F-971D-F07BE38C83EE}"/>
    <cellStyle name="20% - Accent1 9 5" xfId="4886" xr:uid="{00000000-0005-0000-0000-0000B5010000}"/>
    <cellStyle name="20% - Accent1 9 5 2" xfId="22903" xr:uid="{1CD794EB-AC08-46E8-8BAF-D771DC677A6A}"/>
    <cellStyle name="20% - Accent1 9 6" xfId="22910" xr:uid="{8851BBD0-53BC-4038-BC23-2177118B2459}"/>
    <cellStyle name="20% - Accent2" xfId="86" builtinId="34" customBuiltin="1"/>
    <cellStyle name="20% - Accent2 10" xfId="4885" xr:uid="{00000000-0005-0000-0000-0000B6010000}"/>
    <cellStyle name="20% - Accent2 10 2" xfId="4884" xr:uid="{00000000-0005-0000-0000-0000B7010000}"/>
    <cellStyle name="20% - Accent2 10 2 2" xfId="4883" xr:uid="{00000000-0005-0000-0000-0000B8010000}"/>
    <cellStyle name="20% - Accent2 10 2 2 2" xfId="22900" xr:uid="{A35AC740-8144-415E-80CE-83EEDBAA4F5B}"/>
    <cellStyle name="20% - Accent2 10 2 3" xfId="4882" xr:uid="{00000000-0005-0000-0000-0000B9010000}"/>
    <cellStyle name="20% - Accent2 10 2 3 2" xfId="22899" xr:uid="{D4DA9984-C3F1-457F-813D-F8C407F7ED1E}"/>
    <cellStyle name="20% - Accent2 10 2 4" xfId="22901" xr:uid="{3EA03ACD-113F-41BE-9151-76E157ACBA70}"/>
    <cellStyle name="20% - Accent2 10 3" xfId="4881" xr:uid="{00000000-0005-0000-0000-0000BA010000}"/>
    <cellStyle name="20% - Accent2 10 3 2" xfId="22898" xr:uid="{4E9DFC81-BCE4-45BF-B1F6-465FE9AE1706}"/>
    <cellStyle name="20% - Accent2 10 4" xfId="4880" xr:uid="{00000000-0005-0000-0000-0000BB010000}"/>
    <cellStyle name="20% - Accent2 10 4 2" xfId="4879" xr:uid="{00000000-0005-0000-0000-0000BC010000}"/>
    <cellStyle name="20% - Accent2 10 4 2 2" xfId="22896" xr:uid="{BE64C80E-091C-4383-BC7F-4FD8DD46B762}"/>
    <cellStyle name="20% - Accent2 10 4 3" xfId="22897" xr:uid="{C623818A-9C03-4EA1-81DB-541260297033}"/>
    <cellStyle name="20% - Accent2 10 5" xfId="4878" xr:uid="{00000000-0005-0000-0000-0000BD010000}"/>
    <cellStyle name="20% - Accent2 10 5 2" xfId="22895" xr:uid="{C79F00C5-EC0E-41A4-B0CC-B609EA6B8A20}"/>
    <cellStyle name="20% - Accent2 10 6" xfId="22902" xr:uid="{7B8DFE19-DCC4-4FDB-85FB-599EBD5F0070}"/>
    <cellStyle name="20% - Accent2 11" xfId="4877" xr:uid="{00000000-0005-0000-0000-0000BE010000}"/>
    <cellStyle name="20% - Accent2 11 2" xfId="4876" xr:uid="{00000000-0005-0000-0000-0000BF010000}"/>
    <cellStyle name="20% - Accent2 11 2 2" xfId="22893" xr:uid="{65487E1A-775A-4B7D-9DB1-766593172D86}"/>
    <cellStyle name="20% - Accent2 11 3" xfId="4875" xr:uid="{00000000-0005-0000-0000-0000C0010000}"/>
    <cellStyle name="20% - Accent2 11 3 2" xfId="4874" xr:uid="{00000000-0005-0000-0000-0000C1010000}"/>
    <cellStyle name="20% - Accent2 11 3 2 2" xfId="22891" xr:uid="{A9FDDDDE-8A5D-4235-9A06-E2348D161880}"/>
    <cellStyle name="20% - Accent2 11 3 3" xfId="22892" xr:uid="{E6A66642-0267-4BB5-9E32-D4C85CA07ACF}"/>
    <cellStyle name="20% - Accent2 11 4" xfId="22894" xr:uid="{2FAAF9DA-B9E2-473D-AF32-BC335B9FA0A7}"/>
    <cellStyle name="20% - Accent2 12" xfId="4873" xr:uid="{00000000-0005-0000-0000-0000C2010000}"/>
    <cellStyle name="20% - Accent2 12 2" xfId="4872" xr:uid="{00000000-0005-0000-0000-0000C3010000}"/>
    <cellStyle name="20% - Accent2 12 2 2" xfId="22889" xr:uid="{0750A03E-1361-495D-AB5A-B26D407F3A10}"/>
    <cellStyle name="20% - Accent2 12 3" xfId="4871" xr:uid="{00000000-0005-0000-0000-0000C4010000}"/>
    <cellStyle name="20% - Accent2 12 3 2" xfId="22888" xr:uid="{69A25FD3-C5D4-491C-B270-0FBC63002CDB}"/>
    <cellStyle name="20% - Accent2 12 4" xfId="22890" xr:uid="{534D297A-2532-4F45-8DF0-867288619427}"/>
    <cellStyle name="20% - Accent2 13" xfId="4870" xr:uid="{00000000-0005-0000-0000-0000C5010000}"/>
    <cellStyle name="20% - Accent2 13 2" xfId="4869" xr:uid="{00000000-0005-0000-0000-0000C6010000}"/>
    <cellStyle name="20% - Accent2 13 2 2" xfId="22886" xr:uid="{65EB43D9-3374-4469-AA84-1A715A45DC70}"/>
    <cellStyle name="20% - Accent2 13 3" xfId="4868" xr:uid="{00000000-0005-0000-0000-0000C7010000}"/>
    <cellStyle name="20% - Accent2 13 3 2" xfId="22885" xr:uid="{DA40CEA8-BDBF-4931-90F2-8C73D00274CF}"/>
    <cellStyle name="20% - Accent2 13 4" xfId="22887" xr:uid="{A4A70307-9AAB-49BA-85F7-979037B9245C}"/>
    <cellStyle name="20% - Accent2 14" xfId="4867" xr:uid="{00000000-0005-0000-0000-0000C8010000}"/>
    <cellStyle name="20% - Accent2 14 2" xfId="4866" xr:uid="{00000000-0005-0000-0000-0000C9010000}"/>
    <cellStyle name="20% - Accent2 14 2 2" xfId="22884" xr:uid="{ECD37C76-6729-44E8-A02B-CB339F23BFFA}"/>
    <cellStyle name="20% - Accent2 15" xfId="4865" xr:uid="{00000000-0005-0000-0000-0000CA010000}"/>
    <cellStyle name="20% - Accent2 15 2" xfId="22883" xr:uid="{BBC207CE-B58D-461C-A8BE-5492EBAE5E8E}"/>
    <cellStyle name="20% - Accent2 16" xfId="4864" xr:uid="{00000000-0005-0000-0000-0000CB010000}"/>
    <cellStyle name="20% - Accent2 17" xfId="20662" xr:uid="{C1750933-AF47-43A1-A22A-F651473CEF4A}"/>
    <cellStyle name="20% - Accent2 2" xfId="196" xr:uid="{00000000-0005-0000-0000-00001D000000}"/>
    <cellStyle name="20% - Accent2 2 2" xfId="4863" xr:uid="{00000000-0005-0000-0000-0000CD010000}"/>
    <cellStyle name="20% - Accent2 2 3" xfId="4862" xr:uid="{00000000-0005-0000-0000-0000CE010000}"/>
    <cellStyle name="20% - Accent2 2 3 2" xfId="4861" xr:uid="{00000000-0005-0000-0000-0000CF010000}"/>
    <cellStyle name="20% - Accent2 2 3 2 2" xfId="4860" xr:uid="{00000000-0005-0000-0000-0000D0010000}"/>
    <cellStyle name="20% - Accent2 2 3 2 2 2" xfId="4859" xr:uid="{00000000-0005-0000-0000-0000D1010000}"/>
    <cellStyle name="20% - Accent2 2 3 2 2 2 2" xfId="4858" xr:uid="{00000000-0005-0000-0000-0000D2010000}"/>
    <cellStyle name="20% - Accent2 2 3 2 2 2 2 2" xfId="22878" xr:uid="{174C259D-9B82-46AE-8A76-B2E76C158D44}"/>
    <cellStyle name="20% - Accent2 2 3 2 2 2 3" xfId="4857" xr:uid="{00000000-0005-0000-0000-0000D3010000}"/>
    <cellStyle name="20% - Accent2 2 3 2 2 2 3 2" xfId="22877" xr:uid="{7180FFF8-779B-44AF-A6A1-5E11A189CF78}"/>
    <cellStyle name="20% - Accent2 2 3 2 2 2 4" xfId="22879" xr:uid="{53A3623D-3B70-4C31-A3A9-84CABBF56BF7}"/>
    <cellStyle name="20% - Accent2 2 3 2 2 3" xfId="4856" xr:uid="{00000000-0005-0000-0000-0000D4010000}"/>
    <cellStyle name="20% - Accent2 2 3 2 2 3 2" xfId="4855" xr:uid="{00000000-0005-0000-0000-0000D5010000}"/>
    <cellStyle name="20% - Accent2 2 3 2 2 3 2 2" xfId="22875" xr:uid="{B5E9AB3C-E9E9-458B-85BA-A0316E8193E7}"/>
    <cellStyle name="20% - Accent2 2 3 2 2 3 3" xfId="22876" xr:uid="{17C9DCF8-6786-4999-A472-1FBCCCA1A265}"/>
    <cellStyle name="20% - Accent2 2 3 2 2 4" xfId="4854" xr:uid="{00000000-0005-0000-0000-0000D6010000}"/>
    <cellStyle name="20% - Accent2 2 3 2 2 4 2" xfId="22874" xr:uid="{A7125BA8-6935-4D78-8E01-5F02C60445E8}"/>
    <cellStyle name="20% - Accent2 2 3 2 2 5" xfId="22880" xr:uid="{0E1F4B5D-10C4-4632-9E9A-9F0AD3EB8509}"/>
    <cellStyle name="20% - Accent2 2 3 2 3" xfId="4853" xr:uid="{00000000-0005-0000-0000-0000D7010000}"/>
    <cellStyle name="20% - Accent2 2 3 2 3 2" xfId="4852" xr:uid="{00000000-0005-0000-0000-0000D8010000}"/>
    <cellStyle name="20% - Accent2 2 3 2 3 2 2" xfId="4851" xr:uid="{00000000-0005-0000-0000-0000D9010000}"/>
    <cellStyle name="20% - Accent2 2 3 2 3 2 2 2" xfId="22871" xr:uid="{1FBC26C8-9C99-4026-A785-41F02C2F4553}"/>
    <cellStyle name="20% - Accent2 2 3 2 3 2 3" xfId="4850" xr:uid="{00000000-0005-0000-0000-0000DA010000}"/>
    <cellStyle name="20% - Accent2 2 3 2 3 2 3 2" xfId="22870" xr:uid="{B891B62A-142C-48E6-B340-1F30B48E4F77}"/>
    <cellStyle name="20% - Accent2 2 3 2 3 2 4" xfId="22872" xr:uid="{12207313-CA23-4244-BA1E-31D54B72BAAD}"/>
    <cellStyle name="20% - Accent2 2 3 2 3 3" xfId="4849" xr:uid="{00000000-0005-0000-0000-0000DB010000}"/>
    <cellStyle name="20% - Accent2 2 3 2 3 3 2" xfId="4848" xr:uid="{00000000-0005-0000-0000-0000DC010000}"/>
    <cellStyle name="20% - Accent2 2 3 2 3 3 2 2" xfId="22868" xr:uid="{60CEEB39-59B8-4E98-88E9-CE9BA05893EA}"/>
    <cellStyle name="20% - Accent2 2 3 2 3 3 3" xfId="22869" xr:uid="{871219D3-13C6-4A07-8603-7380BC242032}"/>
    <cellStyle name="20% - Accent2 2 3 2 3 4" xfId="4847" xr:uid="{00000000-0005-0000-0000-0000DD010000}"/>
    <cellStyle name="20% - Accent2 2 3 2 3 4 2" xfId="22867" xr:uid="{91A3FC5F-AE2C-45EC-B656-B7D8A8F10AFD}"/>
    <cellStyle name="20% - Accent2 2 3 2 3 5" xfId="22873" xr:uid="{A6089E75-A283-4F18-B5F7-29A0E6553D5D}"/>
    <cellStyle name="20% - Accent2 2 3 2 4" xfId="4846" xr:uid="{00000000-0005-0000-0000-0000DE010000}"/>
    <cellStyle name="20% - Accent2 2 3 2 4 2" xfId="4845" xr:uid="{00000000-0005-0000-0000-0000DF010000}"/>
    <cellStyle name="20% - Accent2 2 3 2 4 2 2" xfId="22865" xr:uid="{7C7F894F-FCA7-4680-A35E-8EE1FFF40FBC}"/>
    <cellStyle name="20% - Accent2 2 3 2 4 3" xfId="4844" xr:uid="{00000000-0005-0000-0000-0000E0010000}"/>
    <cellStyle name="20% - Accent2 2 3 2 4 3 2" xfId="22864" xr:uid="{71F100D0-2130-4796-9769-1BA09ABC46D4}"/>
    <cellStyle name="20% - Accent2 2 3 2 4 4" xfId="22866" xr:uid="{57537905-D83C-491A-A341-3F6273B217B4}"/>
    <cellStyle name="20% - Accent2 2 3 2 5" xfId="4843" xr:uid="{00000000-0005-0000-0000-0000E1010000}"/>
    <cellStyle name="20% - Accent2 2 3 2 5 2" xfId="22863" xr:uid="{2A88FF1A-5A6F-46C6-8B52-4979CD4656C4}"/>
    <cellStyle name="20% - Accent2 2 3 2 6" xfId="4842" xr:uid="{00000000-0005-0000-0000-0000E2010000}"/>
    <cellStyle name="20% - Accent2 2 3 2 6 2" xfId="4841" xr:uid="{00000000-0005-0000-0000-0000E3010000}"/>
    <cellStyle name="20% - Accent2 2 3 2 6 2 2" xfId="22861" xr:uid="{35906A4A-BB7E-4B59-8EF8-EAB4F13AF53A}"/>
    <cellStyle name="20% - Accent2 2 3 2 6 3" xfId="22862" xr:uid="{A4A20B34-A530-4471-8173-341D5482C4EB}"/>
    <cellStyle name="20% - Accent2 2 3 2 7" xfId="4840" xr:uid="{00000000-0005-0000-0000-0000E4010000}"/>
    <cellStyle name="20% - Accent2 2 3 2 7 2" xfId="22860" xr:uid="{475AFF1C-E68A-4FD8-B3F3-3F09FD8BCA8A}"/>
    <cellStyle name="20% - Accent2 2 3 2 8" xfId="22881" xr:uid="{E25E71D1-3D56-469C-9292-EF776F4E7EE8}"/>
    <cellStyle name="20% - Accent2 2 3 3" xfId="4839" xr:uid="{00000000-0005-0000-0000-0000E5010000}"/>
    <cellStyle name="20% - Accent2 2 3 3 2" xfId="4838" xr:uid="{00000000-0005-0000-0000-0000E6010000}"/>
    <cellStyle name="20% - Accent2 2 3 3 2 2" xfId="4837" xr:uid="{00000000-0005-0000-0000-0000E7010000}"/>
    <cellStyle name="20% - Accent2 2 3 3 2 2 2" xfId="22857" xr:uid="{602D6A1E-DD32-4248-AAB3-72E147A3037D}"/>
    <cellStyle name="20% - Accent2 2 3 3 2 3" xfId="4836" xr:uid="{00000000-0005-0000-0000-0000E8010000}"/>
    <cellStyle name="20% - Accent2 2 3 3 2 3 2" xfId="22856" xr:uid="{6FB981EA-6D21-4D79-98D2-2098B3359C44}"/>
    <cellStyle name="20% - Accent2 2 3 3 2 4" xfId="22858" xr:uid="{070B640C-2E36-408A-BAAA-3F512B856D38}"/>
    <cellStyle name="20% - Accent2 2 3 3 3" xfId="4835" xr:uid="{00000000-0005-0000-0000-0000E9010000}"/>
    <cellStyle name="20% - Accent2 2 3 3 3 2" xfId="4834" xr:uid="{00000000-0005-0000-0000-0000EA010000}"/>
    <cellStyle name="20% - Accent2 2 3 3 3 2 2" xfId="22854" xr:uid="{70ACBC5D-03BE-4AF8-B956-CE587B20BA08}"/>
    <cellStyle name="20% - Accent2 2 3 3 3 3" xfId="22855" xr:uid="{C2C03A40-DEC3-4311-9645-06B421B97BB1}"/>
    <cellStyle name="20% - Accent2 2 3 3 4" xfId="4833" xr:uid="{00000000-0005-0000-0000-0000EB010000}"/>
    <cellStyle name="20% - Accent2 2 3 3 4 2" xfId="22853" xr:uid="{05C6A6FC-66C4-4531-8C33-F289B23DDB50}"/>
    <cellStyle name="20% - Accent2 2 3 3 5" xfId="22859" xr:uid="{639CAF5C-A7A4-4557-97CD-4CE4650C1F49}"/>
    <cellStyle name="20% - Accent2 2 3 4" xfId="4832" xr:uid="{00000000-0005-0000-0000-0000EC010000}"/>
    <cellStyle name="20% - Accent2 2 3 4 2" xfId="4831" xr:uid="{00000000-0005-0000-0000-0000ED010000}"/>
    <cellStyle name="20% - Accent2 2 3 4 2 2" xfId="4830" xr:uid="{00000000-0005-0000-0000-0000EE010000}"/>
    <cellStyle name="20% - Accent2 2 3 4 2 2 2" xfId="22850" xr:uid="{6E481AAF-604A-49E3-9E61-7BD90140BAE2}"/>
    <cellStyle name="20% - Accent2 2 3 4 2 3" xfId="4829" xr:uid="{00000000-0005-0000-0000-0000EF010000}"/>
    <cellStyle name="20% - Accent2 2 3 4 2 3 2" xfId="22849" xr:uid="{F15912B2-7A3F-469D-B6B6-917D91492B4C}"/>
    <cellStyle name="20% - Accent2 2 3 4 2 4" xfId="22851" xr:uid="{0D845D6D-2E18-4014-8463-325B909C89CD}"/>
    <cellStyle name="20% - Accent2 2 3 4 3" xfId="4828" xr:uid="{00000000-0005-0000-0000-0000F0010000}"/>
    <cellStyle name="20% - Accent2 2 3 4 3 2" xfId="4827" xr:uid="{00000000-0005-0000-0000-0000F1010000}"/>
    <cellStyle name="20% - Accent2 2 3 4 3 2 2" xfId="22847" xr:uid="{EBA4E059-A926-4C74-B224-8D1FFE31048E}"/>
    <cellStyle name="20% - Accent2 2 3 4 3 3" xfId="22848" xr:uid="{9A55029F-0C51-4CA0-844A-FF3488A7B359}"/>
    <cellStyle name="20% - Accent2 2 3 4 4" xfId="4826" xr:uid="{00000000-0005-0000-0000-0000F2010000}"/>
    <cellStyle name="20% - Accent2 2 3 4 4 2" xfId="22846" xr:uid="{9635DDF1-4AE6-4762-B610-CB1611A6F9BA}"/>
    <cellStyle name="20% - Accent2 2 3 4 5" xfId="22852" xr:uid="{52BAA105-46AA-42A6-9BBB-8329A20F779F}"/>
    <cellStyle name="20% - Accent2 2 3 5" xfId="4825" xr:uid="{00000000-0005-0000-0000-0000F3010000}"/>
    <cellStyle name="20% - Accent2 2 3 5 2" xfId="4824" xr:uid="{00000000-0005-0000-0000-0000F4010000}"/>
    <cellStyle name="20% - Accent2 2 3 5 2 2" xfId="22844" xr:uid="{3F8AFC46-C7D8-464F-B4A1-037E3BDD7024}"/>
    <cellStyle name="20% - Accent2 2 3 5 3" xfId="4823" xr:uid="{00000000-0005-0000-0000-0000F5010000}"/>
    <cellStyle name="20% - Accent2 2 3 5 3 2" xfId="22843" xr:uid="{555ACD47-5FB3-4F2F-8A10-5B6E5E710A1B}"/>
    <cellStyle name="20% - Accent2 2 3 5 4" xfId="22845" xr:uid="{F8D4EBB2-A854-4180-B7E7-A8BE120E4EF0}"/>
    <cellStyle name="20% - Accent2 2 3 6" xfId="4822" xr:uid="{00000000-0005-0000-0000-0000F6010000}"/>
    <cellStyle name="20% - Accent2 2 3 6 2" xfId="22842" xr:uid="{B0C2A4BF-27E8-4C01-A1F0-6DAA1ED03ED1}"/>
    <cellStyle name="20% - Accent2 2 3 7" xfId="4821" xr:uid="{00000000-0005-0000-0000-0000F7010000}"/>
    <cellStyle name="20% - Accent2 2 3 7 2" xfId="4820" xr:uid="{00000000-0005-0000-0000-0000F8010000}"/>
    <cellStyle name="20% - Accent2 2 3 7 2 2" xfId="22840" xr:uid="{12CC052A-0F65-4E3B-937B-668C3F53E4F7}"/>
    <cellStyle name="20% - Accent2 2 3 7 3" xfId="22841" xr:uid="{F6F872E6-376F-468E-826E-92AA49B1F931}"/>
    <cellStyle name="20% - Accent2 2 3 8" xfId="4819" xr:uid="{00000000-0005-0000-0000-0000F9010000}"/>
    <cellStyle name="20% - Accent2 2 3 8 2" xfId="22839" xr:uid="{F87E1F72-A023-46AB-957A-3A0ABEABA1FD}"/>
    <cellStyle name="20% - Accent2 2 3 9" xfId="22882" xr:uid="{33D5A0A5-7771-463C-9638-FF176B505742}"/>
    <cellStyle name="20% - Accent2 2 4" xfId="4818" xr:uid="{00000000-0005-0000-0000-0000FA010000}"/>
    <cellStyle name="20% - Accent2 2 4 2" xfId="4817" xr:uid="{00000000-0005-0000-0000-0000FB010000}"/>
    <cellStyle name="20% - Accent2 2 4 2 2" xfId="4816" xr:uid="{00000000-0005-0000-0000-0000FC010000}"/>
    <cellStyle name="20% - Accent2 2 4 2 2 2" xfId="4815" xr:uid="{00000000-0005-0000-0000-0000FD010000}"/>
    <cellStyle name="20% - Accent2 2 4 2 2 2 2" xfId="4814" xr:uid="{00000000-0005-0000-0000-0000FE010000}"/>
    <cellStyle name="20% - Accent2 2 4 2 2 2 2 2" xfId="22834" xr:uid="{37DE8FEF-99B9-4ACD-A7BA-E47C5818CBF3}"/>
    <cellStyle name="20% - Accent2 2 4 2 2 2 3" xfId="4813" xr:uid="{00000000-0005-0000-0000-0000FF010000}"/>
    <cellStyle name="20% - Accent2 2 4 2 2 2 3 2" xfId="22833" xr:uid="{5EEC6A38-568C-4227-B402-8E5E7D964F56}"/>
    <cellStyle name="20% - Accent2 2 4 2 2 2 4" xfId="22835" xr:uid="{13475FF8-EA55-4A5B-A063-6AD731248FD7}"/>
    <cellStyle name="20% - Accent2 2 4 2 2 3" xfId="4812" xr:uid="{00000000-0005-0000-0000-000000020000}"/>
    <cellStyle name="20% - Accent2 2 4 2 2 3 2" xfId="4811" xr:uid="{00000000-0005-0000-0000-000001020000}"/>
    <cellStyle name="20% - Accent2 2 4 2 2 3 2 2" xfId="22831" xr:uid="{A13F9DFC-4C61-40B5-BCC0-E59C276518CC}"/>
    <cellStyle name="20% - Accent2 2 4 2 2 3 3" xfId="22832" xr:uid="{70473AEF-A559-4FF8-B4AF-D013C31B9138}"/>
    <cellStyle name="20% - Accent2 2 4 2 2 4" xfId="4810" xr:uid="{00000000-0005-0000-0000-000002020000}"/>
    <cellStyle name="20% - Accent2 2 4 2 2 4 2" xfId="22830" xr:uid="{60ECB467-5B5E-475E-9AD9-DB344152AA4D}"/>
    <cellStyle name="20% - Accent2 2 4 2 2 5" xfId="22836" xr:uid="{83C0EAFB-6A22-498A-A590-775F194BA747}"/>
    <cellStyle name="20% - Accent2 2 4 2 3" xfId="4809" xr:uid="{00000000-0005-0000-0000-000003020000}"/>
    <cellStyle name="20% - Accent2 2 4 2 3 2" xfId="4808" xr:uid="{00000000-0005-0000-0000-000004020000}"/>
    <cellStyle name="20% - Accent2 2 4 2 3 2 2" xfId="4807" xr:uid="{00000000-0005-0000-0000-000005020000}"/>
    <cellStyle name="20% - Accent2 2 4 2 3 2 2 2" xfId="22827" xr:uid="{A98EE036-D808-4EDB-AF37-153F4BBF8D83}"/>
    <cellStyle name="20% - Accent2 2 4 2 3 2 3" xfId="4806" xr:uid="{00000000-0005-0000-0000-000006020000}"/>
    <cellStyle name="20% - Accent2 2 4 2 3 2 3 2" xfId="22826" xr:uid="{3C5EBAA8-CC9B-48AC-9AD5-479B0AC59840}"/>
    <cellStyle name="20% - Accent2 2 4 2 3 2 4" xfId="22828" xr:uid="{1316860A-ED91-4787-B642-A3DCDFE23E05}"/>
    <cellStyle name="20% - Accent2 2 4 2 3 3" xfId="4805" xr:uid="{00000000-0005-0000-0000-000007020000}"/>
    <cellStyle name="20% - Accent2 2 4 2 3 3 2" xfId="4804" xr:uid="{00000000-0005-0000-0000-000008020000}"/>
    <cellStyle name="20% - Accent2 2 4 2 3 3 2 2" xfId="22824" xr:uid="{8CF507F3-506B-4712-B949-584A460896B6}"/>
    <cellStyle name="20% - Accent2 2 4 2 3 3 3" xfId="22825" xr:uid="{B1A23819-4027-4D05-91B6-96C81E31E624}"/>
    <cellStyle name="20% - Accent2 2 4 2 3 4" xfId="4803" xr:uid="{00000000-0005-0000-0000-000009020000}"/>
    <cellStyle name="20% - Accent2 2 4 2 3 4 2" xfId="22823" xr:uid="{4DB0930C-B051-4C42-83B2-FC907FC25EDC}"/>
    <cellStyle name="20% - Accent2 2 4 2 3 5" xfId="22829" xr:uid="{7FD2D9B4-23F5-439E-B99D-A53F95567E64}"/>
    <cellStyle name="20% - Accent2 2 4 2 4" xfId="4802" xr:uid="{00000000-0005-0000-0000-00000A020000}"/>
    <cellStyle name="20% - Accent2 2 4 2 4 2" xfId="4801" xr:uid="{00000000-0005-0000-0000-00000B020000}"/>
    <cellStyle name="20% - Accent2 2 4 2 4 2 2" xfId="22821" xr:uid="{59D6DCD5-897E-4973-83F0-5A21FB4D395F}"/>
    <cellStyle name="20% - Accent2 2 4 2 4 3" xfId="4800" xr:uid="{00000000-0005-0000-0000-00000C020000}"/>
    <cellStyle name="20% - Accent2 2 4 2 4 3 2" xfId="22820" xr:uid="{17C3A60C-15F3-4C02-B260-B73AF3F6B645}"/>
    <cellStyle name="20% - Accent2 2 4 2 4 4" xfId="22822" xr:uid="{84A8A4F4-AB00-4AC5-8963-E75FFE60F9D8}"/>
    <cellStyle name="20% - Accent2 2 4 2 5" xfId="4799" xr:uid="{00000000-0005-0000-0000-00000D020000}"/>
    <cellStyle name="20% - Accent2 2 4 2 5 2" xfId="22819" xr:uid="{687DC33E-0DA2-4716-9F41-9F8B6ECEB409}"/>
    <cellStyle name="20% - Accent2 2 4 2 6" xfId="4798" xr:uid="{00000000-0005-0000-0000-00000E020000}"/>
    <cellStyle name="20% - Accent2 2 4 2 6 2" xfId="4797" xr:uid="{00000000-0005-0000-0000-00000F020000}"/>
    <cellStyle name="20% - Accent2 2 4 2 6 2 2" xfId="22817" xr:uid="{C83F33CD-6BEB-44EC-915D-A5C31327C3A8}"/>
    <cellStyle name="20% - Accent2 2 4 2 6 3" xfId="22818" xr:uid="{E8AEBF97-5498-4BC4-BDA8-F78D49B8A855}"/>
    <cellStyle name="20% - Accent2 2 4 2 7" xfId="4796" xr:uid="{00000000-0005-0000-0000-000010020000}"/>
    <cellStyle name="20% - Accent2 2 4 2 7 2" xfId="22816" xr:uid="{4011E4C3-8BB5-47BF-BA32-8D807D0EE368}"/>
    <cellStyle name="20% - Accent2 2 4 2 8" xfId="22837" xr:uid="{C0A9DD17-B964-4287-9D53-2EBEAA89DCB6}"/>
    <cellStyle name="20% - Accent2 2 4 3" xfId="4795" xr:uid="{00000000-0005-0000-0000-000011020000}"/>
    <cellStyle name="20% - Accent2 2 4 3 2" xfId="4794" xr:uid="{00000000-0005-0000-0000-000012020000}"/>
    <cellStyle name="20% - Accent2 2 4 3 2 2" xfId="4793" xr:uid="{00000000-0005-0000-0000-000013020000}"/>
    <cellStyle name="20% - Accent2 2 4 3 2 2 2" xfId="22813" xr:uid="{2BFB08A9-62AD-423B-9FAA-9485450F00ED}"/>
    <cellStyle name="20% - Accent2 2 4 3 2 3" xfId="4792" xr:uid="{00000000-0005-0000-0000-000014020000}"/>
    <cellStyle name="20% - Accent2 2 4 3 2 3 2" xfId="22812" xr:uid="{27A57EAB-FFD1-4C52-A649-C16D4C2EEBDA}"/>
    <cellStyle name="20% - Accent2 2 4 3 2 4" xfId="22814" xr:uid="{34E669B5-AC35-4FE6-B03B-954B33B889F5}"/>
    <cellStyle name="20% - Accent2 2 4 3 3" xfId="4791" xr:uid="{00000000-0005-0000-0000-000015020000}"/>
    <cellStyle name="20% - Accent2 2 4 3 3 2" xfId="4790" xr:uid="{00000000-0005-0000-0000-000016020000}"/>
    <cellStyle name="20% - Accent2 2 4 3 3 2 2" xfId="22810" xr:uid="{85EB759E-FCDB-4643-8092-CC101053ABF0}"/>
    <cellStyle name="20% - Accent2 2 4 3 3 3" xfId="22811" xr:uid="{C153A8C4-B05A-4D20-8243-18EF789BA155}"/>
    <cellStyle name="20% - Accent2 2 4 3 4" xfId="4789" xr:uid="{00000000-0005-0000-0000-000017020000}"/>
    <cellStyle name="20% - Accent2 2 4 3 4 2" xfId="22809" xr:uid="{E1AB4F87-29A4-4AEB-A6D0-63474D71DF76}"/>
    <cellStyle name="20% - Accent2 2 4 3 5" xfId="22815" xr:uid="{D2D5A37C-ABD2-4D69-A20E-AAE07666DB0E}"/>
    <cellStyle name="20% - Accent2 2 4 4" xfId="4788" xr:uid="{00000000-0005-0000-0000-000018020000}"/>
    <cellStyle name="20% - Accent2 2 4 4 2" xfId="4787" xr:uid="{00000000-0005-0000-0000-000019020000}"/>
    <cellStyle name="20% - Accent2 2 4 4 2 2" xfId="4786" xr:uid="{00000000-0005-0000-0000-00001A020000}"/>
    <cellStyle name="20% - Accent2 2 4 4 2 2 2" xfId="22806" xr:uid="{8107B57F-7725-4F74-8F63-D7938352D48A}"/>
    <cellStyle name="20% - Accent2 2 4 4 2 3" xfId="4785" xr:uid="{00000000-0005-0000-0000-00001B020000}"/>
    <cellStyle name="20% - Accent2 2 4 4 2 3 2" xfId="22805" xr:uid="{47E72BC9-0737-444D-AD47-7D647CE4089B}"/>
    <cellStyle name="20% - Accent2 2 4 4 2 4" xfId="22807" xr:uid="{5931D033-58BC-4006-A133-4D8611540C5B}"/>
    <cellStyle name="20% - Accent2 2 4 4 3" xfId="4784" xr:uid="{00000000-0005-0000-0000-00001C020000}"/>
    <cellStyle name="20% - Accent2 2 4 4 3 2" xfId="4783" xr:uid="{00000000-0005-0000-0000-00001D020000}"/>
    <cellStyle name="20% - Accent2 2 4 4 3 2 2" xfId="22803" xr:uid="{8F523450-95C2-401C-916A-50D3917F4C66}"/>
    <cellStyle name="20% - Accent2 2 4 4 3 3" xfId="22804" xr:uid="{A8DA9D1F-B68C-4F74-93BF-7FACE0716CD5}"/>
    <cellStyle name="20% - Accent2 2 4 4 4" xfId="4782" xr:uid="{00000000-0005-0000-0000-00001E020000}"/>
    <cellStyle name="20% - Accent2 2 4 4 4 2" xfId="22802" xr:uid="{FBEC6BC4-37F1-4ED4-BDB7-29C02D2971CA}"/>
    <cellStyle name="20% - Accent2 2 4 4 5" xfId="22808" xr:uid="{090D423C-FAA2-4899-B514-B38EF9617B8E}"/>
    <cellStyle name="20% - Accent2 2 4 5" xfId="4781" xr:uid="{00000000-0005-0000-0000-00001F020000}"/>
    <cellStyle name="20% - Accent2 2 4 5 2" xfId="4780" xr:uid="{00000000-0005-0000-0000-000020020000}"/>
    <cellStyle name="20% - Accent2 2 4 5 2 2" xfId="22800" xr:uid="{787FAD16-6B02-486E-9035-0173A9386C1E}"/>
    <cellStyle name="20% - Accent2 2 4 5 3" xfId="4779" xr:uid="{00000000-0005-0000-0000-000021020000}"/>
    <cellStyle name="20% - Accent2 2 4 5 3 2" xfId="22799" xr:uid="{1F2ED9E2-2B4D-4FE3-AC5C-1786E3E9E9C1}"/>
    <cellStyle name="20% - Accent2 2 4 5 4" xfId="22801" xr:uid="{C8F6E150-97EC-4197-84F6-829134F34642}"/>
    <cellStyle name="20% - Accent2 2 4 6" xfId="4778" xr:uid="{00000000-0005-0000-0000-000022020000}"/>
    <cellStyle name="20% - Accent2 2 4 6 2" xfId="22798" xr:uid="{89494BA3-2B46-4370-8F20-A5673858B580}"/>
    <cellStyle name="20% - Accent2 2 4 7" xfId="4777" xr:uid="{00000000-0005-0000-0000-000023020000}"/>
    <cellStyle name="20% - Accent2 2 4 7 2" xfId="4776" xr:uid="{00000000-0005-0000-0000-000024020000}"/>
    <cellStyle name="20% - Accent2 2 4 7 2 2" xfId="22796" xr:uid="{E93BCB0E-A08C-45DA-8A88-033CB96F91C8}"/>
    <cellStyle name="20% - Accent2 2 4 7 3" xfId="22797" xr:uid="{60FBE97D-7442-4874-AB8C-FBF316A483F3}"/>
    <cellStyle name="20% - Accent2 2 4 8" xfId="4775" xr:uid="{00000000-0005-0000-0000-000025020000}"/>
    <cellStyle name="20% - Accent2 2 4 8 2" xfId="22795" xr:uid="{8D0B749D-D509-4923-B599-D105EE213928}"/>
    <cellStyle name="20% - Accent2 2 4 9" xfId="22838" xr:uid="{1EB16FDE-A8BF-41BE-8D0F-9379F32DD590}"/>
    <cellStyle name="20% - Accent2 2 5" xfId="4774" xr:uid="{00000000-0005-0000-0000-000026020000}"/>
    <cellStyle name="20% - Accent2 2 5 2" xfId="4773" xr:uid="{00000000-0005-0000-0000-000027020000}"/>
    <cellStyle name="20% - Accent2 2 5 2 2" xfId="4772" xr:uid="{00000000-0005-0000-0000-000028020000}"/>
    <cellStyle name="20% - Accent2 2 5 2 2 2" xfId="4771" xr:uid="{00000000-0005-0000-0000-000029020000}"/>
    <cellStyle name="20% - Accent2 2 5 2 2 2 2" xfId="4770" xr:uid="{00000000-0005-0000-0000-00002A020000}"/>
    <cellStyle name="20% - Accent2 2 5 2 2 2 2 2" xfId="22790" xr:uid="{853E2FAB-060B-4176-96FD-22183F272D06}"/>
    <cellStyle name="20% - Accent2 2 5 2 2 2 3" xfId="4769" xr:uid="{00000000-0005-0000-0000-00002B020000}"/>
    <cellStyle name="20% - Accent2 2 5 2 2 2 3 2" xfId="22789" xr:uid="{952DE726-2932-4B46-B1FE-93270DF2D60F}"/>
    <cellStyle name="20% - Accent2 2 5 2 2 2 4" xfId="22791" xr:uid="{F02E5D4F-AE30-48BB-BBD8-9F3DACEA9EAB}"/>
    <cellStyle name="20% - Accent2 2 5 2 2 3" xfId="4768" xr:uid="{00000000-0005-0000-0000-00002C020000}"/>
    <cellStyle name="20% - Accent2 2 5 2 2 3 2" xfId="4767" xr:uid="{00000000-0005-0000-0000-00002D020000}"/>
    <cellStyle name="20% - Accent2 2 5 2 2 3 2 2" xfId="22787" xr:uid="{BB24116D-B6D4-41DB-A560-BCCBAECD6A31}"/>
    <cellStyle name="20% - Accent2 2 5 2 2 3 3" xfId="22788" xr:uid="{7299584C-DE5F-468C-8B23-6FFCA7E0B3D7}"/>
    <cellStyle name="20% - Accent2 2 5 2 2 4" xfId="4766" xr:uid="{00000000-0005-0000-0000-00002E020000}"/>
    <cellStyle name="20% - Accent2 2 5 2 2 4 2" xfId="22786" xr:uid="{C6D8E2F6-A4E6-4205-97A6-96FEA4E8802B}"/>
    <cellStyle name="20% - Accent2 2 5 2 2 5" xfId="22792" xr:uid="{C0AA927D-A478-4E99-8024-FD8CF4A2AEFE}"/>
    <cellStyle name="20% - Accent2 2 5 2 3" xfId="4765" xr:uid="{00000000-0005-0000-0000-00002F020000}"/>
    <cellStyle name="20% - Accent2 2 5 2 3 2" xfId="4764" xr:uid="{00000000-0005-0000-0000-000030020000}"/>
    <cellStyle name="20% - Accent2 2 5 2 3 2 2" xfId="4763" xr:uid="{00000000-0005-0000-0000-000031020000}"/>
    <cellStyle name="20% - Accent2 2 5 2 3 2 2 2" xfId="22783" xr:uid="{503586EA-DEAF-48A9-953B-9AFA7F2DE997}"/>
    <cellStyle name="20% - Accent2 2 5 2 3 2 3" xfId="4762" xr:uid="{00000000-0005-0000-0000-000032020000}"/>
    <cellStyle name="20% - Accent2 2 5 2 3 2 3 2" xfId="22782" xr:uid="{AC51B3E1-82A5-44EE-83C5-E43B52B779C4}"/>
    <cellStyle name="20% - Accent2 2 5 2 3 2 4" xfId="22784" xr:uid="{AA223EF6-D6E7-4BD1-8144-D6534657C58E}"/>
    <cellStyle name="20% - Accent2 2 5 2 3 3" xfId="4761" xr:uid="{00000000-0005-0000-0000-000033020000}"/>
    <cellStyle name="20% - Accent2 2 5 2 3 3 2" xfId="4760" xr:uid="{00000000-0005-0000-0000-000034020000}"/>
    <cellStyle name="20% - Accent2 2 5 2 3 3 2 2" xfId="22780" xr:uid="{00A9018B-B7B3-42BD-A107-65A1BBA7BFB3}"/>
    <cellStyle name="20% - Accent2 2 5 2 3 3 3" xfId="22781" xr:uid="{FD9E96E3-4C33-4A3F-85FF-31078A7E75E6}"/>
    <cellStyle name="20% - Accent2 2 5 2 3 4" xfId="4759" xr:uid="{00000000-0005-0000-0000-000035020000}"/>
    <cellStyle name="20% - Accent2 2 5 2 3 4 2" xfId="22779" xr:uid="{F2614576-62ED-4DD5-9359-8D969EC54109}"/>
    <cellStyle name="20% - Accent2 2 5 2 3 5" xfId="22785" xr:uid="{65C4B748-9545-4162-A83E-1B05587DA7A9}"/>
    <cellStyle name="20% - Accent2 2 5 2 4" xfId="4758" xr:uid="{00000000-0005-0000-0000-000036020000}"/>
    <cellStyle name="20% - Accent2 2 5 2 4 2" xfId="4757" xr:uid="{00000000-0005-0000-0000-000037020000}"/>
    <cellStyle name="20% - Accent2 2 5 2 4 2 2" xfId="22777" xr:uid="{816CFCAF-25F5-465F-B2FA-555873044CBF}"/>
    <cellStyle name="20% - Accent2 2 5 2 4 3" xfId="4756" xr:uid="{00000000-0005-0000-0000-000038020000}"/>
    <cellStyle name="20% - Accent2 2 5 2 4 3 2" xfId="22776" xr:uid="{E1DE66F2-256D-44C9-9849-12B61CFB970E}"/>
    <cellStyle name="20% - Accent2 2 5 2 4 4" xfId="22778" xr:uid="{97ED83BA-3176-4C6A-8622-25DAB3844710}"/>
    <cellStyle name="20% - Accent2 2 5 2 5" xfId="4755" xr:uid="{00000000-0005-0000-0000-000039020000}"/>
    <cellStyle name="20% - Accent2 2 5 2 5 2" xfId="22775" xr:uid="{9855A0C0-1ABC-4519-AE30-88EDCDD92DF5}"/>
    <cellStyle name="20% - Accent2 2 5 2 6" xfId="4754" xr:uid="{00000000-0005-0000-0000-00003A020000}"/>
    <cellStyle name="20% - Accent2 2 5 2 6 2" xfId="4753" xr:uid="{00000000-0005-0000-0000-00003B020000}"/>
    <cellStyle name="20% - Accent2 2 5 2 6 2 2" xfId="22773" xr:uid="{2CF45983-587A-4235-87AF-25AAC4FC551E}"/>
    <cellStyle name="20% - Accent2 2 5 2 6 3" xfId="22774" xr:uid="{F98FB3CC-8616-4DD0-8A8F-0A4B2D6217C1}"/>
    <cellStyle name="20% - Accent2 2 5 2 7" xfId="4752" xr:uid="{00000000-0005-0000-0000-00003C020000}"/>
    <cellStyle name="20% - Accent2 2 5 2 7 2" xfId="22772" xr:uid="{610C49EE-4C9C-427C-877C-50E4049821EF}"/>
    <cellStyle name="20% - Accent2 2 5 2 8" xfId="22793" xr:uid="{D800D7F3-6CAD-42A3-AAE1-75E6BF0E1442}"/>
    <cellStyle name="20% - Accent2 2 5 3" xfId="4751" xr:uid="{00000000-0005-0000-0000-00003D020000}"/>
    <cellStyle name="20% - Accent2 2 5 3 2" xfId="4750" xr:uid="{00000000-0005-0000-0000-00003E020000}"/>
    <cellStyle name="20% - Accent2 2 5 3 2 2" xfId="4749" xr:uid="{00000000-0005-0000-0000-00003F020000}"/>
    <cellStyle name="20% - Accent2 2 5 3 2 2 2" xfId="22769" xr:uid="{7619D39F-104B-4163-87BD-F73D49D980B9}"/>
    <cellStyle name="20% - Accent2 2 5 3 2 3" xfId="4748" xr:uid="{00000000-0005-0000-0000-000040020000}"/>
    <cellStyle name="20% - Accent2 2 5 3 2 3 2" xfId="22768" xr:uid="{C5436056-32DC-4DB3-AB5D-B007DDE55013}"/>
    <cellStyle name="20% - Accent2 2 5 3 2 4" xfId="22770" xr:uid="{88283FF3-BF1C-468F-9FB8-C323CF9BE4E5}"/>
    <cellStyle name="20% - Accent2 2 5 3 3" xfId="4747" xr:uid="{00000000-0005-0000-0000-000041020000}"/>
    <cellStyle name="20% - Accent2 2 5 3 3 2" xfId="4746" xr:uid="{00000000-0005-0000-0000-000042020000}"/>
    <cellStyle name="20% - Accent2 2 5 3 3 2 2" xfId="22766" xr:uid="{7BDEABCC-0A92-49CF-8036-9380881C1830}"/>
    <cellStyle name="20% - Accent2 2 5 3 3 3" xfId="22767" xr:uid="{B18C5EF9-5E17-420C-809D-1B7277477D07}"/>
    <cellStyle name="20% - Accent2 2 5 3 4" xfId="4745" xr:uid="{00000000-0005-0000-0000-000043020000}"/>
    <cellStyle name="20% - Accent2 2 5 3 4 2" xfId="22765" xr:uid="{A5594942-9437-4021-83E9-3C0C50E4D407}"/>
    <cellStyle name="20% - Accent2 2 5 3 5" xfId="22771" xr:uid="{48783368-A829-4BBA-B3A9-2DD01346BA5F}"/>
    <cellStyle name="20% - Accent2 2 5 4" xfId="4744" xr:uid="{00000000-0005-0000-0000-000044020000}"/>
    <cellStyle name="20% - Accent2 2 5 4 2" xfId="4743" xr:uid="{00000000-0005-0000-0000-000045020000}"/>
    <cellStyle name="20% - Accent2 2 5 4 2 2" xfId="4742" xr:uid="{00000000-0005-0000-0000-000046020000}"/>
    <cellStyle name="20% - Accent2 2 5 4 2 2 2" xfId="22762" xr:uid="{DDF87527-E3A6-4EB7-B7AF-158EFB22AF94}"/>
    <cellStyle name="20% - Accent2 2 5 4 2 3" xfId="4741" xr:uid="{00000000-0005-0000-0000-000047020000}"/>
    <cellStyle name="20% - Accent2 2 5 4 2 3 2" xfId="22761" xr:uid="{9DEB2B82-AD7A-46E7-BF68-FC4B1A59C2A4}"/>
    <cellStyle name="20% - Accent2 2 5 4 2 4" xfId="22763" xr:uid="{D515B2FE-22B9-490A-9F6B-0C7DC824B9D6}"/>
    <cellStyle name="20% - Accent2 2 5 4 3" xfId="4740" xr:uid="{00000000-0005-0000-0000-000048020000}"/>
    <cellStyle name="20% - Accent2 2 5 4 3 2" xfId="4739" xr:uid="{00000000-0005-0000-0000-000049020000}"/>
    <cellStyle name="20% - Accent2 2 5 4 3 2 2" xfId="22759" xr:uid="{203AFA11-1DE3-4369-8581-10FE725A295F}"/>
    <cellStyle name="20% - Accent2 2 5 4 3 3" xfId="22760" xr:uid="{C1A10C24-711C-466C-961B-7BEDA1D57089}"/>
    <cellStyle name="20% - Accent2 2 5 4 4" xfId="4738" xr:uid="{00000000-0005-0000-0000-00004A020000}"/>
    <cellStyle name="20% - Accent2 2 5 4 4 2" xfId="22758" xr:uid="{B5FE564A-25F9-4873-A866-9A04DB8F7DB2}"/>
    <cellStyle name="20% - Accent2 2 5 4 5" xfId="22764" xr:uid="{05D473C7-11AA-4625-81F7-75F541F7CD9B}"/>
    <cellStyle name="20% - Accent2 2 5 5" xfId="4737" xr:uid="{00000000-0005-0000-0000-00004B020000}"/>
    <cellStyle name="20% - Accent2 2 5 5 2" xfId="4736" xr:uid="{00000000-0005-0000-0000-00004C020000}"/>
    <cellStyle name="20% - Accent2 2 5 5 2 2" xfId="22756" xr:uid="{E123DB62-2B26-4F0A-8C6D-8BCC8C8CF252}"/>
    <cellStyle name="20% - Accent2 2 5 5 3" xfId="4735" xr:uid="{00000000-0005-0000-0000-00004D020000}"/>
    <cellStyle name="20% - Accent2 2 5 5 3 2" xfId="22755" xr:uid="{12568CB1-6E6C-4FA7-A57C-7C1D900F21D7}"/>
    <cellStyle name="20% - Accent2 2 5 5 4" xfId="22757" xr:uid="{6B26FD70-608B-4A81-BAF1-CA0C06BB9C1B}"/>
    <cellStyle name="20% - Accent2 2 5 6" xfId="4734" xr:uid="{00000000-0005-0000-0000-00004E020000}"/>
    <cellStyle name="20% - Accent2 2 5 6 2" xfId="22754" xr:uid="{2BD1BF0B-97AC-4841-90D0-7FAAA61B481A}"/>
    <cellStyle name="20% - Accent2 2 5 7" xfId="4733" xr:uid="{00000000-0005-0000-0000-00004F020000}"/>
    <cellStyle name="20% - Accent2 2 5 7 2" xfId="4732" xr:uid="{00000000-0005-0000-0000-000050020000}"/>
    <cellStyle name="20% - Accent2 2 5 7 2 2" xfId="22752" xr:uid="{3DBFD633-BEFF-4674-9A14-5129374B3F79}"/>
    <cellStyle name="20% - Accent2 2 5 7 3" xfId="22753" xr:uid="{66A14C51-C443-4D4B-AEFE-581CF41A51F2}"/>
    <cellStyle name="20% - Accent2 2 5 8" xfId="4731" xr:uid="{00000000-0005-0000-0000-000051020000}"/>
    <cellStyle name="20% - Accent2 2 5 8 2" xfId="22751" xr:uid="{E9E288BA-C4C7-4BCA-A302-6FE397CB2484}"/>
    <cellStyle name="20% - Accent2 2 5 9" xfId="22794" xr:uid="{21C76885-9E2F-4E7F-81FC-B19BD8258493}"/>
    <cellStyle name="20% - Accent2 2 6" xfId="4730" xr:uid="{00000000-0005-0000-0000-000052020000}"/>
    <cellStyle name="20% - Accent2 2 6 2" xfId="4729" xr:uid="{00000000-0005-0000-0000-000053020000}"/>
    <cellStyle name="20% - Accent2 2 6 2 2" xfId="4728" xr:uid="{00000000-0005-0000-0000-000054020000}"/>
    <cellStyle name="20% - Accent2 2 6 2 2 2" xfId="4727" xr:uid="{00000000-0005-0000-0000-000055020000}"/>
    <cellStyle name="20% - Accent2 2 6 2 2 2 2" xfId="4726" xr:uid="{00000000-0005-0000-0000-000056020000}"/>
    <cellStyle name="20% - Accent2 2 6 2 2 2 2 2" xfId="22746" xr:uid="{81084297-48A5-431C-B758-FA67442CDCE0}"/>
    <cellStyle name="20% - Accent2 2 6 2 2 2 3" xfId="4725" xr:uid="{00000000-0005-0000-0000-000057020000}"/>
    <cellStyle name="20% - Accent2 2 6 2 2 2 3 2" xfId="22745" xr:uid="{B01B3BA0-A4CC-4045-82FA-C9F81F830B81}"/>
    <cellStyle name="20% - Accent2 2 6 2 2 2 4" xfId="22747" xr:uid="{72F8356B-9979-40C0-B96E-2E9C5D7A9376}"/>
    <cellStyle name="20% - Accent2 2 6 2 2 3" xfId="4724" xr:uid="{00000000-0005-0000-0000-000058020000}"/>
    <cellStyle name="20% - Accent2 2 6 2 2 3 2" xfId="4723" xr:uid="{00000000-0005-0000-0000-000059020000}"/>
    <cellStyle name="20% - Accent2 2 6 2 2 3 2 2" xfId="22743" xr:uid="{0C73D173-6A08-4BA1-8B31-01DD00B75784}"/>
    <cellStyle name="20% - Accent2 2 6 2 2 3 3" xfId="22744" xr:uid="{F6305CEF-1EA3-4984-BD91-5868F74D890B}"/>
    <cellStyle name="20% - Accent2 2 6 2 2 4" xfId="4722" xr:uid="{00000000-0005-0000-0000-00005A020000}"/>
    <cellStyle name="20% - Accent2 2 6 2 2 4 2" xfId="22742" xr:uid="{BF9F1AB8-7022-4961-ACF9-B9508BC5497F}"/>
    <cellStyle name="20% - Accent2 2 6 2 2 5" xfId="22748" xr:uid="{DC93E7DC-AA87-4305-94D4-31D3E87DBF6E}"/>
    <cellStyle name="20% - Accent2 2 6 2 3" xfId="4721" xr:uid="{00000000-0005-0000-0000-00005B020000}"/>
    <cellStyle name="20% - Accent2 2 6 2 3 2" xfId="4720" xr:uid="{00000000-0005-0000-0000-00005C020000}"/>
    <cellStyle name="20% - Accent2 2 6 2 3 2 2" xfId="4719" xr:uid="{00000000-0005-0000-0000-00005D020000}"/>
    <cellStyle name="20% - Accent2 2 6 2 3 2 2 2" xfId="22739" xr:uid="{1C9F087E-3C3E-4C09-B9B1-4DF123480959}"/>
    <cellStyle name="20% - Accent2 2 6 2 3 2 3" xfId="4718" xr:uid="{00000000-0005-0000-0000-00005E020000}"/>
    <cellStyle name="20% - Accent2 2 6 2 3 2 3 2" xfId="22738" xr:uid="{1A42FBB3-F2E2-44A6-B38B-8555396561E8}"/>
    <cellStyle name="20% - Accent2 2 6 2 3 2 4" xfId="22740" xr:uid="{1FC39B1D-1575-491B-9B7D-7BD05E966920}"/>
    <cellStyle name="20% - Accent2 2 6 2 3 3" xfId="4717" xr:uid="{00000000-0005-0000-0000-00005F020000}"/>
    <cellStyle name="20% - Accent2 2 6 2 3 3 2" xfId="4716" xr:uid="{00000000-0005-0000-0000-000060020000}"/>
    <cellStyle name="20% - Accent2 2 6 2 3 3 2 2" xfId="22736" xr:uid="{E348E56B-BDC0-4F07-B710-6FA17B22B374}"/>
    <cellStyle name="20% - Accent2 2 6 2 3 3 3" xfId="22737" xr:uid="{E027B0BC-349E-4087-BBF3-DC8B9FBEBBBE}"/>
    <cellStyle name="20% - Accent2 2 6 2 3 4" xfId="4715" xr:uid="{00000000-0005-0000-0000-000061020000}"/>
    <cellStyle name="20% - Accent2 2 6 2 3 4 2" xfId="22735" xr:uid="{66F1323E-2C04-48BC-B15D-3D4B087A1F33}"/>
    <cellStyle name="20% - Accent2 2 6 2 3 5" xfId="22741" xr:uid="{A4B29D54-052E-4049-A5B6-01AE14A0069C}"/>
    <cellStyle name="20% - Accent2 2 6 2 4" xfId="4714" xr:uid="{00000000-0005-0000-0000-000062020000}"/>
    <cellStyle name="20% - Accent2 2 6 2 4 2" xfId="4713" xr:uid="{00000000-0005-0000-0000-000063020000}"/>
    <cellStyle name="20% - Accent2 2 6 2 4 2 2" xfId="22733" xr:uid="{5E5F9539-E341-4065-B4C7-7DBE0329A4ED}"/>
    <cellStyle name="20% - Accent2 2 6 2 4 3" xfId="4712" xr:uid="{00000000-0005-0000-0000-000064020000}"/>
    <cellStyle name="20% - Accent2 2 6 2 4 3 2" xfId="22732" xr:uid="{39C222DE-0B4A-4ED8-9BD2-0B717996EFC7}"/>
    <cellStyle name="20% - Accent2 2 6 2 4 4" xfId="22734" xr:uid="{49944506-CE93-457D-BB97-2EC603953DC5}"/>
    <cellStyle name="20% - Accent2 2 6 2 5" xfId="4711" xr:uid="{00000000-0005-0000-0000-000065020000}"/>
    <cellStyle name="20% - Accent2 2 6 2 5 2" xfId="22731" xr:uid="{4CE3F321-E4DC-47E4-8755-BF3FD49CEDE6}"/>
    <cellStyle name="20% - Accent2 2 6 2 6" xfId="4710" xr:uid="{00000000-0005-0000-0000-000066020000}"/>
    <cellStyle name="20% - Accent2 2 6 2 6 2" xfId="4709" xr:uid="{00000000-0005-0000-0000-000067020000}"/>
    <cellStyle name="20% - Accent2 2 6 2 6 2 2" xfId="22729" xr:uid="{684E14ED-69EB-40BE-AC9C-9F75768556EF}"/>
    <cellStyle name="20% - Accent2 2 6 2 6 3" xfId="22730" xr:uid="{00C32D01-6548-47C6-9499-AE44706ED04C}"/>
    <cellStyle name="20% - Accent2 2 6 2 7" xfId="4708" xr:uid="{00000000-0005-0000-0000-000068020000}"/>
    <cellStyle name="20% - Accent2 2 6 2 7 2" xfId="22728" xr:uid="{F80D3F3C-613B-439C-BD46-7C949D23F0F5}"/>
    <cellStyle name="20% - Accent2 2 6 2 8" xfId="22749" xr:uid="{7526E915-850A-4026-BCDD-D966384BDBC5}"/>
    <cellStyle name="20% - Accent2 2 6 3" xfId="4707" xr:uid="{00000000-0005-0000-0000-000069020000}"/>
    <cellStyle name="20% - Accent2 2 6 3 2" xfId="4706" xr:uid="{00000000-0005-0000-0000-00006A020000}"/>
    <cellStyle name="20% - Accent2 2 6 3 2 2" xfId="4705" xr:uid="{00000000-0005-0000-0000-00006B020000}"/>
    <cellStyle name="20% - Accent2 2 6 3 2 2 2" xfId="22725" xr:uid="{CE40170A-4785-4664-8006-36088CB022F7}"/>
    <cellStyle name="20% - Accent2 2 6 3 2 3" xfId="4704" xr:uid="{00000000-0005-0000-0000-00006C020000}"/>
    <cellStyle name="20% - Accent2 2 6 3 2 3 2" xfId="22724" xr:uid="{48A6EAC3-6496-4FE2-ADF2-19A61ADC6E72}"/>
    <cellStyle name="20% - Accent2 2 6 3 2 4" xfId="22726" xr:uid="{6F551986-0A28-4452-AF69-F78DF4861FB4}"/>
    <cellStyle name="20% - Accent2 2 6 3 3" xfId="4703" xr:uid="{00000000-0005-0000-0000-00006D020000}"/>
    <cellStyle name="20% - Accent2 2 6 3 3 2" xfId="4702" xr:uid="{00000000-0005-0000-0000-00006E020000}"/>
    <cellStyle name="20% - Accent2 2 6 3 3 2 2" xfId="22722" xr:uid="{4306852F-C177-4F29-8B62-CA52CAAA079C}"/>
    <cellStyle name="20% - Accent2 2 6 3 3 3" xfId="22723" xr:uid="{DA4862C8-A445-4409-9DD9-F1FE758EBD14}"/>
    <cellStyle name="20% - Accent2 2 6 3 4" xfId="4701" xr:uid="{00000000-0005-0000-0000-00006F020000}"/>
    <cellStyle name="20% - Accent2 2 6 3 4 2" xfId="22721" xr:uid="{9B721246-D983-43C0-A468-2291E81CF77D}"/>
    <cellStyle name="20% - Accent2 2 6 3 5" xfId="22727" xr:uid="{0E2FD852-F607-4BC2-A1E3-150D0ACC6FC7}"/>
    <cellStyle name="20% - Accent2 2 6 4" xfId="4700" xr:uid="{00000000-0005-0000-0000-000070020000}"/>
    <cellStyle name="20% - Accent2 2 6 4 2" xfId="4699" xr:uid="{00000000-0005-0000-0000-000071020000}"/>
    <cellStyle name="20% - Accent2 2 6 4 2 2" xfId="4698" xr:uid="{00000000-0005-0000-0000-000072020000}"/>
    <cellStyle name="20% - Accent2 2 6 4 2 2 2" xfId="22718" xr:uid="{296B57AA-E0D5-463A-A76B-D89C95708C1B}"/>
    <cellStyle name="20% - Accent2 2 6 4 2 3" xfId="4697" xr:uid="{00000000-0005-0000-0000-000073020000}"/>
    <cellStyle name="20% - Accent2 2 6 4 2 3 2" xfId="22717" xr:uid="{27A796F8-5370-4EF2-97A6-994436446191}"/>
    <cellStyle name="20% - Accent2 2 6 4 2 4" xfId="22719" xr:uid="{C5528178-8D7A-4AD1-8A6D-AD226296826A}"/>
    <cellStyle name="20% - Accent2 2 6 4 3" xfId="4696" xr:uid="{00000000-0005-0000-0000-000074020000}"/>
    <cellStyle name="20% - Accent2 2 6 4 3 2" xfId="4695" xr:uid="{00000000-0005-0000-0000-000075020000}"/>
    <cellStyle name="20% - Accent2 2 6 4 3 2 2" xfId="22715" xr:uid="{F985AECB-2635-4ACF-B901-9F33B9C5CF42}"/>
    <cellStyle name="20% - Accent2 2 6 4 3 3" xfId="22716" xr:uid="{AC575E74-43FF-478D-8DFE-706DA9A6C65B}"/>
    <cellStyle name="20% - Accent2 2 6 4 4" xfId="4694" xr:uid="{00000000-0005-0000-0000-000076020000}"/>
    <cellStyle name="20% - Accent2 2 6 4 4 2" xfId="22714" xr:uid="{2DA505DD-B298-4C26-8E7C-A13A36AC4AF5}"/>
    <cellStyle name="20% - Accent2 2 6 4 5" xfId="22720" xr:uid="{FC22DD36-B068-403C-80CE-F97CF92B257E}"/>
    <cellStyle name="20% - Accent2 2 6 5" xfId="4693" xr:uid="{00000000-0005-0000-0000-000077020000}"/>
    <cellStyle name="20% - Accent2 2 6 5 2" xfId="4692" xr:uid="{00000000-0005-0000-0000-000078020000}"/>
    <cellStyle name="20% - Accent2 2 6 5 2 2" xfId="22712" xr:uid="{DFF90104-FC40-49EF-92E5-DAFDA6757AFC}"/>
    <cellStyle name="20% - Accent2 2 6 5 3" xfId="4691" xr:uid="{00000000-0005-0000-0000-000079020000}"/>
    <cellStyle name="20% - Accent2 2 6 5 3 2" xfId="22711" xr:uid="{3924C589-CEA1-4BD2-8033-F348C5B28ABE}"/>
    <cellStyle name="20% - Accent2 2 6 5 4" xfId="22713" xr:uid="{C01F08E3-56E6-43B4-A3DC-2620BB690FF9}"/>
    <cellStyle name="20% - Accent2 2 6 6" xfId="4690" xr:uid="{00000000-0005-0000-0000-00007A020000}"/>
    <cellStyle name="20% - Accent2 2 6 6 2" xfId="22710" xr:uid="{9682A4D2-87C2-4FD5-BEC1-5D367F8403C5}"/>
    <cellStyle name="20% - Accent2 2 6 7" xfId="4689" xr:uid="{00000000-0005-0000-0000-00007B020000}"/>
    <cellStyle name="20% - Accent2 2 6 7 2" xfId="4688" xr:uid="{00000000-0005-0000-0000-00007C020000}"/>
    <cellStyle name="20% - Accent2 2 6 7 2 2" xfId="22708" xr:uid="{00AE7279-6DB4-400B-BFFD-64377C71022C}"/>
    <cellStyle name="20% - Accent2 2 6 7 3" xfId="22709" xr:uid="{7F411CCA-0FA3-4DF8-A49E-9975A70C473D}"/>
    <cellStyle name="20% - Accent2 2 6 8" xfId="4687" xr:uid="{00000000-0005-0000-0000-00007D020000}"/>
    <cellStyle name="20% - Accent2 2 6 8 2" xfId="22707" xr:uid="{563DE20B-6914-4EF7-8600-6A8922310828}"/>
    <cellStyle name="20% - Accent2 2 6 9" xfId="22750" xr:uid="{7C097517-B5FC-4A3A-BE69-16AA68D94C5F}"/>
    <cellStyle name="20% - Accent2 2 7" xfId="4686" xr:uid="{00000000-0005-0000-0000-00007E020000}"/>
    <cellStyle name="20% - Accent2 2 7 2" xfId="4685" xr:uid="{00000000-0005-0000-0000-00007F020000}"/>
    <cellStyle name="20% - Accent2 2 7 2 2" xfId="4684" xr:uid="{00000000-0005-0000-0000-000080020000}"/>
    <cellStyle name="20% - Accent2 2 7 2 2 2" xfId="22704" xr:uid="{82D88F40-ACE5-4C61-83CD-F98FA9DD0B0E}"/>
    <cellStyle name="20% - Accent2 2 7 2 3" xfId="4683" xr:uid="{00000000-0005-0000-0000-000081020000}"/>
    <cellStyle name="20% - Accent2 2 7 2 3 2" xfId="22703" xr:uid="{A4AFD386-E5AB-4FF3-9F81-172A6DB808AD}"/>
    <cellStyle name="20% - Accent2 2 7 2 4" xfId="22705" xr:uid="{A63C44F2-3511-491E-A9F5-37D7C6128176}"/>
    <cellStyle name="20% - Accent2 2 7 3" xfId="4682" xr:uid="{00000000-0005-0000-0000-000082020000}"/>
    <cellStyle name="20% - Accent2 2 7 3 2" xfId="4681" xr:uid="{00000000-0005-0000-0000-000083020000}"/>
    <cellStyle name="20% - Accent2 2 7 3 2 2" xfId="22701" xr:uid="{EDFC21AC-C55B-465A-AB77-75D5E5C8630F}"/>
    <cellStyle name="20% - Accent2 2 7 3 3" xfId="22702" xr:uid="{091C4196-4666-465D-86FA-D9A15D631CB6}"/>
    <cellStyle name="20% - Accent2 2 7 4" xfId="4680" xr:uid="{00000000-0005-0000-0000-000084020000}"/>
    <cellStyle name="20% - Accent2 2 7 4 2" xfId="22700" xr:uid="{854F2507-F3EC-423C-9709-5CF30CA05FE7}"/>
    <cellStyle name="20% - Accent2 2 7 5" xfId="22706" xr:uid="{B2C321C8-FC83-413E-B1AC-BDBAC0827E0D}"/>
    <cellStyle name="20% - Accent2 3" xfId="185" xr:uid="{00000000-0005-0000-0000-00001E000000}"/>
    <cellStyle name="20% - Accent2 3 10" xfId="4679" xr:uid="{00000000-0005-0000-0000-000085020000}"/>
    <cellStyle name="20% - Accent2 3 10 2" xfId="22699" xr:uid="{47F821EB-C6CB-4CFB-A9FF-217D2B7323D2}"/>
    <cellStyle name="20% - Accent2 3 2" xfId="4678" xr:uid="{00000000-0005-0000-0000-000086020000}"/>
    <cellStyle name="20% - Accent2 3 2 2" xfId="4677" xr:uid="{00000000-0005-0000-0000-000087020000}"/>
    <cellStyle name="20% - Accent2 3 2 2 2" xfId="4676" xr:uid="{00000000-0005-0000-0000-000088020000}"/>
    <cellStyle name="20% - Accent2 3 2 2 2 2" xfId="4675" xr:uid="{00000000-0005-0000-0000-000089020000}"/>
    <cellStyle name="20% - Accent2 3 2 2 2 2 2" xfId="4674" xr:uid="{00000000-0005-0000-0000-00008A020000}"/>
    <cellStyle name="20% - Accent2 3 2 2 2 2 2 2" xfId="22695" xr:uid="{02BD775B-0C7A-42F7-A8B1-5BA0F5753F2B}"/>
    <cellStyle name="20% - Accent2 3 2 2 2 2 3" xfId="4673" xr:uid="{00000000-0005-0000-0000-00008B020000}"/>
    <cellStyle name="20% - Accent2 3 2 2 2 2 3 2" xfId="22694" xr:uid="{7F91CEF9-F354-44E3-BD60-DC4FD6FCB0A1}"/>
    <cellStyle name="20% - Accent2 3 2 2 2 2 4" xfId="22696" xr:uid="{0870500B-F30A-4DD9-9FEB-A4BCA08AB645}"/>
    <cellStyle name="20% - Accent2 3 2 2 2 3" xfId="4672" xr:uid="{00000000-0005-0000-0000-00008C020000}"/>
    <cellStyle name="20% - Accent2 3 2 2 2 3 2" xfId="4671" xr:uid="{00000000-0005-0000-0000-00008D020000}"/>
    <cellStyle name="20% - Accent2 3 2 2 2 3 2 2" xfId="22692" xr:uid="{FF138411-FB15-458E-9605-75F93E60459B}"/>
    <cellStyle name="20% - Accent2 3 2 2 2 3 3" xfId="22693" xr:uid="{C90040A6-0413-4F9C-A6CC-37A8B6110272}"/>
    <cellStyle name="20% - Accent2 3 2 2 2 4" xfId="4670" xr:uid="{00000000-0005-0000-0000-00008E020000}"/>
    <cellStyle name="20% - Accent2 3 2 2 2 4 2" xfId="22691" xr:uid="{E40F772A-3BA4-40D0-ACEC-0402DFD1824D}"/>
    <cellStyle name="20% - Accent2 3 2 2 2 5" xfId="22697" xr:uid="{FD45B112-D31D-45FE-B962-EC6AD6D009A0}"/>
    <cellStyle name="20% - Accent2 3 2 2 3" xfId="4669" xr:uid="{00000000-0005-0000-0000-00008F020000}"/>
    <cellStyle name="20% - Accent2 3 2 2 3 2" xfId="4668" xr:uid="{00000000-0005-0000-0000-000090020000}"/>
    <cellStyle name="20% - Accent2 3 2 2 3 2 2" xfId="22689" xr:uid="{9463AD12-947A-4076-8B9E-810317B59ACA}"/>
    <cellStyle name="20% - Accent2 3 2 2 3 3" xfId="4667" xr:uid="{00000000-0005-0000-0000-000091020000}"/>
    <cellStyle name="20% - Accent2 3 2 2 3 3 2" xfId="22688" xr:uid="{37E5EFBE-AA67-4C06-9201-683D4CF2C28B}"/>
    <cellStyle name="20% - Accent2 3 2 2 3 4" xfId="22690" xr:uid="{7247A5B9-30C1-42E2-AFAF-81D4A1C27068}"/>
    <cellStyle name="20% - Accent2 3 2 2 4" xfId="4666" xr:uid="{00000000-0005-0000-0000-000092020000}"/>
    <cellStyle name="20% - Accent2 3 2 2 4 2" xfId="22687" xr:uid="{574A496D-4EC8-4776-994F-2F2CD16CFD8C}"/>
    <cellStyle name="20% - Accent2 3 2 2 5" xfId="4665" xr:uid="{00000000-0005-0000-0000-000093020000}"/>
    <cellStyle name="20% - Accent2 3 2 2 5 2" xfId="4664" xr:uid="{00000000-0005-0000-0000-000094020000}"/>
    <cellStyle name="20% - Accent2 3 2 2 5 2 2" xfId="22685" xr:uid="{7104F240-85EF-49BA-BBD1-FBDF1942F81D}"/>
    <cellStyle name="20% - Accent2 3 2 2 5 3" xfId="22686" xr:uid="{93888D55-ED1E-4D75-8BC8-7FBBAD39F728}"/>
    <cellStyle name="20% - Accent2 3 2 2 6" xfId="4663" xr:uid="{00000000-0005-0000-0000-000095020000}"/>
    <cellStyle name="20% - Accent2 3 2 2 6 2" xfId="22684" xr:uid="{337EDF54-2F0B-4084-A77F-78DDF36CEA79}"/>
    <cellStyle name="20% - Accent2 3 2 2 7" xfId="22698" xr:uid="{B9679F5B-7905-4CD7-806A-E02528F94621}"/>
    <cellStyle name="20% - Accent2 3 2 3" xfId="4662" xr:uid="{00000000-0005-0000-0000-000096020000}"/>
    <cellStyle name="20% - Accent2 3 2 3 2" xfId="4661" xr:uid="{00000000-0005-0000-0000-000097020000}"/>
    <cellStyle name="20% - Accent2 3 2 3 2 2" xfId="4660" xr:uid="{00000000-0005-0000-0000-000098020000}"/>
    <cellStyle name="20% - Accent2 3 2 3 2 2 2" xfId="22681" xr:uid="{269BF95D-ABE8-4F21-8FA9-C1C0D44F110E}"/>
    <cellStyle name="20% - Accent2 3 2 3 2 3" xfId="4659" xr:uid="{00000000-0005-0000-0000-000099020000}"/>
    <cellStyle name="20% - Accent2 3 2 3 2 3 2" xfId="22680" xr:uid="{B7C19B4D-700D-4D84-B669-1803270EB2DF}"/>
    <cellStyle name="20% - Accent2 3 2 3 2 4" xfId="22682" xr:uid="{221ED9F1-BA86-4DA2-A28B-6EC592A1FA75}"/>
    <cellStyle name="20% - Accent2 3 2 3 3" xfId="4658" xr:uid="{00000000-0005-0000-0000-00009A020000}"/>
    <cellStyle name="20% - Accent2 3 2 3 3 2" xfId="4657" xr:uid="{00000000-0005-0000-0000-00009B020000}"/>
    <cellStyle name="20% - Accent2 3 2 3 3 2 2" xfId="22678" xr:uid="{B5BA2224-0E49-4237-AB2E-99D119BD6807}"/>
    <cellStyle name="20% - Accent2 3 2 3 3 3" xfId="22679" xr:uid="{D4948CB4-8F97-4809-B5AD-1511C4DF0A05}"/>
    <cellStyle name="20% - Accent2 3 2 3 4" xfId="4656" xr:uid="{00000000-0005-0000-0000-00009C020000}"/>
    <cellStyle name="20% - Accent2 3 2 3 4 2" xfId="22677" xr:uid="{A6BA3823-7BD8-4AA3-97CE-838E206DEEE6}"/>
    <cellStyle name="20% - Accent2 3 2 3 5" xfId="22683" xr:uid="{179C744C-CF40-4AEF-B4EE-E07C4C4DF14F}"/>
    <cellStyle name="20% - Accent2 3 2 4" xfId="4655" xr:uid="{00000000-0005-0000-0000-00009D020000}"/>
    <cellStyle name="20% - Accent2 3 2 5" xfId="4654" xr:uid="{00000000-0005-0000-0000-00009E020000}"/>
    <cellStyle name="20% - Accent2 3 2 5 2" xfId="22676" xr:uid="{4090C7D7-64D7-41CD-9672-B533446B176F}"/>
    <cellStyle name="20% - Accent2 3 3" xfId="4653" xr:uid="{00000000-0005-0000-0000-00009F020000}"/>
    <cellStyle name="20% - Accent2 3 3 2" xfId="4652" xr:uid="{00000000-0005-0000-0000-0000A0020000}"/>
    <cellStyle name="20% - Accent2 3 3 2 2" xfId="4651" xr:uid="{00000000-0005-0000-0000-0000A1020000}"/>
    <cellStyle name="20% - Accent2 3 3 2 2 2" xfId="22673" xr:uid="{7B17570F-5D47-4EEA-9037-17D82603CDA3}"/>
    <cellStyle name="20% - Accent2 3 3 2 3" xfId="4650" xr:uid="{00000000-0005-0000-0000-0000A2020000}"/>
    <cellStyle name="20% - Accent2 3 3 2 3 2" xfId="4649" xr:uid="{00000000-0005-0000-0000-0000A3020000}"/>
    <cellStyle name="20% - Accent2 3 3 2 3 2 2" xfId="22671" xr:uid="{88BB1F1A-DFD7-4E54-B7AA-18BC8FFD6A1B}"/>
    <cellStyle name="20% - Accent2 3 3 2 3 3" xfId="22672" xr:uid="{61B5C95F-A3BD-44CB-BF40-9F1FC531877E}"/>
    <cellStyle name="20% - Accent2 3 3 2 4" xfId="22674" xr:uid="{9EC5BE91-3AC7-41DA-82C6-99EB76CFB4D9}"/>
    <cellStyle name="20% - Accent2 3 3 3" xfId="4648" xr:uid="{00000000-0005-0000-0000-0000A4020000}"/>
    <cellStyle name="20% - Accent2 3 3 3 2" xfId="22670" xr:uid="{D8958ED7-4A63-4D94-9229-C3BB945B0791}"/>
    <cellStyle name="20% - Accent2 3 3 4" xfId="4647" xr:uid="{00000000-0005-0000-0000-0000A5020000}"/>
    <cellStyle name="20% - Accent2 3 3 4 2" xfId="4646" xr:uid="{00000000-0005-0000-0000-0000A6020000}"/>
    <cellStyle name="20% - Accent2 3 3 4 2 2" xfId="22668" xr:uid="{A4C8009E-E619-41C1-9437-93C2DD603206}"/>
    <cellStyle name="20% - Accent2 3 3 4 3" xfId="22669" xr:uid="{F822FD83-61BD-4F10-9D64-8E7F7DE0E1C2}"/>
    <cellStyle name="20% - Accent2 3 3 5" xfId="4645" xr:uid="{00000000-0005-0000-0000-0000A7020000}"/>
    <cellStyle name="20% - Accent2 3 3 5 2" xfId="22667" xr:uid="{1BFDC60F-8E5A-4BD2-8C64-63C39BC44860}"/>
    <cellStyle name="20% - Accent2 3 3 6" xfId="22675" xr:uid="{6457C330-C79D-4DD4-BA9C-AACB8716E3B9}"/>
    <cellStyle name="20% - Accent2 3 4" xfId="4644" xr:uid="{00000000-0005-0000-0000-0000A8020000}"/>
    <cellStyle name="20% - Accent2 3 4 2" xfId="4643" xr:uid="{00000000-0005-0000-0000-0000A9020000}"/>
    <cellStyle name="20% - Accent2 3 4 2 2" xfId="4642" xr:uid="{00000000-0005-0000-0000-0000AA020000}"/>
    <cellStyle name="20% - Accent2 3 4 2 2 2" xfId="22664" xr:uid="{C1D29CC6-1018-4834-8C77-EDC02D2D1BE9}"/>
    <cellStyle name="20% - Accent2 3 4 2 3" xfId="4641" xr:uid="{00000000-0005-0000-0000-0000AB020000}"/>
    <cellStyle name="20% - Accent2 3 4 2 3 2" xfId="22663" xr:uid="{818EC022-12BD-43C0-94ED-0061F2AA5FA4}"/>
    <cellStyle name="20% - Accent2 3 4 2 4" xfId="22665" xr:uid="{AB8834AC-585B-4AB0-8459-0ADD868E7446}"/>
    <cellStyle name="20% - Accent2 3 4 3" xfId="4640" xr:uid="{00000000-0005-0000-0000-0000AC020000}"/>
    <cellStyle name="20% - Accent2 3 4 3 2" xfId="22662" xr:uid="{FC98E194-86B7-4A72-B2B1-3A0EE64A05E7}"/>
    <cellStyle name="20% - Accent2 3 4 4" xfId="4639" xr:uid="{00000000-0005-0000-0000-0000AD020000}"/>
    <cellStyle name="20% - Accent2 3 4 4 2" xfId="4638" xr:uid="{00000000-0005-0000-0000-0000AE020000}"/>
    <cellStyle name="20% - Accent2 3 4 4 2 2" xfId="22660" xr:uid="{8BF5222F-1DBC-4E6F-A531-913E23EB9764}"/>
    <cellStyle name="20% - Accent2 3 4 4 3" xfId="22661" xr:uid="{65F24AC6-1E3B-42A0-8C42-03A2104B06AB}"/>
    <cellStyle name="20% - Accent2 3 4 5" xfId="4637" xr:uid="{00000000-0005-0000-0000-0000AF020000}"/>
    <cellStyle name="20% - Accent2 3 4 5 2" xfId="22659" xr:uid="{24339383-AC9D-4D40-AB0F-6C50DA69FE3F}"/>
    <cellStyle name="20% - Accent2 3 4 6" xfId="22666" xr:uid="{67C8800F-AEB8-472B-ABA6-85B1561C03FB}"/>
    <cellStyle name="20% - Accent2 3 5" xfId="4636" xr:uid="{00000000-0005-0000-0000-0000B0020000}"/>
    <cellStyle name="20% - Accent2 3 5 2" xfId="4635" xr:uid="{00000000-0005-0000-0000-0000B1020000}"/>
    <cellStyle name="20% - Accent2 3 5 2 2" xfId="4634" xr:uid="{00000000-0005-0000-0000-0000B2020000}"/>
    <cellStyle name="20% - Accent2 3 5 2 2 2" xfId="22656" xr:uid="{24241272-6B41-45CA-8B97-18A213071891}"/>
    <cellStyle name="20% - Accent2 3 5 2 3" xfId="4633" xr:uid="{00000000-0005-0000-0000-0000B3020000}"/>
    <cellStyle name="20% - Accent2 3 5 2 3 2" xfId="22655" xr:uid="{C8649B52-8906-44D6-9C68-58C2A3F7D6BE}"/>
    <cellStyle name="20% - Accent2 3 5 2 4" xfId="22657" xr:uid="{DCA6F7D0-1847-4345-AAB1-77F0BC8A76BF}"/>
    <cellStyle name="20% - Accent2 3 5 3" xfId="4632" xr:uid="{00000000-0005-0000-0000-0000B4020000}"/>
    <cellStyle name="20% - Accent2 3 5 3 2" xfId="4631" xr:uid="{00000000-0005-0000-0000-0000B5020000}"/>
    <cellStyle name="20% - Accent2 3 5 3 2 2" xfId="22653" xr:uid="{5FCC0442-8605-4B56-82B2-33053FE59EA6}"/>
    <cellStyle name="20% - Accent2 3 5 3 3" xfId="22654" xr:uid="{33A51775-DDF4-4C1D-BE56-1950C8C8189A}"/>
    <cellStyle name="20% - Accent2 3 5 4" xfId="4630" xr:uid="{00000000-0005-0000-0000-0000B6020000}"/>
    <cellStyle name="20% - Accent2 3 5 4 2" xfId="22652" xr:uid="{64955915-A07B-4284-8A3F-AE0F732A96F2}"/>
    <cellStyle name="20% - Accent2 3 5 5" xfId="22658" xr:uid="{27373B50-949A-448B-8E7D-A7787B20B032}"/>
    <cellStyle name="20% - Accent2 3 6" xfId="4629" xr:uid="{00000000-0005-0000-0000-0000B7020000}"/>
    <cellStyle name="20% - Accent2 3 6 2" xfId="4628" xr:uid="{00000000-0005-0000-0000-0000B8020000}"/>
    <cellStyle name="20% - Accent2 3 6 2 2" xfId="22650" xr:uid="{18C5457B-D221-4039-8183-8119371ED371}"/>
    <cellStyle name="20% - Accent2 3 6 3" xfId="4627" xr:uid="{00000000-0005-0000-0000-0000B9020000}"/>
    <cellStyle name="20% - Accent2 3 6 3 2" xfId="22649" xr:uid="{5C9ACB57-B159-4743-9F2D-6CE95A92DBB9}"/>
    <cellStyle name="20% - Accent2 3 6 4" xfId="22651" xr:uid="{415ECFEA-E0EF-49AB-B3D5-F1CB19F0DC19}"/>
    <cellStyle name="20% - Accent2 3 7" xfId="4626" xr:uid="{00000000-0005-0000-0000-0000BA020000}"/>
    <cellStyle name="20% - Accent2 3 7 2" xfId="22648" xr:uid="{55DE9930-4750-48C1-9E91-16F425649D3B}"/>
    <cellStyle name="20% - Accent2 3 8" xfId="4625" xr:uid="{00000000-0005-0000-0000-0000BB020000}"/>
    <cellStyle name="20% - Accent2 3 8 2" xfId="4624" xr:uid="{00000000-0005-0000-0000-0000BC020000}"/>
    <cellStyle name="20% - Accent2 3 8 2 2" xfId="22646" xr:uid="{64F2F0D5-288F-44C7-9204-EC3BBB23F332}"/>
    <cellStyle name="20% - Accent2 3 8 3" xfId="22647" xr:uid="{501EF53A-C7D4-40B2-9845-FB7D262C4D98}"/>
    <cellStyle name="20% - Accent2 3 9" xfId="4623" xr:uid="{00000000-0005-0000-0000-0000BD020000}"/>
    <cellStyle name="20% - Accent2 3 9 2" xfId="22645" xr:uid="{89CC9D60-C989-420E-BB1A-5727ABD70FF1}"/>
    <cellStyle name="20% - Accent2 4" xfId="186" xr:uid="{00000000-0005-0000-0000-00001F000000}"/>
    <cellStyle name="20% - Accent2 4 10" xfId="4622" xr:uid="{00000000-0005-0000-0000-0000BE020000}"/>
    <cellStyle name="20% - Accent2 4 10 2" xfId="22644" xr:uid="{A19BCEA8-77FA-4ADD-B446-C8B7F8821F6B}"/>
    <cellStyle name="20% - Accent2 4 2" xfId="4621" xr:uid="{00000000-0005-0000-0000-0000BF020000}"/>
    <cellStyle name="20% - Accent2 4 2 2" xfId="4620" xr:uid="{00000000-0005-0000-0000-0000C0020000}"/>
    <cellStyle name="20% - Accent2 4 2 2 2" xfId="4619" xr:uid="{00000000-0005-0000-0000-0000C1020000}"/>
    <cellStyle name="20% - Accent2 4 2 2 2 2" xfId="4618" xr:uid="{00000000-0005-0000-0000-0000C2020000}"/>
    <cellStyle name="20% - Accent2 4 2 2 2 2 2" xfId="4617" xr:uid="{00000000-0005-0000-0000-0000C3020000}"/>
    <cellStyle name="20% - Accent2 4 2 2 2 2 2 2" xfId="22640" xr:uid="{B4ED0CF6-0419-491E-8BD5-C76515D21CCB}"/>
    <cellStyle name="20% - Accent2 4 2 2 2 2 3" xfId="4616" xr:uid="{00000000-0005-0000-0000-0000C4020000}"/>
    <cellStyle name="20% - Accent2 4 2 2 2 2 3 2" xfId="22639" xr:uid="{FF9A5EA8-9967-41C0-AFD6-E9B3FE513ED1}"/>
    <cellStyle name="20% - Accent2 4 2 2 2 2 4" xfId="22641" xr:uid="{F6AC2182-413B-4676-8094-9EC925272B2B}"/>
    <cellStyle name="20% - Accent2 4 2 2 2 3" xfId="4615" xr:uid="{00000000-0005-0000-0000-0000C5020000}"/>
    <cellStyle name="20% - Accent2 4 2 2 2 3 2" xfId="4614" xr:uid="{00000000-0005-0000-0000-0000C6020000}"/>
    <cellStyle name="20% - Accent2 4 2 2 2 3 2 2" xfId="22637" xr:uid="{BC9375DF-DDA6-425A-A9F0-0D877BA8585E}"/>
    <cellStyle name="20% - Accent2 4 2 2 2 3 3" xfId="22638" xr:uid="{5CC68D96-A170-429E-A85E-85F25C820044}"/>
    <cellStyle name="20% - Accent2 4 2 2 2 4" xfId="4613" xr:uid="{00000000-0005-0000-0000-0000C7020000}"/>
    <cellStyle name="20% - Accent2 4 2 2 2 4 2" xfId="22636" xr:uid="{36F21F47-92AD-4EF4-8D09-E4CFE1D05D49}"/>
    <cellStyle name="20% - Accent2 4 2 2 2 5" xfId="22642" xr:uid="{DA68185B-E75D-48C4-85F9-EC25543039EF}"/>
    <cellStyle name="20% - Accent2 4 2 2 3" xfId="4612" xr:uid="{00000000-0005-0000-0000-0000C8020000}"/>
    <cellStyle name="20% - Accent2 4 2 2 3 2" xfId="4611" xr:uid="{00000000-0005-0000-0000-0000C9020000}"/>
    <cellStyle name="20% - Accent2 4 2 2 3 2 2" xfId="22634" xr:uid="{4AF0385E-2052-471C-8ABC-8EA1744EAC92}"/>
    <cellStyle name="20% - Accent2 4 2 2 3 3" xfId="4610" xr:uid="{00000000-0005-0000-0000-0000CA020000}"/>
    <cellStyle name="20% - Accent2 4 2 2 3 3 2" xfId="22633" xr:uid="{24F929BF-363C-41FD-A7B3-7697C2EB3C69}"/>
    <cellStyle name="20% - Accent2 4 2 2 3 4" xfId="22635" xr:uid="{7B93580B-00BC-4444-9F5C-9876D1068C90}"/>
    <cellStyle name="20% - Accent2 4 2 2 4" xfId="4609" xr:uid="{00000000-0005-0000-0000-0000CB020000}"/>
    <cellStyle name="20% - Accent2 4 2 2 4 2" xfId="22632" xr:uid="{A68D2CB7-7FE1-4961-B5AD-B8EE2279B975}"/>
    <cellStyle name="20% - Accent2 4 2 2 5" xfId="4608" xr:uid="{00000000-0005-0000-0000-0000CC020000}"/>
    <cellStyle name="20% - Accent2 4 2 2 5 2" xfId="4607" xr:uid="{00000000-0005-0000-0000-0000CD020000}"/>
    <cellStyle name="20% - Accent2 4 2 2 5 2 2" xfId="22630" xr:uid="{B53137D4-6ABF-4C3B-AA0B-D67B7BE000ED}"/>
    <cellStyle name="20% - Accent2 4 2 2 5 3" xfId="22631" xr:uid="{5B4008BD-143D-4E10-BD69-EE8558A5D3ED}"/>
    <cellStyle name="20% - Accent2 4 2 2 6" xfId="4606" xr:uid="{00000000-0005-0000-0000-0000CE020000}"/>
    <cellStyle name="20% - Accent2 4 2 2 6 2" xfId="22629" xr:uid="{B7660629-465F-409C-9A74-F062264E856D}"/>
    <cellStyle name="20% - Accent2 4 2 2 7" xfId="22643" xr:uid="{B6D2DC9D-5D6E-4767-AD72-723588EC9D1D}"/>
    <cellStyle name="20% - Accent2 4 2 3" xfId="4605" xr:uid="{00000000-0005-0000-0000-0000CF020000}"/>
    <cellStyle name="20% - Accent2 4 2 3 2" xfId="4604" xr:uid="{00000000-0005-0000-0000-0000D0020000}"/>
    <cellStyle name="20% - Accent2 4 2 3 2 2" xfId="4603" xr:uid="{00000000-0005-0000-0000-0000D1020000}"/>
    <cellStyle name="20% - Accent2 4 2 3 2 2 2" xfId="22626" xr:uid="{18920D8E-F398-414D-9245-F293A0AE34F0}"/>
    <cellStyle name="20% - Accent2 4 2 3 2 3" xfId="4602" xr:uid="{00000000-0005-0000-0000-0000D2020000}"/>
    <cellStyle name="20% - Accent2 4 2 3 2 3 2" xfId="22625" xr:uid="{9FEF57B2-CF28-4CEE-BF26-746F19964B5C}"/>
    <cellStyle name="20% - Accent2 4 2 3 2 4" xfId="22627" xr:uid="{39551E4F-DD59-4B1E-982F-4CAFAE22BE4C}"/>
    <cellStyle name="20% - Accent2 4 2 3 3" xfId="4601" xr:uid="{00000000-0005-0000-0000-0000D3020000}"/>
    <cellStyle name="20% - Accent2 4 2 3 3 2" xfId="4600" xr:uid="{00000000-0005-0000-0000-0000D4020000}"/>
    <cellStyle name="20% - Accent2 4 2 3 3 2 2" xfId="22623" xr:uid="{D0E0A068-FC9D-42E5-B97E-696E193A3D9D}"/>
    <cellStyle name="20% - Accent2 4 2 3 3 3" xfId="22624" xr:uid="{15D6E309-D230-40C0-8CCD-B0716184F942}"/>
    <cellStyle name="20% - Accent2 4 2 3 4" xfId="4599" xr:uid="{00000000-0005-0000-0000-0000D5020000}"/>
    <cellStyle name="20% - Accent2 4 2 3 4 2" xfId="22622" xr:uid="{15974D1B-B622-4BCF-877B-7AC2A5B9391C}"/>
    <cellStyle name="20% - Accent2 4 2 3 5" xfId="22628" xr:uid="{C50AA16B-0A3C-483C-A847-6A8BA4D9CE5E}"/>
    <cellStyle name="20% - Accent2 4 2 4" xfId="4598" xr:uid="{00000000-0005-0000-0000-0000D6020000}"/>
    <cellStyle name="20% - Accent2 4 2 5" xfId="4597" xr:uid="{00000000-0005-0000-0000-0000D7020000}"/>
    <cellStyle name="20% - Accent2 4 2 5 2" xfId="22621" xr:uid="{68B5DF44-C32D-46A1-A343-6F8588FFE723}"/>
    <cellStyle name="20% - Accent2 4 3" xfId="4596" xr:uid="{00000000-0005-0000-0000-0000D8020000}"/>
    <cellStyle name="20% - Accent2 4 3 2" xfId="4595" xr:uid="{00000000-0005-0000-0000-0000D9020000}"/>
    <cellStyle name="20% - Accent2 4 3 2 2" xfId="4594" xr:uid="{00000000-0005-0000-0000-0000DA020000}"/>
    <cellStyle name="20% - Accent2 4 3 2 2 2" xfId="22618" xr:uid="{B73040D6-160A-48B1-AFAD-A7DD7A015F5E}"/>
    <cellStyle name="20% - Accent2 4 3 2 3" xfId="4593" xr:uid="{00000000-0005-0000-0000-0000DB020000}"/>
    <cellStyle name="20% - Accent2 4 3 2 3 2" xfId="22617" xr:uid="{4374A134-FCE0-4B22-89EB-0AF6DDE8DD73}"/>
    <cellStyle name="20% - Accent2 4 3 2 4" xfId="22619" xr:uid="{80C55648-9C4E-47BB-A8B9-9BC80E06B03D}"/>
    <cellStyle name="20% - Accent2 4 3 3" xfId="4592" xr:uid="{00000000-0005-0000-0000-0000DC020000}"/>
    <cellStyle name="20% - Accent2 4 3 3 2" xfId="22616" xr:uid="{5808F5E7-52D9-49C8-AC9D-16767F838003}"/>
    <cellStyle name="20% - Accent2 4 3 4" xfId="4591" xr:uid="{00000000-0005-0000-0000-0000DD020000}"/>
    <cellStyle name="20% - Accent2 4 3 4 2" xfId="4590" xr:uid="{00000000-0005-0000-0000-0000DE020000}"/>
    <cellStyle name="20% - Accent2 4 3 4 2 2" xfId="22614" xr:uid="{EF0ABF85-062D-48AF-B1F0-2C95F80F8C87}"/>
    <cellStyle name="20% - Accent2 4 3 4 3" xfId="22615" xr:uid="{2DEDDD6A-5801-44C8-9042-A21ECCA8F374}"/>
    <cellStyle name="20% - Accent2 4 3 5" xfId="4589" xr:uid="{00000000-0005-0000-0000-0000DF020000}"/>
    <cellStyle name="20% - Accent2 4 3 5 2" xfId="22613" xr:uid="{0D7C3B49-C7E5-49B2-B3A9-C96D3668B8AD}"/>
    <cellStyle name="20% - Accent2 4 3 6" xfId="22620" xr:uid="{ECB13DAA-A223-4FDF-9296-BA3610643C20}"/>
    <cellStyle name="20% - Accent2 4 4" xfId="4588" xr:uid="{00000000-0005-0000-0000-0000E0020000}"/>
    <cellStyle name="20% - Accent2 4 4 2" xfId="4587" xr:uid="{00000000-0005-0000-0000-0000E1020000}"/>
    <cellStyle name="20% - Accent2 4 4 2 2" xfId="4586" xr:uid="{00000000-0005-0000-0000-0000E2020000}"/>
    <cellStyle name="20% - Accent2 4 4 2 2 2" xfId="22610" xr:uid="{3B5EFAC4-FB96-4664-A6DF-979D80E504B6}"/>
    <cellStyle name="20% - Accent2 4 4 2 3" xfId="4585" xr:uid="{00000000-0005-0000-0000-0000E3020000}"/>
    <cellStyle name="20% - Accent2 4 4 2 3 2" xfId="22609" xr:uid="{C6C25CAD-4D16-4ED0-9D7D-65D0DDBA2B48}"/>
    <cellStyle name="20% - Accent2 4 4 2 4" xfId="22611" xr:uid="{C3E6E9D5-9114-4193-B411-99B36F009559}"/>
    <cellStyle name="20% - Accent2 4 4 3" xfId="4584" xr:uid="{00000000-0005-0000-0000-0000E4020000}"/>
    <cellStyle name="20% - Accent2 4 4 3 2" xfId="4583" xr:uid="{00000000-0005-0000-0000-0000E5020000}"/>
    <cellStyle name="20% - Accent2 4 4 3 2 2" xfId="22607" xr:uid="{8317EB1C-2AAB-4F46-83CF-F97CE876EAEA}"/>
    <cellStyle name="20% - Accent2 4 4 3 3" xfId="22608" xr:uid="{0DAA717E-C403-487D-88F1-80B6D2BE8F6D}"/>
    <cellStyle name="20% - Accent2 4 4 4" xfId="4582" xr:uid="{00000000-0005-0000-0000-0000E6020000}"/>
    <cellStyle name="20% - Accent2 4 4 4 2" xfId="22606" xr:uid="{4C2A79AC-2993-47C9-825C-DC8F5AADB8DE}"/>
    <cellStyle name="20% - Accent2 4 4 5" xfId="22612" xr:uid="{76695FC7-5E33-4E7E-A4AC-5CADC32A0762}"/>
    <cellStyle name="20% - Accent2 4 5" xfId="4581" xr:uid="{00000000-0005-0000-0000-0000E7020000}"/>
    <cellStyle name="20% - Accent2 4 5 2" xfId="4580" xr:uid="{00000000-0005-0000-0000-0000E8020000}"/>
    <cellStyle name="20% - Accent2 4 5 2 2" xfId="4579" xr:uid="{00000000-0005-0000-0000-0000E9020000}"/>
    <cellStyle name="20% - Accent2 4 5 2 2 2" xfId="22603" xr:uid="{B25016A6-B22A-4499-9194-9D7EF1A4B58C}"/>
    <cellStyle name="20% - Accent2 4 5 2 3" xfId="4578" xr:uid="{00000000-0005-0000-0000-0000EA020000}"/>
    <cellStyle name="20% - Accent2 4 5 2 3 2" xfId="22602" xr:uid="{948C7165-E04F-4EF3-8797-191A6692C12E}"/>
    <cellStyle name="20% - Accent2 4 5 2 4" xfId="22604" xr:uid="{C1B2E2BC-B63B-4EA0-A6F1-CF8257707225}"/>
    <cellStyle name="20% - Accent2 4 5 3" xfId="4577" xr:uid="{00000000-0005-0000-0000-0000EB020000}"/>
    <cellStyle name="20% - Accent2 4 5 3 2" xfId="4576" xr:uid="{00000000-0005-0000-0000-0000EC020000}"/>
    <cellStyle name="20% - Accent2 4 5 3 2 2" xfId="22600" xr:uid="{1E770E03-A46A-4164-97FA-83F529E06210}"/>
    <cellStyle name="20% - Accent2 4 5 3 3" xfId="22601" xr:uid="{B03559F5-9586-4657-BA6E-F8CD7097BA39}"/>
    <cellStyle name="20% - Accent2 4 5 4" xfId="4575" xr:uid="{00000000-0005-0000-0000-0000ED020000}"/>
    <cellStyle name="20% - Accent2 4 5 4 2" xfId="22599" xr:uid="{32C45D19-2599-4A64-BD07-FB5BE872EAC8}"/>
    <cellStyle name="20% - Accent2 4 5 5" xfId="22605" xr:uid="{5CF8D643-9318-46E9-84DE-929F082052CF}"/>
    <cellStyle name="20% - Accent2 4 6" xfId="4574" xr:uid="{00000000-0005-0000-0000-0000EE020000}"/>
    <cellStyle name="20% - Accent2 4 6 2" xfId="4573" xr:uid="{00000000-0005-0000-0000-0000EF020000}"/>
    <cellStyle name="20% - Accent2 4 6 2 2" xfId="22597" xr:uid="{BC407E10-7AA2-475B-B7EE-C4B63B9695D7}"/>
    <cellStyle name="20% - Accent2 4 6 3" xfId="4572" xr:uid="{00000000-0005-0000-0000-0000F0020000}"/>
    <cellStyle name="20% - Accent2 4 6 3 2" xfId="22596" xr:uid="{68D5A2D7-2CC7-4CDF-8180-828354649334}"/>
    <cellStyle name="20% - Accent2 4 6 4" xfId="22598" xr:uid="{045D408F-90FF-4B4C-A582-9A98930477A9}"/>
    <cellStyle name="20% - Accent2 4 7" xfId="4571" xr:uid="{00000000-0005-0000-0000-0000F1020000}"/>
    <cellStyle name="20% - Accent2 4 7 2" xfId="22595" xr:uid="{531312A3-AC55-4615-BCEC-7A2DF7ACBC62}"/>
    <cellStyle name="20% - Accent2 4 8" xfId="4570" xr:uid="{00000000-0005-0000-0000-0000F2020000}"/>
    <cellStyle name="20% - Accent2 4 8 2" xfId="4569" xr:uid="{00000000-0005-0000-0000-0000F3020000}"/>
    <cellStyle name="20% - Accent2 4 8 2 2" xfId="22593" xr:uid="{106E5469-3ABF-4E4E-BEBE-6F9D35E77AA7}"/>
    <cellStyle name="20% - Accent2 4 8 3" xfId="22594" xr:uid="{457484A9-FC1D-4E8F-A1BA-BC7A099A53B6}"/>
    <cellStyle name="20% - Accent2 4 9" xfId="4568" xr:uid="{00000000-0005-0000-0000-0000F4020000}"/>
    <cellStyle name="20% - Accent2 4 9 2" xfId="22592" xr:uid="{A68EBDAC-AF62-43D4-B8AB-2A59C3C0A444}"/>
    <cellStyle name="20% - Accent2 5" xfId="105" xr:uid="{00000000-0005-0000-0000-000020000000}"/>
    <cellStyle name="20% - Accent2 5 2" xfId="4566" xr:uid="{00000000-0005-0000-0000-0000F6020000}"/>
    <cellStyle name="20% - Accent2 5 2 2" xfId="4565" xr:uid="{00000000-0005-0000-0000-0000F7020000}"/>
    <cellStyle name="20% - Accent2 5 2 2 2" xfId="4564" xr:uid="{00000000-0005-0000-0000-0000F8020000}"/>
    <cellStyle name="20% - Accent2 5 2 2 2 2" xfId="4563" xr:uid="{00000000-0005-0000-0000-0000F9020000}"/>
    <cellStyle name="20% - Accent2 5 2 2 2 2 2" xfId="4562" xr:uid="{00000000-0005-0000-0000-0000FA020000}"/>
    <cellStyle name="20% - Accent2 5 2 2 2 2 2 2" xfId="22587" xr:uid="{F1127F91-E1E8-4CA0-8F61-75F587DD2064}"/>
    <cellStyle name="20% - Accent2 5 2 2 2 2 3" xfId="4561" xr:uid="{00000000-0005-0000-0000-0000FB020000}"/>
    <cellStyle name="20% - Accent2 5 2 2 2 2 3 2" xfId="22586" xr:uid="{C26787A6-4208-46EE-9DAE-D2647769A6FB}"/>
    <cellStyle name="20% - Accent2 5 2 2 2 2 4" xfId="22588" xr:uid="{1257A345-0207-48DB-9BC3-B8735871AC6A}"/>
    <cellStyle name="20% - Accent2 5 2 2 2 3" xfId="4560" xr:uid="{00000000-0005-0000-0000-0000FC020000}"/>
    <cellStyle name="20% - Accent2 5 2 2 2 3 2" xfId="4559" xr:uid="{00000000-0005-0000-0000-0000FD020000}"/>
    <cellStyle name="20% - Accent2 5 2 2 2 3 2 2" xfId="22584" xr:uid="{FADBE5A1-7E74-4F8A-889B-E036D13FD5E2}"/>
    <cellStyle name="20% - Accent2 5 2 2 2 3 3" xfId="22585" xr:uid="{B30868D7-F25E-470E-8238-BD3B02CEEF32}"/>
    <cellStyle name="20% - Accent2 5 2 2 2 4" xfId="4558" xr:uid="{00000000-0005-0000-0000-0000FE020000}"/>
    <cellStyle name="20% - Accent2 5 2 2 2 4 2" xfId="22583" xr:uid="{E19BB629-99B1-452E-A8D8-298B76000C3A}"/>
    <cellStyle name="20% - Accent2 5 2 2 2 5" xfId="22589" xr:uid="{69171F27-4E78-4576-A14F-A216BD02315F}"/>
    <cellStyle name="20% - Accent2 5 2 2 3" xfId="4557" xr:uid="{00000000-0005-0000-0000-0000FF020000}"/>
    <cellStyle name="20% - Accent2 5 2 2 3 2" xfId="4556" xr:uid="{00000000-0005-0000-0000-000000030000}"/>
    <cellStyle name="20% - Accent2 5 2 2 3 2 2" xfId="22581" xr:uid="{72F7CA4E-BE4B-4E33-BFCC-25F10D0F69F9}"/>
    <cellStyle name="20% - Accent2 5 2 2 3 3" xfId="4555" xr:uid="{00000000-0005-0000-0000-000001030000}"/>
    <cellStyle name="20% - Accent2 5 2 2 3 3 2" xfId="22580" xr:uid="{B78559D3-1463-42D5-9804-B4016E1CD3B9}"/>
    <cellStyle name="20% - Accent2 5 2 2 3 4" xfId="22582" xr:uid="{16F4BC7F-58FA-4331-8006-2AE2F102AAFF}"/>
    <cellStyle name="20% - Accent2 5 2 2 4" xfId="4554" xr:uid="{00000000-0005-0000-0000-000002030000}"/>
    <cellStyle name="20% - Accent2 5 2 2 4 2" xfId="22579" xr:uid="{3885B7CD-8A20-4C0F-94E9-39B6ABACAE2A}"/>
    <cellStyle name="20% - Accent2 5 2 2 5" xfId="4553" xr:uid="{00000000-0005-0000-0000-000003030000}"/>
    <cellStyle name="20% - Accent2 5 2 2 5 2" xfId="4552" xr:uid="{00000000-0005-0000-0000-000004030000}"/>
    <cellStyle name="20% - Accent2 5 2 2 5 2 2" xfId="22577" xr:uid="{2D0F5F1B-E738-4B3A-B8CB-089260ADEB1E}"/>
    <cellStyle name="20% - Accent2 5 2 2 5 3" xfId="22578" xr:uid="{52C85B53-2739-4825-BC3B-7904D9C09033}"/>
    <cellStyle name="20% - Accent2 5 2 2 6" xfId="4551" xr:uid="{00000000-0005-0000-0000-000005030000}"/>
    <cellStyle name="20% - Accent2 5 2 2 6 2" xfId="22576" xr:uid="{1F16D199-5FF7-421C-8E95-65C6B0920CBA}"/>
    <cellStyle name="20% - Accent2 5 2 2 7" xfId="22590" xr:uid="{0B58B163-9CFD-48A9-8922-E83424B33141}"/>
    <cellStyle name="20% - Accent2 5 2 3" xfId="4550" xr:uid="{00000000-0005-0000-0000-000006030000}"/>
    <cellStyle name="20% - Accent2 5 2 3 2" xfId="4549" xr:uid="{00000000-0005-0000-0000-000007030000}"/>
    <cellStyle name="20% - Accent2 5 2 3 2 2" xfId="4548" xr:uid="{00000000-0005-0000-0000-000008030000}"/>
    <cellStyle name="20% - Accent2 5 2 3 2 2 2" xfId="22573" xr:uid="{C8F6A8F8-4F68-4FDA-AA43-2C5FC0001EB3}"/>
    <cellStyle name="20% - Accent2 5 2 3 2 3" xfId="4547" xr:uid="{00000000-0005-0000-0000-000009030000}"/>
    <cellStyle name="20% - Accent2 5 2 3 2 3 2" xfId="22572" xr:uid="{0B99A917-B2F0-400F-9FEC-93F26A8FC199}"/>
    <cellStyle name="20% - Accent2 5 2 3 2 4" xfId="22574" xr:uid="{FB790F64-1614-4209-AECF-AB51EC219A9F}"/>
    <cellStyle name="20% - Accent2 5 2 3 3" xfId="4546" xr:uid="{00000000-0005-0000-0000-00000A030000}"/>
    <cellStyle name="20% - Accent2 5 2 3 3 2" xfId="4545" xr:uid="{00000000-0005-0000-0000-00000B030000}"/>
    <cellStyle name="20% - Accent2 5 2 3 3 2 2" xfId="22570" xr:uid="{41901D90-29B1-43E3-8458-C582A24B4E3E}"/>
    <cellStyle name="20% - Accent2 5 2 3 3 3" xfId="22571" xr:uid="{9F69290E-7111-492F-A81A-F8247BB66D2D}"/>
    <cellStyle name="20% - Accent2 5 2 3 4" xfId="4544" xr:uid="{00000000-0005-0000-0000-00000C030000}"/>
    <cellStyle name="20% - Accent2 5 2 3 4 2" xfId="22569" xr:uid="{053C995A-D1A3-4445-9B31-7EAE3C740AFB}"/>
    <cellStyle name="20% - Accent2 5 2 3 5" xfId="22575" xr:uid="{4C246D34-3E62-459F-B719-4F3F012D7C38}"/>
    <cellStyle name="20% - Accent2 5 2 4" xfId="4543" xr:uid="{00000000-0005-0000-0000-00000D030000}"/>
    <cellStyle name="20% - Accent2 5 2 5" xfId="4542" xr:uid="{00000000-0005-0000-0000-00000E030000}"/>
    <cellStyle name="20% - Accent2 5 2 5 2" xfId="22568" xr:uid="{0487E1FF-76ED-40B3-A8E0-1F3235848581}"/>
    <cellStyle name="20% - Accent2 5 3" xfId="4541" xr:uid="{00000000-0005-0000-0000-00000F030000}"/>
    <cellStyle name="20% - Accent2 5 3 2" xfId="4540" xr:uid="{00000000-0005-0000-0000-000010030000}"/>
    <cellStyle name="20% - Accent2 5 3 2 2" xfId="4539" xr:uid="{00000000-0005-0000-0000-000011030000}"/>
    <cellStyle name="20% - Accent2 5 3 2 2 2" xfId="22565" xr:uid="{9888C128-DD38-44D0-892B-C29F2FA0A28B}"/>
    <cellStyle name="20% - Accent2 5 3 2 3" xfId="4538" xr:uid="{00000000-0005-0000-0000-000012030000}"/>
    <cellStyle name="20% - Accent2 5 3 2 3 2" xfId="22564" xr:uid="{DF429430-CA17-42A2-ABFD-301C37EC8EF6}"/>
    <cellStyle name="20% - Accent2 5 3 2 4" xfId="22566" xr:uid="{71A81E61-5920-47D3-BAC2-FBBAF4AA4E1E}"/>
    <cellStyle name="20% - Accent2 5 3 3" xfId="4537" xr:uid="{00000000-0005-0000-0000-000013030000}"/>
    <cellStyle name="20% - Accent2 5 3 3 2" xfId="22563" xr:uid="{E90EE42C-00C5-412F-B78C-DD13D23897B8}"/>
    <cellStyle name="20% - Accent2 5 3 4" xfId="4536" xr:uid="{00000000-0005-0000-0000-000014030000}"/>
    <cellStyle name="20% - Accent2 5 3 4 2" xfId="4535" xr:uid="{00000000-0005-0000-0000-000015030000}"/>
    <cellStyle name="20% - Accent2 5 3 4 2 2" xfId="22561" xr:uid="{EF34915E-AE2D-4F2A-ACD8-DCC58EB025BA}"/>
    <cellStyle name="20% - Accent2 5 3 4 3" xfId="22562" xr:uid="{ACDA9D50-2549-4318-A66E-66FB9ED59240}"/>
    <cellStyle name="20% - Accent2 5 3 5" xfId="4534" xr:uid="{00000000-0005-0000-0000-000016030000}"/>
    <cellStyle name="20% - Accent2 5 3 5 2" xfId="22560" xr:uid="{52D79D6A-DD2F-4180-84BF-830C847AD78C}"/>
    <cellStyle name="20% - Accent2 5 3 6" xfId="22567" xr:uid="{25DA4137-BF5A-41F0-BFE4-ECFADFDB03B5}"/>
    <cellStyle name="20% - Accent2 5 4" xfId="4533" xr:uid="{00000000-0005-0000-0000-000017030000}"/>
    <cellStyle name="20% - Accent2 5 4 2" xfId="4532" xr:uid="{00000000-0005-0000-0000-000018030000}"/>
    <cellStyle name="20% - Accent2 5 4 2 2" xfId="4531" xr:uid="{00000000-0005-0000-0000-000019030000}"/>
    <cellStyle name="20% - Accent2 5 4 2 2 2" xfId="22557" xr:uid="{5742ACAB-6613-4677-A38F-D4BF03EB2792}"/>
    <cellStyle name="20% - Accent2 5 4 2 3" xfId="4530" xr:uid="{00000000-0005-0000-0000-00001A030000}"/>
    <cellStyle name="20% - Accent2 5 4 2 3 2" xfId="22556" xr:uid="{CCC1C491-5203-4D53-B90B-54210B72E8F6}"/>
    <cellStyle name="20% - Accent2 5 4 2 4" xfId="22558" xr:uid="{9E0086F0-8FF5-41E4-9209-1CB26B90BBB1}"/>
    <cellStyle name="20% - Accent2 5 4 3" xfId="4529" xr:uid="{00000000-0005-0000-0000-00001B030000}"/>
    <cellStyle name="20% - Accent2 5 4 3 2" xfId="4528" xr:uid="{00000000-0005-0000-0000-00001C030000}"/>
    <cellStyle name="20% - Accent2 5 4 3 2 2" xfId="22554" xr:uid="{00A0D272-0D52-4F6B-BE8D-249988C5DAE2}"/>
    <cellStyle name="20% - Accent2 5 4 3 3" xfId="22555" xr:uid="{98A3F17D-C471-490C-8F44-2EA1509310D3}"/>
    <cellStyle name="20% - Accent2 5 4 4" xfId="4527" xr:uid="{00000000-0005-0000-0000-00001D030000}"/>
    <cellStyle name="20% - Accent2 5 4 4 2" xfId="22553" xr:uid="{66774EE2-A2E6-4E37-A0C5-F16858B882D8}"/>
    <cellStyle name="20% - Accent2 5 4 5" xfId="22559" xr:uid="{4198707F-82A3-44DB-8267-DD1EF85CB123}"/>
    <cellStyle name="20% - Accent2 5 5" xfId="4526" xr:uid="{00000000-0005-0000-0000-00001E030000}"/>
    <cellStyle name="20% - Accent2 5 5 2" xfId="4525" xr:uid="{00000000-0005-0000-0000-00001F030000}"/>
    <cellStyle name="20% - Accent2 5 5 2 2" xfId="22551" xr:uid="{8CDBF398-D00A-4EFA-8761-7428626527FE}"/>
    <cellStyle name="20% - Accent2 5 5 3" xfId="4524" xr:uid="{00000000-0005-0000-0000-000020030000}"/>
    <cellStyle name="20% - Accent2 5 5 3 2" xfId="22550" xr:uid="{F874186F-E2BA-4F64-993D-EB94218DFA37}"/>
    <cellStyle name="20% - Accent2 5 5 4" xfId="22552" xr:uid="{7BFFED5B-119D-4A92-A956-EE0F7D0ECF22}"/>
    <cellStyle name="20% - Accent2 5 6" xfId="4523" xr:uid="{00000000-0005-0000-0000-000021030000}"/>
    <cellStyle name="20% - Accent2 5 6 2" xfId="22549" xr:uid="{E977E795-EEF3-498A-AAFE-2F353D942DD1}"/>
    <cellStyle name="20% - Accent2 5 7" xfId="4522" xr:uid="{00000000-0005-0000-0000-000022030000}"/>
    <cellStyle name="20% - Accent2 5 7 2" xfId="4521" xr:uid="{00000000-0005-0000-0000-000023030000}"/>
    <cellStyle name="20% - Accent2 5 7 2 2" xfId="22547" xr:uid="{3FA59443-5C49-4D6E-AF07-C20BF0CA2C08}"/>
    <cellStyle name="20% - Accent2 5 7 3" xfId="22548" xr:uid="{15C9829C-8FF3-4837-A8F6-E327567DA61F}"/>
    <cellStyle name="20% - Accent2 5 8" xfId="4520" xr:uid="{00000000-0005-0000-0000-000024030000}"/>
    <cellStyle name="20% - Accent2 5 8 2" xfId="22546" xr:uid="{F4D49A42-C162-4A68-999B-6CF459C1535D}"/>
    <cellStyle name="20% - Accent2 5 9" xfId="4567" xr:uid="{00000000-0005-0000-0000-0000F5020000}"/>
    <cellStyle name="20% - Accent2 5 9 2" xfId="22591" xr:uid="{965F4F86-2244-4482-9AE5-CE00546FAB30}"/>
    <cellStyle name="20% - Accent2 6" xfId="203" xr:uid="{00000000-0005-0000-0000-000021000000}"/>
    <cellStyle name="20% - Accent2 6 2" xfId="4519" xr:uid="{00000000-0005-0000-0000-000026030000}"/>
    <cellStyle name="20% - Accent2 6 2 2" xfId="4518" xr:uid="{00000000-0005-0000-0000-000027030000}"/>
    <cellStyle name="20% - Accent2 6 2 2 2" xfId="4517" xr:uid="{00000000-0005-0000-0000-000028030000}"/>
    <cellStyle name="20% - Accent2 6 2 2 2 2" xfId="4516" xr:uid="{00000000-0005-0000-0000-000029030000}"/>
    <cellStyle name="20% - Accent2 6 2 2 2 2 2" xfId="22542" xr:uid="{10E74413-4C23-4C76-91AB-FB83600DADCB}"/>
    <cellStyle name="20% - Accent2 6 2 2 2 3" xfId="4515" xr:uid="{00000000-0005-0000-0000-00002A030000}"/>
    <cellStyle name="20% - Accent2 6 2 2 2 3 2" xfId="22541" xr:uid="{9496422A-640E-46A1-814B-658FCA2E46E5}"/>
    <cellStyle name="20% - Accent2 6 2 2 2 4" xfId="22543" xr:uid="{F93A7C7E-AFE0-4241-B693-5C7A91155ABE}"/>
    <cellStyle name="20% - Accent2 6 2 2 3" xfId="4514" xr:uid="{00000000-0005-0000-0000-00002B030000}"/>
    <cellStyle name="20% - Accent2 6 2 2 3 2" xfId="4513" xr:uid="{00000000-0005-0000-0000-00002C030000}"/>
    <cellStyle name="20% - Accent2 6 2 2 3 2 2" xfId="22539" xr:uid="{A39598E9-3E92-40F7-8ADB-67A87E44C2EF}"/>
    <cellStyle name="20% - Accent2 6 2 2 3 3" xfId="22540" xr:uid="{068B636A-525F-4126-81FC-6588FA778D96}"/>
    <cellStyle name="20% - Accent2 6 2 2 4" xfId="4512" xr:uid="{00000000-0005-0000-0000-00002D030000}"/>
    <cellStyle name="20% - Accent2 6 2 2 4 2" xfId="22538" xr:uid="{6CA28206-2801-4353-8514-2ECAF8582D6D}"/>
    <cellStyle name="20% - Accent2 6 2 2 5" xfId="22544" xr:uid="{C607EB8D-00BD-4F57-9BCB-A6D3CA58809B}"/>
    <cellStyle name="20% - Accent2 6 2 3" xfId="4511" xr:uid="{00000000-0005-0000-0000-00002E030000}"/>
    <cellStyle name="20% - Accent2 6 2 3 2" xfId="4510" xr:uid="{00000000-0005-0000-0000-00002F030000}"/>
    <cellStyle name="20% - Accent2 6 2 3 2 2" xfId="22536" xr:uid="{4E9FEDF2-58B5-4254-AB8A-950046A9E791}"/>
    <cellStyle name="20% - Accent2 6 2 3 3" xfId="4509" xr:uid="{00000000-0005-0000-0000-000030030000}"/>
    <cellStyle name="20% - Accent2 6 2 3 3 2" xfId="22535" xr:uid="{36F0DF5F-BA6E-48FE-B354-5B28A52C3717}"/>
    <cellStyle name="20% - Accent2 6 2 3 4" xfId="22537" xr:uid="{93ED3323-7A80-4936-ADC0-14FFAD991AEA}"/>
    <cellStyle name="20% - Accent2 6 2 4" xfId="4508" xr:uid="{00000000-0005-0000-0000-000031030000}"/>
    <cellStyle name="20% - Accent2 6 2 4 2" xfId="22534" xr:uid="{C42FF9FC-E72C-4EE0-8651-B45DEA9034BA}"/>
    <cellStyle name="20% - Accent2 6 2 5" xfId="4507" xr:uid="{00000000-0005-0000-0000-000032030000}"/>
    <cellStyle name="20% - Accent2 6 2 5 2" xfId="4506" xr:uid="{00000000-0005-0000-0000-000033030000}"/>
    <cellStyle name="20% - Accent2 6 2 5 2 2" xfId="22532" xr:uid="{269A18FB-DBBB-48E6-9313-CE88307500AD}"/>
    <cellStyle name="20% - Accent2 6 2 5 3" xfId="22533" xr:uid="{00FF8321-0D6A-4068-BE88-04D81E056BF7}"/>
    <cellStyle name="20% - Accent2 6 2 6" xfId="4505" xr:uid="{00000000-0005-0000-0000-000034030000}"/>
    <cellStyle name="20% - Accent2 6 2 6 2" xfId="22531" xr:uid="{59AC595C-ECC3-49A8-B26F-42D8A55C66C5}"/>
    <cellStyle name="20% - Accent2 6 2 7" xfId="22545" xr:uid="{8108CDAE-78A3-4B1C-8830-1860023F13B8}"/>
    <cellStyle name="20% - Accent2 6 3" xfId="4504" xr:uid="{00000000-0005-0000-0000-000035030000}"/>
    <cellStyle name="20% - Accent2 6 3 2" xfId="4503" xr:uid="{00000000-0005-0000-0000-000036030000}"/>
    <cellStyle name="20% - Accent2 6 3 2 2" xfId="4502" xr:uid="{00000000-0005-0000-0000-000037030000}"/>
    <cellStyle name="20% - Accent2 6 3 2 2 2" xfId="22528" xr:uid="{90072A9C-7EFB-4F42-A0E1-A0F25E2D9D6C}"/>
    <cellStyle name="20% - Accent2 6 3 2 3" xfId="4501" xr:uid="{00000000-0005-0000-0000-000038030000}"/>
    <cellStyle name="20% - Accent2 6 3 2 3 2" xfId="22527" xr:uid="{EB3131A3-A569-4587-83D3-30205F04C702}"/>
    <cellStyle name="20% - Accent2 6 3 2 4" xfId="22529" xr:uid="{71DFE8B5-0FC5-4E74-AD64-4C51552088CB}"/>
    <cellStyle name="20% - Accent2 6 3 3" xfId="4500" xr:uid="{00000000-0005-0000-0000-000039030000}"/>
    <cellStyle name="20% - Accent2 6 3 3 2" xfId="4499" xr:uid="{00000000-0005-0000-0000-00003A030000}"/>
    <cellStyle name="20% - Accent2 6 3 3 2 2" xfId="22525" xr:uid="{E20C114B-0787-49B4-B7AF-0FD29F6AA546}"/>
    <cellStyle name="20% - Accent2 6 3 3 3" xfId="22526" xr:uid="{D0759EA5-C09B-4AB1-A341-1C6E6D8D70DA}"/>
    <cellStyle name="20% - Accent2 6 3 4" xfId="4498" xr:uid="{00000000-0005-0000-0000-00003B030000}"/>
    <cellStyle name="20% - Accent2 6 3 4 2" xfId="22524" xr:uid="{31AED7EE-C24B-411C-AA32-B9C3CB40B867}"/>
    <cellStyle name="20% - Accent2 6 3 5" xfId="22530" xr:uid="{21F3E375-FA8A-419D-BC6F-B277DD207494}"/>
    <cellStyle name="20% - Accent2 6 4" xfId="4497" xr:uid="{00000000-0005-0000-0000-00003C030000}"/>
    <cellStyle name="20% - Accent2 6 5" xfId="4496" xr:uid="{00000000-0005-0000-0000-00003D030000}"/>
    <cellStyle name="20% - Accent2 6 5 2" xfId="22523" xr:uid="{78AF1009-31C3-4C4F-9A30-ADC6A35AFFDC}"/>
    <cellStyle name="20% - Accent2 7" xfId="192" xr:uid="{00000000-0005-0000-0000-000022000000}"/>
    <cellStyle name="20% - Accent2 7 2" xfId="4495" xr:uid="{00000000-0005-0000-0000-00003F030000}"/>
    <cellStyle name="20% - Accent2 7 2 2" xfId="22522" xr:uid="{5356045B-A4AB-4843-92C9-5151EBD660C7}"/>
    <cellStyle name="20% - Accent2 7 3" xfId="4494" xr:uid="{00000000-0005-0000-0000-000040030000}"/>
    <cellStyle name="20% - Accent2 7 4" xfId="4493" xr:uid="{00000000-0005-0000-0000-000041030000}"/>
    <cellStyle name="20% - Accent2 7 4 2" xfId="22521" xr:uid="{FD20F78B-0654-446C-8CA5-1171AB8B29E2}"/>
    <cellStyle name="20% - Accent2 8" xfId="4492" xr:uid="{00000000-0005-0000-0000-000042030000}"/>
    <cellStyle name="20% - Accent2 8 2" xfId="4491" xr:uid="{00000000-0005-0000-0000-000043030000}"/>
    <cellStyle name="20% - Accent2 8 2 2" xfId="4490" xr:uid="{00000000-0005-0000-0000-000044030000}"/>
    <cellStyle name="20% - Accent2 8 2 2 2" xfId="22518" xr:uid="{DC80372F-8885-4130-8A9B-E7BEC57A8505}"/>
    <cellStyle name="20% - Accent2 8 2 3" xfId="4489" xr:uid="{00000000-0005-0000-0000-000045030000}"/>
    <cellStyle name="20% - Accent2 8 2 3 2" xfId="4488" xr:uid="{00000000-0005-0000-0000-000046030000}"/>
    <cellStyle name="20% - Accent2 8 2 3 2 2" xfId="22516" xr:uid="{CBCFA9F6-CF81-4A2E-A332-7847198FDDD9}"/>
    <cellStyle name="20% - Accent2 8 2 3 3" xfId="22517" xr:uid="{8511BF33-38A4-4781-A310-8E5956E5CF73}"/>
    <cellStyle name="20% - Accent2 8 2 4" xfId="22519" xr:uid="{6B6D5D21-9299-4CB3-A429-9E16C4797E4D}"/>
    <cellStyle name="20% - Accent2 8 3" xfId="4487" xr:uid="{00000000-0005-0000-0000-000047030000}"/>
    <cellStyle name="20% - Accent2 8 3 2" xfId="22515" xr:uid="{6C5A2417-014F-4BAB-BADC-925E66C99640}"/>
    <cellStyle name="20% - Accent2 8 4" xfId="4486" xr:uid="{00000000-0005-0000-0000-000048030000}"/>
    <cellStyle name="20% - Accent2 8 4 2" xfId="4485" xr:uid="{00000000-0005-0000-0000-000049030000}"/>
    <cellStyle name="20% - Accent2 8 4 2 2" xfId="22513" xr:uid="{A9C4C0CA-B224-4B41-BEBC-ABA4816A9EE2}"/>
    <cellStyle name="20% - Accent2 8 4 3" xfId="22514" xr:uid="{65C9A975-5C64-46AB-8FE7-832372085BF4}"/>
    <cellStyle name="20% - Accent2 8 5" xfId="4484" xr:uid="{00000000-0005-0000-0000-00004A030000}"/>
    <cellStyle name="20% - Accent2 8 5 2" xfId="22512" xr:uid="{0BDD6901-5769-4F9F-9832-A3E88DA598BB}"/>
    <cellStyle name="20% - Accent2 8 6" xfId="22520" xr:uid="{554A1FFB-EFD8-4D33-944C-C8F64E489DC7}"/>
    <cellStyle name="20% - Accent2 9" xfId="4483" xr:uid="{00000000-0005-0000-0000-00004B030000}"/>
    <cellStyle name="20% - Accent2 9 2" xfId="4482" xr:uid="{00000000-0005-0000-0000-00004C030000}"/>
    <cellStyle name="20% - Accent2 9 2 2" xfId="4481" xr:uid="{00000000-0005-0000-0000-00004D030000}"/>
    <cellStyle name="20% - Accent2 9 2 2 2" xfId="22509" xr:uid="{ACD1D005-9059-4BF0-AE87-4418D2E5C6BF}"/>
    <cellStyle name="20% - Accent2 9 2 3" xfId="4480" xr:uid="{00000000-0005-0000-0000-00004E030000}"/>
    <cellStyle name="20% - Accent2 9 2 3 2" xfId="22508" xr:uid="{4283A243-E451-40BB-A21E-AE3D5537B483}"/>
    <cellStyle name="20% - Accent2 9 2 4" xfId="22510" xr:uid="{F8E8F6B5-B997-4613-922A-F6F1D3A8FB52}"/>
    <cellStyle name="20% - Accent2 9 3" xfId="4479" xr:uid="{00000000-0005-0000-0000-00004F030000}"/>
    <cellStyle name="20% - Accent2 9 3 2" xfId="22507" xr:uid="{63B2804F-7D0C-4292-822E-DD78473F4572}"/>
    <cellStyle name="20% - Accent2 9 4" xfId="4478" xr:uid="{00000000-0005-0000-0000-000050030000}"/>
    <cellStyle name="20% - Accent2 9 4 2" xfId="4477" xr:uid="{00000000-0005-0000-0000-000051030000}"/>
    <cellStyle name="20% - Accent2 9 4 2 2" xfId="22505" xr:uid="{62C9C1C5-CBE4-4647-B5F0-249B2199FD9D}"/>
    <cellStyle name="20% - Accent2 9 4 3" xfId="22506" xr:uid="{7D307F0A-3DDC-40BE-BA5B-2AFE413BD7D8}"/>
    <cellStyle name="20% - Accent2 9 5" xfId="4476" xr:uid="{00000000-0005-0000-0000-000052030000}"/>
    <cellStyle name="20% - Accent2 9 5 2" xfId="22504" xr:uid="{6C30D4E1-335C-41B9-8EE7-A6D7875B9679}"/>
    <cellStyle name="20% - Accent2 9 6" xfId="22511" xr:uid="{52740005-215E-4F7F-AAA2-998F9B0952D9}"/>
    <cellStyle name="20% - Accent3" xfId="90" builtinId="38" customBuiltin="1"/>
    <cellStyle name="20% - Accent3 10" xfId="4475" xr:uid="{00000000-0005-0000-0000-000053030000}"/>
    <cellStyle name="20% - Accent3 10 2" xfId="4474" xr:uid="{00000000-0005-0000-0000-000054030000}"/>
    <cellStyle name="20% - Accent3 10 2 2" xfId="4473" xr:uid="{00000000-0005-0000-0000-000055030000}"/>
    <cellStyle name="20% - Accent3 10 2 2 2" xfId="22501" xr:uid="{15969576-4A99-43B7-A334-65626555E4EF}"/>
    <cellStyle name="20% - Accent3 10 2 3" xfId="4472" xr:uid="{00000000-0005-0000-0000-000056030000}"/>
    <cellStyle name="20% - Accent3 10 2 3 2" xfId="22500" xr:uid="{40343AE6-4C13-4E28-B580-3B9607C4BFDF}"/>
    <cellStyle name="20% - Accent3 10 2 4" xfId="22502" xr:uid="{0BA94F02-F19A-4DFF-BB90-F96BA6E57253}"/>
    <cellStyle name="20% - Accent3 10 3" xfId="4471" xr:uid="{00000000-0005-0000-0000-000057030000}"/>
    <cellStyle name="20% - Accent3 10 3 2" xfId="22499" xr:uid="{398A25E5-8E8E-4355-AB2C-EB05D0C14BD6}"/>
    <cellStyle name="20% - Accent3 10 4" xfId="4470" xr:uid="{00000000-0005-0000-0000-000058030000}"/>
    <cellStyle name="20% - Accent3 10 4 2" xfId="4469" xr:uid="{00000000-0005-0000-0000-000059030000}"/>
    <cellStyle name="20% - Accent3 10 4 2 2" xfId="22497" xr:uid="{F5B17FD0-DA04-4B11-B665-0BADD4DE2872}"/>
    <cellStyle name="20% - Accent3 10 4 3" xfId="22498" xr:uid="{BDE379BE-4BAB-4A7F-B1BC-3B0E17C131D5}"/>
    <cellStyle name="20% - Accent3 10 5" xfId="4468" xr:uid="{00000000-0005-0000-0000-00005A030000}"/>
    <cellStyle name="20% - Accent3 10 5 2" xfId="22496" xr:uid="{FAF36FCA-D543-419A-9467-7F715BBB80B7}"/>
    <cellStyle name="20% - Accent3 10 6" xfId="22503" xr:uid="{C59A71CC-B04D-422B-8E78-C959953BAED1}"/>
    <cellStyle name="20% - Accent3 11" xfId="4467" xr:uid="{00000000-0005-0000-0000-00005B030000}"/>
    <cellStyle name="20% - Accent3 11 2" xfId="4466" xr:uid="{00000000-0005-0000-0000-00005C030000}"/>
    <cellStyle name="20% - Accent3 11 2 2" xfId="22494" xr:uid="{888F96C7-D63F-4F30-A73C-66B01A6D20B2}"/>
    <cellStyle name="20% - Accent3 11 3" xfId="4465" xr:uid="{00000000-0005-0000-0000-00005D030000}"/>
    <cellStyle name="20% - Accent3 11 3 2" xfId="4464" xr:uid="{00000000-0005-0000-0000-00005E030000}"/>
    <cellStyle name="20% - Accent3 11 3 2 2" xfId="22492" xr:uid="{E3B8B291-4480-422D-AB2F-8DD7AAF5DBE2}"/>
    <cellStyle name="20% - Accent3 11 3 3" xfId="22493" xr:uid="{9EF3923C-0C3D-425F-84F1-14AAEEF17812}"/>
    <cellStyle name="20% - Accent3 11 4" xfId="22495" xr:uid="{6C61B160-269C-44DA-8EA3-7FFA1B418339}"/>
    <cellStyle name="20% - Accent3 12" xfId="4463" xr:uid="{00000000-0005-0000-0000-00005F030000}"/>
    <cellStyle name="20% - Accent3 12 2" xfId="4462" xr:uid="{00000000-0005-0000-0000-000060030000}"/>
    <cellStyle name="20% - Accent3 12 2 2" xfId="22490" xr:uid="{00C49B1A-95C4-463F-B949-C878B27AE1DC}"/>
    <cellStyle name="20% - Accent3 12 3" xfId="4461" xr:uid="{00000000-0005-0000-0000-000061030000}"/>
    <cellStyle name="20% - Accent3 12 3 2" xfId="22489" xr:uid="{EBF430F2-EC7A-4AF4-BA00-1448AFA6AE7D}"/>
    <cellStyle name="20% - Accent3 12 4" xfId="22491" xr:uid="{ACBBB345-E50A-4451-93D4-40E341EFA673}"/>
    <cellStyle name="20% - Accent3 13" xfId="4460" xr:uid="{00000000-0005-0000-0000-000062030000}"/>
    <cellStyle name="20% - Accent3 13 2" xfId="4459" xr:uid="{00000000-0005-0000-0000-000063030000}"/>
    <cellStyle name="20% - Accent3 13 2 2" xfId="22487" xr:uid="{17EECEF5-166C-4134-B332-A9C06EF20326}"/>
    <cellStyle name="20% - Accent3 13 3" xfId="4458" xr:uid="{00000000-0005-0000-0000-000064030000}"/>
    <cellStyle name="20% - Accent3 13 3 2" xfId="22486" xr:uid="{FA0734F1-60A3-4B4B-8856-35AA8C30C482}"/>
    <cellStyle name="20% - Accent3 13 4" xfId="22488" xr:uid="{010C72CE-0BB8-4B75-9D66-51637B328AB8}"/>
    <cellStyle name="20% - Accent3 14" xfId="4457" xr:uid="{00000000-0005-0000-0000-000065030000}"/>
    <cellStyle name="20% - Accent3 14 2" xfId="4456" xr:uid="{00000000-0005-0000-0000-000066030000}"/>
    <cellStyle name="20% - Accent3 14 2 2" xfId="22485" xr:uid="{B8C7AD3E-43EE-4785-9FA3-40C7C45A7761}"/>
    <cellStyle name="20% - Accent3 15" xfId="4455" xr:uid="{00000000-0005-0000-0000-000067030000}"/>
    <cellStyle name="20% - Accent3 15 2" xfId="22484" xr:uid="{352561A3-9BAD-4244-A6F0-CDB4694333EF}"/>
    <cellStyle name="20% - Accent3 16" xfId="4454" xr:uid="{00000000-0005-0000-0000-000068030000}"/>
    <cellStyle name="20% - Accent3 17" xfId="20665" xr:uid="{93A1C44D-C7A9-4FFB-BDF7-81295044228F}"/>
    <cellStyle name="20% - Accent3 2" xfId="195" xr:uid="{00000000-0005-0000-0000-000023000000}"/>
    <cellStyle name="20% - Accent3 2 2" xfId="4453" xr:uid="{00000000-0005-0000-0000-00006A030000}"/>
    <cellStyle name="20% - Accent3 2 3" xfId="4452" xr:uid="{00000000-0005-0000-0000-00006B030000}"/>
    <cellStyle name="20% - Accent3 2 3 2" xfId="4451" xr:uid="{00000000-0005-0000-0000-00006C030000}"/>
    <cellStyle name="20% - Accent3 2 3 2 2" xfId="4450" xr:uid="{00000000-0005-0000-0000-00006D030000}"/>
    <cellStyle name="20% - Accent3 2 3 2 2 2" xfId="4449" xr:uid="{00000000-0005-0000-0000-00006E030000}"/>
    <cellStyle name="20% - Accent3 2 3 2 2 2 2" xfId="4448" xr:uid="{00000000-0005-0000-0000-00006F030000}"/>
    <cellStyle name="20% - Accent3 2 3 2 2 2 2 2" xfId="22479" xr:uid="{B34F2BF6-8048-4A25-82FE-BA4465893C49}"/>
    <cellStyle name="20% - Accent3 2 3 2 2 2 3" xfId="4447" xr:uid="{00000000-0005-0000-0000-000070030000}"/>
    <cellStyle name="20% - Accent3 2 3 2 2 2 3 2" xfId="22478" xr:uid="{82C9F89A-89A0-4EC3-B954-E417D3A1E30A}"/>
    <cellStyle name="20% - Accent3 2 3 2 2 2 4" xfId="22480" xr:uid="{8BF0ED73-5032-412A-83BE-DC17C02296B4}"/>
    <cellStyle name="20% - Accent3 2 3 2 2 3" xfId="4446" xr:uid="{00000000-0005-0000-0000-000071030000}"/>
    <cellStyle name="20% - Accent3 2 3 2 2 3 2" xfId="4445" xr:uid="{00000000-0005-0000-0000-000072030000}"/>
    <cellStyle name="20% - Accent3 2 3 2 2 3 2 2" xfId="22476" xr:uid="{46C2D792-84AF-4A56-B46C-B1729789F941}"/>
    <cellStyle name="20% - Accent3 2 3 2 2 3 3" xfId="22477" xr:uid="{D97F3F04-58E3-4731-A73C-580D20E229A5}"/>
    <cellStyle name="20% - Accent3 2 3 2 2 4" xfId="4444" xr:uid="{00000000-0005-0000-0000-000073030000}"/>
    <cellStyle name="20% - Accent3 2 3 2 2 4 2" xfId="22475" xr:uid="{B036963B-68CA-41C5-B15F-77446C1BEC2B}"/>
    <cellStyle name="20% - Accent3 2 3 2 2 5" xfId="22481" xr:uid="{72E81CF7-383E-414D-B5E7-6B5EB545D7CD}"/>
    <cellStyle name="20% - Accent3 2 3 2 3" xfId="4443" xr:uid="{00000000-0005-0000-0000-000074030000}"/>
    <cellStyle name="20% - Accent3 2 3 2 3 2" xfId="4442" xr:uid="{00000000-0005-0000-0000-000075030000}"/>
    <cellStyle name="20% - Accent3 2 3 2 3 2 2" xfId="4441" xr:uid="{00000000-0005-0000-0000-000076030000}"/>
    <cellStyle name="20% - Accent3 2 3 2 3 2 2 2" xfId="22472" xr:uid="{77D88BB0-6C7E-4ED4-9DE1-8AD5E9218EBA}"/>
    <cellStyle name="20% - Accent3 2 3 2 3 2 3" xfId="4440" xr:uid="{00000000-0005-0000-0000-000077030000}"/>
    <cellStyle name="20% - Accent3 2 3 2 3 2 3 2" xfId="22471" xr:uid="{A60B8BFE-5E69-474F-A712-BBEE25A08DCA}"/>
    <cellStyle name="20% - Accent3 2 3 2 3 2 4" xfId="22473" xr:uid="{742A5AC8-51B7-4FF6-A389-551C175356BE}"/>
    <cellStyle name="20% - Accent3 2 3 2 3 3" xfId="4439" xr:uid="{00000000-0005-0000-0000-000078030000}"/>
    <cellStyle name="20% - Accent3 2 3 2 3 3 2" xfId="4438" xr:uid="{00000000-0005-0000-0000-000079030000}"/>
    <cellStyle name="20% - Accent3 2 3 2 3 3 2 2" xfId="22469" xr:uid="{1E909D2A-87F7-4DFE-B79A-C05BC7AF8B5D}"/>
    <cellStyle name="20% - Accent3 2 3 2 3 3 3" xfId="22470" xr:uid="{EF5B5A3B-10E4-4023-B1E3-76C6DA19D6CB}"/>
    <cellStyle name="20% - Accent3 2 3 2 3 4" xfId="4437" xr:uid="{00000000-0005-0000-0000-00007A030000}"/>
    <cellStyle name="20% - Accent3 2 3 2 3 4 2" xfId="22468" xr:uid="{F10DA8AC-39D3-4730-913E-9E50CF2E5610}"/>
    <cellStyle name="20% - Accent3 2 3 2 3 5" xfId="22474" xr:uid="{79E9338C-6D18-4A1D-84E7-96B3E0FFC176}"/>
    <cellStyle name="20% - Accent3 2 3 2 4" xfId="4436" xr:uid="{00000000-0005-0000-0000-00007B030000}"/>
    <cellStyle name="20% - Accent3 2 3 2 4 2" xfId="4435" xr:uid="{00000000-0005-0000-0000-00007C030000}"/>
    <cellStyle name="20% - Accent3 2 3 2 4 2 2" xfId="22466" xr:uid="{6EF6A9B4-81E2-4915-9B08-EE0FC65C1175}"/>
    <cellStyle name="20% - Accent3 2 3 2 4 3" xfId="4434" xr:uid="{00000000-0005-0000-0000-00007D030000}"/>
    <cellStyle name="20% - Accent3 2 3 2 4 3 2" xfId="22465" xr:uid="{430BED84-CD0B-48CD-9A36-8177C501A38B}"/>
    <cellStyle name="20% - Accent3 2 3 2 4 4" xfId="22467" xr:uid="{DFA27403-E947-4926-8053-CAEE40F415F5}"/>
    <cellStyle name="20% - Accent3 2 3 2 5" xfId="5563" xr:uid="{00000000-0005-0000-0000-00007E030000}"/>
    <cellStyle name="20% - Accent3 2 3 2 5 2" xfId="23339" xr:uid="{61FA2546-3E17-4EEC-B28C-0C7BFAF88D51}"/>
    <cellStyle name="20% - Accent3 2 3 2 6" xfId="5578" xr:uid="{00000000-0005-0000-0000-00007F030000}"/>
    <cellStyle name="20% - Accent3 2 3 2 6 2" xfId="5532" xr:uid="{00000000-0005-0000-0000-000080030000}"/>
    <cellStyle name="20% - Accent3 2 3 2 6 2 2" xfId="23326" xr:uid="{4FA86F6D-39F9-4FA8-9A76-5AB6EBBC356F}"/>
    <cellStyle name="20% - Accent3 2 3 2 6 3" xfId="23353" xr:uid="{DE1CB22E-7C90-41FE-8500-26AD85D84ADD}"/>
    <cellStyle name="20% - Accent3 2 3 2 7" xfId="4433" xr:uid="{00000000-0005-0000-0000-000081030000}"/>
    <cellStyle name="20% - Accent3 2 3 2 7 2" xfId="22464" xr:uid="{D8A28D6D-9925-402D-A53D-A9D4E69C258A}"/>
    <cellStyle name="20% - Accent3 2 3 2 8" xfId="22482" xr:uid="{97C5B80C-7808-4318-8F92-4AAA2A2625C3}"/>
    <cellStyle name="20% - Accent3 2 3 3" xfId="4432" xr:uid="{00000000-0005-0000-0000-000082030000}"/>
    <cellStyle name="20% - Accent3 2 3 3 2" xfId="5577" xr:uid="{00000000-0005-0000-0000-000083030000}"/>
    <cellStyle name="20% - Accent3 2 3 3 2 2" xfId="5531" xr:uid="{00000000-0005-0000-0000-000084030000}"/>
    <cellStyle name="20% - Accent3 2 3 3 2 2 2" xfId="23325" xr:uid="{79FE5587-E03B-426E-B131-905B9066EA2F}"/>
    <cellStyle name="20% - Accent3 2 3 3 2 3" xfId="4431" xr:uid="{00000000-0005-0000-0000-000085030000}"/>
    <cellStyle name="20% - Accent3 2 3 3 2 3 2" xfId="22462" xr:uid="{6B9F6322-47E2-40A4-B64B-835840F8CFB3}"/>
    <cellStyle name="20% - Accent3 2 3 3 2 4" xfId="23352" xr:uid="{0360837C-C9F8-41F1-8E6F-9EB2AD4608F8}"/>
    <cellStyle name="20% - Accent3 2 3 3 3" xfId="5576" xr:uid="{00000000-0005-0000-0000-000086030000}"/>
    <cellStyle name="20% - Accent3 2 3 3 3 2" xfId="5530" xr:uid="{00000000-0005-0000-0000-000087030000}"/>
    <cellStyle name="20% - Accent3 2 3 3 3 2 2" xfId="23324" xr:uid="{E74BAC8A-757C-418F-B317-617FE076A0B6}"/>
    <cellStyle name="20% - Accent3 2 3 3 3 3" xfId="23351" xr:uid="{3D3E23DE-53BE-45CF-9547-843BE297BCAD}"/>
    <cellStyle name="20% - Accent3 2 3 3 4" xfId="4430" xr:uid="{00000000-0005-0000-0000-000088030000}"/>
    <cellStyle name="20% - Accent3 2 3 3 4 2" xfId="22461" xr:uid="{61EE3CD4-2607-4225-ADB3-5E19A5D93F95}"/>
    <cellStyle name="20% - Accent3 2 3 3 5" xfId="22463" xr:uid="{ADE6A1C2-8326-42C8-9CE6-1628C6F48B92}"/>
    <cellStyle name="20% - Accent3 2 3 4" xfId="5575" xr:uid="{00000000-0005-0000-0000-000089030000}"/>
    <cellStyle name="20% - Accent3 2 3 4 2" xfId="5529" xr:uid="{00000000-0005-0000-0000-00008A030000}"/>
    <cellStyle name="20% - Accent3 2 3 4 2 2" xfId="4429" xr:uid="{00000000-0005-0000-0000-00008B030000}"/>
    <cellStyle name="20% - Accent3 2 3 4 2 2 2" xfId="22460" xr:uid="{92725A2A-4052-42B7-90F2-1C8078746B5E}"/>
    <cellStyle name="20% - Accent3 2 3 4 2 3" xfId="4428" xr:uid="{00000000-0005-0000-0000-00008C030000}"/>
    <cellStyle name="20% - Accent3 2 3 4 2 3 2" xfId="22459" xr:uid="{C0608992-CD03-498E-8205-5B958B322DCC}"/>
    <cellStyle name="20% - Accent3 2 3 4 2 4" xfId="23323" xr:uid="{40212853-073D-4027-A3E7-C7ED81DBB13B}"/>
    <cellStyle name="20% - Accent3 2 3 4 3" xfId="4427" xr:uid="{00000000-0005-0000-0000-00008D030000}"/>
    <cellStyle name="20% - Accent3 2 3 4 3 2" xfId="5574" xr:uid="{00000000-0005-0000-0000-00008E030000}"/>
    <cellStyle name="20% - Accent3 2 3 4 3 2 2" xfId="23349" xr:uid="{D159A99B-E2ED-4925-88B8-5C65E93BDEC0}"/>
    <cellStyle name="20% - Accent3 2 3 4 3 3" xfId="22458" xr:uid="{FBCF1B5F-F359-4598-86EF-C186680F40D7}"/>
    <cellStyle name="20% - Accent3 2 3 4 4" xfId="5528" xr:uid="{00000000-0005-0000-0000-00008F030000}"/>
    <cellStyle name="20% - Accent3 2 3 4 4 2" xfId="23322" xr:uid="{0F5CEC89-6032-4870-A0BD-6D585C73FCA7}"/>
    <cellStyle name="20% - Accent3 2 3 4 5" xfId="23350" xr:uid="{7F8DB54D-7C8B-423E-AAF5-CBA54E2837F2}"/>
    <cellStyle name="20% - Accent3 2 3 5" xfId="4426" xr:uid="{00000000-0005-0000-0000-000090030000}"/>
    <cellStyle name="20% - Accent3 2 3 5 2" xfId="4425" xr:uid="{00000000-0005-0000-0000-000091030000}"/>
    <cellStyle name="20% - Accent3 2 3 5 2 2" xfId="22456" xr:uid="{836C3D19-2892-47AD-9F8F-8AC12D2F679A}"/>
    <cellStyle name="20% - Accent3 2 3 5 3" xfId="4424" xr:uid="{00000000-0005-0000-0000-000092030000}"/>
    <cellStyle name="20% - Accent3 2 3 5 3 2" xfId="22455" xr:uid="{E061365D-DD36-49A0-AD6A-3B3B9A26CA0C}"/>
    <cellStyle name="20% - Accent3 2 3 5 4" xfId="22457" xr:uid="{9A5D1732-9F06-4798-9312-5CBF17D9BEBD}"/>
    <cellStyle name="20% - Accent3 2 3 6" xfId="5573" xr:uid="{00000000-0005-0000-0000-000093030000}"/>
    <cellStyle name="20% - Accent3 2 3 6 2" xfId="23348" xr:uid="{24A490AA-DBB2-4429-B289-2D700263405C}"/>
    <cellStyle name="20% - Accent3 2 3 7" xfId="5527" xr:uid="{00000000-0005-0000-0000-000094030000}"/>
    <cellStyle name="20% - Accent3 2 3 7 2" xfId="4423" xr:uid="{00000000-0005-0000-0000-000095030000}"/>
    <cellStyle name="20% - Accent3 2 3 7 2 2" xfId="22454" xr:uid="{743336B3-FA56-47C8-BA13-7DE65D9698CA}"/>
    <cellStyle name="20% - Accent3 2 3 7 3" xfId="23321" xr:uid="{842906FC-E299-4D41-A377-03C096F9586A}"/>
    <cellStyle name="20% - Accent3 2 3 8" xfId="4422" xr:uid="{00000000-0005-0000-0000-000096030000}"/>
    <cellStyle name="20% - Accent3 2 3 8 2" xfId="22453" xr:uid="{EBA1364A-1F5B-4A2A-883A-6D6825F820AA}"/>
    <cellStyle name="20% - Accent3 2 3 9" xfId="22483" xr:uid="{9CE6F429-453B-4286-A2F5-F31060DC0B89}"/>
    <cellStyle name="20% - Accent3 2 4" xfId="4421" xr:uid="{00000000-0005-0000-0000-000097030000}"/>
    <cellStyle name="20% - Accent3 2 4 2" xfId="4420" xr:uid="{00000000-0005-0000-0000-000098030000}"/>
    <cellStyle name="20% - Accent3 2 4 2 2" xfId="5572" xr:uid="{00000000-0005-0000-0000-000099030000}"/>
    <cellStyle name="20% - Accent3 2 4 2 2 2" xfId="5526" xr:uid="{00000000-0005-0000-0000-00009A030000}"/>
    <cellStyle name="20% - Accent3 2 4 2 2 2 2" xfId="4419" xr:uid="{00000000-0005-0000-0000-00009B030000}"/>
    <cellStyle name="20% - Accent3 2 4 2 2 2 2 2" xfId="22450" xr:uid="{F11975AF-DA73-48D3-9326-B9A021C5EA8A}"/>
    <cellStyle name="20% - Accent3 2 4 2 2 2 3" xfId="4418" xr:uid="{00000000-0005-0000-0000-00009C030000}"/>
    <cellStyle name="20% - Accent3 2 4 2 2 2 3 2" xfId="22449" xr:uid="{5C62229C-E621-42F2-AC74-C73347C699D2}"/>
    <cellStyle name="20% - Accent3 2 4 2 2 2 4" xfId="23320" xr:uid="{420D4089-CB59-421C-B853-F12CE19E3D77}"/>
    <cellStyle name="20% - Accent3 2 4 2 2 3" xfId="4417" xr:uid="{00000000-0005-0000-0000-00009D030000}"/>
    <cellStyle name="20% - Accent3 2 4 2 2 3 2" xfId="5567" xr:uid="{00000000-0005-0000-0000-00009E030000}"/>
    <cellStyle name="20% - Accent3 2 4 2 2 3 2 2" xfId="23343" xr:uid="{7C3C1906-01F1-47A7-B735-8538CC3CB9BF}"/>
    <cellStyle name="20% - Accent3 2 4 2 2 3 3" xfId="22448" xr:uid="{A709F76E-9539-4BD8-900C-725E4FB4CC95}"/>
    <cellStyle name="20% - Accent3 2 4 2 2 4" xfId="5517" xr:uid="{00000000-0005-0000-0000-00009F030000}"/>
    <cellStyle name="20% - Accent3 2 4 2 2 4 2" xfId="23312" xr:uid="{73624C17-3FF2-4EC5-8CD8-A1BCFAADE2AC}"/>
    <cellStyle name="20% - Accent3 2 4 2 2 5" xfId="23347" xr:uid="{97E3B33D-A5BD-4887-9DE2-32C20C56CDC6}"/>
    <cellStyle name="20% - Accent3 2 4 2 3" xfId="5571" xr:uid="{00000000-0005-0000-0000-0000A0030000}"/>
    <cellStyle name="20% - Accent3 2 4 2 3 2" xfId="5525" xr:uid="{00000000-0005-0000-0000-0000A1030000}"/>
    <cellStyle name="20% - Accent3 2 4 2 3 2 2" xfId="4416" xr:uid="{00000000-0005-0000-0000-0000A2030000}"/>
    <cellStyle name="20% - Accent3 2 4 2 3 2 2 2" xfId="22447" xr:uid="{55BA4F87-3432-4550-8A0B-1DB8607BDEA9}"/>
    <cellStyle name="20% - Accent3 2 4 2 3 2 3" xfId="5570" xr:uid="{00000000-0005-0000-0000-0000A3030000}"/>
    <cellStyle name="20% - Accent3 2 4 2 3 2 3 2" xfId="23345" xr:uid="{FB798931-A0C0-4A30-9A45-55E94EEF32F9}"/>
    <cellStyle name="20% - Accent3 2 4 2 3 2 4" xfId="23319" xr:uid="{3519EF23-DFD4-420C-8489-4AFA42391CA3}"/>
    <cellStyle name="20% - Accent3 2 4 2 3 3" xfId="5524" xr:uid="{00000000-0005-0000-0000-0000A4030000}"/>
    <cellStyle name="20% - Accent3 2 4 2 3 3 2" xfId="4415" xr:uid="{00000000-0005-0000-0000-0000A5030000}"/>
    <cellStyle name="20% - Accent3 2 4 2 3 3 2 2" xfId="22446" xr:uid="{FA8B0CA3-79F3-402D-BAB4-E1B0703DB2BC}"/>
    <cellStyle name="20% - Accent3 2 4 2 3 3 3" xfId="23318" xr:uid="{0170C7B8-3959-4286-9CAD-45B06C3F47BC}"/>
    <cellStyle name="20% - Accent3 2 4 2 3 4" xfId="4414" xr:uid="{00000000-0005-0000-0000-0000A6030000}"/>
    <cellStyle name="20% - Accent3 2 4 2 3 4 2" xfId="22445" xr:uid="{70D71753-32E0-461F-802C-2E31EFBF1397}"/>
    <cellStyle name="20% - Accent3 2 4 2 3 5" xfId="23346" xr:uid="{7C463489-DF72-40F5-ACAB-604CEAE6B6A0}"/>
    <cellStyle name="20% - Accent3 2 4 2 4" xfId="4413" xr:uid="{00000000-0005-0000-0000-0000A7030000}"/>
    <cellStyle name="20% - Accent3 2 4 2 4 2" xfId="4412" xr:uid="{00000000-0005-0000-0000-0000A8030000}"/>
    <cellStyle name="20% - Accent3 2 4 2 4 2 2" xfId="22443" xr:uid="{E04D84CF-F5B0-4DBF-94ED-AF90A2ACD3AA}"/>
    <cellStyle name="20% - Accent3 2 4 2 4 3" xfId="4411" xr:uid="{00000000-0005-0000-0000-0000A9030000}"/>
    <cellStyle name="20% - Accent3 2 4 2 4 3 2" xfId="22442" xr:uid="{17F40A1D-E1BE-48E2-8165-EC9BA9849DE4}"/>
    <cellStyle name="20% - Accent3 2 4 2 4 4" xfId="22444" xr:uid="{78E85ED5-8549-4833-8BE3-2AF981A45155}"/>
    <cellStyle name="20% - Accent3 2 4 2 5" xfId="4410" xr:uid="{00000000-0005-0000-0000-0000AA030000}"/>
    <cellStyle name="20% - Accent3 2 4 2 5 2" xfId="22441" xr:uid="{E170AC3E-BF60-4AB1-839D-C4B12DAC68C0}"/>
    <cellStyle name="20% - Accent3 2 4 2 6" xfId="4409" xr:uid="{00000000-0005-0000-0000-0000AB030000}"/>
    <cellStyle name="20% - Accent3 2 4 2 6 2" xfId="4408" xr:uid="{00000000-0005-0000-0000-0000AC030000}"/>
    <cellStyle name="20% - Accent3 2 4 2 6 2 2" xfId="22439" xr:uid="{BB810676-A536-4F26-A2A6-F9CC5DEB8951}"/>
    <cellStyle name="20% - Accent3 2 4 2 6 3" xfId="22440" xr:uid="{FF36C6F6-583A-4BBB-96F3-054AA8404F7D}"/>
    <cellStyle name="20% - Accent3 2 4 2 7" xfId="4407" xr:uid="{00000000-0005-0000-0000-0000AD030000}"/>
    <cellStyle name="20% - Accent3 2 4 2 7 2" xfId="22438" xr:uid="{D4FCFE4B-A16D-4CAB-9230-15CB85530C3D}"/>
    <cellStyle name="20% - Accent3 2 4 2 8" xfId="22451" xr:uid="{0D20D319-F942-4CF8-8FE9-46E3A2F6B709}"/>
    <cellStyle name="20% - Accent3 2 4 3" xfId="4406" xr:uid="{00000000-0005-0000-0000-0000AE030000}"/>
    <cellStyle name="20% - Accent3 2 4 3 2" xfId="4405" xr:uid="{00000000-0005-0000-0000-0000AF030000}"/>
    <cellStyle name="20% - Accent3 2 4 3 2 2" xfId="4404" xr:uid="{00000000-0005-0000-0000-0000B0030000}"/>
    <cellStyle name="20% - Accent3 2 4 3 2 2 2" xfId="22435" xr:uid="{2696073A-0C0D-4144-9CFF-64C3D9E2F658}"/>
    <cellStyle name="20% - Accent3 2 4 3 2 3" xfId="4403" xr:uid="{00000000-0005-0000-0000-0000B1030000}"/>
    <cellStyle name="20% - Accent3 2 4 3 2 3 2" xfId="22434" xr:uid="{4AA84F77-540C-4EA7-9796-5184B88933DC}"/>
    <cellStyle name="20% - Accent3 2 4 3 2 4" xfId="22436" xr:uid="{A402DDBA-5768-4924-9302-F9C0742F4FD5}"/>
    <cellStyle name="20% - Accent3 2 4 3 3" xfId="4402" xr:uid="{00000000-0005-0000-0000-0000B2030000}"/>
    <cellStyle name="20% - Accent3 2 4 3 3 2" xfId="4401" xr:uid="{00000000-0005-0000-0000-0000B3030000}"/>
    <cellStyle name="20% - Accent3 2 4 3 3 2 2" xfId="22432" xr:uid="{4073F1D3-5A72-40CC-A6E6-CB0E3B4B52E4}"/>
    <cellStyle name="20% - Accent3 2 4 3 3 3" xfId="22433" xr:uid="{4AE18E3A-57C0-4F8D-8E7C-95C2161C2EAA}"/>
    <cellStyle name="20% - Accent3 2 4 3 4" xfId="4400" xr:uid="{00000000-0005-0000-0000-0000B4030000}"/>
    <cellStyle name="20% - Accent3 2 4 3 4 2" xfId="22431" xr:uid="{07953B77-ECAD-47A7-B1D7-16155179FD6C}"/>
    <cellStyle name="20% - Accent3 2 4 3 5" xfId="22437" xr:uid="{6DF97F6F-65A8-45D0-85DA-58E409EAB62B}"/>
    <cellStyle name="20% - Accent3 2 4 4" xfId="4399" xr:uid="{00000000-0005-0000-0000-0000B5030000}"/>
    <cellStyle name="20% - Accent3 2 4 4 2" xfId="4398" xr:uid="{00000000-0005-0000-0000-0000B6030000}"/>
    <cellStyle name="20% - Accent3 2 4 4 2 2" xfId="4397" xr:uid="{00000000-0005-0000-0000-0000B7030000}"/>
    <cellStyle name="20% - Accent3 2 4 4 2 2 2" xfId="22428" xr:uid="{898015F1-AB2F-48C2-9DC0-DF6275D3ACB6}"/>
    <cellStyle name="20% - Accent3 2 4 4 2 3" xfId="4396" xr:uid="{00000000-0005-0000-0000-0000B8030000}"/>
    <cellStyle name="20% - Accent3 2 4 4 2 3 2" xfId="22427" xr:uid="{9197E895-242D-4F49-964F-F74109596F6E}"/>
    <cellStyle name="20% - Accent3 2 4 4 2 4" xfId="22429" xr:uid="{4AB7E358-BF6F-4094-93BE-03F98F23D948}"/>
    <cellStyle name="20% - Accent3 2 4 4 3" xfId="4395" xr:uid="{00000000-0005-0000-0000-0000B9030000}"/>
    <cellStyle name="20% - Accent3 2 4 4 3 2" xfId="4394" xr:uid="{00000000-0005-0000-0000-0000BA030000}"/>
    <cellStyle name="20% - Accent3 2 4 4 3 2 2" xfId="22425" xr:uid="{B467794C-D4DC-4BC8-ACC8-47BC6533BD24}"/>
    <cellStyle name="20% - Accent3 2 4 4 3 3" xfId="22426" xr:uid="{E04F8447-D759-40DF-B888-1C832A156C1D}"/>
    <cellStyle name="20% - Accent3 2 4 4 4" xfId="4393" xr:uid="{00000000-0005-0000-0000-0000BB030000}"/>
    <cellStyle name="20% - Accent3 2 4 4 4 2" xfId="22424" xr:uid="{A3AA552F-EB15-458C-A94D-4F612E76B31E}"/>
    <cellStyle name="20% - Accent3 2 4 4 5" xfId="22430" xr:uid="{BF3EDDFD-34CB-456C-BCF9-6B063C509B5B}"/>
    <cellStyle name="20% - Accent3 2 4 5" xfId="4392" xr:uid="{00000000-0005-0000-0000-0000BC030000}"/>
    <cellStyle name="20% - Accent3 2 4 5 2" xfId="4391" xr:uid="{00000000-0005-0000-0000-0000BD030000}"/>
    <cellStyle name="20% - Accent3 2 4 5 2 2" xfId="22422" xr:uid="{3B369F28-3251-493A-876B-65B0B1CCDD63}"/>
    <cellStyle name="20% - Accent3 2 4 5 3" xfId="4390" xr:uid="{00000000-0005-0000-0000-0000BE030000}"/>
    <cellStyle name="20% - Accent3 2 4 5 3 2" xfId="22421" xr:uid="{FB287510-D446-4641-9D72-7104CDFCF9BD}"/>
    <cellStyle name="20% - Accent3 2 4 5 4" xfId="22423" xr:uid="{815ACBBC-767A-41AC-8298-F212C5095305}"/>
    <cellStyle name="20% - Accent3 2 4 6" xfId="4389" xr:uid="{00000000-0005-0000-0000-0000BF030000}"/>
    <cellStyle name="20% - Accent3 2 4 6 2" xfId="22420" xr:uid="{A7080C37-1049-405F-A8F2-629CEB2E12C6}"/>
    <cellStyle name="20% - Accent3 2 4 7" xfId="4388" xr:uid="{00000000-0005-0000-0000-0000C0030000}"/>
    <cellStyle name="20% - Accent3 2 4 7 2" xfId="4387" xr:uid="{00000000-0005-0000-0000-0000C1030000}"/>
    <cellStyle name="20% - Accent3 2 4 7 2 2" xfId="22418" xr:uid="{B9F01C28-84AD-4411-B2C7-45280701B8E4}"/>
    <cellStyle name="20% - Accent3 2 4 7 3" xfId="22419" xr:uid="{83C5DA52-4B05-405B-99A5-329A6314D88C}"/>
    <cellStyle name="20% - Accent3 2 4 8" xfId="4386" xr:uid="{00000000-0005-0000-0000-0000C2030000}"/>
    <cellStyle name="20% - Accent3 2 4 8 2" xfId="22417" xr:uid="{6016FB40-577D-46FC-8359-CB23CC78AC64}"/>
    <cellStyle name="20% - Accent3 2 4 9" xfId="22452" xr:uid="{32EB6AA5-9FCC-4EE3-A0C3-4E250ED596F4}"/>
    <cellStyle name="20% - Accent3 2 5" xfId="4385" xr:uid="{00000000-0005-0000-0000-0000C3030000}"/>
    <cellStyle name="20% - Accent3 2 5 2" xfId="4384" xr:uid="{00000000-0005-0000-0000-0000C4030000}"/>
    <cellStyle name="20% - Accent3 2 5 2 2" xfId="4383" xr:uid="{00000000-0005-0000-0000-0000C5030000}"/>
    <cellStyle name="20% - Accent3 2 5 2 2 2" xfId="4382" xr:uid="{00000000-0005-0000-0000-0000C6030000}"/>
    <cellStyle name="20% - Accent3 2 5 2 2 2 2" xfId="4381" xr:uid="{00000000-0005-0000-0000-0000C7030000}"/>
    <cellStyle name="20% - Accent3 2 5 2 2 2 2 2" xfId="22412" xr:uid="{97795277-4049-45CE-AF5D-12FDD64865A5}"/>
    <cellStyle name="20% - Accent3 2 5 2 2 2 3" xfId="4380" xr:uid="{00000000-0005-0000-0000-0000C8030000}"/>
    <cellStyle name="20% - Accent3 2 5 2 2 2 3 2" xfId="22411" xr:uid="{2B662CCC-5C17-427B-A590-8B4339821342}"/>
    <cellStyle name="20% - Accent3 2 5 2 2 2 4" xfId="22413" xr:uid="{00EB7370-F3A8-433A-AA41-3D8C12D3568D}"/>
    <cellStyle name="20% - Accent3 2 5 2 2 3" xfId="4379" xr:uid="{00000000-0005-0000-0000-0000C9030000}"/>
    <cellStyle name="20% - Accent3 2 5 2 2 3 2" xfId="4378" xr:uid="{00000000-0005-0000-0000-0000CA030000}"/>
    <cellStyle name="20% - Accent3 2 5 2 2 3 2 2" xfId="22409" xr:uid="{5E700C71-4348-42B3-8204-D4390D5B27A9}"/>
    <cellStyle name="20% - Accent3 2 5 2 2 3 3" xfId="22410" xr:uid="{DFD24DD9-F0BE-4DBE-BDF9-15C558EC62E3}"/>
    <cellStyle name="20% - Accent3 2 5 2 2 4" xfId="4377" xr:uid="{00000000-0005-0000-0000-0000CB030000}"/>
    <cellStyle name="20% - Accent3 2 5 2 2 4 2" xfId="22408" xr:uid="{70F9C0DA-FC62-4B97-943E-55184A4AEED2}"/>
    <cellStyle name="20% - Accent3 2 5 2 2 5" xfId="22414" xr:uid="{651BBD0A-2E3B-4E9C-9717-4EF513104075}"/>
    <cellStyle name="20% - Accent3 2 5 2 3" xfId="4376" xr:uid="{00000000-0005-0000-0000-0000CC030000}"/>
    <cellStyle name="20% - Accent3 2 5 2 3 2" xfId="4375" xr:uid="{00000000-0005-0000-0000-0000CD030000}"/>
    <cellStyle name="20% - Accent3 2 5 2 3 2 2" xfId="4374" xr:uid="{00000000-0005-0000-0000-0000CE030000}"/>
    <cellStyle name="20% - Accent3 2 5 2 3 2 2 2" xfId="22405" xr:uid="{63430106-F41D-4EDD-934E-6260A94115A3}"/>
    <cellStyle name="20% - Accent3 2 5 2 3 2 3" xfId="4373" xr:uid="{00000000-0005-0000-0000-0000CF030000}"/>
    <cellStyle name="20% - Accent3 2 5 2 3 2 3 2" xfId="22404" xr:uid="{D489F680-78B6-49A0-9256-55E638291FFF}"/>
    <cellStyle name="20% - Accent3 2 5 2 3 2 4" xfId="22406" xr:uid="{A26D7A65-8201-47D8-878C-09355588AE70}"/>
    <cellStyle name="20% - Accent3 2 5 2 3 3" xfId="4372" xr:uid="{00000000-0005-0000-0000-0000D0030000}"/>
    <cellStyle name="20% - Accent3 2 5 2 3 3 2" xfId="4371" xr:uid="{00000000-0005-0000-0000-0000D1030000}"/>
    <cellStyle name="20% - Accent3 2 5 2 3 3 2 2" xfId="22402" xr:uid="{6E6E3E8D-7010-4582-BA0A-766B20C833FD}"/>
    <cellStyle name="20% - Accent3 2 5 2 3 3 3" xfId="22403" xr:uid="{7A0BE9F8-0661-4057-9CF2-C4909D08E0D1}"/>
    <cellStyle name="20% - Accent3 2 5 2 3 4" xfId="4370" xr:uid="{00000000-0005-0000-0000-0000D2030000}"/>
    <cellStyle name="20% - Accent3 2 5 2 3 4 2" xfId="22401" xr:uid="{FF7EDA6C-1CC2-4FBA-AEC0-46BD6CA49327}"/>
    <cellStyle name="20% - Accent3 2 5 2 3 5" xfId="22407" xr:uid="{18DD6ABF-4F5E-4621-920C-ED11FDA21CE1}"/>
    <cellStyle name="20% - Accent3 2 5 2 4" xfId="4369" xr:uid="{00000000-0005-0000-0000-0000D3030000}"/>
    <cellStyle name="20% - Accent3 2 5 2 4 2" xfId="4368" xr:uid="{00000000-0005-0000-0000-0000D4030000}"/>
    <cellStyle name="20% - Accent3 2 5 2 4 2 2" xfId="22399" xr:uid="{2C19E1A0-E5A9-4AA7-9A51-8E6BBF9F17A1}"/>
    <cellStyle name="20% - Accent3 2 5 2 4 3" xfId="4367" xr:uid="{00000000-0005-0000-0000-0000D5030000}"/>
    <cellStyle name="20% - Accent3 2 5 2 4 3 2" xfId="22398" xr:uid="{35A4C8E7-2DBE-46AD-B337-494FC05ADE16}"/>
    <cellStyle name="20% - Accent3 2 5 2 4 4" xfId="22400" xr:uid="{CCF3A0BE-97BE-4622-9CA9-CBA5072A7767}"/>
    <cellStyle name="20% - Accent3 2 5 2 5" xfId="4366" xr:uid="{00000000-0005-0000-0000-0000D6030000}"/>
    <cellStyle name="20% - Accent3 2 5 2 5 2" xfId="22397" xr:uid="{2455C44D-3568-4C3E-B64C-6D747D558BDF}"/>
    <cellStyle name="20% - Accent3 2 5 2 6" xfId="4365" xr:uid="{00000000-0005-0000-0000-0000D7030000}"/>
    <cellStyle name="20% - Accent3 2 5 2 6 2" xfId="4364" xr:uid="{00000000-0005-0000-0000-0000D8030000}"/>
    <cellStyle name="20% - Accent3 2 5 2 6 2 2" xfId="22395" xr:uid="{316060C9-0762-4F94-A76E-02D2AE035B5D}"/>
    <cellStyle name="20% - Accent3 2 5 2 6 3" xfId="22396" xr:uid="{82CED037-72E2-488D-875C-D825E36D6A57}"/>
    <cellStyle name="20% - Accent3 2 5 2 7" xfId="4363" xr:uid="{00000000-0005-0000-0000-0000D9030000}"/>
    <cellStyle name="20% - Accent3 2 5 2 7 2" xfId="22394" xr:uid="{835412D2-76BE-4E94-AF6C-C5253FB1C421}"/>
    <cellStyle name="20% - Accent3 2 5 2 8" xfId="22415" xr:uid="{4D9F7469-063A-481C-8C35-DABFD3E2A730}"/>
    <cellStyle name="20% - Accent3 2 5 3" xfId="4362" xr:uid="{00000000-0005-0000-0000-0000DA030000}"/>
    <cellStyle name="20% - Accent3 2 5 3 2" xfId="4361" xr:uid="{00000000-0005-0000-0000-0000DB030000}"/>
    <cellStyle name="20% - Accent3 2 5 3 2 2" xfId="4360" xr:uid="{00000000-0005-0000-0000-0000DC030000}"/>
    <cellStyle name="20% - Accent3 2 5 3 2 2 2" xfId="22391" xr:uid="{C89D1BE4-8FF8-455F-949A-B0290AE7D3C7}"/>
    <cellStyle name="20% - Accent3 2 5 3 2 3" xfId="4359" xr:uid="{00000000-0005-0000-0000-0000DD030000}"/>
    <cellStyle name="20% - Accent3 2 5 3 2 3 2" xfId="22390" xr:uid="{D4E65EF7-1784-41FB-A588-5990FAE3B419}"/>
    <cellStyle name="20% - Accent3 2 5 3 2 4" xfId="22392" xr:uid="{2B8F7962-041C-4651-B4E1-5F4A9D1F653B}"/>
    <cellStyle name="20% - Accent3 2 5 3 3" xfId="4358" xr:uid="{00000000-0005-0000-0000-0000DE030000}"/>
    <cellStyle name="20% - Accent3 2 5 3 3 2" xfId="4357" xr:uid="{00000000-0005-0000-0000-0000DF030000}"/>
    <cellStyle name="20% - Accent3 2 5 3 3 2 2" xfId="22388" xr:uid="{E815CDE5-96B4-4FC6-8A02-157690A389A3}"/>
    <cellStyle name="20% - Accent3 2 5 3 3 3" xfId="22389" xr:uid="{582FE56B-B56E-4747-B32D-C5162C9A05E2}"/>
    <cellStyle name="20% - Accent3 2 5 3 4" xfId="4356" xr:uid="{00000000-0005-0000-0000-0000E0030000}"/>
    <cellStyle name="20% - Accent3 2 5 3 4 2" xfId="22387" xr:uid="{57489C62-E519-4404-BDD2-F28F47266051}"/>
    <cellStyle name="20% - Accent3 2 5 3 5" xfId="22393" xr:uid="{73016854-401D-4443-9AE7-1622D5AFE1B7}"/>
    <cellStyle name="20% - Accent3 2 5 4" xfId="4355" xr:uid="{00000000-0005-0000-0000-0000E1030000}"/>
    <cellStyle name="20% - Accent3 2 5 4 2" xfId="4354" xr:uid="{00000000-0005-0000-0000-0000E2030000}"/>
    <cellStyle name="20% - Accent3 2 5 4 2 2" xfId="4353" xr:uid="{00000000-0005-0000-0000-0000E3030000}"/>
    <cellStyle name="20% - Accent3 2 5 4 2 2 2" xfId="22384" xr:uid="{7BC4ABAA-559C-4ED6-9483-DFF1B5F154D1}"/>
    <cellStyle name="20% - Accent3 2 5 4 2 3" xfId="4352" xr:uid="{00000000-0005-0000-0000-0000E4030000}"/>
    <cellStyle name="20% - Accent3 2 5 4 2 3 2" xfId="22383" xr:uid="{E25BE04D-8B78-4DAA-B303-60057CA4F349}"/>
    <cellStyle name="20% - Accent3 2 5 4 2 4" xfId="22385" xr:uid="{1CF0F705-EA63-43B7-9563-F3BE0B8E5718}"/>
    <cellStyle name="20% - Accent3 2 5 4 3" xfId="4351" xr:uid="{00000000-0005-0000-0000-0000E5030000}"/>
    <cellStyle name="20% - Accent3 2 5 4 3 2" xfId="4350" xr:uid="{00000000-0005-0000-0000-0000E6030000}"/>
    <cellStyle name="20% - Accent3 2 5 4 3 2 2" xfId="22381" xr:uid="{C7DE0861-DAB9-4803-B654-85F403733442}"/>
    <cellStyle name="20% - Accent3 2 5 4 3 3" xfId="22382" xr:uid="{0458A595-D77C-4459-9524-B1B32305694E}"/>
    <cellStyle name="20% - Accent3 2 5 4 4" xfId="4349" xr:uid="{00000000-0005-0000-0000-0000E7030000}"/>
    <cellStyle name="20% - Accent3 2 5 4 4 2" xfId="22380" xr:uid="{BF3FFCFB-3684-48F1-83EF-118F1F970E28}"/>
    <cellStyle name="20% - Accent3 2 5 4 5" xfId="22386" xr:uid="{C90C09E7-FEC4-4D41-8D68-53837DE700D9}"/>
    <cellStyle name="20% - Accent3 2 5 5" xfId="4348" xr:uid="{00000000-0005-0000-0000-0000E8030000}"/>
    <cellStyle name="20% - Accent3 2 5 5 2" xfId="4347" xr:uid="{00000000-0005-0000-0000-0000E9030000}"/>
    <cellStyle name="20% - Accent3 2 5 5 2 2" xfId="22378" xr:uid="{D8E3BE36-1218-4964-BC0A-991C36AAA2EF}"/>
    <cellStyle name="20% - Accent3 2 5 5 3" xfId="4346" xr:uid="{00000000-0005-0000-0000-0000EA030000}"/>
    <cellStyle name="20% - Accent3 2 5 5 3 2" xfId="22377" xr:uid="{A0456B05-D233-41F8-BB1D-FD4956F74A1B}"/>
    <cellStyle name="20% - Accent3 2 5 5 4" xfId="22379" xr:uid="{9CC3D17B-D40C-49A9-BDCC-23FF1ED6304F}"/>
    <cellStyle name="20% - Accent3 2 5 6" xfId="4345" xr:uid="{00000000-0005-0000-0000-0000EB030000}"/>
    <cellStyle name="20% - Accent3 2 5 6 2" xfId="22376" xr:uid="{853A8F2C-7D3E-4AA3-BCC1-F4D5EA24728A}"/>
    <cellStyle name="20% - Accent3 2 5 7" xfId="4344" xr:uid="{00000000-0005-0000-0000-0000EC030000}"/>
    <cellStyle name="20% - Accent3 2 5 7 2" xfId="4343" xr:uid="{00000000-0005-0000-0000-0000ED030000}"/>
    <cellStyle name="20% - Accent3 2 5 7 2 2" xfId="22374" xr:uid="{715B682E-0A5C-4F4A-901D-D97A699B2CDE}"/>
    <cellStyle name="20% - Accent3 2 5 7 3" xfId="22375" xr:uid="{D63E8704-13D1-45C6-BF4E-E2DE1231A064}"/>
    <cellStyle name="20% - Accent3 2 5 8" xfId="4342" xr:uid="{00000000-0005-0000-0000-0000EE030000}"/>
    <cellStyle name="20% - Accent3 2 5 8 2" xfId="22373" xr:uid="{0FFA7D69-B154-4E27-A015-AF3D1AAB2EE1}"/>
    <cellStyle name="20% - Accent3 2 5 9" xfId="22416" xr:uid="{892A6172-3C4A-4A5A-B28D-03923EC23E7E}"/>
    <cellStyle name="20% - Accent3 2 6" xfId="4341" xr:uid="{00000000-0005-0000-0000-0000EF030000}"/>
    <cellStyle name="20% - Accent3 2 6 2" xfId="4340" xr:uid="{00000000-0005-0000-0000-0000F0030000}"/>
    <cellStyle name="20% - Accent3 2 6 2 2" xfId="4339" xr:uid="{00000000-0005-0000-0000-0000F1030000}"/>
    <cellStyle name="20% - Accent3 2 6 2 2 2" xfId="4338" xr:uid="{00000000-0005-0000-0000-0000F2030000}"/>
    <cellStyle name="20% - Accent3 2 6 2 2 2 2" xfId="4337" xr:uid="{00000000-0005-0000-0000-0000F3030000}"/>
    <cellStyle name="20% - Accent3 2 6 2 2 2 2 2" xfId="22368" xr:uid="{AC921BFB-ED01-4EC9-8C9C-76E7725167B3}"/>
    <cellStyle name="20% - Accent3 2 6 2 2 2 3" xfId="4336" xr:uid="{00000000-0005-0000-0000-0000F4030000}"/>
    <cellStyle name="20% - Accent3 2 6 2 2 2 3 2" xfId="22367" xr:uid="{5776F5B5-EE06-4842-ABD4-A9FE0FD9CE76}"/>
    <cellStyle name="20% - Accent3 2 6 2 2 2 4" xfId="22369" xr:uid="{A3C6FED9-33E3-4138-A1C1-59EA6312ED70}"/>
    <cellStyle name="20% - Accent3 2 6 2 2 3" xfId="4335" xr:uid="{00000000-0005-0000-0000-0000F5030000}"/>
    <cellStyle name="20% - Accent3 2 6 2 2 3 2" xfId="4334" xr:uid="{00000000-0005-0000-0000-0000F6030000}"/>
    <cellStyle name="20% - Accent3 2 6 2 2 3 2 2" xfId="22365" xr:uid="{9CC1AAB9-F13F-407E-A30A-C0F3F342A48B}"/>
    <cellStyle name="20% - Accent3 2 6 2 2 3 3" xfId="22366" xr:uid="{79D98C32-DC79-4BBC-B6D6-E82F938C70F7}"/>
    <cellStyle name="20% - Accent3 2 6 2 2 4" xfId="4333" xr:uid="{00000000-0005-0000-0000-0000F7030000}"/>
    <cellStyle name="20% - Accent3 2 6 2 2 4 2" xfId="22364" xr:uid="{3F16B272-9972-48C5-AFF7-BF38B1B6415B}"/>
    <cellStyle name="20% - Accent3 2 6 2 2 5" xfId="22370" xr:uid="{A83180DB-BA79-4FD3-B6C6-D4FC888AF8BD}"/>
    <cellStyle name="20% - Accent3 2 6 2 3" xfId="4332" xr:uid="{00000000-0005-0000-0000-0000F8030000}"/>
    <cellStyle name="20% - Accent3 2 6 2 3 2" xfId="4331" xr:uid="{00000000-0005-0000-0000-0000F9030000}"/>
    <cellStyle name="20% - Accent3 2 6 2 3 2 2" xfId="4330" xr:uid="{00000000-0005-0000-0000-0000FA030000}"/>
    <cellStyle name="20% - Accent3 2 6 2 3 2 2 2" xfId="22361" xr:uid="{40E593CE-AF5E-4465-BD15-2183013E2C2A}"/>
    <cellStyle name="20% - Accent3 2 6 2 3 2 3" xfId="4329" xr:uid="{00000000-0005-0000-0000-0000FB030000}"/>
    <cellStyle name="20% - Accent3 2 6 2 3 2 3 2" xfId="22360" xr:uid="{E0286975-3270-4488-A251-AAAC3F076370}"/>
    <cellStyle name="20% - Accent3 2 6 2 3 2 4" xfId="22362" xr:uid="{D006EDBC-3E54-4CE7-AC19-0ECCF04D2599}"/>
    <cellStyle name="20% - Accent3 2 6 2 3 3" xfId="4328" xr:uid="{00000000-0005-0000-0000-0000FC030000}"/>
    <cellStyle name="20% - Accent3 2 6 2 3 3 2" xfId="4327" xr:uid="{00000000-0005-0000-0000-0000FD030000}"/>
    <cellStyle name="20% - Accent3 2 6 2 3 3 2 2" xfId="22358" xr:uid="{EF48F7B5-3382-4636-8926-D1EC30D78C39}"/>
    <cellStyle name="20% - Accent3 2 6 2 3 3 3" xfId="22359" xr:uid="{F743DE1E-BB41-4AA8-BEB7-69DECF6816D8}"/>
    <cellStyle name="20% - Accent3 2 6 2 3 4" xfId="4326" xr:uid="{00000000-0005-0000-0000-0000FE030000}"/>
    <cellStyle name="20% - Accent3 2 6 2 3 4 2" xfId="22357" xr:uid="{B024ECEA-4F07-48BD-9149-6537218D7594}"/>
    <cellStyle name="20% - Accent3 2 6 2 3 5" xfId="22363" xr:uid="{479AF663-616F-4FA4-BC39-5E7057765827}"/>
    <cellStyle name="20% - Accent3 2 6 2 4" xfId="4325" xr:uid="{00000000-0005-0000-0000-0000FF030000}"/>
    <cellStyle name="20% - Accent3 2 6 2 4 2" xfId="4324" xr:uid="{00000000-0005-0000-0000-000000040000}"/>
    <cellStyle name="20% - Accent3 2 6 2 4 2 2" xfId="22355" xr:uid="{B564D7A1-BF5B-4E94-B032-BA7CCA3DB98E}"/>
    <cellStyle name="20% - Accent3 2 6 2 4 3" xfId="4323" xr:uid="{00000000-0005-0000-0000-000001040000}"/>
    <cellStyle name="20% - Accent3 2 6 2 4 3 2" xfId="22354" xr:uid="{6EC565B5-D1AF-4A43-A0CE-D1E376C1C6E4}"/>
    <cellStyle name="20% - Accent3 2 6 2 4 4" xfId="22356" xr:uid="{B6A4E98F-BE88-4D3E-AFC0-D360C0AF0BA5}"/>
    <cellStyle name="20% - Accent3 2 6 2 5" xfId="4322" xr:uid="{00000000-0005-0000-0000-000002040000}"/>
    <cellStyle name="20% - Accent3 2 6 2 5 2" xfId="22353" xr:uid="{B871906C-B560-41A2-8969-B593E1ACCDAD}"/>
    <cellStyle name="20% - Accent3 2 6 2 6" xfId="4321" xr:uid="{00000000-0005-0000-0000-000003040000}"/>
    <cellStyle name="20% - Accent3 2 6 2 6 2" xfId="4320" xr:uid="{00000000-0005-0000-0000-000004040000}"/>
    <cellStyle name="20% - Accent3 2 6 2 6 2 2" xfId="22351" xr:uid="{F744019D-3E14-48CC-8612-F3CB57DE6A3D}"/>
    <cellStyle name="20% - Accent3 2 6 2 6 3" xfId="22352" xr:uid="{10844081-B9EE-4D6E-9A29-5C959DC87DE9}"/>
    <cellStyle name="20% - Accent3 2 6 2 7" xfId="4319" xr:uid="{00000000-0005-0000-0000-000005040000}"/>
    <cellStyle name="20% - Accent3 2 6 2 7 2" xfId="22350" xr:uid="{62AA3446-1596-4781-9586-C159306CC7D4}"/>
    <cellStyle name="20% - Accent3 2 6 2 8" xfId="22371" xr:uid="{60B8C187-3DF1-41CF-B751-38D2AAED543F}"/>
    <cellStyle name="20% - Accent3 2 6 3" xfId="4318" xr:uid="{00000000-0005-0000-0000-000006040000}"/>
    <cellStyle name="20% - Accent3 2 6 3 2" xfId="4317" xr:uid="{00000000-0005-0000-0000-000007040000}"/>
    <cellStyle name="20% - Accent3 2 6 3 2 2" xfId="4316" xr:uid="{00000000-0005-0000-0000-000008040000}"/>
    <cellStyle name="20% - Accent3 2 6 3 2 2 2" xfId="22347" xr:uid="{7E266364-C3D7-42EF-A6F6-91FCF57705ED}"/>
    <cellStyle name="20% - Accent3 2 6 3 2 3" xfId="4315" xr:uid="{00000000-0005-0000-0000-000009040000}"/>
    <cellStyle name="20% - Accent3 2 6 3 2 3 2" xfId="22346" xr:uid="{856540DA-0FD3-4B84-9A5B-5800EC38ED8E}"/>
    <cellStyle name="20% - Accent3 2 6 3 2 4" xfId="22348" xr:uid="{0D9A96C1-AC4D-4ACE-8B92-8017C0471810}"/>
    <cellStyle name="20% - Accent3 2 6 3 3" xfId="4314" xr:uid="{00000000-0005-0000-0000-00000A040000}"/>
    <cellStyle name="20% - Accent3 2 6 3 3 2" xfId="4313" xr:uid="{00000000-0005-0000-0000-00000B040000}"/>
    <cellStyle name="20% - Accent3 2 6 3 3 2 2" xfId="22344" xr:uid="{24C73636-F727-4D9F-A9F9-66C61123B4B0}"/>
    <cellStyle name="20% - Accent3 2 6 3 3 3" xfId="22345" xr:uid="{706501E3-4E49-4597-B1C6-2F854D214DEF}"/>
    <cellStyle name="20% - Accent3 2 6 3 4" xfId="4312" xr:uid="{00000000-0005-0000-0000-00000C040000}"/>
    <cellStyle name="20% - Accent3 2 6 3 4 2" xfId="22343" xr:uid="{D3019A54-F488-4E9A-8A0E-AE509A15B598}"/>
    <cellStyle name="20% - Accent3 2 6 3 5" xfId="22349" xr:uid="{438B2547-0DB3-48E8-89D9-03074E342BFF}"/>
    <cellStyle name="20% - Accent3 2 6 4" xfId="4311" xr:uid="{00000000-0005-0000-0000-00000D040000}"/>
    <cellStyle name="20% - Accent3 2 6 4 2" xfId="4310" xr:uid="{00000000-0005-0000-0000-00000E040000}"/>
    <cellStyle name="20% - Accent3 2 6 4 2 2" xfId="4309" xr:uid="{00000000-0005-0000-0000-00000F040000}"/>
    <cellStyle name="20% - Accent3 2 6 4 2 2 2" xfId="22340" xr:uid="{DBFB2BF1-95C5-4784-8B51-97046100D69E}"/>
    <cellStyle name="20% - Accent3 2 6 4 2 3" xfId="4308" xr:uid="{00000000-0005-0000-0000-000010040000}"/>
    <cellStyle name="20% - Accent3 2 6 4 2 3 2" xfId="22339" xr:uid="{F40FA984-B508-4E17-A598-FB0AF77C4F68}"/>
    <cellStyle name="20% - Accent3 2 6 4 2 4" xfId="22341" xr:uid="{380FCF5C-C8F1-449B-A66F-8C55CD6266B8}"/>
    <cellStyle name="20% - Accent3 2 6 4 3" xfId="4307" xr:uid="{00000000-0005-0000-0000-000011040000}"/>
    <cellStyle name="20% - Accent3 2 6 4 3 2" xfId="4306" xr:uid="{00000000-0005-0000-0000-000012040000}"/>
    <cellStyle name="20% - Accent3 2 6 4 3 2 2" xfId="22337" xr:uid="{4AA2BC88-16C7-4581-9858-A0B4A66F88DF}"/>
    <cellStyle name="20% - Accent3 2 6 4 3 3" xfId="22338" xr:uid="{40416DC3-0FD2-4952-BB9B-A60533AC5CCC}"/>
    <cellStyle name="20% - Accent3 2 6 4 4" xfId="4305" xr:uid="{00000000-0005-0000-0000-000013040000}"/>
    <cellStyle name="20% - Accent3 2 6 4 4 2" xfId="22336" xr:uid="{62FC7161-49CF-4C66-B6C0-0DEF888BA89D}"/>
    <cellStyle name="20% - Accent3 2 6 4 5" xfId="22342" xr:uid="{E7418F56-6AD2-4CDA-A6B0-AF192BFAE1EF}"/>
    <cellStyle name="20% - Accent3 2 6 5" xfId="4304" xr:uid="{00000000-0005-0000-0000-000014040000}"/>
    <cellStyle name="20% - Accent3 2 6 5 2" xfId="4303" xr:uid="{00000000-0005-0000-0000-000015040000}"/>
    <cellStyle name="20% - Accent3 2 6 5 2 2" xfId="22334" xr:uid="{AA828FEF-00FE-4C4A-A735-988ABAC79986}"/>
    <cellStyle name="20% - Accent3 2 6 5 3" xfId="4302" xr:uid="{00000000-0005-0000-0000-000016040000}"/>
    <cellStyle name="20% - Accent3 2 6 5 3 2" xfId="22333" xr:uid="{2B3F8D61-5491-4764-B02B-D26680BC46EC}"/>
    <cellStyle name="20% - Accent3 2 6 5 4" xfId="22335" xr:uid="{A36D526B-A33D-4988-859D-FC6BECF5D602}"/>
    <cellStyle name="20% - Accent3 2 6 6" xfId="4301" xr:uid="{00000000-0005-0000-0000-000017040000}"/>
    <cellStyle name="20% - Accent3 2 6 6 2" xfId="22332" xr:uid="{A0EE6CB0-7A9C-4A3B-99BE-3180A076E412}"/>
    <cellStyle name="20% - Accent3 2 6 7" xfId="4300" xr:uid="{00000000-0005-0000-0000-000018040000}"/>
    <cellStyle name="20% - Accent3 2 6 7 2" xfId="4299" xr:uid="{00000000-0005-0000-0000-000019040000}"/>
    <cellStyle name="20% - Accent3 2 6 7 2 2" xfId="22330" xr:uid="{7D091B79-CDD8-4180-ACF6-A8AF16A5BE1A}"/>
    <cellStyle name="20% - Accent3 2 6 7 3" xfId="22331" xr:uid="{0B8E16A4-D36C-4376-90F0-2D8C64297AF6}"/>
    <cellStyle name="20% - Accent3 2 6 8" xfId="4298" xr:uid="{00000000-0005-0000-0000-00001A040000}"/>
    <cellStyle name="20% - Accent3 2 6 8 2" xfId="22329" xr:uid="{D9C2D931-58F4-44BB-9FC0-E912F8CBE7F2}"/>
    <cellStyle name="20% - Accent3 2 6 9" xfId="22372" xr:uid="{34F928BD-A33C-4A67-A707-8558F0F0CD60}"/>
    <cellStyle name="20% - Accent3 2 7" xfId="4297" xr:uid="{00000000-0005-0000-0000-00001B040000}"/>
    <cellStyle name="20% - Accent3 2 7 2" xfId="4296" xr:uid="{00000000-0005-0000-0000-00001C040000}"/>
    <cellStyle name="20% - Accent3 2 7 2 2" xfId="4295" xr:uid="{00000000-0005-0000-0000-00001D040000}"/>
    <cellStyle name="20% - Accent3 2 7 2 2 2" xfId="22326" xr:uid="{389DEE6E-CA95-4AC0-9C27-5DB555E76095}"/>
    <cellStyle name="20% - Accent3 2 7 2 3" xfId="4294" xr:uid="{00000000-0005-0000-0000-00001E040000}"/>
    <cellStyle name="20% - Accent3 2 7 2 3 2" xfId="22325" xr:uid="{D7F6D832-CD8E-4E0C-A3A1-69FB0D8AF4A0}"/>
    <cellStyle name="20% - Accent3 2 7 2 4" xfId="22327" xr:uid="{18ECD3E8-52C0-47ED-87ED-9B173705415E}"/>
    <cellStyle name="20% - Accent3 2 7 3" xfId="4293" xr:uid="{00000000-0005-0000-0000-00001F040000}"/>
    <cellStyle name="20% - Accent3 2 7 3 2" xfId="4292" xr:uid="{00000000-0005-0000-0000-000020040000}"/>
    <cellStyle name="20% - Accent3 2 7 3 2 2" xfId="22323" xr:uid="{FA112AAA-00AF-4199-A59C-57D03D3D3B4A}"/>
    <cellStyle name="20% - Accent3 2 7 3 3" xfId="22324" xr:uid="{972D8BE9-5EC7-4CAE-B436-8B4A61ED530C}"/>
    <cellStyle name="20% - Accent3 2 7 4" xfId="4291" xr:uid="{00000000-0005-0000-0000-000021040000}"/>
    <cellStyle name="20% - Accent3 2 7 4 2" xfId="22322" xr:uid="{CEF7CB37-E899-465A-96FD-3DD51C0213ED}"/>
    <cellStyle name="20% - Accent3 2 7 5" xfId="22328" xr:uid="{ABC6CE7F-F7C3-4631-AAC4-54826565F733}"/>
    <cellStyle name="20% - Accent3 3" xfId="187" xr:uid="{00000000-0005-0000-0000-000024000000}"/>
    <cellStyle name="20% - Accent3 3 10" xfId="4290" xr:uid="{00000000-0005-0000-0000-000022040000}"/>
    <cellStyle name="20% - Accent3 3 10 2" xfId="22321" xr:uid="{2F3D90F3-BF1B-4F6F-83B1-7E559D5481E9}"/>
    <cellStyle name="20% - Accent3 3 2" xfId="4289" xr:uid="{00000000-0005-0000-0000-000023040000}"/>
    <cellStyle name="20% - Accent3 3 2 2" xfId="4288" xr:uid="{00000000-0005-0000-0000-000024040000}"/>
    <cellStyle name="20% - Accent3 3 2 2 2" xfId="4287" xr:uid="{00000000-0005-0000-0000-000025040000}"/>
    <cellStyle name="20% - Accent3 3 2 2 2 2" xfId="4286" xr:uid="{00000000-0005-0000-0000-000026040000}"/>
    <cellStyle name="20% - Accent3 3 2 2 2 2 2" xfId="4285" xr:uid="{00000000-0005-0000-0000-000027040000}"/>
    <cellStyle name="20% - Accent3 3 2 2 2 2 2 2" xfId="22317" xr:uid="{31E6A5B6-47AC-496C-BD8F-A931FFE456DB}"/>
    <cellStyle name="20% - Accent3 3 2 2 2 2 3" xfId="4284" xr:uid="{00000000-0005-0000-0000-000028040000}"/>
    <cellStyle name="20% - Accent3 3 2 2 2 2 3 2" xfId="22316" xr:uid="{FFE8CF5B-9D82-4930-A9A1-09383C51FEBF}"/>
    <cellStyle name="20% - Accent3 3 2 2 2 2 4" xfId="22318" xr:uid="{52737556-FCE2-4DDC-9FFE-134D518657BA}"/>
    <cellStyle name="20% - Accent3 3 2 2 2 3" xfId="4283" xr:uid="{00000000-0005-0000-0000-000029040000}"/>
    <cellStyle name="20% - Accent3 3 2 2 2 3 2" xfId="4282" xr:uid="{00000000-0005-0000-0000-00002A040000}"/>
    <cellStyle name="20% - Accent3 3 2 2 2 3 2 2" xfId="22314" xr:uid="{E7CB1BC8-266D-4CAA-A191-4DF90A7DA18F}"/>
    <cellStyle name="20% - Accent3 3 2 2 2 3 3" xfId="22315" xr:uid="{C765FEA4-9986-45E7-B9BB-1FC0B9657935}"/>
    <cellStyle name="20% - Accent3 3 2 2 2 4" xfId="4281" xr:uid="{00000000-0005-0000-0000-00002B040000}"/>
    <cellStyle name="20% - Accent3 3 2 2 2 4 2" xfId="22313" xr:uid="{866B9244-2881-46AB-A006-65AE42DB8A23}"/>
    <cellStyle name="20% - Accent3 3 2 2 2 5" xfId="22319" xr:uid="{B5D93741-C997-4296-BDF9-06A996E1D773}"/>
    <cellStyle name="20% - Accent3 3 2 2 3" xfId="4280" xr:uid="{00000000-0005-0000-0000-00002C040000}"/>
    <cellStyle name="20% - Accent3 3 2 2 3 2" xfId="4279" xr:uid="{00000000-0005-0000-0000-00002D040000}"/>
    <cellStyle name="20% - Accent3 3 2 2 3 2 2" xfId="22311" xr:uid="{A9800C05-71F2-4708-8A75-B516CFDDD894}"/>
    <cellStyle name="20% - Accent3 3 2 2 3 3" xfId="4278" xr:uid="{00000000-0005-0000-0000-00002E040000}"/>
    <cellStyle name="20% - Accent3 3 2 2 3 3 2" xfId="22310" xr:uid="{CB0D8BBE-C5EF-475C-ADBF-0949F3234A46}"/>
    <cellStyle name="20% - Accent3 3 2 2 3 4" xfId="22312" xr:uid="{983E17BB-7E91-43D2-89A0-C7A07869B797}"/>
    <cellStyle name="20% - Accent3 3 2 2 4" xfId="4277" xr:uid="{00000000-0005-0000-0000-00002F040000}"/>
    <cellStyle name="20% - Accent3 3 2 2 4 2" xfId="22309" xr:uid="{6F31AAB2-01D2-4FDB-B5F3-77CEC8309EB6}"/>
    <cellStyle name="20% - Accent3 3 2 2 5" xfId="4276" xr:uid="{00000000-0005-0000-0000-000030040000}"/>
    <cellStyle name="20% - Accent3 3 2 2 5 2" xfId="4275" xr:uid="{00000000-0005-0000-0000-000031040000}"/>
    <cellStyle name="20% - Accent3 3 2 2 5 2 2" xfId="22307" xr:uid="{A036BCF9-9728-4115-A5B0-69C3A66BA521}"/>
    <cellStyle name="20% - Accent3 3 2 2 5 3" xfId="22308" xr:uid="{37B89D2B-3AA1-4316-9805-2DE6B7EE69B8}"/>
    <cellStyle name="20% - Accent3 3 2 2 6" xfId="4274" xr:uid="{00000000-0005-0000-0000-000032040000}"/>
    <cellStyle name="20% - Accent3 3 2 2 6 2" xfId="22306" xr:uid="{9ABFC4DB-4E33-4FFA-8939-E30BB9E1CE5C}"/>
    <cellStyle name="20% - Accent3 3 2 2 7" xfId="22320" xr:uid="{1A5F3FF4-3ACE-4585-93D1-9B64DEEB4922}"/>
    <cellStyle name="20% - Accent3 3 2 3" xfId="4273" xr:uid="{00000000-0005-0000-0000-000033040000}"/>
    <cellStyle name="20% - Accent3 3 2 3 2" xfId="4272" xr:uid="{00000000-0005-0000-0000-000034040000}"/>
    <cellStyle name="20% - Accent3 3 2 3 2 2" xfId="4271" xr:uid="{00000000-0005-0000-0000-000035040000}"/>
    <cellStyle name="20% - Accent3 3 2 3 2 2 2" xfId="22303" xr:uid="{367E47D6-1523-45C7-80C1-71EF2B95A21F}"/>
    <cellStyle name="20% - Accent3 3 2 3 2 3" xfId="4270" xr:uid="{00000000-0005-0000-0000-000036040000}"/>
    <cellStyle name="20% - Accent3 3 2 3 2 3 2" xfId="22302" xr:uid="{39FA0062-3B3E-49EA-AD9A-272D30C9E20D}"/>
    <cellStyle name="20% - Accent3 3 2 3 2 4" xfId="22304" xr:uid="{56A17A69-EBBA-42F2-8D4F-1ED62C42DF63}"/>
    <cellStyle name="20% - Accent3 3 2 3 3" xfId="4269" xr:uid="{00000000-0005-0000-0000-000037040000}"/>
    <cellStyle name="20% - Accent3 3 2 3 3 2" xfId="4268" xr:uid="{00000000-0005-0000-0000-000038040000}"/>
    <cellStyle name="20% - Accent3 3 2 3 3 2 2" xfId="22300" xr:uid="{70D33AE8-2DE9-4833-84B6-3DA14CE4D6AE}"/>
    <cellStyle name="20% - Accent3 3 2 3 3 3" xfId="22301" xr:uid="{E2FF00D2-5F9A-4BBC-B5D9-DE761B161166}"/>
    <cellStyle name="20% - Accent3 3 2 3 4" xfId="4267" xr:uid="{00000000-0005-0000-0000-000039040000}"/>
    <cellStyle name="20% - Accent3 3 2 3 4 2" xfId="22299" xr:uid="{6C921659-3C7B-421C-B163-3F92B352AA86}"/>
    <cellStyle name="20% - Accent3 3 2 3 5" xfId="22305" xr:uid="{3EB3A3CF-4662-4213-8D4F-8FBD5808A4C4}"/>
    <cellStyle name="20% - Accent3 3 2 4" xfId="4266" xr:uid="{00000000-0005-0000-0000-00003A040000}"/>
    <cellStyle name="20% - Accent3 3 2 5" xfId="4265" xr:uid="{00000000-0005-0000-0000-00003B040000}"/>
    <cellStyle name="20% - Accent3 3 2 5 2" xfId="22298" xr:uid="{C722414B-D273-4CA2-9F29-2EBA019B9C9E}"/>
    <cellStyle name="20% - Accent3 3 3" xfId="4264" xr:uid="{00000000-0005-0000-0000-00003C040000}"/>
    <cellStyle name="20% - Accent3 3 3 2" xfId="4263" xr:uid="{00000000-0005-0000-0000-00003D040000}"/>
    <cellStyle name="20% - Accent3 3 3 2 2" xfId="4262" xr:uid="{00000000-0005-0000-0000-00003E040000}"/>
    <cellStyle name="20% - Accent3 3 3 2 2 2" xfId="22295" xr:uid="{68BE3538-7EEF-4270-A99F-EFCA34A0ECD0}"/>
    <cellStyle name="20% - Accent3 3 3 2 3" xfId="4261" xr:uid="{00000000-0005-0000-0000-00003F040000}"/>
    <cellStyle name="20% - Accent3 3 3 2 3 2" xfId="4260" xr:uid="{00000000-0005-0000-0000-000040040000}"/>
    <cellStyle name="20% - Accent3 3 3 2 3 2 2" xfId="22293" xr:uid="{EC35A87C-01C1-4412-B3FF-93FDF0EED107}"/>
    <cellStyle name="20% - Accent3 3 3 2 3 3" xfId="22294" xr:uid="{68960B5A-5DC7-42BC-909A-6D8EB7D5AEC0}"/>
    <cellStyle name="20% - Accent3 3 3 2 4" xfId="22296" xr:uid="{85D1986E-BE88-46BB-8282-BE3178A2E7CD}"/>
    <cellStyle name="20% - Accent3 3 3 3" xfId="4259" xr:uid="{00000000-0005-0000-0000-000041040000}"/>
    <cellStyle name="20% - Accent3 3 3 3 2" xfId="22292" xr:uid="{E41236E1-9C71-4E37-A58E-2EF26ED0CD9A}"/>
    <cellStyle name="20% - Accent3 3 3 4" xfId="4258" xr:uid="{00000000-0005-0000-0000-000042040000}"/>
    <cellStyle name="20% - Accent3 3 3 4 2" xfId="4257" xr:uid="{00000000-0005-0000-0000-000043040000}"/>
    <cellStyle name="20% - Accent3 3 3 4 2 2" xfId="22290" xr:uid="{B62068F4-0F11-4497-A001-03E31FC7F5FC}"/>
    <cellStyle name="20% - Accent3 3 3 4 3" xfId="22291" xr:uid="{E984FAE8-C82A-4BF5-9A3D-D2725118954F}"/>
    <cellStyle name="20% - Accent3 3 3 5" xfId="4256" xr:uid="{00000000-0005-0000-0000-000044040000}"/>
    <cellStyle name="20% - Accent3 3 3 5 2" xfId="22289" xr:uid="{DC1EF0C6-1E25-4679-B6BE-C71771CBF6B3}"/>
    <cellStyle name="20% - Accent3 3 3 6" xfId="22297" xr:uid="{AACB6F20-45EF-40EE-B803-DF5300A9F76D}"/>
    <cellStyle name="20% - Accent3 3 4" xfId="4255" xr:uid="{00000000-0005-0000-0000-000045040000}"/>
    <cellStyle name="20% - Accent3 3 4 2" xfId="4254" xr:uid="{00000000-0005-0000-0000-000046040000}"/>
    <cellStyle name="20% - Accent3 3 4 2 2" xfId="4253" xr:uid="{00000000-0005-0000-0000-000047040000}"/>
    <cellStyle name="20% - Accent3 3 4 2 2 2" xfId="22286" xr:uid="{044997F1-11E3-47A0-9CB2-730CDA12A1F5}"/>
    <cellStyle name="20% - Accent3 3 4 2 3" xfId="4252" xr:uid="{00000000-0005-0000-0000-000048040000}"/>
    <cellStyle name="20% - Accent3 3 4 2 3 2" xfId="22285" xr:uid="{4E748EE7-5F03-4244-9911-F778239C6219}"/>
    <cellStyle name="20% - Accent3 3 4 2 4" xfId="22287" xr:uid="{C6A62E5F-3D92-4448-8473-5CC769C5A770}"/>
    <cellStyle name="20% - Accent3 3 4 3" xfId="4251" xr:uid="{00000000-0005-0000-0000-000049040000}"/>
    <cellStyle name="20% - Accent3 3 4 3 2" xfId="22284" xr:uid="{B0DE2FAE-E6E8-4C82-8413-D90A27C33FA7}"/>
    <cellStyle name="20% - Accent3 3 4 4" xfId="4250" xr:uid="{00000000-0005-0000-0000-00004A040000}"/>
    <cellStyle name="20% - Accent3 3 4 4 2" xfId="4249" xr:uid="{00000000-0005-0000-0000-00004B040000}"/>
    <cellStyle name="20% - Accent3 3 4 4 2 2" xfId="22282" xr:uid="{C229603A-9AA1-478C-B569-25EF20EE8704}"/>
    <cellStyle name="20% - Accent3 3 4 4 3" xfId="22283" xr:uid="{43DA79AB-7F28-46A8-BF9F-90DC038F708C}"/>
    <cellStyle name="20% - Accent3 3 4 5" xfId="4248" xr:uid="{00000000-0005-0000-0000-00004C040000}"/>
    <cellStyle name="20% - Accent3 3 4 5 2" xfId="22281" xr:uid="{562B31C2-800C-4AC8-A7E3-B28DA7DA94F8}"/>
    <cellStyle name="20% - Accent3 3 4 6" xfId="22288" xr:uid="{1371A7FB-98D0-4487-B3CA-F4DDE9C65E98}"/>
    <cellStyle name="20% - Accent3 3 5" xfId="4247" xr:uid="{00000000-0005-0000-0000-00004D040000}"/>
    <cellStyle name="20% - Accent3 3 5 2" xfId="4246" xr:uid="{00000000-0005-0000-0000-00004E040000}"/>
    <cellStyle name="20% - Accent3 3 5 2 2" xfId="4245" xr:uid="{00000000-0005-0000-0000-00004F040000}"/>
    <cellStyle name="20% - Accent3 3 5 2 2 2" xfId="22278" xr:uid="{3DADB1A2-DC49-4B72-B153-64B2BCE52595}"/>
    <cellStyle name="20% - Accent3 3 5 2 3" xfId="4244" xr:uid="{00000000-0005-0000-0000-000050040000}"/>
    <cellStyle name="20% - Accent3 3 5 2 3 2" xfId="22277" xr:uid="{9333FBDA-3D65-430C-B566-7573A6FC3264}"/>
    <cellStyle name="20% - Accent3 3 5 2 4" xfId="22279" xr:uid="{2DD53642-831D-4AEE-932A-445812C0520C}"/>
    <cellStyle name="20% - Accent3 3 5 3" xfId="4243" xr:uid="{00000000-0005-0000-0000-000051040000}"/>
    <cellStyle name="20% - Accent3 3 5 3 2" xfId="4242" xr:uid="{00000000-0005-0000-0000-000052040000}"/>
    <cellStyle name="20% - Accent3 3 5 3 2 2" xfId="22275" xr:uid="{1FEC95FC-3FF6-42FB-8C3D-1401B58EB713}"/>
    <cellStyle name="20% - Accent3 3 5 3 3" xfId="22276" xr:uid="{249AE9E3-DCE3-45AE-922C-9249B7F59C33}"/>
    <cellStyle name="20% - Accent3 3 5 4" xfId="4241" xr:uid="{00000000-0005-0000-0000-000053040000}"/>
    <cellStyle name="20% - Accent3 3 5 4 2" xfId="22274" xr:uid="{82C89891-9C94-466B-A806-996D2595E7DE}"/>
    <cellStyle name="20% - Accent3 3 5 5" xfId="22280" xr:uid="{F20A1FE7-9189-42D8-9E28-E51F749D542F}"/>
    <cellStyle name="20% - Accent3 3 6" xfId="4240" xr:uid="{00000000-0005-0000-0000-000054040000}"/>
    <cellStyle name="20% - Accent3 3 6 2" xfId="4239" xr:uid="{00000000-0005-0000-0000-000055040000}"/>
    <cellStyle name="20% - Accent3 3 6 2 2" xfId="22272" xr:uid="{3D44DE71-22AF-4FA1-951A-5FABAB13034C}"/>
    <cellStyle name="20% - Accent3 3 6 3" xfId="4238" xr:uid="{00000000-0005-0000-0000-000056040000}"/>
    <cellStyle name="20% - Accent3 3 6 3 2" xfId="22271" xr:uid="{B240B11B-CE60-41FE-9450-992F30021E4E}"/>
    <cellStyle name="20% - Accent3 3 6 4" xfId="22273" xr:uid="{1CE7AAD2-33B3-4A11-8932-0ED6727EA122}"/>
    <cellStyle name="20% - Accent3 3 7" xfId="4237" xr:uid="{00000000-0005-0000-0000-000057040000}"/>
    <cellStyle name="20% - Accent3 3 7 2" xfId="22270" xr:uid="{CE4CA4FB-C634-4BD3-A7BE-927A4F9A2450}"/>
    <cellStyle name="20% - Accent3 3 8" xfId="4236" xr:uid="{00000000-0005-0000-0000-000058040000}"/>
    <cellStyle name="20% - Accent3 3 8 2" xfId="4235" xr:uid="{00000000-0005-0000-0000-000059040000}"/>
    <cellStyle name="20% - Accent3 3 8 2 2" xfId="22268" xr:uid="{5FAC0E5A-8D57-42BF-8F08-365167C68C6B}"/>
    <cellStyle name="20% - Accent3 3 8 3" xfId="22269" xr:uid="{51C61558-5A64-4243-87F5-36AC2C867453}"/>
    <cellStyle name="20% - Accent3 3 9" xfId="4234" xr:uid="{00000000-0005-0000-0000-00005A040000}"/>
    <cellStyle name="20% - Accent3 3 9 2" xfId="22267" xr:uid="{9BF2F3D1-8626-4E17-9056-D78F5196674E}"/>
    <cellStyle name="20% - Accent3 4" xfId="170" xr:uid="{00000000-0005-0000-0000-000025000000}"/>
    <cellStyle name="20% - Accent3 4 10" xfId="4233" xr:uid="{00000000-0005-0000-0000-00005B040000}"/>
    <cellStyle name="20% - Accent3 4 10 2" xfId="22266" xr:uid="{C2645613-823A-468C-B387-DB706EB908EC}"/>
    <cellStyle name="20% - Accent3 4 2" xfId="4232" xr:uid="{00000000-0005-0000-0000-00005C040000}"/>
    <cellStyle name="20% - Accent3 4 2 2" xfId="4231" xr:uid="{00000000-0005-0000-0000-00005D040000}"/>
    <cellStyle name="20% - Accent3 4 2 2 2" xfId="4230" xr:uid="{00000000-0005-0000-0000-00005E040000}"/>
    <cellStyle name="20% - Accent3 4 2 2 2 2" xfId="4229" xr:uid="{00000000-0005-0000-0000-00005F040000}"/>
    <cellStyle name="20% - Accent3 4 2 2 2 2 2" xfId="4228" xr:uid="{00000000-0005-0000-0000-000060040000}"/>
    <cellStyle name="20% - Accent3 4 2 2 2 2 2 2" xfId="22262" xr:uid="{AD1DA273-AC09-4D7A-8A33-8885FA2FFAE3}"/>
    <cellStyle name="20% - Accent3 4 2 2 2 2 3" xfId="4227" xr:uid="{00000000-0005-0000-0000-000061040000}"/>
    <cellStyle name="20% - Accent3 4 2 2 2 2 3 2" xfId="22261" xr:uid="{7C47600D-1A2B-42CD-95BD-01E3008FD01B}"/>
    <cellStyle name="20% - Accent3 4 2 2 2 2 4" xfId="22263" xr:uid="{43174517-B314-4370-99ED-DD8127D2217D}"/>
    <cellStyle name="20% - Accent3 4 2 2 2 3" xfId="4226" xr:uid="{00000000-0005-0000-0000-000062040000}"/>
    <cellStyle name="20% - Accent3 4 2 2 2 3 2" xfId="4225" xr:uid="{00000000-0005-0000-0000-000063040000}"/>
    <cellStyle name="20% - Accent3 4 2 2 2 3 2 2" xfId="22259" xr:uid="{15ADE8CD-E2D6-4136-85F2-082878940916}"/>
    <cellStyle name="20% - Accent3 4 2 2 2 3 3" xfId="22260" xr:uid="{833AEB60-73EC-4790-B68A-BFBE99AA06D1}"/>
    <cellStyle name="20% - Accent3 4 2 2 2 4" xfId="4224" xr:uid="{00000000-0005-0000-0000-000064040000}"/>
    <cellStyle name="20% - Accent3 4 2 2 2 4 2" xfId="22258" xr:uid="{7E5A6443-7A47-4264-9982-4CE8CB4C4518}"/>
    <cellStyle name="20% - Accent3 4 2 2 2 5" xfId="22264" xr:uid="{4FDB439D-2B8F-434B-930F-363F7CB81709}"/>
    <cellStyle name="20% - Accent3 4 2 2 3" xfId="4223" xr:uid="{00000000-0005-0000-0000-000065040000}"/>
    <cellStyle name="20% - Accent3 4 2 2 3 2" xfId="4222" xr:uid="{00000000-0005-0000-0000-000066040000}"/>
    <cellStyle name="20% - Accent3 4 2 2 3 2 2" xfId="22256" xr:uid="{3BDC575F-7123-47B2-97DC-7565731B9F9E}"/>
    <cellStyle name="20% - Accent3 4 2 2 3 3" xfId="4221" xr:uid="{00000000-0005-0000-0000-000067040000}"/>
    <cellStyle name="20% - Accent3 4 2 2 3 3 2" xfId="22255" xr:uid="{776DA0B1-C955-4B91-9EA3-353C1C4DE632}"/>
    <cellStyle name="20% - Accent3 4 2 2 3 4" xfId="22257" xr:uid="{44B83DFC-6C20-42B8-8A07-DE8FE5FD7038}"/>
    <cellStyle name="20% - Accent3 4 2 2 4" xfId="4220" xr:uid="{00000000-0005-0000-0000-000068040000}"/>
    <cellStyle name="20% - Accent3 4 2 2 4 2" xfId="22254" xr:uid="{D41CA46F-BE4E-40C7-ABFF-1528A55EDD9E}"/>
    <cellStyle name="20% - Accent3 4 2 2 5" xfId="4219" xr:uid="{00000000-0005-0000-0000-000069040000}"/>
    <cellStyle name="20% - Accent3 4 2 2 5 2" xfId="4218" xr:uid="{00000000-0005-0000-0000-00006A040000}"/>
    <cellStyle name="20% - Accent3 4 2 2 5 2 2" xfId="22252" xr:uid="{ADA2DFDA-5F97-4613-ADE7-FC764897B00B}"/>
    <cellStyle name="20% - Accent3 4 2 2 5 3" xfId="22253" xr:uid="{9EB67FA6-AEB8-4AED-A15A-423EDB659CD2}"/>
    <cellStyle name="20% - Accent3 4 2 2 6" xfId="4217" xr:uid="{00000000-0005-0000-0000-00006B040000}"/>
    <cellStyle name="20% - Accent3 4 2 2 6 2" xfId="22251" xr:uid="{3D8A3678-99A9-4AC6-B687-6EC739EC8691}"/>
    <cellStyle name="20% - Accent3 4 2 2 7" xfId="22265" xr:uid="{5F194A54-38EA-4AAE-82C5-75B156D3AD9D}"/>
    <cellStyle name="20% - Accent3 4 2 3" xfId="4216" xr:uid="{00000000-0005-0000-0000-00006C040000}"/>
    <cellStyle name="20% - Accent3 4 2 3 2" xfId="4215" xr:uid="{00000000-0005-0000-0000-00006D040000}"/>
    <cellStyle name="20% - Accent3 4 2 3 2 2" xfId="4214" xr:uid="{00000000-0005-0000-0000-00006E040000}"/>
    <cellStyle name="20% - Accent3 4 2 3 2 2 2" xfId="22248" xr:uid="{23FF1DCD-EEDF-4E6C-B733-6F20A31D4931}"/>
    <cellStyle name="20% - Accent3 4 2 3 2 3" xfId="4213" xr:uid="{00000000-0005-0000-0000-00006F040000}"/>
    <cellStyle name="20% - Accent3 4 2 3 2 3 2" xfId="22247" xr:uid="{F0812BF2-7B4F-451F-B687-2E2115D439FE}"/>
    <cellStyle name="20% - Accent3 4 2 3 2 4" xfId="22249" xr:uid="{CE385BCC-AEE6-4F16-A8BC-DC997B01FF88}"/>
    <cellStyle name="20% - Accent3 4 2 3 3" xfId="4212" xr:uid="{00000000-0005-0000-0000-000070040000}"/>
    <cellStyle name="20% - Accent3 4 2 3 3 2" xfId="4211" xr:uid="{00000000-0005-0000-0000-000071040000}"/>
    <cellStyle name="20% - Accent3 4 2 3 3 2 2" xfId="22245" xr:uid="{70EBE2FC-54E9-4545-A1CC-DECC3DEE2A53}"/>
    <cellStyle name="20% - Accent3 4 2 3 3 3" xfId="22246" xr:uid="{71E1B2B6-84A3-4C39-A77C-38F465B2C5DC}"/>
    <cellStyle name="20% - Accent3 4 2 3 4" xfId="4210" xr:uid="{00000000-0005-0000-0000-000072040000}"/>
    <cellStyle name="20% - Accent3 4 2 3 4 2" xfId="22244" xr:uid="{CA6D4F53-D43F-4F64-920F-9BA4028254A4}"/>
    <cellStyle name="20% - Accent3 4 2 3 5" xfId="22250" xr:uid="{4590F393-2ED6-4FBB-BAD2-59907E97602C}"/>
    <cellStyle name="20% - Accent3 4 2 4" xfId="4209" xr:uid="{00000000-0005-0000-0000-000073040000}"/>
    <cellStyle name="20% - Accent3 4 2 5" xfId="4208" xr:uid="{00000000-0005-0000-0000-000074040000}"/>
    <cellStyle name="20% - Accent3 4 2 5 2" xfId="22243" xr:uid="{E92E9406-A5EF-4B66-868B-B449E0BCB3D9}"/>
    <cellStyle name="20% - Accent3 4 3" xfId="4207" xr:uid="{00000000-0005-0000-0000-000075040000}"/>
    <cellStyle name="20% - Accent3 4 3 2" xfId="4206" xr:uid="{00000000-0005-0000-0000-000076040000}"/>
    <cellStyle name="20% - Accent3 4 3 2 2" xfId="4205" xr:uid="{00000000-0005-0000-0000-000077040000}"/>
    <cellStyle name="20% - Accent3 4 3 2 2 2" xfId="22240" xr:uid="{1791FB2F-5D27-4383-A325-5929BF145263}"/>
    <cellStyle name="20% - Accent3 4 3 2 3" xfId="4204" xr:uid="{00000000-0005-0000-0000-000078040000}"/>
    <cellStyle name="20% - Accent3 4 3 2 3 2" xfId="22239" xr:uid="{689E03DB-723A-41F7-9D65-4CE233E0D040}"/>
    <cellStyle name="20% - Accent3 4 3 2 4" xfId="22241" xr:uid="{3377CA8A-B57A-4E96-8ADD-E12AB96EE997}"/>
    <cellStyle name="20% - Accent3 4 3 3" xfId="4203" xr:uid="{00000000-0005-0000-0000-000079040000}"/>
    <cellStyle name="20% - Accent3 4 3 3 2" xfId="22238" xr:uid="{6EA9DA8D-C126-44E7-8E74-4F3ED89823FC}"/>
    <cellStyle name="20% - Accent3 4 3 4" xfId="4202" xr:uid="{00000000-0005-0000-0000-00007A040000}"/>
    <cellStyle name="20% - Accent3 4 3 4 2" xfId="4201" xr:uid="{00000000-0005-0000-0000-00007B040000}"/>
    <cellStyle name="20% - Accent3 4 3 4 2 2" xfId="22236" xr:uid="{98EC556A-7D7E-411A-9690-FA85D023EBB3}"/>
    <cellStyle name="20% - Accent3 4 3 4 3" xfId="22237" xr:uid="{21BDBCAF-F614-4C63-A742-A5D53AE62651}"/>
    <cellStyle name="20% - Accent3 4 3 5" xfId="4200" xr:uid="{00000000-0005-0000-0000-00007C040000}"/>
    <cellStyle name="20% - Accent3 4 3 5 2" xfId="22235" xr:uid="{45A9C986-CEDA-43D3-8D01-0F554F468E4E}"/>
    <cellStyle name="20% - Accent3 4 3 6" xfId="22242" xr:uid="{34AC2512-5E73-449B-9AB9-6E6572F0A7F8}"/>
    <cellStyle name="20% - Accent3 4 4" xfId="4199" xr:uid="{00000000-0005-0000-0000-00007D040000}"/>
    <cellStyle name="20% - Accent3 4 4 2" xfId="4198" xr:uid="{00000000-0005-0000-0000-00007E040000}"/>
    <cellStyle name="20% - Accent3 4 4 2 2" xfId="4197" xr:uid="{00000000-0005-0000-0000-00007F040000}"/>
    <cellStyle name="20% - Accent3 4 4 2 2 2" xfId="22232" xr:uid="{BEAEE179-81F2-4424-A566-BCBF6C614FFF}"/>
    <cellStyle name="20% - Accent3 4 4 2 3" xfId="4196" xr:uid="{00000000-0005-0000-0000-000080040000}"/>
    <cellStyle name="20% - Accent3 4 4 2 3 2" xfId="22231" xr:uid="{E281C976-BF2E-4386-BE36-98FDAFBC1B36}"/>
    <cellStyle name="20% - Accent3 4 4 2 4" xfId="22233" xr:uid="{50B385DD-2DC4-41F4-925E-C34A1972A4CA}"/>
    <cellStyle name="20% - Accent3 4 4 3" xfId="4195" xr:uid="{00000000-0005-0000-0000-000081040000}"/>
    <cellStyle name="20% - Accent3 4 4 3 2" xfId="4194" xr:uid="{00000000-0005-0000-0000-000082040000}"/>
    <cellStyle name="20% - Accent3 4 4 3 2 2" xfId="22229" xr:uid="{C209511D-5BD9-408F-8DE8-377960D34CB3}"/>
    <cellStyle name="20% - Accent3 4 4 3 3" xfId="22230" xr:uid="{9058998D-86B3-4D4D-AD54-18FED4176737}"/>
    <cellStyle name="20% - Accent3 4 4 4" xfId="4193" xr:uid="{00000000-0005-0000-0000-000083040000}"/>
    <cellStyle name="20% - Accent3 4 4 4 2" xfId="22228" xr:uid="{BD68C412-C2EF-4C12-B400-7D1E41878A7E}"/>
    <cellStyle name="20% - Accent3 4 4 5" xfId="22234" xr:uid="{47EB558D-937B-46D5-8B88-4C670DBFAD05}"/>
    <cellStyle name="20% - Accent3 4 5" xfId="4192" xr:uid="{00000000-0005-0000-0000-000084040000}"/>
    <cellStyle name="20% - Accent3 4 5 2" xfId="4191" xr:uid="{00000000-0005-0000-0000-000085040000}"/>
    <cellStyle name="20% - Accent3 4 5 2 2" xfId="4190" xr:uid="{00000000-0005-0000-0000-000086040000}"/>
    <cellStyle name="20% - Accent3 4 5 2 2 2" xfId="22225" xr:uid="{736CDAAE-1E08-45EC-BA5F-5ED06386B5B6}"/>
    <cellStyle name="20% - Accent3 4 5 2 3" xfId="4189" xr:uid="{00000000-0005-0000-0000-000087040000}"/>
    <cellStyle name="20% - Accent3 4 5 2 3 2" xfId="22224" xr:uid="{D50A3D1D-9042-4D69-8708-4A7B4D9429BF}"/>
    <cellStyle name="20% - Accent3 4 5 2 4" xfId="22226" xr:uid="{BCFCA133-A3D2-48EF-883E-2590A9CAD9D4}"/>
    <cellStyle name="20% - Accent3 4 5 3" xfId="4188" xr:uid="{00000000-0005-0000-0000-000088040000}"/>
    <cellStyle name="20% - Accent3 4 5 3 2" xfId="4187" xr:uid="{00000000-0005-0000-0000-000089040000}"/>
    <cellStyle name="20% - Accent3 4 5 3 2 2" xfId="22222" xr:uid="{4829906C-ECC5-4FF8-9EBD-E102A98A61FB}"/>
    <cellStyle name="20% - Accent3 4 5 3 3" xfId="22223" xr:uid="{325B7973-9FE5-4E41-9D85-104D9495C8D3}"/>
    <cellStyle name="20% - Accent3 4 5 4" xfId="4186" xr:uid="{00000000-0005-0000-0000-00008A040000}"/>
    <cellStyle name="20% - Accent3 4 5 4 2" xfId="22221" xr:uid="{2BBEB31B-3932-40C5-A03E-10AD9A6955FF}"/>
    <cellStyle name="20% - Accent3 4 5 5" xfId="22227" xr:uid="{4FA54CAF-5080-4800-90A1-6DE7E1BAEB6A}"/>
    <cellStyle name="20% - Accent3 4 6" xfId="4185" xr:uid="{00000000-0005-0000-0000-00008B040000}"/>
    <cellStyle name="20% - Accent3 4 6 2" xfId="4184" xr:uid="{00000000-0005-0000-0000-00008C040000}"/>
    <cellStyle name="20% - Accent3 4 6 2 2" xfId="22219" xr:uid="{AB1F9AC5-A191-45F2-A433-AFB34DD81A84}"/>
    <cellStyle name="20% - Accent3 4 6 3" xfId="4183" xr:uid="{00000000-0005-0000-0000-00008D040000}"/>
    <cellStyle name="20% - Accent3 4 6 3 2" xfId="22218" xr:uid="{E035D702-B709-4EDF-8AD7-A234DC24E488}"/>
    <cellStyle name="20% - Accent3 4 6 4" xfId="22220" xr:uid="{4C080C78-63E1-427F-BFBA-DF8DFB6D7E63}"/>
    <cellStyle name="20% - Accent3 4 7" xfId="4182" xr:uid="{00000000-0005-0000-0000-00008E040000}"/>
    <cellStyle name="20% - Accent3 4 7 2" xfId="22217" xr:uid="{AA25EBE4-0DA0-4FC0-AEF3-DEB74EBDDDF7}"/>
    <cellStyle name="20% - Accent3 4 8" xfId="4181" xr:uid="{00000000-0005-0000-0000-00008F040000}"/>
    <cellStyle name="20% - Accent3 4 8 2" xfId="4180" xr:uid="{00000000-0005-0000-0000-000090040000}"/>
    <cellStyle name="20% - Accent3 4 8 2 2" xfId="22215" xr:uid="{B286623F-B75E-4EBD-AB72-1FAEEEAD10D1}"/>
    <cellStyle name="20% - Accent3 4 8 3" xfId="22216" xr:uid="{B409DD94-06B0-485D-A954-061C7EF7F896}"/>
    <cellStyle name="20% - Accent3 4 9" xfId="4179" xr:uid="{00000000-0005-0000-0000-000091040000}"/>
    <cellStyle name="20% - Accent3 4 9 2" xfId="22214" xr:uid="{67DB2E91-BC6B-4819-AA0A-6B6251E0064C}"/>
    <cellStyle name="20% - Accent3 5" xfId="188" xr:uid="{00000000-0005-0000-0000-000026000000}"/>
    <cellStyle name="20% - Accent3 5 2" xfId="4177" xr:uid="{00000000-0005-0000-0000-000093040000}"/>
    <cellStyle name="20% - Accent3 5 2 2" xfId="4176" xr:uid="{00000000-0005-0000-0000-000094040000}"/>
    <cellStyle name="20% - Accent3 5 2 2 2" xfId="4175" xr:uid="{00000000-0005-0000-0000-000095040000}"/>
    <cellStyle name="20% - Accent3 5 2 2 2 2" xfId="4174" xr:uid="{00000000-0005-0000-0000-000096040000}"/>
    <cellStyle name="20% - Accent3 5 2 2 2 2 2" xfId="4173" xr:uid="{00000000-0005-0000-0000-000097040000}"/>
    <cellStyle name="20% - Accent3 5 2 2 2 2 2 2" xfId="22209" xr:uid="{7E5CEA28-D694-48ED-BD17-EECCDDBC72AF}"/>
    <cellStyle name="20% - Accent3 5 2 2 2 2 3" xfId="4172" xr:uid="{00000000-0005-0000-0000-000098040000}"/>
    <cellStyle name="20% - Accent3 5 2 2 2 2 3 2" xfId="22208" xr:uid="{26B02189-4DB4-4C35-8E59-5861D1C2FA17}"/>
    <cellStyle name="20% - Accent3 5 2 2 2 2 4" xfId="22210" xr:uid="{A7E48D34-3B62-4130-9D0F-E7D24F7E0A84}"/>
    <cellStyle name="20% - Accent3 5 2 2 2 3" xfId="4171" xr:uid="{00000000-0005-0000-0000-000099040000}"/>
    <cellStyle name="20% - Accent3 5 2 2 2 3 2" xfId="4170" xr:uid="{00000000-0005-0000-0000-00009A040000}"/>
    <cellStyle name="20% - Accent3 5 2 2 2 3 2 2" xfId="22206" xr:uid="{7BA31EDC-C91A-4E0B-ADAA-999389B36906}"/>
    <cellStyle name="20% - Accent3 5 2 2 2 3 3" xfId="22207" xr:uid="{E511C2BE-08FB-44E3-95FD-C93DC9BBD5E0}"/>
    <cellStyle name="20% - Accent3 5 2 2 2 4" xfId="4169" xr:uid="{00000000-0005-0000-0000-00009B040000}"/>
    <cellStyle name="20% - Accent3 5 2 2 2 4 2" xfId="22205" xr:uid="{16874FC7-F464-4066-878A-03B1231767CA}"/>
    <cellStyle name="20% - Accent3 5 2 2 2 5" xfId="22211" xr:uid="{FB4BED43-1138-4009-970C-41B286A6D678}"/>
    <cellStyle name="20% - Accent3 5 2 2 3" xfId="4168" xr:uid="{00000000-0005-0000-0000-00009C040000}"/>
    <cellStyle name="20% - Accent3 5 2 2 3 2" xfId="4167" xr:uid="{00000000-0005-0000-0000-00009D040000}"/>
    <cellStyle name="20% - Accent3 5 2 2 3 2 2" xfId="22203" xr:uid="{308C76F9-B016-4C15-86D5-C92FB88FD37C}"/>
    <cellStyle name="20% - Accent3 5 2 2 3 3" xfId="4166" xr:uid="{00000000-0005-0000-0000-00009E040000}"/>
    <cellStyle name="20% - Accent3 5 2 2 3 3 2" xfId="22202" xr:uid="{BAAFF26D-A4F9-4181-928E-125B179374B2}"/>
    <cellStyle name="20% - Accent3 5 2 2 3 4" xfId="22204" xr:uid="{3C7F5FD0-3724-43D2-B03F-769C84528957}"/>
    <cellStyle name="20% - Accent3 5 2 2 4" xfId="4165" xr:uid="{00000000-0005-0000-0000-00009F040000}"/>
    <cellStyle name="20% - Accent3 5 2 2 4 2" xfId="22201" xr:uid="{F8654EDF-02DC-4E35-9284-2EA002B22BEB}"/>
    <cellStyle name="20% - Accent3 5 2 2 5" xfId="4164" xr:uid="{00000000-0005-0000-0000-0000A0040000}"/>
    <cellStyle name="20% - Accent3 5 2 2 5 2" xfId="4163" xr:uid="{00000000-0005-0000-0000-0000A1040000}"/>
    <cellStyle name="20% - Accent3 5 2 2 5 2 2" xfId="22199" xr:uid="{48202A7B-3B55-4AC7-B94E-66134890BFF9}"/>
    <cellStyle name="20% - Accent3 5 2 2 5 3" xfId="22200" xr:uid="{137F9139-53A3-4E71-828D-E4DAF0B897C3}"/>
    <cellStyle name="20% - Accent3 5 2 2 6" xfId="4162" xr:uid="{00000000-0005-0000-0000-0000A2040000}"/>
    <cellStyle name="20% - Accent3 5 2 2 6 2" xfId="22198" xr:uid="{6D528FEB-0A07-4CCC-93C0-6EA669E388DB}"/>
    <cellStyle name="20% - Accent3 5 2 2 7" xfId="22212" xr:uid="{7771256D-58E4-41B4-A49B-1CF105109DFD}"/>
    <cellStyle name="20% - Accent3 5 2 3" xfId="4161" xr:uid="{00000000-0005-0000-0000-0000A3040000}"/>
    <cellStyle name="20% - Accent3 5 2 3 2" xfId="4160" xr:uid="{00000000-0005-0000-0000-0000A4040000}"/>
    <cellStyle name="20% - Accent3 5 2 3 2 2" xfId="4159" xr:uid="{00000000-0005-0000-0000-0000A5040000}"/>
    <cellStyle name="20% - Accent3 5 2 3 2 2 2" xfId="22195" xr:uid="{9FA66174-5638-44DA-8334-65515595E8CD}"/>
    <cellStyle name="20% - Accent3 5 2 3 2 3" xfId="4158" xr:uid="{00000000-0005-0000-0000-0000A6040000}"/>
    <cellStyle name="20% - Accent3 5 2 3 2 3 2" xfId="22194" xr:uid="{5A57D551-48E3-4095-B2A9-0AF3A3596551}"/>
    <cellStyle name="20% - Accent3 5 2 3 2 4" xfId="22196" xr:uid="{25DC156F-CF38-42D4-9FFA-C580B0DD1C25}"/>
    <cellStyle name="20% - Accent3 5 2 3 3" xfId="4157" xr:uid="{00000000-0005-0000-0000-0000A7040000}"/>
    <cellStyle name="20% - Accent3 5 2 3 3 2" xfId="4156" xr:uid="{00000000-0005-0000-0000-0000A8040000}"/>
    <cellStyle name="20% - Accent3 5 2 3 3 2 2" xfId="22192" xr:uid="{2EC4B382-6DAD-4E37-8D23-36545CBABAE6}"/>
    <cellStyle name="20% - Accent3 5 2 3 3 3" xfId="22193" xr:uid="{4B895D52-8A63-4B6F-927F-9E63355A2110}"/>
    <cellStyle name="20% - Accent3 5 2 3 4" xfId="4155" xr:uid="{00000000-0005-0000-0000-0000A9040000}"/>
    <cellStyle name="20% - Accent3 5 2 3 4 2" xfId="22191" xr:uid="{5A83F430-96EC-4EC0-9A59-39E06DFC7F48}"/>
    <cellStyle name="20% - Accent3 5 2 3 5" xfId="22197" xr:uid="{EB68A896-DBC0-49C4-8D54-06C36885AEDB}"/>
    <cellStyle name="20% - Accent3 5 2 4" xfId="4154" xr:uid="{00000000-0005-0000-0000-0000AA040000}"/>
    <cellStyle name="20% - Accent3 5 2 5" xfId="4153" xr:uid="{00000000-0005-0000-0000-0000AB040000}"/>
    <cellStyle name="20% - Accent3 5 2 5 2" xfId="22190" xr:uid="{74B5550C-2A72-4FD5-A551-DED8A0D83FD4}"/>
    <cellStyle name="20% - Accent3 5 3" xfId="4152" xr:uid="{00000000-0005-0000-0000-0000AC040000}"/>
    <cellStyle name="20% - Accent3 5 3 2" xfId="4151" xr:uid="{00000000-0005-0000-0000-0000AD040000}"/>
    <cellStyle name="20% - Accent3 5 3 2 2" xfId="4150" xr:uid="{00000000-0005-0000-0000-0000AE040000}"/>
    <cellStyle name="20% - Accent3 5 3 2 2 2" xfId="22187" xr:uid="{5143D407-7D4E-4734-BDDC-DBACA491A4EC}"/>
    <cellStyle name="20% - Accent3 5 3 2 3" xfId="4149" xr:uid="{00000000-0005-0000-0000-0000AF040000}"/>
    <cellStyle name="20% - Accent3 5 3 2 3 2" xfId="22186" xr:uid="{926A892D-FB41-44EF-B9F8-7B51F8E27D52}"/>
    <cellStyle name="20% - Accent3 5 3 2 4" xfId="22188" xr:uid="{0E89830C-41B9-41FC-98B8-1688F35068A1}"/>
    <cellStyle name="20% - Accent3 5 3 3" xfId="4148" xr:uid="{00000000-0005-0000-0000-0000B0040000}"/>
    <cellStyle name="20% - Accent3 5 3 3 2" xfId="22185" xr:uid="{FF61475E-C3D8-4D87-B87C-600BA2D314FC}"/>
    <cellStyle name="20% - Accent3 5 3 4" xfId="4147" xr:uid="{00000000-0005-0000-0000-0000B1040000}"/>
    <cellStyle name="20% - Accent3 5 3 4 2" xfId="4146" xr:uid="{00000000-0005-0000-0000-0000B2040000}"/>
    <cellStyle name="20% - Accent3 5 3 4 2 2" xfId="22183" xr:uid="{81E67AFA-23A0-4656-A763-08228F2F9125}"/>
    <cellStyle name="20% - Accent3 5 3 4 3" xfId="22184" xr:uid="{D30B8D06-C015-40B3-8C62-E2031D0ACCB4}"/>
    <cellStyle name="20% - Accent3 5 3 5" xfId="4145" xr:uid="{00000000-0005-0000-0000-0000B3040000}"/>
    <cellStyle name="20% - Accent3 5 3 5 2" xfId="22182" xr:uid="{E652B9EE-72AC-4DD4-AD9E-9345D78FB935}"/>
    <cellStyle name="20% - Accent3 5 3 6" xfId="22189" xr:uid="{E5B0617C-ACD6-434E-84C8-5848530256F0}"/>
    <cellStyle name="20% - Accent3 5 4" xfId="4144" xr:uid="{00000000-0005-0000-0000-0000B4040000}"/>
    <cellStyle name="20% - Accent3 5 4 2" xfId="4143" xr:uid="{00000000-0005-0000-0000-0000B5040000}"/>
    <cellStyle name="20% - Accent3 5 4 2 2" xfId="4142" xr:uid="{00000000-0005-0000-0000-0000B6040000}"/>
    <cellStyle name="20% - Accent3 5 4 2 2 2" xfId="22179" xr:uid="{9E2DD6B7-AD68-4218-9BDD-76355776D0B3}"/>
    <cellStyle name="20% - Accent3 5 4 2 3" xfId="4141" xr:uid="{00000000-0005-0000-0000-0000B7040000}"/>
    <cellStyle name="20% - Accent3 5 4 2 3 2" xfId="22178" xr:uid="{72B3668F-3897-4AC1-A724-509B89FEDE4F}"/>
    <cellStyle name="20% - Accent3 5 4 2 4" xfId="22180" xr:uid="{76D2017D-427F-457C-BD9D-AFB6B3A4AB6D}"/>
    <cellStyle name="20% - Accent3 5 4 3" xfId="4140" xr:uid="{00000000-0005-0000-0000-0000B8040000}"/>
    <cellStyle name="20% - Accent3 5 4 3 2" xfId="4139" xr:uid="{00000000-0005-0000-0000-0000B9040000}"/>
    <cellStyle name="20% - Accent3 5 4 3 2 2" xfId="22176" xr:uid="{B86E3DBA-D797-4C11-B205-1C5364D54843}"/>
    <cellStyle name="20% - Accent3 5 4 3 3" xfId="22177" xr:uid="{D39BDF65-ED24-4684-B90E-A455A5A3645F}"/>
    <cellStyle name="20% - Accent3 5 4 4" xfId="4138" xr:uid="{00000000-0005-0000-0000-0000BA040000}"/>
    <cellStyle name="20% - Accent3 5 4 4 2" xfId="22175" xr:uid="{20E9FB69-6413-4D4B-B26A-AB2F6292F94E}"/>
    <cellStyle name="20% - Accent3 5 4 5" xfId="22181" xr:uid="{44503E75-F37E-4AF1-B27E-F97E7CE43D74}"/>
    <cellStyle name="20% - Accent3 5 5" xfId="4137" xr:uid="{00000000-0005-0000-0000-0000BB040000}"/>
    <cellStyle name="20% - Accent3 5 5 2" xfId="4136" xr:uid="{00000000-0005-0000-0000-0000BC040000}"/>
    <cellStyle name="20% - Accent3 5 5 2 2" xfId="22173" xr:uid="{F8BA439D-BD22-425A-A6FB-076AB716F06C}"/>
    <cellStyle name="20% - Accent3 5 5 3" xfId="4135" xr:uid="{00000000-0005-0000-0000-0000BD040000}"/>
    <cellStyle name="20% - Accent3 5 5 3 2" xfId="22172" xr:uid="{81512D2F-E9EB-41EF-AE20-5C7BA746E2EB}"/>
    <cellStyle name="20% - Accent3 5 5 4" xfId="22174" xr:uid="{1C99EB70-3B95-4A5F-9950-29A886739041}"/>
    <cellStyle name="20% - Accent3 5 6" xfId="4134" xr:uid="{00000000-0005-0000-0000-0000BE040000}"/>
    <cellStyle name="20% - Accent3 5 6 2" xfId="22171" xr:uid="{04A47779-BB4C-4883-9521-91EDB3F5F03F}"/>
    <cellStyle name="20% - Accent3 5 7" xfId="4133" xr:uid="{00000000-0005-0000-0000-0000BF040000}"/>
    <cellStyle name="20% - Accent3 5 7 2" xfId="4132" xr:uid="{00000000-0005-0000-0000-0000C0040000}"/>
    <cellStyle name="20% - Accent3 5 7 2 2" xfId="22169" xr:uid="{7AA11C3C-169D-478B-922F-4BFA12E5ABB3}"/>
    <cellStyle name="20% - Accent3 5 7 3" xfId="22170" xr:uid="{9E108539-17F8-47B1-AFC4-43213DE2A1BB}"/>
    <cellStyle name="20% - Accent3 5 8" xfId="4131" xr:uid="{00000000-0005-0000-0000-0000C1040000}"/>
    <cellStyle name="20% - Accent3 5 8 2" xfId="22168" xr:uid="{77907D5F-1683-46EA-AB67-CF96640B09F3}"/>
    <cellStyle name="20% - Accent3 5 9" xfId="4178" xr:uid="{00000000-0005-0000-0000-000092040000}"/>
    <cellStyle name="20% - Accent3 5 9 2" xfId="22213" xr:uid="{2A15A548-BFD1-4A5A-8304-16FF1886F96F}"/>
    <cellStyle name="20% - Accent3 6" xfId="166" xr:uid="{00000000-0005-0000-0000-000027000000}"/>
    <cellStyle name="20% - Accent3 6 2" xfId="4130" xr:uid="{00000000-0005-0000-0000-0000C3040000}"/>
    <cellStyle name="20% - Accent3 6 2 2" xfId="4129" xr:uid="{00000000-0005-0000-0000-0000C4040000}"/>
    <cellStyle name="20% - Accent3 6 2 2 2" xfId="4128" xr:uid="{00000000-0005-0000-0000-0000C5040000}"/>
    <cellStyle name="20% - Accent3 6 2 2 2 2" xfId="4127" xr:uid="{00000000-0005-0000-0000-0000C6040000}"/>
    <cellStyle name="20% - Accent3 6 2 2 2 2 2" xfId="22164" xr:uid="{6E2BB5DC-F46F-4EC7-B9E1-C4DAF9DC19F9}"/>
    <cellStyle name="20% - Accent3 6 2 2 2 3" xfId="4126" xr:uid="{00000000-0005-0000-0000-0000C7040000}"/>
    <cellStyle name="20% - Accent3 6 2 2 2 3 2" xfId="22163" xr:uid="{EB6145AE-FF15-4CF4-937E-D606147D53C7}"/>
    <cellStyle name="20% - Accent3 6 2 2 2 4" xfId="22165" xr:uid="{04680DBA-E6A2-455C-B69F-39FC3398FCC7}"/>
    <cellStyle name="20% - Accent3 6 2 2 3" xfId="4125" xr:uid="{00000000-0005-0000-0000-0000C8040000}"/>
    <cellStyle name="20% - Accent3 6 2 2 3 2" xfId="4124" xr:uid="{00000000-0005-0000-0000-0000C9040000}"/>
    <cellStyle name="20% - Accent3 6 2 2 3 2 2" xfId="22161" xr:uid="{15D3FA7D-3477-4905-87F6-295301685064}"/>
    <cellStyle name="20% - Accent3 6 2 2 3 3" xfId="22162" xr:uid="{0306E1F4-390E-4F3B-864D-1CB1EFF24366}"/>
    <cellStyle name="20% - Accent3 6 2 2 4" xfId="4123" xr:uid="{00000000-0005-0000-0000-0000CA040000}"/>
    <cellStyle name="20% - Accent3 6 2 2 4 2" xfId="22160" xr:uid="{60579220-CB89-452B-949E-4A42E31D247D}"/>
    <cellStyle name="20% - Accent3 6 2 2 5" xfId="22166" xr:uid="{A85173F1-3DE3-437E-B025-88C191418834}"/>
    <cellStyle name="20% - Accent3 6 2 3" xfId="4122" xr:uid="{00000000-0005-0000-0000-0000CB040000}"/>
    <cellStyle name="20% - Accent3 6 2 3 2" xfId="4121" xr:uid="{00000000-0005-0000-0000-0000CC040000}"/>
    <cellStyle name="20% - Accent3 6 2 3 2 2" xfId="22158" xr:uid="{4D4DD389-6C84-45F1-875F-5B1288CB8873}"/>
    <cellStyle name="20% - Accent3 6 2 3 3" xfId="4120" xr:uid="{00000000-0005-0000-0000-0000CD040000}"/>
    <cellStyle name="20% - Accent3 6 2 3 3 2" xfId="22157" xr:uid="{BC187A36-C6E2-4209-9B5A-3B8D0FCAC012}"/>
    <cellStyle name="20% - Accent3 6 2 3 4" xfId="22159" xr:uid="{9014396B-A0EA-4E33-A175-428E9F54B7EC}"/>
    <cellStyle name="20% - Accent3 6 2 4" xfId="4119" xr:uid="{00000000-0005-0000-0000-0000CE040000}"/>
    <cellStyle name="20% - Accent3 6 2 4 2" xfId="22156" xr:uid="{4FCFBFAC-7887-444E-B2CF-1B8DB410E8F7}"/>
    <cellStyle name="20% - Accent3 6 2 5" xfId="4118" xr:uid="{00000000-0005-0000-0000-0000CF040000}"/>
    <cellStyle name="20% - Accent3 6 2 5 2" xfId="4117" xr:uid="{00000000-0005-0000-0000-0000D0040000}"/>
    <cellStyle name="20% - Accent3 6 2 5 2 2" xfId="22154" xr:uid="{03ABCE16-584B-401A-8DA0-0A30E7BF86BB}"/>
    <cellStyle name="20% - Accent3 6 2 5 3" xfId="22155" xr:uid="{9EB15A65-E4AD-413C-9DA2-C8EE987E4B46}"/>
    <cellStyle name="20% - Accent3 6 2 6" xfId="4116" xr:uid="{00000000-0005-0000-0000-0000D1040000}"/>
    <cellStyle name="20% - Accent3 6 2 6 2" xfId="22153" xr:uid="{206DAEDA-0A13-4EE8-95A6-3B848052A9B2}"/>
    <cellStyle name="20% - Accent3 6 2 7" xfId="22167" xr:uid="{34E70BD7-0872-4D65-AE7C-660CE77360DA}"/>
    <cellStyle name="20% - Accent3 6 3" xfId="4115" xr:uid="{00000000-0005-0000-0000-0000D2040000}"/>
    <cellStyle name="20% - Accent3 6 3 2" xfId="4114" xr:uid="{00000000-0005-0000-0000-0000D3040000}"/>
    <cellStyle name="20% - Accent3 6 3 2 2" xfId="4113" xr:uid="{00000000-0005-0000-0000-0000D4040000}"/>
    <cellStyle name="20% - Accent3 6 3 2 2 2" xfId="22150" xr:uid="{D5379568-3483-4CA1-AD74-99993744C76D}"/>
    <cellStyle name="20% - Accent3 6 3 2 3" xfId="4112" xr:uid="{00000000-0005-0000-0000-0000D5040000}"/>
    <cellStyle name="20% - Accent3 6 3 2 3 2" xfId="22149" xr:uid="{E16094AE-FB48-4CEB-A8F5-88C5AEF21941}"/>
    <cellStyle name="20% - Accent3 6 3 2 4" xfId="22151" xr:uid="{7855D904-9C38-4A9D-B5E9-65304A3AA34D}"/>
    <cellStyle name="20% - Accent3 6 3 3" xfId="4111" xr:uid="{00000000-0005-0000-0000-0000D6040000}"/>
    <cellStyle name="20% - Accent3 6 3 3 2" xfId="4110" xr:uid="{00000000-0005-0000-0000-0000D7040000}"/>
    <cellStyle name="20% - Accent3 6 3 3 2 2" xfId="22147" xr:uid="{1995CFDA-29A8-4676-A2AF-E22F2E126BA8}"/>
    <cellStyle name="20% - Accent3 6 3 3 3" xfId="22148" xr:uid="{3BE241F8-921E-446D-87AF-979D7DA0ECF5}"/>
    <cellStyle name="20% - Accent3 6 3 4" xfId="4109" xr:uid="{00000000-0005-0000-0000-0000D8040000}"/>
    <cellStyle name="20% - Accent3 6 3 4 2" xfId="22146" xr:uid="{989AED7A-BB2A-449B-BBC2-335E7CCD1F8C}"/>
    <cellStyle name="20% - Accent3 6 3 5" xfId="22152" xr:uid="{2FED35AF-FD02-42D7-A3D3-6C748F507F45}"/>
    <cellStyle name="20% - Accent3 6 4" xfId="4108" xr:uid="{00000000-0005-0000-0000-0000D9040000}"/>
    <cellStyle name="20% - Accent3 6 5" xfId="4107" xr:uid="{00000000-0005-0000-0000-0000DA040000}"/>
    <cellStyle name="20% - Accent3 6 5 2" xfId="22145" xr:uid="{50A0EC57-133C-4605-A3B4-5D5F3DB5D584}"/>
    <cellStyle name="20% - Accent3 7" xfId="178" xr:uid="{00000000-0005-0000-0000-000028000000}"/>
    <cellStyle name="20% - Accent3 7 2" xfId="4106" xr:uid="{00000000-0005-0000-0000-0000DC040000}"/>
    <cellStyle name="20% - Accent3 7 2 2" xfId="22144" xr:uid="{B71EA3E3-0687-4111-A191-3BE53A11051A}"/>
    <cellStyle name="20% - Accent3 7 3" xfId="4105" xr:uid="{00000000-0005-0000-0000-0000DD040000}"/>
    <cellStyle name="20% - Accent3 7 4" xfId="4104" xr:uid="{00000000-0005-0000-0000-0000DE040000}"/>
    <cellStyle name="20% - Accent3 7 4 2" xfId="22143" xr:uid="{84723C42-52E4-4148-B8B8-43195AA6538B}"/>
    <cellStyle name="20% - Accent3 8" xfId="4103" xr:uid="{00000000-0005-0000-0000-0000DF040000}"/>
    <cellStyle name="20% - Accent3 8 2" xfId="4102" xr:uid="{00000000-0005-0000-0000-0000E0040000}"/>
    <cellStyle name="20% - Accent3 8 2 2" xfId="4101" xr:uid="{00000000-0005-0000-0000-0000E1040000}"/>
    <cellStyle name="20% - Accent3 8 2 2 2" xfId="22140" xr:uid="{DF6521AF-86D6-435F-9D08-A571335D2360}"/>
    <cellStyle name="20% - Accent3 8 2 3" xfId="4100" xr:uid="{00000000-0005-0000-0000-0000E2040000}"/>
    <cellStyle name="20% - Accent3 8 2 3 2" xfId="4099" xr:uid="{00000000-0005-0000-0000-0000E3040000}"/>
    <cellStyle name="20% - Accent3 8 2 3 2 2" xfId="22138" xr:uid="{3EB4E34E-7009-4F7D-85A5-90EFC6C53909}"/>
    <cellStyle name="20% - Accent3 8 2 3 3" xfId="22139" xr:uid="{19FA8299-0F0E-49B7-8494-A16E73B9E9F0}"/>
    <cellStyle name="20% - Accent3 8 2 4" xfId="22141" xr:uid="{414DDCD8-EAEE-4D20-8F2B-0760111D8916}"/>
    <cellStyle name="20% - Accent3 8 3" xfId="4098" xr:uid="{00000000-0005-0000-0000-0000E4040000}"/>
    <cellStyle name="20% - Accent3 8 3 2" xfId="22137" xr:uid="{CC02FAF8-707E-4469-B42D-379040C62DEE}"/>
    <cellStyle name="20% - Accent3 8 4" xfId="4097" xr:uid="{00000000-0005-0000-0000-0000E5040000}"/>
    <cellStyle name="20% - Accent3 8 4 2" xfId="4096" xr:uid="{00000000-0005-0000-0000-0000E6040000}"/>
    <cellStyle name="20% - Accent3 8 4 2 2" xfId="22135" xr:uid="{D79FCC06-031E-46A5-B484-1CEB7BD77943}"/>
    <cellStyle name="20% - Accent3 8 4 3" xfId="22136" xr:uid="{9FFD9F76-0665-4C8C-8515-E512DE75D07B}"/>
    <cellStyle name="20% - Accent3 8 5" xfId="4095" xr:uid="{00000000-0005-0000-0000-0000E7040000}"/>
    <cellStyle name="20% - Accent3 8 5 2" xfId="22134" xr:uid="{F5FA86C2-9168-401D-9661-8FEF9DBB0162}"/>
    <cellStyle name="20% - Accent3 8 6" xfId="22142" xr:uid="{FC6B4544-707F-4FCF-B0C5-7BFCE7006EE5}"/>
    <cellStyle name="20% - Accent3 9" xfId="4094" xr:uid="{00000000-0005-0000-0000-0000E8040000}"/>
    <cellStyle name="20% - Accent3 9 2" xfId="4093" xr:uid="{00000000-0005-0000-0000-0000E9040000}"/>
    <cellStyle name="20% - Accent3 9 2 2" xfId="4092" xr:uid="{00000000-0005-0000-0000-0000EA040000}"/>
    <cellStyle name="20% - Accent3 9 2 2 2" xfId="22131" xr:uid="{B85B1ED4-A422-48F3-9326-9B2334EC638A}"/>
    <cellStyle name="20% - Accent3 9 2 3" xfId="4091" xr:uid="{00000000-0005-0000-0000-0000EB040000}"/>
    <cellStyle name="20% - Accent3 9 2 3 2" xfId="22130" xr:uid="{76A89EC8-27EB-4090-A13F-3B395D088A23}"/>
    <cellStyle name="20% - Accent3 9 2 4" xfId="22132" xr:uid="{906622F5-0FF4-4C54-8E92-B9F58A775F03}"/>
    <cellStyle name="20% - Accent3 9 3" xfId="4090" xr:uid="{00000000-0005-0000-0000-0000EC040000}"/>
    <cellStyle name="20% - Accent3 9 3 2" xfId="22129" xr:uid="{53180D8B-9D8C-4C6D-8B63-D5DEC8F07013}"/>
    <cellStyle name="20% - Accent3 9 4" xfId="4089" xr:uid="{00000000-0005-0000-0000-0000ED040000}"/>
    <cellStyle name="20% - Accent3 9 4 2" xfId="4088" xr:uid="{00000000-0005-0000-0000-0000EE040000}"/>
    <cellStyle name="20% - Accent3 9 4 2 2" xfId="22127" xr:uid="{DE6203B9-E0B6-49EF-AACD-A1FED3863953}"/>
    <cellStyle name="20% - Accent3 9 4 3" xfId="22128" xr:uid="{7CE37387-340C-4F8C-ACB7-5F84139E79FC}"/>
    <cellStyle name="20% - Accent3 9 5" xfId="4087" xr:uid="{00000000-0005-0000-0000-0000EF040000}"/>
    <cellStyle name="20% - Accent3 9 5 2" xfId="22126" xr:uid="{D9203E55-1401-476E-B483-D58C2639FFEE}"/>
    <cellStyle name="20% - Accent3 9 6" xfId="22133" xr:uid="{C6CA073F-8E60-4CEE-9D47-3123131CCBBF}"/>
    <cellStyle name="20% - Accent4" xfId="94" builtinId="42" customBuiltin="1"/>
    <cellStyle name="20% - Accent4 10" xfId="4086" xr:uid="{00000000-0005-0000-0000-0000F0040000}"/>
    <cellStyle name="20% - Accent4 10 2" xfId="4085" xr:uid="{00000000-0005-0000-0000-0000F1040000}"/>
    <cellStyle name="20% - Accent4 10 2 2" xfId="4084" xr:uid="{00000000-0005-0000-0000-0000F2040000}"/>
    <cellStyle name="20% - Accent4 10 2 2 2" xfId="22123" xr:uid="{709CCA50-AFA0-4AD2-9061-51081A9FC101}"/>
    <cellStyle name="20% - Accent4 10 2 3" xfId="4083" xr:uid="{00000000-0005-0000-0000-0000F3040000}"/>
    <cellStyle name="20% - Accent4 10 2 3 2" xfId="22122" xr:uid="{EE834C9A-607C-4123-95BD-01141BE3DFC9}"/>
    <cellStyle name="20% - Accent4 10 2 4" xfId="22124" xr:uid="{8BC256C7-F6AE-4C26-A97C-7A203ABD8649}"/>
    <cellStyle name="20% - Accent4 10 3" xfId="4082" xr:uid="{00000000-0005-0000-0000-0000F4040000}"/>
    <cellStyle name="20% - Accent4 10 3 2" xfId="22121" xr:uid="{F7B5C039-96EA-4658-A219-EBC5DC9F3E03}"/>
    <cellStyle name="20% - Accent4 10 4" xfId="4081" xr:uid="{00000000-0005-0000-0000-0000F5040000}"/>
    <cellStyle name="20% - Accent4 10 4 2" xfId="4080" xr:uid="{00000000-0005-0000-0000-0000F6040000}"/>
    <cellStyle name="20% - Accent4 10 4 2 2" xfId="22119" xr:uid="{2B4BBCEE-80CD-4655-BB67-0851D92585BE}"/>
    <cellStyle name="20% - Accent4 10 4 3" xfId="22120" xr:uid="{8A13D216-5EDE-4752-9FE9-9BA0461A8065}"/>
    <cellStyle name="20% - Accent4 10 5" xfId="4079" xr:uid="{00000000-0005-0000-0000-0000F7040000}"/>
    <cellStyle name="20% - Accent4 10 5 2" xfId="22118" xr:uid="{BA9704FA-EE9E-478F-B141-008BAD7F598F}"/>
    <cellStyle name="20% - Accent4 10 6" xfId="22125" xr:uid="{E5577C01-9B4E-4BA0-AAE8-BC72F370E39C}"/>
    <cellStyle name="20% - Accent4 11" xfId="4078" xr:uid="{00000000-0005-0000-0000-0000F8040000}"/>
    <cellStyle name="20% - Accent4 11 2" xfId="4077" xr:uid="{00000000-0005-0000-0000-0000F9040000}"/>
    <cellStyle name="20% - Accent4 11 2 2" xfId="22116" xr:uid="{0287C7C1-DC4A-48B9-A59A-A51B63860896}"/>
    <cellStyle name="20% - Accent4 11 3" xfId="4076" xr:uid="{00000000-0005-0000-0000-0000FA040000}"/>
    <cellStyle name="20% - Accent4 11 3 2" xfId="4075" xr:uid="{00000000-0005-0000-0000-0000FB040000}"/>
    <cellStyle name="20% - Accent4 11 3 2 2" xfId="22114" xr:uid="{D82415FA-4EEA-443C-AF3C-4DE2892EE24F}"/>
    <cellStyle name="20% - Accent4 11 3 3" xfId="22115" xr:uid="{4C375B05-AC28-4923-9989-152D75D90A10}"/>
    <cellStyle name="20% - Accent4 11 4" xfId="22117" xr:uid="{F7B4C185-88A1-423F-A0B2-0A8575630F6F}"/>
    <cellStyle name="20% - Accent4 12" xfId="4074" xr:uid="{00000000-0005-0000-0000-0000FC040000}"/>
    <cellStyle name="20% - Accent4 12 2" xfId="4073" xr:uid="{00000000-0005-0000-0000-0000FD040000}"/>
    <cellStyle name="20% - Accent4 12 2 2" xfId="22112" xr:uid="{51458CED-3661-4150-86BD-EE02E3506057}"/>
    <cellStyle name="20% - Accent4 12 3" xfId="4072" xr:uid="{00000000-0005-0000-0000-0000FE040000}"/>
    <cellStyle name="20% - Accent4 12 3 2" xfId="22111" xr:uid="{F96CEB6E-2F2B-4C75-B1AE-EBFD4FB38D38}"/>
    <cellStyle name="20% - Accent4 12 4" xfId="22113" xr:uid="{C61D53B7-1764-4B7E-BE1C-A0FC155E73CB}"/>
    <cellStyle name="20% - Accent4 13" xfId="4071" xr:uid="{00000000-0005-0000-0000-0000FF040000}"/>
    <cellStyle name="20% - Accent4 13 2" xfId="4070" xr:uid="{00000000-0005-0000-0000-000000050000}"/>
    <cellStyle name="20% - Accent4 13 2 2" xfId="22109" xr:uid="{E9778A11-3B7F-4640-978F-3E54C3F863EA}"/>
    <cellStyle name="20% - Accent4 13 3" xfId="4069" xr:uid="{00000000-0005-0000-0000-000001050000}"/>
    <cellStyle name="20% - Accent4 13 3 2" xfId="22108" xr:uid="{6B2BFCA0-B2F5-46EE-9D81-04E2B5603A18}"/>
    <cellStyle name="20% - Accent4 13 4" xfId="22110" xr:uid="{0F0A0C12-8D74-4FEC-AE84-2C124AA40D7F}"/>
    <cellStyle name="20% - Accent4 14" xfId="4068" xr:uid="{00000000-0005-0000-0000-000002050000}"/>
    <cellStyle name="20% - Accent4 14 2" xfId="4067" xr:uid="{00000000-0005-0000-0000-000003050000}"/>
    <cellStyle name="20% - Accent4 14 2 2" xfId="22107" xr:uid="{A7BD2E41-7A60-43B9-A038-03B608473FB7}"/>
    <cellStyle name="20% - Accent4 15" xfId="4066" xr:uid="{00000000-0005-0000-0000-000004050000}"/>
    <cellStyle name="20% - Accent4 15 2" xfId="22106" xr:uid="{BE5CF6D4-CD00-42F7-82AD-38532934FCB3}"/>
    <cellStyle name="20% - Accent4 16" xfId="4065" xr:uid="{00000000-0005-0000-0000-000005050000}"/>
    <cellStyle name="20% - Accent4 17" xfId="20668" xr:uid="{10AAAC50-1189-40F2-9D9D-28DF1D4B9F11}"/>
    <cellStyle name="20% - Accent4 2" xfId="113" xr:uid="{00000000-0005-0000-0000-000029000000}"/>
    <cellStyle name="20% - Accent4 2 2" xfId="4064" xr:uid="{00000000-0005-0000-0000-000007050000}"/>
    <cellStyle name="20% - Accent4 2 3" xfId="4063" xr:uid="{00000000-0005-0000-0000-000008050000}"/>
    <cellStyle name="20% - Accent4 2 3 2" xfId="4062" xr:uid="{00000000-0005-0000-0000-000009050000}"/>
    <cellStyle name="20% - Accent4 2 3 2 2" xfId="4061" xr:uid="{00000000-0005-0000-0000-00000A050000}"/>
    <cellStyle name="20% - Accent4 2 3 2 2 2" xfId="4060" xr:uid="{00000000-0005-0000-0000-00000B050000}"/>
    <cellStyle name="20% - Accent4 2 3 2 2 2 2" xfId="4059" xr:uid="{00000000-0005-0000-0000-00000C050000}"/>
    <cellStyle name="20% - Accent4 2 3 2 2 2 2 2" xfId="22101" xr:uid="{DE935F5A-50E8-4241-8064-1A06DB99EB37}"/>
    <cellStyle name="20% - Accent4 2 3 2 2 2 3" xfId="4058" xr:uid="{00000000-0005-0000-0000-00000D050000}"/>
    <cellStyle name="20% - Accent4 2 3 2 2 2 3 2" xfId="22100" xr:uid="{26E4CE1A-B217-4256-B9F3-CAFCB81B172F}"/>
    <cellStyle name="20% - Accent4 2 3 2 2 2 4" xfId="22102" xr:uid="{B5A60954-5E11-4F97-93D3-E11902616573}"/>
    <cellStyle name="20% - Accent4 2 3 2 2 3" xfId="4057" xr:uid="{00000000-0005-0000-0000-00000E050000}"/>
    <cellStyle name="20% - Accent4 2 3 2 2 3 2" xfId="4056" xr:uid="{00000000-0005-0000-0000-00000F050000}"/>
    <cellStyle name="20% - Accent4 2 3 2 2 3 2 2" xfId="22098" xr:uid="{50D8318A-FB19-4F04-ADD6-34A170C3ED47}"/>
    <cellStyle name="20% - Accent4 2 3 2 2 3 3" xfId="22099" xr:uid="{F2FDB42A-B9C5-43C5-85DE-8DAC93616161}"/>
    <cellStyle name="20% - Accent4 2 3 2 2 4" xfId="4055" xr:uid="{00000000-0005-0000-0000-000010050000}"/>
    <cellStyle name="20% - Accent4 2 3 2 2 4 2" xfId="22097" xr:uid="{45028615-C274-4E26-B1A9-34DFE0C300B1}"/>
    <cellStyle name="20% - Accent4 2 3 2 2 5" xfId="22103" xr:uid="{060C1FF3-FD62-4826-A70B-8E0D50E12BF4}"/>
    <cellStyle name="20% - Accent4 2 3 2 3" xfId="4054" xr:uid="{00000000-0005-0000-0000-000011050000}"/>
    <cellStyle name="20% - Accent4 2 3 2 3 2" xfId="4053" xr:uid="{00000000-0005-0000-0000-000012050000}"/>
    <cellStyle name="20% - Accent4 2 3 2 3 2 2" xfId="4052" xr:uid="{00000000-0005-0000-0000-000013050000}"/>
    <cellStyle name="20% - Accent4 2 3 2 3 2 2 2" xfId="22094" xr:uid="{4427B0DB-CFD0-4573-AEA2-0C8711F5C0DB}"/>
    <cellStyle name="20% - Accent4 2 3 2 3 2 3" xfId="4051" xr:uid="{00000000-0005-0000-0000-000014050000}"/>
    <cellStyle name="20% - Accent4 2 3 2 3 2 3 2" xfId="22093" xr:uid="{7EE37CE7-61BC-46D0-9F10-6D7474ED6546}"/>
    <cellStyle name="20% - Accent4 2 3 2 3 2 4" xfId="22095" xr:uid="{0B45B9E3-062A-495A-9720-1214C55755CF}"/>
    <cellStyle name="20% - Accent4 2 3 2 3 3" xfId="4050" xr:uid="{00000000-0005-0000-0000-000015050000}"/>
    <cellStyle name="20% - Accent4 2 3 2 3 3 2" xfId="4049" xr:uid="{00000000-0005-0000-0000-000016050000}"/>
    <cellStyle name="20% - Accent4 2 3 2 3 3 2 2" xfId="22091" xr:uid="{8F3F7E5A-A000-4BC9-84AD-2EE20488EFEA}"/>
    <cellStyle name="20% - Accent4 2 3 2 3 3 3" xfId="22092" xr:uid="{92AA600D-9BD2-4B0F-893C-38A17E49D081}"/>
    <cellStyle name="20% - Accent4 2 3 2 3 4" xfId="4048" xr:uid="{00000000-0005-0000-0000-000017050000}"/>
    <cellStyle name="20% - Accent4 2 3 2 3 4 2" xfId="22090" xr:uid="{8B01111C-2AD2-4984-95CE-8D153244AE81}"/>
    <cellStyle name="20% - Accent4 2 3 2 3 5" xfId="22096" xr:uid="{FF3912EE-8631-4F11-95A9-1C8FD62C8AC9}"/>
    <cellStyle name="20% - Accent4 2 3 2 4" xfId="4047" xr:uid="{00000000-0005-0000-0000-000018050000}"/>
    <cellStyle name="20% - Accent4 2 3 2 4 2" xfId="4046" xr:uid="{00000000-0005-0000-0000-000019050000}"/>
    <cellStyle name="20% - Accent4 2 3 2 4 2 2" xfId="22088" xr:uid="{4CDCF60A-5D64-49FA-976D-551743F0EDAC}"/>
    <cellStyle name="20% - Accent4 2 3 2 4 3" xfId="4045" xr:uid="{00000000-0005-0000-0000-00001A050000}"/>
    <cellStyle name="20% - Accent4 2 3 2 4 3 2" xfId="22087" xr:uid="{23F33086-8FF2-4462-A7AD-0DA0C244CFA0}"/>
    <cellStyle name="20% - Accent4 2 3 2 4 4" xfId="22089" xr:uid="{E1C425D2-41B2-4D73-9D9C-EA87A16091D6}"/>
    <cellStyle name="20% - Accent4 2 3 2 5" xfId="4044" xr:uid="{00000000-0005-0000-0000-00001B050000}"/>
    <cellStyle name="20% - Accent4 2 3 2 5 2" xfId="22086" xr:uid="{D9423089-80C0-4106-A079-084F128297B6}"/>
    <cellStyle name="20% - Accent4 2 3 2 6" xfId="4043" xr:uid="{00000000-0005-0000-0000-00001C050000}"/>
    <cellStyle name="20% - Accent4 2 3 2 6 2" xfId="4042" xr:uid="{00000000-0005-0000-0000-00001D050000}"/>
    <cellStyle name="20% - Accent4 2 3 2 6 2 2" xfId="22084" xr:uid="{69362A1A-B65B-43E9-BDA3-78601A8F291C}"/>
    <cellStyle name="20% - Accent4 2 3 2 6 3" xfId="22085" xr:uid="{67D90C7E-DB4B-49AD-9EDF-861E4FA6717C}"/>
    <cellStyle name="20% - Accent4 2 3 2 7" xfId="4041" xr:uid="{00000000-0005-0000-0000-00001E050000}"/>
    <cellStyle name="20% - Accent4 2 3 2 7 2" xfId="22083" xr:uid="{F904274A-6CBC-4E9C-BCFD-9D08200F5B54}"/>
    <cellStyle name="20% - Accent4 2 3 2 8" xfId="22104" xr:uid="{231EB303-54A9-4A4E-83E9-63EB45B2AB39}"/>
    <cellStyle name="20% - Accent4 2 3 3" xfId="4040" xr:uid="{00000000-0005-0000-0000-00001F050000}"/>
    <cellStyle name="20% - Accent4 2 3 3 2" xfId="4039" xr:uid="{00000000-0005-0000-0000-000020050000}"/>
    <cellStyle name="20% - Accent4 2 3 3 2 2" xfId="4038" xr:uid="{00000000-0005-0000-0000-000021050000}"/>
    <cellStyle name="20% - Accent4 2 3 3 2 2 2" xfId="22080" xr:uid="{C4976935-BAC1-461D-BB43-212B0CD0CCBD}"/>
    <cellStyle name="20% - Accent4 2 3 3 2 3" xfId="4037" xr:uid="{00000000-0005-0000-0000-000022050000}"/>
    <cellStyle name="20% - Accent4 2 3 3 2 3 2" xfId="22079" xr:uid="{8C29BD6E-F90D-4840-9BA6-A76B53C99680}"/>
    <cellStyle name="20% - Accent4 2 3 3 2 4" xfId="22081" xr:uid="{603818A5-73F5-41B9-ADB0-C4AF81CA2414}"/>
    <cellStyle name="20% - Accent4 2 3 3 3" xfId="4036" xr:uid="{00000000-0005-0000-0000-000023050000}"/>
    <cellStyle name="20% - Accent4 2 3 3 3 2" xfId="4035" xr:uid="{00000000-0005-0000-0000-000024050000}"/>
    <cellStyle name="20% - Accent4 2 3 3 3 2 2" xfId="22077" xr:uid="{4A162820-377A-47E0-AA92-AD13E5123420}"/>
    <cellStyle name="20% - Accent4 2 3 3 3 3" xfId="22078" xr:uid="{41A7C332-2219-4176-9292-5DCCBA705B00}"/>
    <cellStyle name="20% - Accent4 2 3 3 4" xfId="4034" xr:uid="{00000000-0005-0000-0000-000025050000}"/>
    <cellStyle name="20% - Accent4 2 3 3 4 2" xfId="22076" xr:uid="{58D903E4-18F9-4BAA-89CF-0B6C5852B5F3}"/>
    <cellStyle name="20% - Accent4 2 3 3 5" xfId="22082" xr:uid="{3A978367-32E8-4C17-A545-6123326A00D0}"/>
    <cellStyle name="20% - Accent4 2 3 4" xfId="4033" xr:uid="{00000000-0005-0000-0000-000026050000}"/>
    <cellStyle name="20% - Accent4 2 3 4 2" xfId="4032" xr:uid="{00000000-0005-0000-0000-000027050000}"/>
    <cellStyle name="20% - Accent4 2 3 4 2 2" xfId="4031" xr:uid="{00000000-0005-0000-0000-000028050000}"/>
    <cellStyle name="20% - Accent4 2 3 4 2 2 2" xfId="22073" xr:uid="{03012D07-0C61-4240-AA25-638B0EAF0932}"/>
    <cellStyle name="20% - Accent4 2 3 4 2 3" xfId="4030" xr:uid="{00000000-0005-0000-0000-000029050000}"/>
    <cellStyle name="20% - Accent4 2 3 4 2 3 2" xfId="22072" xr:uid="{A747434A-856C-4B91-B9D6-CCC915288C29}"/>
    <cellStyle name="20% - Accent4 2 3 4 2 4" xfId="22074" xr:uid="{C9B62C73-FDFA-41E6-951A-081F7C3148D1}"/>
    <cellStyle name="20% - Accent4 2 3 4 3" xfId="4029" xr:uid="{00000000-0005-0000-0000-00002A050000}"/>
    <cellStyle name="20% - Accent4 2 3 4 3 2" xfId="4028" xr:uid="{00000000-0005-0000-0000-00002B050000}"/>
    <cellStyle name="20% - Accent4 2 3 4 3 2 2" xfId="22070" xr:uid="{0ED459CC-DFB9-4137-B57E-B0DC28C71683}"/>
    <cellStyle name="20% - Accent4 2 3 4 3 3" xfId="22071" xr:uid="{6CB6BC9F-664B-429D-9607-4DAE9B911823}"/>
    <cellStyle name="20% - Accent4 2 3 4 4" xfId="4027" xr:uid="{00000000-0005-0000-0000-00002C050000}"/>
    <cellStyle name="20% - Accent4 2 3 4 4 2" xfId="22069" xr:uid="{05ECD79D-E954-4C6C-B547-DC1987EA4869}"/>
    <cellStyle name="20% - Accent4 2 3 4 5" xfId="22075" xr:uid="{F7A59D24-5D85-442C-94A1-FFC4A930787F}"/>
    <cellStyle name="20% - Accent4 2 3 5" xfId="4026" xr:uid="{00000000-0005-0000-0000-00002D050000}"/>
    <cellStyle name="20% - Accent4 2 3 5 2" xfId="4025" xr:uid="{00000000-0005-0000-0000-00002E050000}"/>
    <cellStyle name="20% - Accent4 2 3 5 2 2" xfId="22067" xr:uid="{8B33E66F-7967-483F-9929-A9E9E6810E5F}"/>
    <cellStyle name="20% - Accent4 2 3 5 3" xfId="4024" xr:uid="{00000000-0005-0000-0000-00002F050000}"/>
    <cellStyle name="20% - Accent4 2 3 5 3 2" xfId="22066" xr:uid="{91BF07A1-DD35-4B02-A232-AC1863DDEEE8}"/>
    <cellStyle name="20% - Accent4 2 3 5 4" xfId="22068" xr:uid="{B5C0315E-2897-4FBF-9113-1D95A30796FD}"/>
    <cellStyle name="20% - Accent4 2 3 6" xfId="4023" xr:uid="{00000000-0005-0000-0000-000030050000}"/>
    <cellStyle name="20% - Accent4 2 3 6 2" xfId="22065" xr:uid="{4220F843-2465-44E2-A063-71DE2C9B147A}"/>
    <cellStyle name="20% - Accent4 2 3 7" xfId="4022" xr:uid="{00000000-0005-0000-0000-000031050000}"/>
    <cellStyle name="20% - Accent4 2 3 7 2" xfId="4021" xr:uid="{00000000-0005-0000-0000-000032050000}"/>
    <cellStyle name="20% - Accent4 2 3 7 2 2" xfId="22063" xr:uid="{D369AB28-BFD5-4E46-8996-56189B9C6C8F}"/>
    <cellStyle name="20% - Accent4 2 3 7 3" xfId="22064" xr:uid="{0A64F2EB-C4D5-4C2C-AA13-D1BBE1F0C4C2}"/>
    <cellStyle name="20% - Accent4 2 3 8" xfId="4020" xr:uid="{00000000-0005-0000-0000-000033050000}"/>
    <cellStyle name="20% - Accent4 2 3 8 2" xfId="22062" xr:uid="{DE487F6B-DA9C-4220-82D3-0FFD587DB3E3}"/>
    <cellStyle name="20% - Accent4 2 3 9" xfId="22105" xr:uid="{6F697409-73D0-4DD0-836D-66FB41D645F3}"/>
    <cellStyle name="20% - Accent4 2 4" xfId="4019" xr:uid="{00000000-0005-0000-0000-000034050000}"/>
    <cellStyle name="20% - Accent4 2 4 2" xfId="4018" xr:uid="{00000000-0005-0000-0000-000035050000}"/>
    <cellStyle name="20% - Accent4 2 4 2 2" xfId="4017" xr:uid="{00000000-0005-0000-0000-000036050000}"/>
    <cellStyle name="20% - Accent4 2 4 2 2 2" xfId="4016" xr:uid="{00000000-0005-0000-0000-000037050000}"/>
    <cellStyle name="20% - Accent4 2 4 2 2 2 2" xfId="4015" xr:uid="{00000000-0005-0000-0000-000038050000}"/>
    <cellStyle name="20% - Accent4 2 4 2 2 2 2 2" xfId="22057" xr:uid="{23DB5C51-2272-424D-BA71-0304D52C8D69}"/>
    <cellStyle name="20% - Accent4 2 4 2 2 2 3" xfId="4014" xr:uid="{00000000-0005-0000-0000-000039050000}"/>
    <cellStyle name="20% - Accent4 2 4 2 2 2 3 2" xfId="22056" xr:uid="{916F91C4-F269-4605-AA69-09F980A889AA}"/>
    <cellStyle name="20% - Accent4 2 4 2 2 2 4" xfId="22058" xr:uid="{2C1413D3-8594-4223-98A1-4475C19B54A5}"/>
    <cellStyle name="20% - Accent4 2 4 2 2 3" xfId="4013" xr:uid="{00000000-0005-0000-0000-00003A050000}"/>
    <cellStyle name="20% - Accent4 2 4 2 2 3 2" xfId="4012" xr:uid="{00000000-0005-0000-0000-00003B050000}"/>
    <cellStyle name="20% - Accent4 2 4 2 2 3 2 2" xfId="22054" xr:uid="{86EC087E-2D77-47FE-89E2-78B68FAB908E}"/>
    <cellStyle name="20% - Accent4 2 4 2 2 3 3" xfId="22055" xr:uid="{10BC3D4E-0A3A-424C-82CF-6EEB481E7EE2}"/>
    <cellStyle name="20% - Accent4 2 4 2 2 4" xfId="4011" xr:uid="{00000000-0005-0000-0000-00003C050000}"/>
    <cellStyle name="20% - Accent4 2 4 2 2 4 2" xfId="22053" xr:uid="{34DDF0B9-186B-489D-93BF-CFBD6AB85878}"/>
    <cellStyle name="20% - Accent4 2 4 2 2 5" xfId="22059" xr:uid="{4C18F027-9FD9-42E0-A170-CE8068DAFE14}"/>
    <cellStyle name="20% - Accent4 2 4 2 3" xfId="4010" xr:uid="{00000000-0005-0000-0000-00003D050000}"/>
    <cellStyle name="20% - Accent4 2 4 2 3 2" xfId="4009" xr:uid="{00000000-0005-0000-0000-00003E050000}"/>
    <cellStyle name="20% - Accent4 2 4 2 3 2 2" xfId="4008" xr:uid="{00000000-0005-0000-0000-00003F050000}"/>
    <cellStyle name="20% - Accent4 2 4 2 3 2 2 2" xfId="22050" xr:uid="{FEAB9144-A063-44F6-87DE-C254C3E03CB5}"/>
    <cellStyle name="20% - Accent4 2 4 2 3 2 3" xfId="4007" xr:uid="{00000000-0005-0000-0000-000040050000}"/>
    <cellStyle name="20% - Accent4 2 4 2 3 2 3 2" xfId="22049" xr:uid="{5B843953-2363-4C1E-941B-B8F92B32AEB7}"/>
    <cellStyle name="20% - Accent4 2 4 2 3 2 4" xfId="22051" xr:uid="{4801E050-B5EF-4D23-B785-CC17F92A1C11}"/>
    <cellStyle name="20% - Accent4 2 4 2 3 3" xfId="4006" xr:uid="{00000000-0005-0000-0000-000041050000}"/>
    <cellStyle name="20% - Accent4 2 4 2 3 3 2" xfId="4005" xr:uid="{00000000-0005-0000-0000-000042050000}"/>
    <cellStyle name="20% - Accent4 2 4 2 3 3 2 2" xfId="22047" xr:uid="{D587298D-46EF-4C3C-80CE-F69A54BA8EB7}"/>
    <cellStyle name="20% - Accent4 2 4 2 3 3 3" xfId="22048" xr:uid="{C7F3D03F-9E87-439B-A691-B9E3EC106091}"/>
    <cellStyle name="20% - Accent4 2 4 2 3 4" xfId="4004" xr:uid="{00000000-0005-0000-0000-000043050000}"/>
    <cellStyle name="20% - Accent4 2 4 2 3 4 2" xfId="22046" xr:uid="{50790997-A151-47D8-9B30-9FB069343167}"/>
    <cellStyle name="20% - Accent4 2 4 2 3 5" xfId="22052" xr:uid="{E754D734-3961-4893-9072-395D70D3D33F}"/>
    <cellStyle name="20% - Accent4 2 4 2 4" xfId="4003" xr:uid="{00000000-0005-0000-0000-000044050000}"/>
    <cellStyle name="20% - Accent4 2 4 2 4 2" xfId="4002" xr:uid="{00000000-0005-0000-0000-000045050000}"/>
    <cellStyle name="20% - Accent4 2 4 2 4 2 2" xfId="22044" xr:uid="{295938DB-D541-4C91-8AD8-DB751C3B9FE0}"/>
    <cellStyle name="20% - Accent4 2 4 2 4 3" xfId="4001" xr:uid="{00000000-0005-0000-0000-000046050000}"/>
    <cellStyle name="20% - Accent4 2 4 2 4 3 2" xfId="22043" xr:uid="{F81C264D-38D5-4FAB-8306-86CC65ED78A0}"/>
    <cellStyle name="20% - Accent4 2 4 2 4 4" xfId="22045" xr:uid="{DBBD2925-9880-4D7A-9332-485DEC21D14D}"/>
    <cellStyle name="20% - Accent4 2 4 2 5" xfId="4000" xr:uid="{00000000-0005-0000-0000-000047050000}"/>
    <cellStyle name="20% - Accent4 2 4 2 5 2" xfId="22042" xr:uid="{65D90E58-F848-4D07-91B1-FAFBBD910A30}"/>
    <cellStyle name="20% - Accent4 2 4 2 6" xfId="3999" xr:uid="{00000000-0005-0000-0000-000048050000}"/>
    <cellStyle name="20% - Accent4 2 4 2 6 2" xfId="3998" xr:uid="{00000000-0005-0000-0000-000049050000}"/>
    <cellStyle name="20% - Accent4 2 4 2 6 2 2" xfId="22040" xr:uid="{3AC5F1E7-2D41-42B9-B4C5-0E21D567A856}"/>
    <cellStyle name="20% - Accent4 2 4 2 6 3" xfId="22041" xr:uid="{DBDA2453-F4D4-491D-B6E4-CFCFBBFEBD91}"/>
    <cellStyle name="20% - Accent4 2 4 2 7" xfId="3997" xr:uid="{00000000-0005-0000-0000-00004A050000}"/>
    <cellStyle name="20% - Accent4 2 4 2 7 2" xfId="22039" xr:uid="{33B454BF-9D92-4DBE-936A-448C0EE7BC50}"/>
    <cellStyle name="20% - Accent4 2 4 2 8" xfId="22060" xr:uid="{4B31137A-2E2A-49CC-8403-6C85F0E6E44F}"/>
    <cellStyle name="20% - Accent4 2 4 3" xfId="3996" xr:uid="{00000000-0005-0000-0000-00004B050000}"/>
    <cellStyle name="20% - Accent4 2 4 3 2" xfId="3995" xr:uid="{00000000-0005-0000-0000-00004C050000}"/>
    <cellStyle name="20% - Accent4 2 4 3 2 2" xfId="3994" xr:uid="{00000000-0005-0000-0000-00004D050000}"/>
    <cellStyle name="20% - Accent4 2 4 3 2 2 2" xfId="22036" xr:uid="{FFD85122-C789-4BE4-9A2F-998BF4DB9E05}"/>
    <cellStyle name="20% - Accent4 2 4 3 2 3" xfId="3993" xr:uid="{00000000-0005-0000-0000-00004E050000}"/>
    <cellStyle name="20% - Accent4 2 4 3 2 3 2" xfId="22035" xr:uid="{69DA9A13-5CA2-46AA-828A-39BC213B7033}"/>
    <cellStyle name="20% - Accent4 2 4 3 2 4" xfId="22037" xr:uid="{3C060B68-D2BA-402B-84D4-9CE71F899206}"/>
    <cellStyle name="20% - Accent4 2 4 3 3" xfId="3992" xr:uid="{00000000-0005-0000-0000-00004F050000}"/>
    <cellStyle name="20% - Accent4 2 4 3 3 2" xfId="3991" xr:uid="{00000000-0005-0000-0000-000050050000}"/>
    <cellStyle name="20% - Accent4 2 4 3 3 2 2" xfId="22033" xr:uid="{C2BA6C38-6478-4526-BBEE-5797CA4B070F}"/>
    <cellStyle name="20% - Accent4 2 4 3 3 3" xfId="22034" xr:uid="{3421B3D3-3878-40F4-B7F7-DEB141B33101}"/>
    <cellStyle name="20% - Accent4 2 4 3 4" xfId="3990" xr:uid="{00000000-0005-0000-0000-000051050000}"/>
    <cellStyle name="20% - Accent4 2 4 3 4 2" xfId="22032" xr:uid="{B65E6125-1E02-45C9-B024-F0B54BD90EA8}"/>
    <cellStyle name="20% - Accent4 2 4 3 5" xfId="22038" xr:uid="{BA575922-80B5-4C8C-A71D-0A8118F3BEF5}"/>
    <cellStyle name="20% - Accent4 2 4 4" xfId="3989" xr:uid="{00000000-0005-0000-0000-000052050000}"/>
    <cellStyle name="20% - Accent4 2 4 4 2" xfId="3988" xr:uid="{00000000-0005-0000-0000-000053050000}"/>
    <cellStyle name="20% - Accent4 2 4 4 2 2" xfId="3987" xr:uid="{00000000-0005-0000-0000-000054050000}"/>
    <cellStyle name="20% - Accent4 2 4 4 2 2 2" xfId="22029" xr:uid="{3DF1C970-39AA-425B-8F56-3D344AE14E31}"/>
    <cellStyle name="20% - Accent4 2 4 4 2 3" xfId="3986" xr:uid="{00000000-0005-0000-0000-000055050000}"/>
    <cellStyle name="20% - Accent4 2 4 4 2 3 2" xfId="22028" xr:uid="{7BF0EBD6-017B-4A9A-BD62-2A103DB02282}"/>
    <cellStyle name="20% - Accent4 2 4 4 2 4" xfId="22030" xr:uid="{0BE9B277-1490-4D49-A3ED-E456D72BCCE6}"/>
    <cellStyle name="20% - Accent4 2 4 4 3" xfId="3985" xr:uid="{00000000-0005-0000-0000-000056050000}"/>
    <cellStyle name="20% - Accent4 2 4 4 3 2" xfId="3984" xr:uid="{00000000-0005-0000-0000-000057050000}"/>
    <cellStyle name="20% - Accent4 2 4 4 3 2 2" xfId="22026" xr:uid="{EF77B043-863B-4BB3-916A-3097A023490D}"/>
    <cellStyle name="20% - Accent4 2 4 4 3 3" xfId="22027" xr:uid="{B466A39D-99F6-4EA0-9763-49C394472838}"/>
    <cellStyle name="20% - Accent4 2 4 4 4" xfId="3983" xr:uid="{00000000-0005-0000-0000-000058050000}"/>
    <cellStyle name="20% - Accent4 2 4 4 4 2" xfId="22025" xr:uid="{B76B402B-C6BA-42CB-869F-D00E416AF26C}"/>
    <cellStyle name="20% - Accent4 2 4 4 5" xfId="22031" xr:uid="{BD5CB611-F3B1-4FA7-B16F-97467601DFC3}"/>
    <cellStyle name="20% - Accent4 2 4 5" xfId="3982" xr:uid="{00000000-0005-0000-0000-000059050000}"/>
    <cellStyle name="20% - Accent4 2 4 5 2" xfId="3981" xr:uid="{00000000-0005-0000-0000-00005A050000}"/>
    <cellStyle name="20% - Accent4 2 4 5 2 2" xfId="22023" xr:uid="{DC454697-F811-467F-9401-209F34EDA06A}"/>
    <cellStyle name="20% - Accent4 2 4 5 3" xfId="3980" xr:uid="{00000000-0005-0000-0000-00005B050000}"/>
    <cellStyle name="20% - Accent4 2 4 5 3 2" xfId="22022" xr:uid="{0C989A92-05D9-43BD-B4A2-BC8C03787B16}"/>
    <cellStyle name="20% - Accent4 2 4 5 4" xfId="22024" xr:uid="{6CBA9CEE-A4BD-4316-86C8-72FC56F10869}"/>
    <cellStyle name="20% - Accent4 2 4 6" xfId="3979" xr:uid="{00000000-0005-0000-0000-00005C050000}"/>
    <cellStyle name="20% - Accent4 2 4 6 2" xfId="22021" xr:uid="{5E846F61-0F1A-4447-AA28-CE611D2E9D07}"/>
    <cellStyle name="20% - Accent4 2 4 7" xfId="3978" xr:uid="{00000000-0005-0000-0000-00005D050000}"/>
    <cellStyle name="20% - Accent4 2 4 7 2" xfId="3977" xr:uid="{00000000-0005-0000-0000-00005E050000}"/>
    <cellStyle name="20% - Accent4 2 4 7 2 2" xfId="22019" xr:uid="{E7BFC2AB-AAF5-4916-AC09-D0DDA7F2BF67}"/>
    <cellStyle name="20% - Accent4 2 4 7 3" xfId="22020" xr:uid="{7F99FAE8-CBA0-454B-BB8D-79172BC54ACA}"/>
    <cellStyle name="20% - Accent4 2 4 8" xfId="3976" xr:uid="{00000000-0005-0000-0000-00005F050000}"/>
    <cellStyle name="20% - Accent4 2 4 8 2" xfId="22018" xr:uid="{1AA82C20-377C-474D-955F-34282FF6BD71}"/>
    <cellStyle name="20% - Accent4 2 4 9" xfId="22061" xr:uid="{F024F701-0DA4-4FE8-B70A-B8EDD9240209}"/>
    <cellStyle name="20% - Accent4 2 5" xfId="3975" xr:uid="{00000000-0005-0000-0000-000060050000}"/>
    <cellStyle name="20% - Accent4 2 5 2" xfId="3974" xr:uid="{00000000-0005-0000-0000-000061050000}"/>
    <cellStyle name="20% - Accent4 2 5 2 2" xfId="3973" xr:uid="{00000000-0005-0000-0000-000062050000}"/>
    <cellStyle name="20% - Accent4 2 5 2 2 2" xfId="3972" xr:uid="{00000000-0005-0000-0000-000063050000}"/>
    <cellStyle name="20% - Accent4 2 5 2 2 2 2" xfId="3971" xr:uid="{00000000-0005-0000-0000-000064050000}"/>
    <cellStyle name="20% - Accent4 2 5 2 2 2 2 2" xfId="22013" xr:uid="{AD3EA77E-1CB0-4D58-B1F8-A3012632E45C}"/>
    <cellStyle name="20% - Accent4 2 5 2 2 2 3" xfId="3970" xr:uid="{00000000-0005-0000-0000-000065050000}"/>
    <cellStyle name="20% - Accent4 2 5 2 2 2 3 2" xfId="22012" xr:uid="{AFCEA9FB-0F0B-4717-B300-58E9254FD7CD}"/>
    <cellStyle name="20% - Accent4 2 5 2 2 2 4" xfId="22014" xr:uid="{74E063F5-5072-4F56-8046-4AB35CCCFD08}"/>
    <cellStyle name="20% - Accent4 2 5 2 2 3" xfId="3969" xr:uid="{00000000-0005-0000-0000-000066050000}"/>
    <cellStyle name="20% - Accent4 2 5 2 2 3 2" xfId="3968" xr:uid="{00000000-0005-0000-0000-000067050000}"/>
    <cellStyle name="20% - Accent4 2 5 2 2 3 2 2" xfId="22010" xr:uid="{2E115C56-CD89-4917-BFCD-E9E5F8C841AB}"/>
    <cellStyle name="20% - Accent4 2 5 2 2 3 3" xfId="22011" xr:uid="{06F23BB2-1B9F-4233-884B-9AB6A1D0BEF1}"/>
    <cellStyle name="20% - Accent4 2 5 2 2 4" xfId="3967" xr:uid="{00000000-0005-0000-0000-000068050000}"/>
    <cellStyle name="20% - Accent4 2 5 2 2 4 2" xfId="22009" xr:uid="{2F43AC30-B9EF-42C6-9A4F-798191C3660E}"/>
    <cellStyle name="20% - Accent4 2 5 2 2 5" xfId="22015" xr:uid="{5797958D-76DB-495D-98F6-0ACB872FACB7}"/>
    <cellStyle name="20% - Accent4 2 5 2 3" xfId="3966" xr:uid="{00000000-0005-0000-0000-000069050000}"/>
    <cellStyle name="20% - Accent4 2 5 2 3 2" xfId="3965" xr:uid="{00000000-0005-0000-0000-00006A050000}"/>
    <cellStyle name="20% - Accent4 2 5 2 3 2 2" xfId="3964" xr:uid="{00000000-0005-0000-0000-00006B050000}"/>
    <cellStyle name="20% - Accent4 2 5 2 3 2 2 2" xfId="22006" xr:uid="{AE2ADDBF-2F67-4110-9806-789989E1B340}"/>
    <cellStyle name="20% - Accent4 2 5 2 3 2 3" xfId="3963" xr:uid="{00000000-0005-0000-0000-00006C050000}"/>
    <cellStyle name="20% - Accent4 2 5 2 3 2 3 2" xfId="22005" xr:uid="{BCE98C7B-EA8A-4176-AAA4-FF7B16A0BA3D}"/>
    <cellStyle name="20% - Accent4 2 5 2 3 2 4" xfId="22007" xr:uid="{550AC145-698F-4256-929C-523CFE8F9CD6}"/>
    <cellStyle name="20% - Accent4 2 5 2 3 3" xfId="3962" xr:uid="{00000000-0005-0000-0000-00006D050000}"/>
    <cellStyle name="20% - Accent4 2 5 2 3 3 2" xfId="3961" xr:uid="{00000000-0005-0000-0000-00006E050000}"/>
    <cellStyle name="20% - Accent4 2 5 2 3 3 2 2" xfId="22003" xr:uid="{9C1BACF9-39DA-4FD9-A776-7AA9D4BFF795}"/>
    <cellStyle name="20% - Accent4 2 5 2 3 3 3" xfId="22004" xr:uid="{8462784B-0D1D-49EF-BFD8-7751DBFCF691}"/>
    <cellStyle name="20% - Accent4 2 5 2 3 4" xfId="3960" xr:uid="{00000000-0005-0000-0000-00006F050000}"/>
    <cellStyle name="20% - Accent4 2 5 2 3 4 2" xfId="22002" xr:uid="{CDB94BA7-FB0E-403E-9E2E-C7C93B3212C4}"/>
    <cellStyle name="20% - Accent4 2 5 2 3 5" xfId="22008" xr:uid="{5559E9FF-BEE8-48D7-B10A-2D627FBD2C78}"/>
    <cellStyle name="20% - Accent4 2 5 2 4" xfId="3959" xr:uid="{00000000-0005-0000-0000-000070050000}"/>
    <cellStyle name="20% - Accent4 2 5 2 4 2" xfId="3958" xr:uid="{00000000-0005-0000-0000-000071050000}"/>
    <cellStyle name="20% - Accent4 2 5 2 4 2 2" xfId="22000" xr:uid="{E39865C6-514E-4DDF-A83A-213DF9303DB4}"/>
    <cellStyle name="20% - Accent4 2 5 2 4 3" xfId="3957" xr:uid="{00000000-0005-0000-0000-000072050000}"/>
    <cellStyle name="20% - Accent4 2 5 2 4 3 2" xfId="21999" xr:uid="{D8444934-414C-4DB5-AA9F-0D4B638071E9}"/>
    <cellStyle name="20% - Accent4 2 5 2 4 4" xfId="22001" xr:uid="{8E324851-81CB-496F-8266-B9E8D9414840}"/>
    <cellStyle name="20% - Accent4 2 5 2 5" xfId="3956" xr:uid="{00000000-0005-0000-0000-000073050000}"/>
    <cellStyle name="20% - Accent4 2 5 2 5 2" xfId="21998" xr:uid="{93AAA84F-8B5C-4487-857F-68B179F2CED8}"/>
    <cellStyle name="20% - Accent4 2 5 2 6" xfId="3955" xr:uid="{00000000-0005-0000-0000-000074050000}"/>
    <cellStyle name="20% - Accent4 2 5 2 6 2" xfId="3954" xr:uid="{00000000-0005-0000-0000-000075050000}"/>
    <cellStyle name="20% - Accent4 2 5 2 6 2 2" xfId="21996" xr:uid="{B90B9601-B9B0-4FC5-8DFC-B55C88B4BA98}"/>
    <cellStyle name="20% - Accent4 2 5 2 6 3" xfId="21997" xr:uid="{A73D0AA4-24E5-4D11-9A20-6D1D7705A008}"/>
    <cellStyle name="20% - Accent4 2 5 2 7" xfId="3953" xr:uid="{00000000-0005-0000-0000-000076050000}"/>
    <cellStyle name="20% - Accent4 2 5 2 7 2" xfId="21995" xr:uid="{DA3E2BB9-BFC2-41A4-9594-17DA85A08D52}"/>
    <cellStyle name="20% - Accent4 2 5 2 8" xfId="22016" xr:uid="{E1C0954D-2C6A-458B-9DDA-42EAEDFCB2A0}"/>
    <cellStyle name="20% - Accent4 2 5 3" xfId="3952" xr:uid="{00000000-0005-0000-0000-000077050000}"/>
    <cellStyle name="20% - Accent4 2 5 3 2" xfId="3951" xr:uid="{00000000-0005-0000-0000-000078050000}"/>
    <cellStyle name="20% - Accent4 2 5 3 2 2" xfId="3950" xr:uid="{00000000-0005-0000-0000-000079050000}"/>
    <cellStyle name="20% - Accent4 2 5 3 2 2 2" xfId="21992" xr:uid="{BC2A854B-A84F-4878-B06D-A0DC3B93DAB1}"/>
    <cellStyle name="20% - Accent4 2 5 3 2 3" xfId="3949" xr:uid="{00000000-0005-0000-0000-00007A050000}"/>
    <cellStyle name="20% - Accent4 2 5 3 2 3 2" xfId="21991" xr:uid="{E2D8EB9C-149B-4D35-AEA5-25807CED4703}"/>
    <cellStyle name="20% - Accent4 2 5 3 2 4" xfId="21993" xr:uid="{F3FE1223-788F-49B9-A12F-E01F94FAD342}"/>
    <cellStyle name="20% - Accent4 2 5 3 3" xfId="3948" xr:uid="{00000000-0005-0000-0000-00007B050000}"/>
    <cellStyle name="20% - Accent4 2 5 3 3 2" xfId="3947" xr:uid="{00000000-0005-0000-0000-00007C050000}"/>
    <cellStyle name="20% - Accent4 2 5 3 3 2 2" xfId="21989" xr:uid="{BBD68FB0-F490-4D53-961C-A7E31E602789}"/>
    <cellStyle name="20% - Accent4 2 5 3 3 3" xfId="21990" xr:uid="{28A161EA-54EF-4F49-A498-E69729CF5F85}"/>
    <cellStyle name="20% - Accent4 2 5 3 4" xfId="3946" xr:uid="{00000000-0005-0000-0000-00007D050000}"/>
    <cellStyle name="20% - Accent4 2 5 3 4 2" xfId="21988" xr:uid="{049F1E57-BA33-4E65-BA97-932E0D30B40C}"/>
    <cellStyle name="20% - Accent4 2 5 3 5" xfId="21994" xr:uid="{719A3757-00FD-46AF-B5DD-E7A2185C3F13}"/>
    <cellStyle name="20% - Accent4 2 5 4" xfId="3945" xr:uid="{00000000-0005-0000-0000-00007E050000}"/>
    <cellStyle name="20% - Accent4 2 5 4 2" xfId="3944" xr:uid="{00000000-0005-0000-0000-00007F050000}"/>
    <cellStyle name="20% - Accent4 2 5 4 2 2" xfId="3943" xr:uid="{00000000-0005-0000-0000-000080050000}"/>
    <cellStyle name="20% - Accent4 2 5 4 2 2 2" xfId="21985" xr:uid="{9C07ECF6-6BD0-4673-BB49-5EF97257A9C9}"/>
    <cellStyle name="20% - Accent4 2 5 4 2 3" xfId="3942" xr:uid="{00000000-0005-0000-0000-000081050000}"/>
    <cellStyle name="20% - Accent4 2 5 4 2 3 2" xfId="21984" xr:uid="{F4FDBB76-598F-4576-8A37-63F7A471A54E}"/>
    <cellStyle name="20% - Accent4 2 5 4 2 4" xfId="21986" xr:uid="{AA338385-639A-4DFC-A9A6-D4D7ABC81005}"/>
    <cellStyle name="20% - Accent4 2 5 4 3" xfId="3941" xr:uid="{00000000-0005-0000-0000-000082050000}"/>
    <cellStyle name="20% - Accent4 2 5 4 3 2" xfId="3940" xr:uid="{00000000-0005-0000-0000-000083050000}"/>
    <cellStyle name="20% - Accent4 2 5 4 3 2 2" xfId="21982" xr:uid="{140775BA-BDE6-4EE6-9463-17823753AC2C}"/>
    <cellStyle name="20% - Accent4 2 5 4 3 3" xfId="21983" xr:uid="{E78AFB29-3FE2-4A1A-AF66-D39147676BFD}"/>
    <cellStyle name="20% - Accent4 2 5 4 4" xfId="3939" xr:uid="{00000000-0005-0000-0000-000084050000}"/>
    <cellStyle name="20% - Accent4 2 5 4 4 2" xfId="21981" xr:uid="{9297EFBD-D12E-455E-8EB1-A9106D8FBA29}"/>
    <cellStyle name="20% - Accent4 2 5 4 5" xfId="21987" xr:uid="{ADDECB39-743C-486F-9E75-0241C97D03F6}"/>
    <cellStyle name="20% - Accent4 2 5 5" xfId="3938" xr:uid="{00000000-0005-0000-0000-000085050000}"/>
    <cellStyle name="20% - Accent4 2 5 5 2" xfId="3937" xr:uid="{00000000-0005-0000-0000-000086050000}"/>
    <cellStyle name="20% - Accent4 2 5 5 2 2" xfId="21979" xr:uid="{F0D07862-2F87-40B6-B11E-D636DCA8037C}"/>
    <cellStyle name="20% - Accent4 2 5 5 3" xfId="3936" xr:uid="{00000000-0005-0000-0000-000087050000}"/>
    <cellStyle name="20% - Accent4 2 5 5 3 2" xfId="21978" xr:uid="{0DD62840-F0AD-4A57-BDE7-5C436069FE0A}"/>
    <cellStyle name="20% - Accent4 2 5 5 4" xfId="21980" xr:uid="{FA1337BF-541D-4F59-88A0-0A146F77E37D}"/>
    <cellStyle name="20% - Accent4 2 5 6" xfId="3935" xr:uid="{00000000-0005-0000-0000-000088050000}"/>
    <cellStyle name="20% - Accent4 2 5 6 2" xfId="21977" xr:uid="{4AAAB25F-EFED-41B2-A91A-30151AEDDA49}"/>
    <cellStyle name="20% - Accent4 2 5 7" xfId="3934" xr:uid="{00000000-0005-0000-0000-000089050000}"/>
    <cellStyle name="20% - Accent4 2 5 7 2" xfId="3933" xr:uid="{00000000-0005-0000-0000-00008A050000}"/>
    <cellStyle name="20% - Accent4 2 5 7 2 2" xfId="21975" xr:uid="{02D43089-E425-4C97-B40D-C7350762D498}"/>
    <cellStyle name="20% - Accent4 2 5 7 3" xfId="21976" xr:uid="{EB934963-97C2-4895-8368-10471C617900}"/>
    <cellStyle name="20% - Accent4 2 5 8" xfId="3932" xr:uid="{00000000-0005-0000-0000-00008B050000}"/>
    <cellStyle name="20% - Accent4 2 5 8 2" xfId="21974" xr:uid="{D5D3D00C-CE19-40E6-A850-3D8D9BDDCC9D}"/>
    <cellStyle name="20% - Accent4 2 5 9" xfId="22017" xr:uid="{CEE22AD9-8B2D-4DDC-88CB-292F3AF65478}"/>
    <cellStyle name="20% - Accent4 2 6" xfId="3931" xr:uid="{00000000-0005-0000-0000-00008C050000}"/>
    <cellStyle name="20% - Accent4 2 6 2" xfId="3930" xr:uid="{00000000-0005-0000-0000-00008D050000}"/>
    <cellStyle name="20% - Accent4 2 6 2 2" xfId="3929" xr:uid="{00000000-0005-0000-0000-00008E050000}"/>
    <cellStyle name="20% - Accent4 2 6 2 2 2" xfId="3928" xr:uid="{00000000-0005-0000-0000-00008F050000}"/>
    <cellStyle name="20% - Accent4 2 6 2 2 2 2" xfId="3927" xr:uid="{00000000-0005-0000-0000-000090050000}"/>
    <cellStyle name="20% - Accent4 2 6 2 2 2 2 2" xfId="21969" xr:uid="{B4160D4F-628C-4CF0-9C4C-D86AD00E3FE6}"/>
    <cellStyle name="20% - Accent4 2 6 2 2 2 3" xfId="3926" xr:uid="{00000000-0005-0000-0000-000091050000}"/>
    <cellStyle name="20% - Accent4 2 6 2 2 2 3 2" xfId="21968" xr:uid="{B8B939AD-007E-481A-B5BB-9AD152C95374}"/>
    <cellStyle name="20% - Accent4 2 6 2 2 2 4" xfId="21970" xr:uid="{E9D7D43F-AB46-4B33-8BAD-288760CD2FE2}"/>
    <cellStyle name="20% - Accent4 2 6 2 2 3" xfId="3925" xr:uid="{00000000-0005-0000-0000-000092050000}"/>
    <cellStyle name="20% - Accent4 2 6 2 2 3 2" xfId="3924" xr:uid="{00000000-0005-0000-0000-000093050000}"/>
    <cellStyle name="20% - Accent4 2 6 2 2 3 2 2" xfId="21966" xr:uid="{5DFF3C49-28F2-43B3-8E6C-E8FC5DECAC6E}"/>
    <cellStyle name="20% - Accent4 2 6 2 2 3 3" xfId="21967" xr:uid="{2C02730F-F839-4A81-9C76-22A6B430E571}"/>
    <cellStyle name="20% - Accent4 2 6 2 2 4" xfId="3923" xr:uid="{00000000-0005-0000-0000-000094050000}"/>
    <cellStyle name="20% - Accent4 2 6 2 2 4 2" xfId="21965" xr:uid="{135763D5-3CC3-4B75-84F5-C9737632B0C9}"/>
    <cellStyle name="20% - Accent4 2 6 2 2 5" xfId="21971" xr:uid="{81AC175B-B947-4401-86BD-63034A503366}"/>
    <cellStyle name="20% - Accent4 2 6 2 3" xfId="3922" xr:uid="{00000000-0005-0000-0000-000095050000}"/>
    <cellStyle name="20% - Accent4 2 6 2 3 2" xfId="3921" xr:uid="{00000000-0005-0000-0000-000096050000}"/>
    <cellStyle name="20% - Accent4 2 6 2 3 2 2" xfId="3920" xr:uid="{00000000-0005-0000-0000-000097050000}"/>
    <cellStyle name="20% - Accent4 2 6 2 3 2 2 2" xfId="21962" xr:uid="{E0BCF7B9-58DB-463F-8175-1B0DD6C9FDC2}"/>
    <cellStyle name="20% - Accent4 2 6 2 3 2 3" xfId="3919" xr:uid="{00000000-0005-0000-0000-000098050000}"/>
    <cellStyle name="20% - Accent4 2 6 2 3 2 3 2" xfId="21961" xr:uid="{49A1919F-D021-44C3-B5A1-9F862F0F8542}"/>
    <cellStyle name="20% - Accent4 2 6 2 3 2 4" xfId="21963" xr:uid="{85A86376-6CD0-457A-8028-672DF55BF55E}"/>
    <cellStyle name="20% - Accent4 2 6 2 3 3" xfId="3918" xr:uid="{00000000-0005-0000-0000-000099050000}"/>
    <cellStyle name="20% - Accent4 2 6 2 3 3 2" xfId="3917" xr:uid="{00000000-0005-0000-0000-00009A050000}"/>
    <cellStyle name="20% - Accent4 2 6 2 3 3 2 2" xfId="21959" xr:uid="{7ACCCF4B-120C-4E2D-A34F-C15639860F73}"/>
    <cellStyle name="20% - Accent4 2 6 2 3 3 3" xfId="21960" xr:uid="{AE6FF116-341D-40BD-8BC4-4259546FBB00}"/>
    <cellStyle name="20% - Accent4 2 6 2 3 4" xfId="3916" xr:uid="{00000000-0005-0000-0000-00009B050000}"/>
    <cellStyle name="20% - Accent4 2 6 2 3 4 2" xfId="21958" xr:uid="{8E306C0F-C8CB-4242-AA42-EE23BC7DE734}"/>
    <cellStyle name="20% - Accent4 2 6 2 3 5" xfId="21964" xr:uid="{C9728077-FF0B-4873-A79C-9530B65F525B}"/>
    <cellStyle name="20% - Accent4 2 6 2 4" xfId="3915" xr:uid="{00000000-0005-0000-0000-00009C050000}"/>
    <cellStyle name="20% - Accent4 2 6 2 4 2" xfId="3914" xr:uid="{00000000-0005-0000-0000-00009D050000}"/>
    <cellStyle name="20% - Accent4 2 6 2 4 2 2" xfId="21956" xr:uid="{DD658696-AD67-4054-BE24-7A6063DB7508}"/>
    <cellStyle name="20% - Accent4 2 6 2 4 3" xfId="3913" xr:uid="{00000000-0005-0000-0000-00009E050000}"/>
    <cellStyle name="20% - Accent4 2 6 2 4 3 2" xfId="21955" xr:uid="{47E6DA21-5272-4D81-8B8D-9C392FCBC3B9}"/>
    <cellStyle name="20% - Accent4 2 6 2 4 4" xfId="21957" xr:uid="{F22912D8-423F-44E5-B9AF-8A3149F9C5B4}"/>
    <cellStyle name="20% - Accent4 2 6 2 5" xfId="3912" xr:uid="{00000000-0005-0000-0000-00009F050000}"/>
    <cellStyle name="20% - Accent4 2 6 2 5 2" xfId="21954" xr:uid="{FC022096-9788-410A-9FD4-0F057B4E9644}"/>
    <cellStyle name="20% - Accent4 2 6 2 6" xfId="3911" xr:uid="{00000000-0005-0000-0000-0000A0050000}"/>
    <cellStyle name="20% - Accent4 2 6 2 6 2" xfId="3910" xr:uid="{00000000-0005-0000-0000-0000A1050000}"/>
    <cellStyle name="20% - Accent4 2 6 2 6 2 2" xfId="21952" xr:uid="{0E25AC71-8412-4B67-A51B-7C0E62F41C1B}"/>
    <cellStyle name="20% - Accent4 2 6 2 6 3" xfId="21953" xr:uid="{5A49B295-460F-471C-9940-88F3DB827D2D}"/>
    <cellStyle name="20% - Accent4 2 6 2 7" xfId="3909" xr:uid="{00000000-0005-0000-0000-0000A2050000}"/>
    <cellStyle name="20% - Accent4 2 6 2 7 2" xfId="21951" xr:uid="{D9197824-4590-4104-A1F4-7E02C3510ADC}"/>
    <cellStyle name="20% - Accent4 2 6 2 8" xfId="21972" xr:uid="{1933AA68-D9E2-4FC3-B43A-16706E851C0F}"/>
    <cellStyle name="20% - Accent4 2 6 3" xfId="3908" xr:uid="{00000000-0005-0000-0000-0000A3050000}"/>
    <cellStyle name="20% - Accent4 2 6 3 2" xfId="3907" xr:uid="{00000000-0005-0000-0000-0000A4050000}"/>
    <cellStyle name="20% - Accent4 2 6 3 2 2" xfId="3906" xr:uid="{00000000-0005-0000-0000-0000A5050000}"/>
    <cellStyle name="20% - Accent4 2 6 3 2 2 2" xfId="21948" xr:uid="{136B08A9-5A1B-4655-8915-7D4C0FEB23A3}"/>
    <cellStyle name="20% - Accent4 2 6 3 2 3" xfId="3905" xr:uid="{00000000-0005-0000-0000-0000A6050000}"/>
    <cellStyle name="20% - Accent4 2 6 3 2 3 2" xfId="21947" xr:uid="{F4F552F0-2B58-4FDC-A30E-DA0F655F72F1}"/>
    <cellStyle name="20% - Accent4 2 6 3 2 4" xfId="21949" xr:uid="{1D694170-4FA6-4F6B-B97E-ACB542BC6A34}"/>
    <cellStyle name="20% - Accent4 2 6 3 3" xfId="3904" xr:uid="{00000000-0005-0000-0000-0000A7050000}"/>
    <cellStyle name="20% - Accent4 2 6 3 3 2" xfId="3903" xr:uid="{00000000-0005-0000-0000-0000A8050000}"/>
    <cellStyle name="20% - Accent4 2 6 3 3 2 2" xfId="21945" xr:uid="{F84CA8FE-ACE1-401B-A575-754EF4AE1679}"/>
    <cellStyle name="20% - Accent4 2 6 3 3 3" xfId="21946" xr:uid="{98CE940B-F95A-4DC5-BCC7-79CFFA2FD70E}"/>
    <cellStyle name="20% - Accent4 2 6 3 4" xfId="3902" xr:uid="{00000000-0005-0000-0000-0000A9050000}"/>
    <cellStyle name="20% - Accent4 2 6 3 4 2" xfId="21944" xr:uid="{6E825E1F-5A14-4F39-9176-B3186E755549}"/>
    <cellStyle name="20% - Accent4 2 6 3 5" xfId="21950" xr:uid="{153B952B-D768-43C0-974F-8CCBF99938B4}"/>
    <cellStyle name="20% - Accent4 2 6 4" xfId="3901" xr:uid="{00000000-0005-0000-0000-0000AA050000}"/>
    <cellStyle name="20% - Accent4 2 6 4 2" xfId="3900" xr:uid="{00000000-0005-0000-0000-0000AB050000}"/>
    <cellStyle name="20% - Accent4 2 6 4 2 2" xfId="3899" xr:uid="{00000000-0005-0000-0000-0000AC050000}"/>
    <cellStyle name="20% - Accent4 2 6 4 2 2 2" xfId="21941" xr:uid="{3DBF6A65-F4DF-47BF-9EA0-79F211CD39E3}"/>
    <cellStyle name="20% - Accent4 2 6 4 2 3" xfId="3898" xr:uid="{00000000-0005-0000-0000-0000AD050000}"/>
    <cellStyle name="20% - Accent4 2 6 4 2 3 2" xfId="21940" xr:uid="{4B592E47-0844-4B2E-AB29-1B693B96ECB9}"/>
    <cellStyle name="20% - Accent4 2 6 4 2 4" xfId="21942" xr:uid="{D0F9D747-F80C-442E-98C2-BD58367D887A}"/>
    <cellStyle name="20% - Accent4 2 6 4 3" xfId="3897" xr:uid="{00000000-0005-0000-0000-0000AE050000}"/>
    <cellStyle name="20% - Accent4 2 6 4 3 2" xfId="3896" xr:uid="{00000000-0005-0000-0000-0000AF050000}"/>
    <cellStyle name="20% - Accent4 2 6 4 3 2 2" xfId="21938" xr:uid="{2F209FB9-F36E-4154-8F56-152FFE935400}"/>
    <cellStyle name="20% - Accent4 2 6 4 3 3" xfId="21939" xr:uid="{A8BEAD17-1AC3-493F-AB64-AB3E65B67D00}"/>
    <cellStyle name="20% - Accent4 2 6 4 4" xfId="3895" xr:uid="{00000000-0005-0000-0000-0000B0050000}"/>
    <cellStyle name="20% - Accent4 2 6 4 4 2" xfId="21937" xr:uid="{768AEB6E-9726-48AE-91B2-9A6F320F3EC3}"/>
    <cellStyle name="20% - Accent4 2 6 4 5" xfId="21943" xr:uid="{D53F0C11-5F3D-41A6-BA8F-097BA2775104}"/>
    <cellStyle name="20% - Accent4 2 6 5" xfId="3894" xr:uid="{00000000-0005-0000-0000-0000B1050000}"/>
    <cellStyle name="20% - Accent4 2 6 5 2" xfId="3893" xr:uid="{00000000-0005-0000-0000-0000B2050000}"/>
    <cellStyle name="20% - Accent4 2 6 5 2 2" xfId="21935" xr:uid="{AF81068D-4353-4D03-82AF-6D23A33995DC}"/>
    <cellStyle name="20% - Accent4 2 6 5 3" xfId="3892" xr:uid="{00000000-0005-0000-0000-0000B3050000}"/>
    <cellStyle name="20% - Accent4 2 6 5 3 2" xfId="21934" xr:uid="{D9168530-81BC-41C5-A1BC-CC3D00B1FA11}"/>
    <cellStyle name="20% - Accent4 2 6 5 4" xfId="21936" xr:uid="{79586E30-C54C-45A3-8010-EDBBDFFC6D7C}"/>
    <cellStyle name="20% - Accent4 2 6 6" xfId="3891" xr:uid="{00000000-0005-0000-0000-0000B4050000}"/>
    <cellStyle name="20% - Accent4 2 6 6 2" xfId="21933" xr:uid="{99F9DC6F-72D2-43FB-9854-C700F447E6FB}"/>
    <cellStyle name="20% - Accent4 2 6 7" xfId="3890" xr:uid="{00000000-0005-0000-0000-0000B5050000}"/>
    <cellStyle name="20% - Accent4 2 6 7 2" xfId="3889" xr:uid="{00000000-0005-0000-0000-0000B6050000}"/>
    <cellStyle name="20% - Accent4 2 6 7 2 2" xfId="21931" xr:uid="{70C8B26F-AD51-439F-A72C-4510291F1F4E}"/>
    <cellStyle name="20% - Accent4 2 6 7 3" xfId="21932" xr:uid="{BBC3BF59-5026-488B-85B9-4149B971988B}"/>
    <cellStyle name="20% - Accent4 2 6 8" xfId="3888" xr:uid="{00000000-0005-0000-0000-0000B7050000}"/>
    <cellStyle name="20% - Accent4 2 6 8 2" xfId="21930" xr:uid="{ACB3BB5E-1B6D-42F7-B5C5-7423201518CC}"/>
    <cellStyle name="20% - Accent4 2 6 9" xfId="21973" xr:uid="{B1643926-02B0-4778-8A2A-1D23F3BC5C84}"/>
    <cellStyle name="20% - Accent4 2 7" xfId="3887" xr:uid="{00000000-0005-0000-0000-0000B8050000}"/>
    <cellStyle name="20% - Accent4 2 7 2" xfId="3886" xr:uid="{00000000-0005-0000-0000-0000B9050000}"/>
    <cellStyle name="20% - Accent4 2 7 2 2" xfId="3885" xr:uid="{00000000-0005-0000-0000-0000BA050000}"/>
    <cellStyle name="20% - Accent4 2 7 2 2 2" xfId="21927" xr:uid="{CBA1081A-1FF1-4EF2-BD5A-FA8FC9984D83}"/>
    <cellStyle name="20% - Accent4 2 7 2 3" xfId="3884" xr:uid="{00000000-0005-0000-0000-0000BB050000}"/>
    <cellStyle name="20% - Accent4 2 7 2 3 2" xfId="21926" xr:uid="{598949E5-E7CE-4911-8BB6-41C8344C16E9}"/>
    <cellStyle name="20% - Accent4 2 7 2 4" xfId="21928" xr:uid="{BACFA6AA-1F94-4B26-83A8-DE2088826457}"/>
    <cellStyle name="20% - Accent4 2 7 3" xfId="3883" xr:uid="{00000000-0005-0000-0000-0000BC050000}"/>
    <cellStyle name="20% - Accent4 2 7 3 2" xfId="3882" xr:uid="{00000000-0005-0000-0000-0000BD050000}"/>
    <cellStyle name="20% - Accent4 2 7 3 2 2" xfId="21924" xr:uid="{934E3365-E9A4-4BBA-A60B-BC9774D53389}"/>
    <cellStyle name="20% - Accent4 2 7 3 3" xfId="21925" xr:uid="{5D16D847-1066-476D-A4E0-12DF2D4B520D}"/>
    <cellStyle name="20% - Accent4 2 7 4" xfId="3881" xr:uid="{00000000-0005-0000-0000-0000BE050000}"/>
    <cellStyle name="20% - Accent4 2 7 4 2" xfId="21923" xr:uid="{33FD93F1-1F21-4013-BD41-2CBA1558A51E}"/>
    <cellStyle name="20% - Accent4 2 7 5" xfId="21929" xr:uid="{7B6A30B8-AF41-43E9-B06B-D4D4511581EB}"/>
    <cellStyle name="20% - Accent4 3" xfId="107" xr:uid="{00000000-0005-0000-0000-00002A000000}"/>
    <cellStyle name="20% - Accent4 3 10" xfId="3880" xr:uid="{00000000-0005-0000-0000-0000BF050000}"/>
    <cellStyle name="20% - Accent4 3 10 2" xfId="21922" xr:uid="{DDB84ADA-55CA-4389-B7E1-F7B24499A702}"/>
    <cellStyle name="20% - Accent4 3 2" xfId="3879" xr:uid="{00000000-0005-0000-0000-0000C0050000}"/>
    <cellStyle name="20% - Accent4 3 2 2" xfId="3878" xr:uid="{00000000-0005-0000-0000-0000C1050000}"/>
    <cellStyle name="20% - Accent4 3 2 2 2" xfId="3877" xr:uid="{00000000-0005-0000-0000-0000C2050000}"/>
    <cellStyle name="20% - Accent4 3 2 2 2 2" xfId="3876" xr:uid="{00000000-0005-0000-0000-0000C3050000}"/>
    <cellStyle name="20% - Accent4 3 2 2 2 2 2" xfId="3875" xr:uid="{00000000-0005-0000-0000-0000C4050000}"/>
    <cellStyle name="20% - Accent4 3 2 2 2 2 2 2" xfId="21918" xr:uid="{1E6BCF38-164B-4087-8F6F-85E2E51AB6FB}"/>
    <cellStyle name="20% - Accent4 3 2 2 2 2 3" xfId="3874" xr:uid="{00000000-0005-0000-0000-0000C5050000}"/>
    <cellStyle name="20% - Accent4 3 2 2 2 2 3 2" xfId="21917" xr:uid="{CBD84830-5229-450D-BC55-5C66D3F22243}"/>
    <cellStyle name="20% - Accent4 3 2 2 2 2 4" xfId="21919" xr:uid="{300AE4B5-D6C0-4A95-BE0C-46DBA12803DB}"/>
    <cellStyle name="20% - Accent4 3 2 2 2 3" xfId="3873" xr:uid="{00000000-0005-0000-0000-0000C6050000}"/>
    <cellStyle name="20% - Accent4 3 2 2 2 3 2" xfId="3872" xr:uid="{00000000-0005-0000-0000-0000C7050000}"/>
    <cellStyle name="20% - Accent4 3 2 2 2 3 2 2" xfId="21915" xr:uid="{7219BC22-ED39-455B-AD48-EE7859E53AB9}"/>
    <cellStyle name="20% - Accent4 3 2 2 2 3 3" xfId="21916" xr:uid="{75DBFACC-47D2-4E8D-8A67-0A1C5DB4E18A}"/>
    <cellStyle name="20% - Accent4 3 2 2 2 4" xfId="3871" xr:uid="{00000000-0005-0000-0000-0000C8050000}"/>
    <cellStyle name="20% - Accent4 3 2 2 2 4 2" xfId="21914" xr:uid="{51E0B25D-4FA2-4634-9162-2AFADA4DDF45}"/>
    <cellStyle name="20% - Accent4 3 2 2 2 5" xfId="21920" xr:uid="{62957B74-8ECA-4C0E-80B3-D604F9A8B4A1}"/>
    <cellStyle name="20% - Accent4 3 2 2 3" xfId="3870" xr:uid="{00000000-0005-0000-0000-0000C9050000}"/>
    <cellStyle name="20% - Accent4 3 2 2 3 2" xfId="3869" xr:uid="{00000000-0005-0000-0000-0000CA050000}"/>
    <cellStyle name="20% - Accent4 3 2 2 3 2 2" xfId="21912" xr:uid="{CEB98518-1D5A-4CCE-B029-9EBBDEFBC941}"/>
    <cellStyle name="20% - Accent4 3 2 2 3 3" xfId="3868" xr:uid="{00000000-0005-0000-0000-0000CB050000}"/>
    <cellStyle name="20% - Accent4 3 2 2 3 3 2" xfId="21911" xr:uid="{A549A94B-73E6-4ED4-96D8-1E7B1D71C58C}"/>
    <cellStyle name="20% - Accent4 3 2 2 3 4" xfId="21913" xr:uid="{E9BC51EF-163E-4375-A6F8-34B7B780BE88}"/>
    <cellStyle name="20% - Accent4 3 2 2 4" xfId="3867" xr:uid="{00000000-0005-0000-0000-0000CC050000}"/>
    <cellStyle name="20% - Accent4 3 2 2 4 2" xfId="21910" xr:uid="{5B503980-6480-4F71-9F9A-9997D652A5D2}"/>
    <cellStyle name="20% - Accent4 3 2 2 5" xfId="3866" xr:uid="{00000000-0005-0000-0000-0000CD050000}"/>
    <cellStyle name="20% - Accent4 3 2 2 5 2" xfId="3865" xr:uid="{00000000-0005-0000-0000-0000CE050000}"/>
    <cellStyle name="20% - Accent4 3 2 2 5 2 2" xfId="21908" xr:uid="{E06C1DED-2ECA-4FB2-A976-627597298EF0}"/>
    <cellStyle name="20% - Accent4 3 2 2 5 3" xfId="21909" xr:uid="{03CCF318-83D8-470C-B58F-4763B059E37D}"/>
    <cellStyle name="20% - Accent4 3 2 2 6" xfId="3864" xr:uid="{00000000-0005-0000-0000-0000CF050000}"/>
    <cellStyle name="20% - Accent4 3 2 2 6 2" xfId="21907" xr:uid="{E3D57668-DF68-40FC-AE34-F6ACDF170453}"/>
    <cellStyle name="20% - Accent4 3 2 2 7" xfId="21921" xr:uid="{8FE1BE1E-4437-4BA0-9B02-C79E1C3F1AC8}"/>
    <cellStyle name="20% - Accent4 3 2 3" xfId="3863" xr:uid="{00000000-0005-0000-0000-0000D0050000}"/>
    <cellStyle name="20% - Accent4 3 2 3 2" xfId="3862" xr:uid="{00000000-0005-0000-0000-0000D1050000}"/>
    <cellStyle name="20% - Accent4 3 2 3 2 2" xfId="3861" xr:uid="{00000000-0005-0000-0000-0000D2050000}"/>
    <cellStyle name="20% - Accent4 3 2 3 2 2 2" xfId="21904" xr:uid="{F7D59578-5ED4-40A9-A450-F6A89BD7950B}"/>
    <cellStyle name="20% - Accent4 3 2 3 2 3" xfId="3860" xr:uid="{00000000-0005-0000-0000-0000D3050000}"/>
    <cellStyle name="20% - Accent4 3 2 3 2 3 2" xfId="21903" xr:uid="{A60C910A-8368-4E21-A43D-5676B164F272}"/>
    <cellStyle name="20% - Accent4 3 2 3 2 4" xfId="21905" xr:uid="{4F23168D-64C6-48A4-BF47-4E609440C900}"/>
    <cellStyle name="20% - Accent4 3 2 3 3" xfId="3859" xr:uid="{00000000-0005-0000-0000-0000D4050000}"/>
    <cellStyle name="20% - Accent4 3 2 3 3 2" xfId="3858" xr:uid="{00000000-0005-0000-0000-0000D5050000}"/>
    <cellStyle name="20% - Accent4 3 2 3 3 2 2" xfId="21901" xr:uid="{50B6622B-F6D0-45CF-B17A-9DC58D1D5838}"/>
    <cellStyle name="20% - Accent4 3 2 3 3 3" xfId="21902" xr:uid="{9D0D2D0D-CB6E-4272-A0B7-C58AB951FCBA}"/>
    <cellStyle name="20% - Accent4 3 2 3 4" xfId="3857" xr:uid="{00000000-0005-0000-0000-0000D6050000}"/>
    <cellStyle name="20% - Accent4 3 2 3 4 2" xfId="21900" xr:uid="{98A11B95-4544-4CE7-AE2C-291B1E98F3CB}"/>
    <cellStyle name="20% - Accent4 3 2 3 5" xfId="21906" xr:uid="{51FA410C-1603-4F23-ADC2-9DC2C4B4690E}"/>
    <cellStyle name="20% - Accent4 3 2 4" xfId="3856" xr:uid="{00000000-0005-0000-0000-0000D7050000}"/>
    <cellStyle name="20% - Accent4 3 2 5" xfId="3855" xr:uid="{00000000-0005-0000-0000-0000D8050000}"/>
    <cellStyle name="20% - Accent4 3 2 5 2" xfId="21899" xr:uid="{5F9A79C0-D172-4AB1-BA6A-5F85F011C22C}"/>
    <cellStyle name="20% - Accent4 3 3" xfId="3854" xr:uid="{00000000-0005-0000-0000-0000D9050000}"/>
    <cellStyle name="20% - Accent4 3 3 2" xfId="3853" xr:uid="{00000000-0005-0000-0000-0000DA050000}"/>
    <cellStyle name="20% - Accent4 3 3 2 2" xfId="3852" xr:uid="{00000000-0005-0000-0000-0000DB050000}"/>
    <cellStyle name="20% - Accent4 3 3 2 2 2" xfId="21896" xr:uid="{DD79ED54-556C-4EDC-BF1F-43B98E104656}"/>
    <cellStyle name="20% - Accent4 3 3 2 3" xfId="3851" xr:uid="{00000000-0005-0000-0000-0000DC050000}"/>
    <cellStyle name="20% - Accent4 3 3 2 3 2" xfId="3850" xr:uid="{00000000-0005-0000-0000-0000DD050000}"/>
    <cellStyle name="20% - Accent4 3 3 2 3 2 2" xfId="21894" xr:uid="{B7458B09-AB4E-4002-80EB-409E2DB651EA}"/>
    <cellStyle name="20% - Accent4 3 3 2 3 3" xfId="21895" xr:uid="{771BF9F0-20D8-4A32-8980-3C6E25B34B8B}"/>
    <cellStyle name="20% - Accent4 3 3 2 4" xfId="21897" xr:uid="{D7EFDFCB-D882-43C1-86D3-5E1FD829A01F}"/>
    <cellStyle name="20% - Accent4 3 3 3" xfId="3849" xr:uid="{00000000-0005-0000-0000-0000DE050000}"/>
    <cellStyle name="20% - Accent4 3 3 3 2" xfId="21893" xr:uid="{299BDF28-E04B-48F3-8205-E35033C43F7E}"/>
    <cellStyle name="20% - Accent4 3 3 4" xfId="3848" xr:uid="{00000000-0005-0000-0000-0000DF050000}"/>
    <cellStyle name="20% - Accent4 3 3 4 2" xfId="3847" xr:uid="{00000000-0005-0000-0000-0000E0050000}"/>
    <cellStyle name="20% - Accent4 3 3 4 2 2" xfId="21891" xr:uid="{9BBB8FC3-BEAC-4304-B2DB-715222887B63}"/>
    <cellStyle name="20% - Accent4 3 3 4 3" xfId="21892" xr:uid="{AE9127BB-C7AD-46A9-856C-49122146BD48}"/>
    <cellStyle name="20% - Accent4 3 3 5" xfId="3846" xr:uid="{00000000-0005-0000-0000-0000E1050000}"/>
    <cellStyle name="20% - Accent4 3 3 5 2" xfId="21890" xr:uid="{16AC9108-D854-43B1-B35B-F05854D7F333}"/>
    <cellStyle name="20% - Accent4 3 3 6" xfId="21898" xr:uid="{67D17899-DFE3-4B51-B6AE-8AB8CF01F4C9}"/>
    <cellStyle name="20% - Accent4 3 4" xfId="3845" xr:uid="{00000000-0005-0000-0000-0000E2050000}"/>
    <cellStyle name="20% - Accent4 3 4 2" xfId="3844" xr:uid="{00000000-0005-0000-0000-0000E3050000}"/>
    <cellStyle name="20% - Accent4 3 4 2 2" xfId="3843" xr:uid="{00000000-0005-0000-0000-0000E4050000}"/>
    <cellStyle name="20% - Accent4 3 4 2 2 2" xfId="21887" xr:uid="{1E3C8C77-4C61-469E-B5F6-88D61415D6D1}"/>
    <cellStyle name="20% - Accent4 3 4 2 3" xfId="3842" xr:uid="{00000000-0005-0000-0000-0000E5050000}"/>
    <cellStyle name="20% - Accent4 3 4 2 3 2" xfId="21886" xr:uid="{56A93B2D-1FBE-4030-8D50-D1DA9F137D87}"/>
    <cellStyle name="20% - Accent4 3 4 2 4" xfId="21888" xr:uid="{3B0AE8E4-225C-4233-8EDC-3D081F342D76}"/>
    <cellStyle name="20% - Accent4 3 4 3" xfId="3841" xr:uid="{00000000-0005-0000-0000-0000E6050000}"/>
    <cellStyle name="20% - Accent4 3 4 3 2" xfId="21885" xr:uid="{9DF111C6-BCA0-40A6-898F-B222009F1553}"/>
    <cellStyle name="20% - Accent4 3 4 4" xfId="3840" xr:uid="{00000000-0005-0000-0000-0000E7050000}"/>
    <cellStyle name="20% - Accent4 3 4 4 2" xfId="3839" xr:uid="{00000000-0005-0000-0000-0000E8050000}"/>
    <cellStyle name="20% - Accent4 3 4 4 2 2" xfId="21883" xr:uid="{3D9DD451-396E-4CED-B05F-A325B624A9C4}"/>
    <cellStyle name="20% - Accent4 3 4 4 3" xfId="21884" xr:uid="{FCBABC15-B795-4B25-BB23-6423DB3C006A}"/>
    <cellStyle name="20% - Accent4 3 4 5" xfId="3838" xr:uid="{00000000-0005-0000-0000-0000E9050000}"/>
    <cellStyle name="20% - Accent4 3 4 5 2" xfId="21882" xr:uid="{286A17A0-F08B-406A-BD9B-EC36FC759456}"/>
    <cellStyle name="20% - Accent4 3 4 6" xfId="21889" xr:uid="{2A002DBE-9333-4DE8-9A3E-D04ADFBD971F}"/>
    <cellStyle name="20% - Accent4 3 5" xfId="3837" xr:uid="{00000000-0005-0000-0000-0000EA050000}"/>
    <cellStyle name="20% - Accent4 3 5 2" xfId="3836" xr:uid="{00000000-0005-0000-0000-0000EB050000}"/>
    <cellStyle name="20% - Accent4 3 5 2 2" xfId="3835" xr:uid="{00000000-0005-0000-0000-0000EC050000}"/>
    <cellStyle name="20% - Accent4 3 5 2 2 2" xfId="21879" xr:uid="{35CD258B-9888-4746-97B0-DD6BDBFD9F85}"/>
    <cellStyle name="20% - Accent4 3 5 2 3" xfId="3834" xr:uid="{00000000-0005-0000-0000-0000ED050000}"/>
    <cellStyle name="20% - Accent4 3 5 2 3 2" xfId="21878" xr:uid="{92C4F392-D06C-4BE4-99B5-374399AB08BC}"/>
    <cellStyle name="20% - Accent4 3 5 2 4" xfId="21880" xr:uid="{62A15947-0140-4CD3-A144-CE711267AD2F}"/>
    <cellStyle name="20% - Accent4 3 5 3" xfId="3833" xr:uid="{00000000-0005-0000-0000-0000EE050000}"/>
    <cellStyle name="20% - Accent4 3 5 3 2" xfId="3832" xr:uid="{00000000-0005-0000-0000-0000EF050000}"/>
    <cellStyle name="20% - Accent4 3 5 3 2 2" xfId="21876" xr:uid="{7E9F4189-49D4-4597-9A17-7F07B16D4F48}"/>
    <cellStyle name="20% - Accent4 3 5 3 3" xfId="21877" xr:uid="{FE53571A-BFFE-41C2-9963-05FBEB05A391}"/>
    <cellStyle name="20% - Accent4 3 5 4" xfId="3831" xr:uid="{00000000-0005-0000-0000-0000F0050000}"/>
    <cellStyle name="20% - Accent4 3 5 4 2" xfId="21875" xr:uid="{6F1F2CA0-3BAF-4DC8-BD2D-A013A1D5391B}"/>
    <cellStyle name="20% - Accent4 3 5 5" xfId="21881" xr:uid="{2FE0094F-70DA-473C-9BCB-99BB2D200DDB}"/>
    <cellStyle name="20% - Accent4 3 6" xfId="3830" xr:uid="{00000000-0005-0000-0000-0000F1050000}"/>
    <cellStyle name="20% - Accent4 3 6 2" xfId="3829" xr:uid="{00000000-0005-0000-0000-0000F2050000}"/>
    <cellStyle name="20% - Accent4 3 6 2 2" xfId="21873" xr:uid="{5FBA13C7-ECF0-4C8F-ADD5-E581BAA4F817}"/>
    <cellStyle name="20% - Accent4 3 6 3" xfId="3828" xr:uid="{00000000-0005-0000-0000-0000F3050000}"/>
    <cellStyle name="20% - Accent4 3 6 3 2" xfId="21872" xr:uid="{E7A31D9B-FACC-4F39-8617-49FF987E8CF2}"/>
    <cellStyle name="20% - Accent4 3 6 4" xfId="21874" xr:uid="{1729C185-4399-4EBA-9C46-DC88CE4F5EA2}"/>
    <cellStyle name="20% - Accent4 3 7" xfId="3827" xr:uid="{00000000-0005-0000-0000-0000F4050000}"/>
    <cellStyle name="20% - Accent4 3 7 2" xfId="21871" xr:uid="{93A27A8F-B427-4B89-96F0-597BC5CA173C}"/>
    <cellStyle name="20% - Accent4 3 8" xfId="3826" xr:uid="{00000000-0005-0000-0000-0000F5050000}"/>
    <cellStyle name="20% - Accent4 3 8 2" xfId="3825" xr:uid="{00000000-0005-0000-0000-0000F6050000}"/>
    <cellStyle name="20% - Accent4 3 8 2 2" xfId="21869" xr:uid="{AC5F724C-FB66-491D-A3DA-9E7087BEFE10}"/>
    <cellStyle name="20% - Accent4 3 8 3" xfId="21870" xr:uid="{D9CCB2DE-421C-4A59-9215-637974FBFB74}"/>
    <cellStyle name="20% - Accent4 3 9" xfId="3824" xr:uid="{00000000-0005-0000-0000-0000F7050000}"/>
    <cellStyle name="20% - Accent4 3 9 2" xfId="21868" xr:uid="{B81036AD-3848-475E-A60A-2F36BF66BB45}"/>
    <cellStyle name="20% - Accent4 4" xfId="189" xr:uid="{00000000-0005-0000-0000-00002B000000}"/>
    <cellStyle name="20% - Accent4 4 10" xfId="3823" xr:uid="{00000000-0005-0000-0000-0000F8050000}"/>
    <cellStyle name="20% - Accent4 4 10 2" xfId="21867" xr:uid="{26D181B8-AAB9-4004-B661-C2242061D476}"/>
    <cellStyle name="20% - Accent4 4 2" xfId="3822" xr:uid="{00000000-0005-0000-0000-0000F9050000}"/>
    <cellStyle name="20% - Accent4 4 2 2" xfId="3821" xr:uid="{00000000-0005-0000-0000-0000FA050000}"/>
    <cellStyle name="20% - Accent4 4 2 2 2" xfId="3820" xr:uid="{00000000-0005-0000-0000-0000FB050000}"/>
    <cellStyle name="20% - Accent4 4 2 2 2 2" xfId="3819" xr:uid="{00000000-0005-0000-0000-0000FC050000}"/>
    <cellStyle name="20% - Accent4 4 2 2 2 2 2" xfId="3818" xr:uid="{00000000-0005-0000-0000-0000FD050000}"/>
    <cellStyle name="20% - Accent4 4 2 2 2 2 2 2" xfId="21863" xr:uid="{6AEAEE13-FA94-4BA0-8830-CD80950023F2}"/>
    <cellStyle name="20% - Accent4 4 2 2 2 2 3" xfId="3817" xr:uid="{00000000-0005-0000-0000-0000FE050000}"/>
    <cellStyle name="20% - Accent4 4 2 2 2 2 3 2" xfId="21862" xr:uid="{EBD4D376-80FE-4808-B9AA-7CF7C1C40483}"/>
    <cellStyle name="20% - Accent4 4 2 2 2 2 4" xfId="21864" xr:uid="{4C2658EA-7E72-410D-9302-81306252BC02}"/>
    <cellStyle name="20% - Accent4 4 2 2 2 3" xfId="3816" xr:uid="{00000000-0005-0000-0000-0000FF050000}"/>
    <cellStyle name="20% - Accent4 4 2 2 2 3 2" xfId="3815" xr:uid="{00000000-0005-0000-0000-000000060000}"/>
    <cellStyle name="20% - Accent4 4 2 2 2 3 2 2" xfId="21860" xr:uid="{4BDF2ACB-9951-4ADD-95BD-A7ACF7AD4A15}"/>
    <cellStyle name="20% - Accent4 4 2 2 2 3 3" xfId="21861" xr:uid="{F78C9598-E227-44F4-B829-9CA11FE6AB0E}"/>
    <cellStyle name="20% - Accent4 4 2 2 2 4" xfId="3814" xr:uid="{00000000-0005-0000-0000-000001060000}"/>
    <cellStyle name="20% - Accent4 4 2 2 2 4 2" xfId="21859" xr:uid="{DA90DFFF-29E1-48F2-99A0-1B409F96ED4F}"/>
    <cellStyle name="20% - Accent4 4 2 2 2 5" xfId="21865" xr:uid="{4E8C15DB-4E87-49E0-A865-8E5FA3C328C7}"/>
    <cellStyle name="20% - Accent4 4 2 2 3" xfId="3813" xr:uid="{00000000-0005-0000-0000-000002060000}"/>
    <cellStyle name="20% - Accent4 4 2 2 3 2" xfId="3812" xr:uid="{00000000-0005-0000-0000-000003060000}"/>
    <cellStyle name="20% - Accent4 4 2 2 3 2 2" xfId="21857" xr:uid="{C7B554EA-0E4A-44F2-910B-7B72EC2406D4}"/>
    <cellStyle name="20% - Accent4 4 2 2 3 3" xfId="3811" xr:uid="{00000000-0005-0000-0000-000004060000}"/>
    <cellStyle name="20% - Accent4 4 2 2 3 3 2" xfId="21856" xr:uid="{1EB69211-9595-434C-9166-6226DF03DD64}"/>
    <cellStyle name="20% - Accent4 4 2 2 3 4" xfId="21858" xr:uid="{59754456-A73E-4490-A49A-984427B7A18D}"/>
    <cellStyle name="20% - Accent4 4 2 2 4" xfId="3810" xr:uid="{00000000-0005-0000-0000-000005060000}"/>
    <cellStyle name="20% - Accent4 4 2 2 4 2" xfId="21855" xr:uid="{1B5899EE-AB2B-4D5C-9C7E-1597F028DCEE}"/>
    <cellStyle name="20% - Accent4 4 2 2 5" xfId="3809" xr:uid="{00000000-0005-0000-0000-000006060000}"/>
    <cellStyle name="20% - Accent4 4 2 2 5 2" xfId="3808" xr:uid="{00000000-0005-0000-0000-000007060000}"/>
    <cellStyle name="20% - Accent4 4 2 2 5 2 2" xfId="21853" xr:uid="{D0FBBDF8-500E-4816-B6CB-CB5A907FE1EB}"/>
    <cellStyle name="20% - Accent4 4 2 2 5 3" xfId="21854" xr:uid="{543F1552-FEAB-475B-87F8-BA2E9D329894}"/>
    <cellStyle name="20% - Accent4 4 2 2 6" xfId="3807" xr:uid="{00000000-0005-0000-0000-000008060000}"/>
    <cellStyle name="20% - Accent4 4 2 2 6 2" xfId="21852" xr:uid="{E454ED7D-B83B-43D4-9483-F4E96CA42E85}"/>
    <cellStyle name="20% - Accent4 4 2 2 7" xfId="21866" xr:uid="{71D52626-3110-4899-8189-093CE53C47E9}"/>
    <cellStyle name="20% - Accent4 4 2 3" xfId="3806" xr:uid="{00000000-0005-0000-0000-000009060000}"/>
    <cellStyle name="20% - Accent4 4 2 3 2" xfId="3805" xr:uid="{00000000-0005-0000-0000-00000A060000}"/>
    <cellStyle name="20% - Accent4 4 2 3 2 2" xfId="3804" xr:uid="{00000000-0005-0000-0000-00000B060000}"/>
    <cellStyle name="20% - Accent4 4 2 3 2 2 2" xfId="21849" xr:uid="{CABC6225-E287-4915-8045-81DDC6E72DC7}"/>
    <cellStyle name="20% - Accent4 4 2 3 2 3" xfId="3803" xr:uid="{00000000-0005-0000-0000-00000C060000}"/>
    <cellStyle name="20% - Accent4 4 2 3 2 3 2" xfId="21848" xr:uid="{D8EDE1AF-677F-492F-A9E2-65814D8D8D34}"/>
    <cellStyle name="20% - Accent4 4 2 3 2 4" xfId="21850" xr:uid="{3A815A1A-6C46-4346-A78C-38283272D74E}"/>
    <cellStyle name="20% - Accent4 4 2 3 3" xfId="3802" xr:uid="{00000000-0005-0000-0000-00000D060000}"/>
    <cellStyle name="20% - Accent4 4 2 3 3 2" xfId="3801" xr:uid="{00000000-0005-0000-0000-00000E060000}"/>
    <cellStyle name="20% - Accent4 4 2 3 3 2 2" xfId="21846" xr:uid="{FB50C3D7-4D09-420E-976D-BE8733640615}"/>
    <cellStyle name="20% - Accent4 4 2 3 3 3" xfId="21847" xr:uid="{000878D6-2CCE-423C-B78E-F681719184D4}"/>
    <cellStyle name="20% - Accent4 4 2 3 4" xfId="3800" xr:uid="{00000000-0005-0000-0000-00000F060000}"/>
    <cellStyle name="20% - Accent4 4 2 3 4 2" xfId="21845" xr:uid="{A64FAB4B-B468-461C-95D4-AEB682F43CAE}"/>
    <cellStyle name="20% - Accent4 4 2 3 5" xfId="21851" xr:uid="{85D27405-D587-40B4-B119-C75F40CE671B}"/>
    <cellStyle name="20% - Accent4 4 2 4" xfId="3799" xr:uid="{00000000-0005-0000-0000-000010060000}"/>
    <cellStyle name="20% - Accent4 4 2 5" xfId="3798" xr:uid="{00000000-0005-0000-0000-000011060000}"/>
    <cellStyle name="20% - Accent4 4 2 5 2" xfId="21844" xr:uid="{B4EFC83E-978E-4F7A-A522-D2C2F7021F3D}"/>
    <cellStyle name="20% - Accent4 4 3" xfId="3797" xr:uid="{00000000-0005-0000-0000-000012060000}"/>
    <cellStyle name="20% - Accent4 4 3 2" xfId="3796" xr:uid="{00000000-0005-0000-0000-000013060000}"/>
    <cellStyle name="20% - Accent4 4 3 2 2" xfId="3795" xr:uid="{00000000-0005-0000-0000-000014060000}"/>
    <cellStyle name="20% - Accent4 4 3 2 2 2" xfId="21841" xr:uid="{D0BE0CC3-F161-4EB8-AC63-06465F030F69}"/>
    <cellStyle name="20% - Accent4 4 3 2 3" xfId="3794" xr:uid="{00000000-0005-0000-0000-000015060000}"/>
    <cellStyle name="20% - Accent4 4 3 2 3 2" xfId="21840" xr:uid="{6D923DA9-7281-48C7-B44D-85EF0C5B838A}"/>
    <cellStyle name="20% - Accent4 4 3 2 4" xfId="21842" xr:uid="{1F2663C6-27A2-4A41-A5F2-72F91717B8CA}"/>
    <cellStyle name="20% - Accent4 4 3 3" xfId="3793" xr:uid="{00000000-0005-0000-0000-000016060000}"/>
    <cellStyle name="20% - Accent4 4 3 3 2" xfId="21839" xr:uid="{0EC42CC8-D3BF-4AC6-9607-8D96ABA8C8D8}"/>
    <cellStyle name="20% - Accent4 4 3 4" xfId="3792" xr:uid="{00000000-0005-0000-0000-000017060000}"/>
    <cellStyle name="20% - Accent4 4 3 4 2" xfId="3791" xr:uid="{00000000-0005-0000-0000-000018060000}"/>
    <cellStyle name="20% - Accent4 4 3 4 2 2" xfId="21837" xr:uid="{24A57401-563C-4AEA-B042-DBD3928288EB}"/>
    <cellStyle name="20% - Accent4 4 3 4 3" xfId="21838" xr:uid="{61F97CEC-5FED-43FD-9E29-250FC50F8D8E}"/>
    <cellStyle name="20% - Accent4 4 3 5" xfId="3790" xr:uid="{00000000-0005-0000-0000-000019060000}"/>
    <cellStyle name="20% - Accent4 4 3 5 2" xfId="21836" xr:uid="{598FBDC2-1FEB-4C8F-A764-4E74B723C666}"/>
    <cellStyle name="20% - Accent4 4 3 6" xfId="21843" xr:uid="{0AD49109-9C2F-4455-96D4-A8758BE31DC8}"/>
    <cellStyle name="20% - Accent4 4 4" xfId="3789" xr:uid="{00000000-0005-0000-0000-00001A060000}"/>
    <cellStyle name="20% - Accent4 4 4 2" xfId="3788" xr:uid="{00000000-0005-0000-0000-00001B060000}"/>
    <cellStyle name="20% - Accent4 4 4 2 2" xfId="3787" xr:uid="{00000000-0005-0000-0000-00001C060000}"/>
    <cellStyle name="20% - Accent4 4 4 2 2 2" xfId="21833" xr:uid="{C0166304-B450-438B-A2BE-13F2D70195C7}"/>
    <cellStyle name="20% - Accent4 4 4 2 3" xfId="3786" xr:uid="{00000000-0005-0000-0000-00001D060000}"/>
    <cellStyle name="20% - Accent4 4 4 2 3 2" xfId="21832" xr:uid="{BD580174-C9B2-4DA2-829F-532CD090DCC0}"/>
    <cellStyle name="20% - Accent4 4 4 2 4" xfId="21834" xr:uid="{98711780-5545-4816-AE78-56DCFA87E7EE}"/>
    <cellStyle name="20% - Accent4 4 4 3" xfId="3785" xr:uid="{00000000-0005-0000-0000-00001E060000}"/>
    <cellStyle name="20% - Accent4 4 4 3 2" xfId="3784" xr:uid="{00000000-0005-0000-0000-00001F060000}"/>
    <cellStyle name="20% - Accent4 4 4 3 2 2" xfId="21830" xr:uid="{D25A2981-5432-429F-9738-9A709C924C1D}"/>
    <cellStyle name="20% - Accent4 4 4 3 3" xfId="21831" xr:uid="{E50D2B50-07E2-4BF0-94DD-D8B761EC9283}"/>
    <cellStyle name="20% - Accent4 4 4 4" xfId="3783" xr:uid="{00000000-0005-0000-0000-000020060000}"/>
    <cellStyle name="20% - Accent4 4 4 4 2" xfId="21829" xr:uid="{C2E1DB40-F5E4-4F2C-B1F3-04F9277E3702}"/>
    <cellStyle name="20% - Accent4 4 4 5" xfId="21835" xr:uid="{E9BA0AA3-21EC-4C4E-8806-9E99536040F5}"/>
    <cellStyle name="20% - Accent4 4 5" xfId="3782" xr:uid="{00000000-0005-0000-0000-000021060000}"/>
    <cellStyle name="20% - Accent4 4 5 2" xfId="3781" xr:uid="{00000000-0005-0000-0000-000022060000}"/>
    <cellStyle name="20% - Accent4 4 5 2 2" xfId="3780" xr:uid="{00000000-0005-0000-0000-000023060000}"/>
    <cellStyle name="20% - Accent4 4 5 2 2 2" xfId="21826" xr:uid="{29C205AF-A55A-4716-A0C0-99036C4DAB30}"/>
    <cellStyle name="20% - Accent4 4 5 2 3" xfId="3779" xr:uid="{00000000-0005-0000-0000-000024060000}"/>
    <cellStyle name="20% - Accent4 4 5 2 3 2" xfId="21825" xr:uid="{B3243ED1-A44A-463C-AEDB-15D99DAD2242}"/>
    <cellStyle name="20% - Accent4 4 5 2 4" xfId="21827" xr:uid="{DF88060C-1C76-43A4-9EC7-D47A426E2BD9}"/>
    <cellStyle name="20% - Accent4 4 5 3" xfId="3778" xr:uid="{00000000-0005-0000-0000-000025060000}"/>
    <cellStyle name="20% - Accent4 4 5 3 2" xfId="3777" xr:uid="{00000000-0005-0000-0000-000026060000}"/>
    <cellStyle name="20% - Accent4 4 5 3 2 2" xfId="21823" xr:uid="{19AB410E-D90B-46D3-8562-D80FA08EEE25}"/>
    <cellStyle name="20% - Accent4 4 5 3 3" xfId="21824" xr:uid="{7423D8C5-E102-4D57-9F38-909CFEDA8E40}"/>
    <cellStyle name="20% - Accent4 4 5 4" xfId="3776" xr:uid="{00000000-0005-0000-0000-000027060000}"/>
    <cellStyle name="20% - Accent4 4 5 4 2" xfId="21822" xr:uid="{B9D5095C-76FE-4040-9BD2-FE26ECF1FACA}"/>
    <cellStyle name="20% - Accent4 4 5 5" xfId="21828" xr:uid="{221366A2-C23E-485C-B0A7-E6522F045944}"/>
    <cellStyle name="20% - Accent4 4 6" xfId="3775" xr:uid="{00000000-0005-0000-0000-000028060000}"/>
    <cellStyle name="20% - Accent4 4 6 2" xfId="3774" xr:uid="{00000000-0005-0000-0000-000029060000}"/>
    <cellStyle name="20% - Accent4 4 6 2 2" xfId="21820" xr:uid="{B6C16B59-EA6E-467F-96D5-75CFC8BEC214}"/>
    <cellStyle name="20% - Accent4 4 6 3" xfId="3773" xr:uid="{00000000-0005-0000-0000-00002A060000}"/>
    <cellStyle name="20% - Accent4 4 6 3 2" xfId="21819" xr:uid="{9EC7E909-DDE0-45B7-A013-6645C653BC27}"/>
    <cellStyle name="20% - Accent4 4 6 4" xfId="21821" xr:uid="{4BE5F04E-8775-48B3-B31F-4A066891EF31}"/>
    <cellStyle name="20% - Accent4 4 7" xfId="3772" xr:uid="{00000000-0005-0000-0000-00002B060000}"/>
    <cellStyle name="20% - Accent4 4 7 2" xfId="21818" xr:uid="{EA0653B2-E3A5-4A3F-B4A6-EC36FC0CD28C}"/>
    <cellStyle name="20% - Accent4 4 8" xfId="3771" xr:uid="{00000000-0005-0000-0000-00002C060000}"/>
    <cellStyle name="20% - Accent4 4 8 2" xfId="3770" xr:uid="{00000000-0005-0000-0000-00002D060000}"/>
    <cellStyle name="20% - Accent4 4 8 2 2" xfId="21816" xr:uid="{CB6469F7-B5B6-4839-B51A-CAA5B0437DC8}"/>
    <cellStyle name="20% - Accent4 4 8 3" xfId="21817" xr:uid="{7D3F31DD-0C37-4F8F-8138-D840DBE81C03}"/>
    <cellStyle name="20% - Accent4 4 9" xfId="3769" xr:uid="{00000000-0005-0000-0000-00002E060000}"/>
    <cellStyle name="20% - Accent4 4 9 2" xfId="21815" xr:uid="{297573AE-EFE5-4CF3-A387-76AB5870307C}"/>
    <cellStyle name="20% - Accent4 5" xfId="205" xr:uid="{00000000-0005-0000-0000-00002C000000}"/>
    <cellStyle name="20% - Accent4 5 2" xfId="3767" xr:uid="{00000000-0005-0000-0000-000030060000}"/>
    <cellStyle name="20% - Accent4 5 2 2" xfId="3766" xr:uid="{00000000-0005-0000-0000-000031060000}"/>
    <cellStyle name="20% - Accent4 5 2 2 2" xfId="3765" xr:uid="{00000000-0005-0000-0000-000032060000}"/>
    <cellStyle name="20% - Accent4 5 2 2 2 2" xfId="3764" xr:uid="{00000000-0005-0000-0000-000033060000}"/>
    <cellStyle name="20% - Accent4 5 2 2 2 2 2" xfId="3763" xr:uid="{00000000-0005-0000-0000-000034060000}"/>
    <cellStyle name="20% - Accent4 5 2 2 2 2 2 2" xfId="21810" xr:uid="{3A8A8382-3BE6-44DE-8FC5-96C367802213}"/>
    <cellStyle name="20% - Accent4 5 2 2 2 2 3" xfId="3762" xr:uid="{00000000-0005-0000-0000-000035060000}"/>
    <cellStyle name="20% - Accent4 5 2 2 2 2 3 2" xfId="21809" xr:uid="{632F2A57-1A63-4C9B-8051-65B89A958DAA}"/>
    <cellStyle name="20% - Accent4 5 2 2 2 2 4" xfId="21811" xr:uid="{51CA5AB2-E179-499D-B5B6-03677E63F96E}"/>
    <cellStyle name="20% - Accent4 5 2 2 2 3" xfId="3761" xr:uid="{00000000-0005-0000-0000-000036060000}"/>
    <cellStyle name="20% - Accent4 5 2 2 2 3 2" xfId="3760" xr:uid="{00000000-0005-0000-0000-000037060000}"/>
    <cellStyle name="20% - Accent4 5 2 2 2 3 2 2" xfId="21807" xr:uid="{8DD3CFD1-07DE-46CA-B230-1773496F702A}"/>
    <cellStyle name="20% - Accent4 5 2 2 2 3 3" xfId="21808" xr:uid="{F2E1F07A-718D-4B17-8C05-C665C7369EB6}"/>
    <cellStyle name="20% - Accent4 5 2 2 2 4" xfId="3759" xr:uid="{00000000-0005-0000-0000-000038060000}"/>
    <cellStyle name="20% - Accent4 5 2 2 2 4 2" xfId="21806" xr:uid="{582689CB-7C5A-463B-802D-311900FB16C0}"/>
    <cellStyle name="20% - Accent4 5 2 2 2 5" xfId="21812" xr:uid="{000E4BA9-F376-4E4F-9597-3F9015F192B0}"/>
    <cellStyle name="20% - Accent4 5 2 2 3" xfId="3758" xr:uid="{00000000-0005-0000-0000-000039060000}"/>
    <cellStyle name="20% - Accent4 5 2 2 3 2" xfId="3757" xr:uid="{00000000-0005-0000-0000-00003A060000}"/>
    <cellStyle name="20% - Accent4 5 2 2 3 2 2" xfId="21804" xr:uid="{DD254D6D-492E-4DE2-A760-778943025933}"/>
    <cellStyle name="20% - Accent4 5 2 2 3 3" xfId="3756" xr:uid="{00000000-0005-0000-0000-00003B060000}"/>
    <cellStyle name="20% - Accent4 5 2 2 3 3 2" xfId="21803" xr:uid="{99EC0F30-FF89-44E9-B63A-925667EC9499}"/>
    <cellStyle name="20% - Accent4 5 2 2 3 4" xfId="21805" xr:uid="{21006D77-0718-462B-8025-4291E5AC3DF2}"/>
    <cellStyle name="20% - Accent4 5 2 2 4" xfId="3755" xr:uid="{00000000-0005-0000-0000-00003C060000}"/>
    <cellStyle name="20% - Accent4 5 2 2 4 2" xfId="21802" xr:uid="{BEBEE9D7-A5A9-44B1-A44E-836C90166D1E}"/>
    <cellStyle name="20% - Accent4 5 2 2 5" xfId="3754" xr:uid="{00000000-0005-0000-0000-00003D060000}"/>
    <cellStyle name="20% - Accent4 5 2 2 5 2" xfId="3753" xr:uid="{00000000-0005-0000-0000-00003E060000}"/>
    <cellStyle name="20% - Accent4 5 2 2 5 2 2" xfId="21800" xr:uid="{1D14449B-8169-4584-96BD-E0C4A34DF76F}"/>
    <cellStyle name="20% - Accent4 5 2 2 5 3" xfId="21801" xr:uid="{ED8D66A7-D647-400C-90F9-51D00A2F945E}"/>
    <cellStyle name="20% - Accent4 5 2 2 6" xfId="3752" xr:uid="{00000000-0005-0000-0000-00003F060000}"/>
    <cellStyle name="20% - Accent4 5 2 2 6 2" xfId="21799" xr:uid="{589089A3-6EFC-4145-AFA4-BD688328A24B}"/>
    <cellStyle name="20% - Accent4 5 2 2 7" xfId="21813" xr:uid="{8E2AB621-AE41-463B-A365-47A1732E04A2}"/>
    <cellStyle name="20% - Accent4 5 2 3" xfId="3751" xr:uid="{00000000-0005-0000-0000-000040060000}"/>
    <cellStyle name="20% - Accent4 5 2 3 2" xfId="3750" xr:uid="{00000000-0005-0000-0000-000041060000}"/>
    <cellStyle name="20% - Accent4 5 2 3 2 2" xfId="3749" xr:uid="{00000000-0005-0000-0000-000042060000}"/>
    <cellStyle name="20% - Accent4 5 2 3 2 2 2" xfId="21796" xr:uid="{FA0C412B-76FB-43E2-BF71-C12462012943}"/>
    <cellStyle name="20% - Accent4 5 2 3 2 3" xfId="3748" xr:uid="{00000000-0005-0000-0000-000043060000}"/>
    <cellStyle name="20% - Accent4 5 2 3 2 3 2" xfId="21795" xr:uid="{D6F31A9E-C599-44E7-8ABB-6D9B7D5B9974}"/>
    <cellStyle name="20% - Accent4 5 2 3 2 4" xfId="21797" xr:uid="{76080889-884B-4940-8678-DA28F14E6D9F}"/>
    <cellStyle name="20% - Accent4 5 2 3 3" xfId="3747" xr:uid="{00000000-0005-0000-0000-000044060000}"/>
    <cellStyle name="20% - Accent4 5 2 3 3 2" xfId="3746" xr:uid="{00000000-0005-0000-0000-000045060000}"/>
    <cellStyle name="20% - Accent4 5 2 3 3 2 2" xfId="21793" xr:uid="{61439FA9-A51D-4BD4-A393-DF18660910D2}"/>
    <cellStyle name="20% - Accent4 5 2 3 3 3" xfId="21794" xr:uid="{2CFE2289-B0E7-45A8-9726-B9956CF53DCB}"/>
    <cellStyle name="20% - Accent4 5 2 3 4" xfId="3745" xr:uid="{00000000-0005-0000-0000-000046060000}"/>
    <cellStyle name="20% - Accent4 5 2 3 4 2" xfId="21792" xr:uid="{B6AEAC31-B97E-4111-9B19-0CB4FDBAB1FF}"/>
    <cellStyle name="20% - Accent4 5 2 3 5" xfId="21798" xr:uid="{0FCB167E-D193-4D1F-8E69-ACCC902E559E}"/>
    <cellStyle name="20% - Accent4 5 2 4" xfId="3744" xr:uid="{00000000-0005-0000-0000-000047060000}"/>
    <cellStyle name="20% - Accent4 5 2 5" xfId="3743" xr:uid="{00000000-0005-0000-0000-000048060000}"/>
    <cellStyle name="20% - Accent4 5 2 5 2" xfId="21791" xr:uid="{D0F6F10F-80BD-4908-8E0A-35EB8EE41B8E}"/>
    <cellStyle name="20% - Accent4 5 3" xfId="3742" xr:uid="{00000000-0005-0000-0000-000049060000}"/>
    <cellStyle name="20% - Accent4 5 3 2" xfId="3741" xr:uid="{00000000-0005-0000-0000-00004A060000}"/>
    <cellStyle name="20% - Accent4 5 3 2 2" xfId="3740" xr:uid="{00000000-0005-0000-0000-00004B060000}"/>
    <cellStyle name="20% - Accent4 5 3 2 2 2" xfId="21788" xr:uid="{1BFA29ED-EE84-46D9-BD27-05C8AF3C098D}"/>
    <cellStyle name="20% - Accent4 5 3 2 3" xfId="3739" xr:uid="{00000000-0005-0000-0000-00004C060000}"/>
    <cellStyle name="20% - Accent4 5 3 2 3 2" xfId="21787" xr:uid="{812A806B-8D61-4F93-828B-1D3920FE528A}"/>
    <cellStyle name="20% - Accent4 5 3 2 4" xfId="21789" xr:uid="{6FF86BA4-6614-4BAA-98EB-75624BBF759D}"/>
    <cellStyle name="20% - Accent4 5 3 3" xfId="3738" xr:uid="{00000000-0005-0000-0000-00004D060000}"/>
    <cellStyle name="20% - Accent4 5 3 3 2" xfId="21786" xr:uid="{05B943F1-D91D-4276-806C-3F606526ECDC}"/>
    <cellStyle name="20% - Accent4 5 3 4" xfId="3737" xr:uid="{00000000-0005-0000-0000-00004E060000}"/>
    <cellStyle name="20% - Accent4 5 3 4 2" xfId="3736" xr:uid="{00000000-0005-0000-0000-00004F060000}"/>
    <cellStyle name="20% - Accent4 5 3 4 2 2" xfId="21784" xr:uid="{A035FFE3-6935-45A4-A5D9-8716E0528D77}"/>
    <cellStyle name="20% - Accent4 5 3 4 3" xfId="21785" xr:uid="{05CA2C2C-666A-4BE6-B6DD-3D4DF894247C}"/>
    <cellStyle name="20% - Accent4 5 3 5" xfId="3735" xr:uid="{00000000-0005-0000-0000-000050060000}"/>
    <cellStyle name="20% - Accent4 5 3 5 2" xfId="21783" xr:uid="{7EC013E6-8B18-4913-929C-084CB3DB977F}"/>
    <cellStyle name="20% - Accent4 5 3 6" xfId="21790" xr:uid="{B281AF26-0E82-499A-9477-120D071E7C9C}"/>
    <cellStyle name="20% - Accent4 5 4" xfId="3734" xr:uid="{00000000-0005-0000-0000-000051060000}"/>
    <cellStyle name="20% - Accent4 5 4 2" xfId="3733" xr:uid="{00000000-0005-0000-0000-000052060000}"/>
    <cellStyle name="20% - Accent4 5 4 2 2" xfId="3732" xr:uid="{00000000-0005-0000-0000-000053060000}"/>
    <cellStyle name="20% - Accent4 5 4 2 2 2" xfId="21780" xr:uid="{C6D0A26D-69A6-4309-A4A6-07E4E78B366B}"/>
    <cellStyle name="20% - Accent4 5 4 2 3" xfId="3731" xr:uid="{00000000-0005-0000-0000-000054060000}"/>
    <cellStyle name="20% - Accent4 5 4 2 3 2" xfId="21779" xr:uid="{EB815A81-C3B1-450C-A477-7E5FF04A092A}"/>
    <cellStyle name="20% - Accent4 5 4 2 4" xfId="21781" xr:uid="{8D6B30C3-A0E1-4933-A02F-E78ABB6EF359}"/>
    <cellStyle name="20% - Accent4 5 4 3" xfId="3730" xr:uid="{00000000-0005-0000-0000-000055060000}"/>
    <cellStyle name="20% - Accent4 5 4 3 2" xfId="3729" xr:uid="{00000000-0005-0000-0000-000056060000}"/>
    <cellStyle name="20% - Accent4 5 4 3 2 2" xfId="21777" xr:uid="{25789E80-E5D9-43D6-AAB8-1A61518B843E}"/>
    <cellStyle name="20% - Accent4 5 4 3 3" xfId="21778" xr:uid="{FDB4CBFC-D246-4E05-BAF8-93CBA50C656E}"/>
    <cellStyle name="20% - Accent4 5 4 4" xfId="3728" xr:uid="{00000000-0005-0000-0000-000057060000}"/>
    <cellStyle name="20% - Accent4 5 4 4 2" xfId="21776" xr:uid="{917AFDC6-A375-441A-AAE5-8DD277233727}"/>
    <cellStyle name="20% - Accent4 5 4 5" xfId="21782" xr:uid="{064FE612-6A68-4AB0-8A4B-A773E2B9E3DE}"/>
    <cellStyle name="20% - Accent4 5 5" xfId="3727" xr:uid="{00000000-0005-0000-0000-000058060000}"/>
    <cellStyle name="20% - Accent4 5 5 2" xfId="3726" xr:uid="{00000000-0005-0000-0000-000059060000}"/>
    <cellStyle name="20% - Accent4 5 5 2 2" xfId="21774" xr:uid="{7F568783-CFF0-42D1-ACD3-AB7F9BCB3CE0}"/>
    <cellStyle name="20% - Accent4 5 5 3" xfId="3725" xr:uid="{00000000-0005-0000-0000-00005A060000}"/>
    <cellStyle name="20% - Accent4 5 5 3 2" xfId="21773" xr:uid="{0E2500E4-E87E-4564-A520-73E43F13E490}"/>
    <cellStyle name="20% - Accent4 5 5 4" xfId="21775" xr:uid="{3D4F529F-8AB2-4D59-A782-0FAC4D6CFB44}"/>
    <cellStyle name="20% - Accent4 5 6" xfId="3724" xr:uid="{00000000-0005-0000-0000-00005B060000}"/>
    <cellStyle name="20% - Accent4 5 6 2" xfId="21772" xr:uid="{324295FF-F1B9-4C82-8AE6-CCE1E6BC3A18}"/>
    <cellStyle name="20% - Accent4 5 7" xfId="3723" xr:uid="{00000000-0005-0000-0000-00005C060000}"/>
    <cellStyle name="20% - Accent4 5 7 2" xfId="3722" xr:uid="{00000000-0005-0000-0000-00005D060000}"/>
    <cellStyle name="20% - Accent4 5 7 2 2" xfId="21770" xr:uid="{C58744FC-0E7F-48D4-8B21-4C288772792B}"/>
    <cellStyle name="20% - Accent4 5 7 3" xfId="21771" xr:uid="{07D59AA7-29E4-466D-935C-A84E780108F0}"/>
    <cellStyle name="20% - Accent4 5 8" xfId="3721" xr:uid="{00000000-0005-0000-0000-00005E060000}"/>
    <cellStyle name="20% - Accent4 5 8 2" xfId="21769" xr:uid="{B5B33102-D015-4ECD-9151-AFA5F544FDB4}"/>
    <cellStyle name="20% - Accent4 5 9" xfId="3768" xr:uid="{00000000-0005-0000-0000-00002F060000}"/>
    <cellStyle name="20% - Accent4 5 9 2" xfId="21814" xr:uid="{8EABF08B-0DD2-4CDE-8B77-1F4C732AFE09}"/>
    <cellStyle name="20% - Accent4 6" xfId="206" xr:uid="{00000000-0005-0000-0000-00002D000000}"/>
    <cellStyle name="20% - Accent4 6 2" xfId="3720" xr:uid="{00000000-0005-0000-0000-000060060000}"/>
    <cellStyle name="20% - Accent4 6 2 2" xfId="3719" xr:uid="{00000000-0005-0000-0000-000061060000}"/>
    <cellStyle name="20% - Accent4 6 2 2 2" xfId="3718" xr:uid="{00000000-0005-0000-0000-000062060000}"/>
    <cellStyle name="20% - Accent4 6 2 2 2 2" xfId="3717" xr:uid="{00000000-0005-0000-0000-000063060000}"/>
    <cellStyle name="20% - Accent4 6 2 2 2 2 2" xfId="21765" xr:uid="{D86EE87E-3DB3-4624-AA37-E764BB595474}"/>
    <cellStyle name="20% - Accent4 6 2 2 2 3" xfId="3716" xr:uid="{00000000-0005-0000-0000-000064060000}"/>
    <cellStyle name="20% - Accent4 6 2 2 2 3 2" xfId="21764" xr:uid="{885D97D2-7E1F-46B7-ADFA-C71A47CBC8EE}"/>
    <cellStyle name="20% - Accent4 6 2 2 2 4" xfId="21766" xr:uid="{A53AC5A3-F5EE-4E96-928B-3E030DB1BD5C}"/>
    <cellStyle name="20% - Accent4 6 2 2 3" xfId="3715" xr:uid="{00000000-0005-0000-0000-000065060000}"/>
    <cellStyle name="20% - Accent4 6 2 2 3 2" xfId="3714" xr:uid="{00000000-0005-0000-0000-000066060000}"/>
    <cellStyle name="20% - Accent4 6 2 2 3 2 2" xfId="21762" xr:uid="{5A3D8B8D-4855-4818-8585-0D77AF7A0366}"/>
    <cellStyle name="20% - Accent4 6 2 2 3 3" xfId="21763" xr:uid="{FDD42435-0B69-4EA1-B550-3B8553E726EA}"/>
    <cellStyle name="20% - Accent4 6 2 2 4" xfId="3713" xr:uid="{00000000-0005-0000-0000-000067060000}"/>
    <cellStyle name="20% - Accent4 6 2 2 4 2" xfId="21761" xr:uid="{B1FF9A4C-2767-4F45-910E-8462E47E281D}"/>
    <cellStyle name="20% - Accent4 6 2 2 5" xfId="21767" xr:uid="{A4E43D93-31F6-4D1F-A3F7-BE93328FFB8C}"/>
    <cellStyle name="20% - Accent4 6 2 3" xfId="3712" xr:uid="{00000000-0005-0000-0000-000068060000}"/>
    <cellStyle name="20% - Accent4 6 2 3 2" xfId="3711" xr:uid="{00000000-0005-0000-0000-000069060000}"/>
    <cellStyle name="20% - Accent4 6 2 3 2 2" xfId="21759" xr:uid="{A8D48456-98A8-4562-A91D-4D98B30FBE7D}"/>
    <cellStyle name="20% - Accent4 6 2 3 3" xfId="3710" xr:uid="{00000000-0005-0000-0000-00006A060000}"/>
    <cellStyle name="20% - Accent4 6 2 3 3 2" xfId="21758" xr:uid="{C4DDC4BC-9EB9-4B59-BB2F-EA7550A0DFFA}"/>
    <cellStyle name="20% - Accent4 6 2 3 4" xfId="21760" xr:uid="{F1F24EFC-FB28-4DAA-A5DD-AE4FF7D8D0A3}"/>
    <cellStyle name="20% - Accent4 6 2 4" xfId="3709" xr:uid="{00000000-0005-0000-0000-00006B060000}"/>
    <cellStyle name="20% - Accent4 6 2 4 2" xfId="21757" xr:uid="{74B8DCB7-F13E-4F25-B50E-7B6FD40D6233}"/>
    <cellStyle name="20% - Accent4 6 2 5" xfId="3708" xr:uid="{00000000-0005-0000-0000-00006C060000}"/>
    <cellStyle name="20% - Accent4 6 2 5 2" xfId="3707" xr:uid="{00000000-0005-0000-0000-00006D060000}"/>
    <cellStyle name="20% - Accent4 6 2 5 2 2" xfId="21755" xr:uid="{E0C4F7C1-9C73-488C-BAFC-F129977646B1}"/>
    <cellStyle name="20% - Accent4 6 2 5 3" xfId="21756" xr:uid="{531BD187-7524-4726-AFC2-12FD9E015B39}"/>
    <cellStyle name="20% - Accent4 6 2 6" xfId="3706" xr:uid="{00000000-0005-0000-0000-00006E060000}"/>
    <cellStyle name="20% - Accent4 6 2 6 2" xfId="21754" xr:uid="{F1BFC643-11B9-4841-8263-0267EF1CADAA}"/>
    <cellStyle name="20% - Accent4 6 2 7" xfId="21768" xr:uid="{7FF3393B-3A66-443B-BEB1-543DFBBC84FB}"/>
    <cellStyle name="20% - Accent4 6 3" xfId="3705" xr:uid="{00000000-0005-0000-0000-00006F060000}"/>
    <cellStyle name="20% - Accent4 6 3 2" xfId="3704" xr:uid="{00000000-0005-0000-0000-000070060000}"/>
    <cellStyle name="20% - Accent4 6 3 2 2" xfId="3703" xr:uid="{00000000-0005-0000-0000-000071060000}"/>
    <cellStyle name="20% - Accent4 6 3 2 2 2" xfId="21751" xr:uid="{911E658F-7E6F-4347-9193-5646A972C43C}"/>
    <cellStyle name="20% - Accent4 6 3 2 3" xfId="3702" xr:uid="{00000000-0005-0000-0000-000072060000}"/>
    <cellStyle name="20% - Accent4 6 3 2 3 2" xfId="21750" xr:uid="{5C10C726-2C82-43E4-9A85-F4152B924331}"/>
    <cellStyle name="20% - Accent4 6 3 2 4" xfId="21752" xr:uid="{D38631BB-E5F0-4BFF-93F1-FA5CDD284F5C}"/>
    <cellStyle name="20% - Accent4 6 3 3" xfId="3701" xr:uid="{00000000-0005-0000-0000-000073060000}"/>
    <cellStyle name="20% - Accent4 6 3 3 2" xfId="3700" xr:uid="{00000000-0005-0000-0000-000074060000}"/>
    <cellStyle name="20% - Accent4 6 3 3 2 2" xfId="21748" xr:uid="{C036D4FF-05B8-4ABF-A5F7-B8031A655006}"/>
    <cellStyle name="20% - Accent4 6 3 3 3" xfId="21749" xr:uid="{1F6CDED9-ECD5-4535-A4B4-56424B67297C}"/>
    <cellStyle name="20% - Accent4 6 3 4" xfId="3699" xr:uid="{00000000-0005-0000-0000-000075060000}"/>
    <cellStyle name="20% - Accent4 6 3 4 2" xfId="21747" xr:uid="{410CAF80-0242-4DE3-82A5-7C487F8EB89C}"/>
    <cellStyle name="20% - Accent4 6 3 5" xfId="21753" xr:uid="{55CDB23A-5838-4197-B561-17A232F862D3}"/>
    <cellStyle name="20% - Accent4 6 4" xfId="3698" xr:uid="{00000000-0005-0000-0000-000076060000}"/>
    <cellStyle name="20% - Accent4 6 5" xfId="3697" xr:uid="{00000000-0005-0000-0000-000077060000}"/>
    <cellStyle name="20% - Accent4 6 5 2" xfId="21746" xr:uid="{5E7A645A-48F8-4127-8131-7C2FF6513D08}"/>
    <cellStyle name="20% - Accent4 7" xfId="207" xr:uid="{00000000-0005-0000-0000-00002E000000}"/>
    <cellStyle name="20% - Accent4 7 2" xfId="3696" xr:uid="{00000000-0005-0000-0000-000079060000}"/>
    <cellStyle name="20% - Accent4 7 2 2" xfId="21745" xr:uid="{B3F4284D-3A58-4944-8522-F4D91208B273}"/>
    <cellStyle name="20% - Accent4 7 3" xfId="3695" xr:uid="{00000000-0005-0000-0000-00007A060000}"/>
    <cellStyle name="20% - Accent4 7 4" xfId="3694" xr:uid="{00000000-0005-0000-0000-00007B060000}"/>
    <cellStyle name="20% - Accent4 7 4 2" xfId="21744" xr:uid="{99E5AD9A-1671-446F-8282-E4A7A8B33520}"/>
    <cellStyle name="20% - Accent4 8" xfId="3693" xr:uid="{00000000-0005-0000-0000-00007C060000}"/>
    <cellStyle name="20% - Accent4 8 2" xfId="3692" xr:uid="{00000000-0005-0000-0000-00007D060000}"/>
    <cellStyle name="20% - Accent4 8 2 2" xfId="3691" xr:uid="{00000000-0005-0000-0000-00007E060000}"/>
    <cellStyle name="20% - Accent4 8 2 2 2" xfId="21741" xr:uid="{079CCECD-CC1A-4FD7-B030-668FB64DD30C}"/>
    <cellStyle name="20% - Accent4 8 2 3" xfId="3690" xr:uid="{00000000-0005-0000-0000-00007F060000}"/>
    <cellStyle name="20% - Accent4 8 2 3 2" xfId="3689" xr:uid="{00000000-0005-0000-0000-000080060000}"/>
    <cellStyle name="20% - Accent4 8 2 3 2 2" xfId="21739" xr:uid="{149A0ACA-25F6-4AEF-BBDF-2F41FD1B4835}"/>
    <cellStyle name="20% - Accent4 8 2 3 3" xfId="21740" xr:uid="{6C319284-931E-446D-B2C5-0C28F04FE913}"/>
    <cellStyle name="20% - Accent4 8 2 4" xfId="21742" xr:uid="{904AA2AD-157F-4BEC-9762-BCD73112E474}"/>
    <cellStyle name="20% - Accent4 8 3" xfId="3688" xr:uid="{00000000-0005-0000-0000-000081060000}"/>
    <cellStyle name="20% - Accent4 8 3 2" xfId="21738" xr:uid="{68989E85-055E-4111-9E5F-0B0DFCBBB179}"/>
    <cellStyle name="20% - Accent4 8 4" xfId="3687" xr:uid="{00000000-0005-0000-0000-000082060000}"/>
    <cellStyle name="20% - Accent4 8 4 2" xfId="3686" xr:uid="{00000000-0005-0000-0000-000083060000}"/>
    <cellStyle name="20% - Accent4 8 4 2 2" xfId="21736" xr:uid="{F0566C01-4D76-423D-B8BC-D929372B50CB}"/>
    <cellStyle name="20% - Accent4 8 4 3" xfId="21737" xr:uid="{736F5A3E-91C7-4615-A7AB-A2A89AFC5EA1}"/>
    <cellStyle name="20% - Accent4 8 5" xfId="3685" xr:uid="{00000000-0005-0000-0000-000084060000}"/>
    <cellStyle name="20% - Accent4 8 5 2" xfId="21735" xr:uid="{143D4A1A-9DF5-466C-B15C-4D5CECE47CDC}"/>
    <cellStyle name="20% - Accent4 8 6" xfId="21743" xr:uid="{55D71633-315A-4A28-995D-456057A2DD8A}"/>
    <cellStyle name="20% - Accent4 9" xfId="3684" xr:uid="{00000000-0005-0000-0000-000085060000}"/>
    <cellStyle name="20% - Accent4 9 2" xfId="3683" xr:uid="{00000000-0005-0000-0000-000086060000}"/>
    <cellStyle name="20% - Accent4 9 2 2" xfId="3682" xr:uid="{00000000-0005-0000-0000-000087060000}"/>
    <cellStyle name="20% - Accent4 9 2 2 2" xfId="21732" xr:uid="{8A5E66B3-8FD8-4501-8EE4-DB246226426F}"/>
    <cellStyle name="20% - Accent4 9 2 3" xfId="3681" xr:uid="{00000000-0005-0000-0000-000088060000}"/>
    <cellStyle name="20% - Accent4 9 2 3 2" xfId="21731" xr:uid="{EC5460DD-1724-41C4-8F27-8BA4E2440D6B}"/>
    <cellStyle name="20% - Accent4 9 2 4" xfId="21733" xr:uid="{E5473106-30C1-427E-AAC6-6C066C2576FB}"/>
    <cellStyle name="20% - Accent4 9 3" xfId="3680" xr:uid="{00000000-0005-0000-0000-000089060000}"/>
    <cellStyle name="20% - Accent4 9 3 2" xfId="21730" xr:uid="{9527DE65-30A0-4F42-A79C-F942592C7601}"/>
    <cellStyle name="20% - Accent4 9 4" xfId="3679" xr:uid="{00000000-0005-0000-0000-00008A060000}"/>
    <cellStyle name="20% - Accent4 9 4 2" xfId="3678" xr:uid="{00000000-0005-0000-0000-00008B060000}"/>
    <cellStyle name="20% - Accent4 9 4 2 2" xfId="21728" xr:uid="{7B0D6F8D-F151-49EC-98D1-2DE4B9725469}"/>
    <cellStyle name="20% - Accent4 9 4 3" xfId="21729" xr:uid="{C4083AA6-47B9-49CD-93B1-CDD72FC8ABF9}"/>
    <cellStyle name="20% - Accent4 9 5" xfId="3677" xr:uid="{00000000-0005-0000-0000-00008C060000}"/>
    <cellStyle name="20% - Accent4 9 5 2" xfId="21727" xr:uid="{8B7F2DD7-2409-4BC9-8A0F-8272A2C17373}"/>
    <cellStyle name="20% - Accent4 9 6" xfId="21734" xr:uid="{C48B547F-5602-4AA7-AFBF-5D76A4A2A798}"/>
    <cellStyle name="20% - Accent5" xfId="98" builtinId="46" customBuiltin="1"/>
    <cellStyle name="20% - Accent5 10" xfId="3676" xr:uid="{00000000-0005-0000-0000-00008D060000}"/>
    <cellStyle name="20% - Accent5 10 2" xfId="3675" xr:uid="{00000000-0005-0000-0000-00008E060000}"/>
    <cellStyle name="20% - Accent5 10 2 2" xfId="3674" xr:uid="{00000000-0005-0000-0000-00008F060000}"/>
    <cellStyle name="20% - Accent5 10 2 2 2" xfId="21724" xr:uid="{FA117FBC-2C0D-4319-92B6-BA3373536E4E}"/>
    <cellStyle name="20% - Accent5 10 2 3" xfId="3673" xr:uid="{00000000-0005-0000-0000-000090060000}"/>
    <cellStyle name="20% - Accent5 10 2 3 2" xfId="21723" xr:uid="{06512720-E3F3-46EB-BC53-142899FC40BA}"/>
    <cellStyle name="20% - Accent5 10 2 4" xfId="21725" xr:uid="{6D23DF54-38F9-4783-8597-3AEC57E9FBF1}"/>
    <cellStyle name="20% - Accent5 10 3" xfId="3672" xr:uid="{00000000-0005-0000-0000-000091060000}"/>
    <cellStyle name="20% - Accent5 10 3 2" xfId="21722" xr:uid="{0F98DABA-F8D1-4116-BF2C-0D1118C08533}"/>
    <cellStyle name="20% - Accent5 10 4" xfId="3671" xr:uid="{00000000-0005-0000-0000-000092060000}"/>
    <cellStyle name="20% - Accent5 10 4 2" xfId="21721" xr:uid="{607029FF-082E-4FC7-AD0C-F90734D41BCD}"/>
    <cellStyle name="20% - Accent5 10 5" xfId="21726" xr:uid="{37FAC580-B180-474B-B5EA-979D39E5D64A}"/>
    <cellStyle name="20% - Accent5 11" xfId="3670" xr:uid="{00000000-0005-0000-0000-000093060000}"/>
    <cellStyle name="20% - Accent5 11 2" xfId="3669" xr:uid="{00000000-0005-0000-0000-000094060000}"/>
    <cellStyle name="20% - Accent5 11 2 2" xfId="21719" xr:uid="{2B4C5F38-29F1-48A5-BF5C-203494F07FD1}"/>
    <cellStyle name="20% - Accent5 11 3" xfId="3668" xr:uid="{00000000-0005-0000-0000-000095060000}"/>
    <cellStyle name="20% - Accent5 11 3 2" xfId="21718" xr:uid="{E7711EA6-6A17-492D-AECC-E9081B3F8DFF}"/>
    <cellStyle name="20% - Accent5 11 4" xfId="21720" xr:uid="{6B57A0BD-87AC-4233-A577-7F5FBDB749E2}"/>
    <cellStyle name="20% - Accent5 12" xfId="3667" xr:uid="{00000000-0005-0000-0000-000096060000}"/>
    <cellStyle name="20% - Accent5 12 2" xfId="3666" xr:uid="{00000000-0005-0000-0000-000097060000}"/>
    <cellStyle name="20% - Accent5 12 2 2" xfId="21716" xr:uid="{5D6710D6-822D-4B83-9AA1-589C026B4DA2}"/>
    <cellStyle name="20% - Accent5 12 3" xfId="3665" xr:uid="{00000000-0005-0000-0000-000098060000}"/>
    <cellStyle name="20% - Accent5 12 3 2" xfId="21715" xr:uid="{E340DEE7-F131-4F16-A6CE-185928B3DBAC}"/>
    <cellStyle name="20% - Accent5 12 4" xfId="21717" xr:uid="{C825CFDD-2CF8-45FE-A2B9-F55CC704BD9D}"/>
    <cellStyle name="20% - Accent5 13" xfId="3664" xr:uid="{00000000-0005-0000-0000-000099060000}"/>
    <cellStyle name="20% - Accent5 13 2" xfId="3663" xr:uid="{00000000-0005-0000-0000-00009A060000}"/>
    <cellStyle name="20% - Accent5 13 2 2" xfId="21713" xr:uid="{5A6741C5-E86E-46E5-81DF-84DA07507C65}"/>
    <cellStyle name="20% - Accent5 13 3" xfId="3662" xr:uid="{00000000-0005-0000-0000-00009B060000}"/>
    <cellStyle name="20% - Accent5 13 3 2" xfId="21712" xr:uid="{3354C60F-C2F5-4148-99C0-DAF6EE39A878}"/>
    <cellStyle name="20% - Accent5 13 4" xfId="21714" xr:uid="{0E7B331D-883F-4990-BD54-8D26C57F22BA}"/>
    <cellStyle name="20% - Accent5 14" xfId="3661" xr:uid="{00000000-0005-0000-0000-00009C060000}"/>
    <cellStyle name="20% - Accent5 14 2" xfId="3660" xr:uid="{00000000-0005-0000-0000-00009D060000}"/>
    <cellStyle name="20% - Accent5 14 2 2" xfId="21711" xr:uid="{A44C8B14-FC69-4F59-A779-F0CC24DC1773}"/>
    <cellStyle name="20% - Accent5 15" xfId="3659" xr:uid="{00000000-0005-0000-0000-00009E060000}"/>
    <cellStyle name="20% - Accent5 15 2" xfId="21710" xr:uid="{989B7DB1-63AF-47B0-A2E8-0515F88ECE6A}"/>
    <cellStyle name="20% - Accent5 16" xfId="3658" xr:uid="{00000000-0005-0000-0000-00009F060000}"/>
    <cellStyle name="20% - Accent5 17" xfId="20671" xr:uid="{1B6EA534-445A-40CE-8AE4-86CB8E5E5258}"/>
    <cellStyle name="20% - Accent5 2" xfId="208" xr:uid="{00000000-0005-0000-0000-00002F000000}"/>
    <cellStyle name="20% - Accent5 2 2" xfId="3657" xr:uid="{00000000-0005-0000-0000-0000A1060000}"/>
    <cellStyle name="20% - Accent5 2 3" xfId="3656" xr:uid="{00000000-0005-0000-0000-0000A2060000}"/>
    <cellStyle name="20% - Accent5 2 3 2" xfId="3655" xr:uid="{00000000-0005-0000-0000-0000A3060000}"/>
    <cellStyle name="20% - Accent5 2 3 2 2" xfId="3654" xr:uid="{00000000-0005-0000-0000-0000A4060000}"/>
    <cellStyle name="20% - Accent5 2 3 2 2 2" xfId="3653" xr:uid="{00000000-0005-0000-0000-0000A5060000}"/>
    <cellStyle name="20% - Accent5 2 3 2 2 2 2" xfId="3652" xr:uid="{00000000-0005-0000-0000-0000A6060000}"/>
    <cellStyle name="20% - Accent5 2 3 2 2 2 2 2" xfId="21705" xr:uid="{B1B8D62F-AF39-4527-92C2-25B8EF7043C7}"/>
    <cellStyle name="20% - Accent5 2 3 2 2 2 3" xfId="3651" xr:uid="{00000000-0005-0000-0000-0000A7060000}"/>
    <cellStyle name="20% - Accent5 2 3 2 2 2 3 2" xfId="21704" xr:uid="{C07A0E33-8816-42AE-81B2-BB24B5604F51}"/>
    <cellStyle name="20% - Accent5 2 3 2 2 2 4" xfId="21706" xr:uid="{BEB1CB1B-8952-4B09-8450-0672D78A5795}"/>
    <cellStyle name="20% - Accent5 2 3 2 2 3" xfId="3650" xr:uid="{00000000-0005-0000-0000-0000A8060000}"/>
    <cellStyle name="20% - Accent5 2 3 2 2 3 2" xfId="21703" xr:uid="{355B4B47-F0B4-460F-800C-FA5C5A922CF4}"/>
    <cellStyle name="20% - Accent5 2 3 2 2 4" xfId="3649" xr:uid="{00000000-0005-0000-0000-0000A9060000}"/>
    <cellStyle name="20% - Accent5 2 3 2 2 4 2" xfId="21702" xr:uid="{5C2D341A-CD03-46E3-8331-9D016D5C4B97}"/>
    <cellStyle name="20% - Accent5 2 3 2 2 5" xfId="21707" xr:uid="{F8324B11-9C10-45B0-A877-3C058E9AD413}"/>
    <cellStyle name="20% - Accent5 2 3 2 3" xfId="3648" xr:uid="{00000000-0005-0000-0000-0000AA060000}"/>
    <cellStyle name="20% - Accent5 2 3 2 3 2" xfId="3647" xr:uid="{00000000-0005-0000-0000-0000AB060000}"/>
    <cellStyle name="20% - Accent5 2 3 2 3 2 2" xfId="3646" xr:uid="{00000000-0005-0000-0000-0000AC060000}"/>
    <cellStyle name="20% - Accent5 2 3 2 3 2 2 2" xfId="21699" xr:uid="{93C1CFE0-2508-44AE-A47A-013CC312F688}"/>
    <cellStyle name="20% - Accent5 2 3 2 3 2 3" xfId="3645" xr:uid="{00000000-0005-0000-0000-0000AD060000}"/>
    <cellStyle name="20% - Accent5 2 3 2 3 2 3 2" xfId="21698" xr:uid="{20B8C23F-432D-4DCC-8691-998F142B7996}"/>
    <cellStyle name="20% - Accent5 2 3 2 3 2 4" xfId="21700" xr:uid="{192A6BCF-D49C-48A1-9A86-80884EF1D595}"/>
    <cellStyle name="20% - Accent5 2 3 2 3 3" xfId="3644" xr:uid="{00000000-0005-0000-0000-0000AE060000}"/>
    <cellStyle name="20% - Accent5 2 3 2 3 3 2" xfId="21697" xr:uid="{200620FD-E357-48D2-83BB-F9FCC2C3163D}"/>
    <cellStyle name="20% - Accent5 2 3 2 3 4" xfId="3643" xr:uid="{00000000-0005-0000-0000-0000AF060000}"/>
    <cellStyle name="20% - Accent5 2 3 2 3 4 2" xfId="21696" xr:uid="{0212D76F-9BE8-4EB5-B70C-DF2003D69FC7}"/>
    <cellStyle name="20% - Accent5 2 3 2 3 5" xfId="21701" xr:uid="{C29F835E-497B-435A-9F11-FCFCE7C30997}"/>
    <cellStyle name="20% - Accent5 2 3 2 4" xfId="3642" xr:uid="{00000000-0005-0000-0000-0000B0060000}"/>
    <cellStyle name="20% - Accent5 2 3 2 4 2" xfId="3641" xr:uid="{00000000-0005-0000-0000-0000B1060000}"/>
    <cellStyle name="20% - Accent5 2 3 2 4 2 2" xfId="21694" xr:uid="{DB648327-797B-4EFE-B1BB-E2211E141B79}"/>
    <cellStyle name="20% - Accent5 2 3 2 4 3" xfId="3640" xr:uid="{00000000-0005-0000-0000-0000B2060000}"/>
    <cellStyle name="20% - Accent5 2 3 2 4 3 2" xfId="21693" xr:uid="{1AD5E388-5946-4DCF-9058-13ADA2236E80}"/>
    <cellStyle name="20% - Accent5 2 3 2 4 4" xfId="21695" xr:uid="{6D8C2A58-7FE7-4D9A-A8CD-28608C099A1C}"/>
    <cellStyle name="20% - Accent5 2 3 2 5" xfId="3639" xr:uid="{00000000-0005-0000-0000-0000B3060000}"/>
    <cellStyle name="20% - Accent5 2 3 2 5 2" xfId="21692" xr:uid="{7B59F564-2209-4370-9DF6-22B2A5E3F399}"/>
    <cellStyle name="20% - Accent5 2 3 2 6" xfId="3638" xr:uid="{00000000-0005-0000-0000-0000B4060000}"/>
    <cellStyle name="20% - Accent5 2 3 2 6 2" xfId="21691" xr:uid="{D4B1A86A-895D-4C8E-A7D8-FEF857F5BC26}"/>
    <cellStyle name="20% - Accent5 2 3 2 7" xfId="21708" xr:uid="{8EB9CCC0-2977-443B-A29B-970176CC2FD1}"/>
    <cellStyle name="20% - Accent5 2 3 3" xfId="3637" xr:uid="{00000000-0005-0000-0000-0000B5060000}"/>
    <cellStyle name="20% - Accent5 2 3 3 2" xfId="3636" xr:uid="{00000000-0005-0000-0000-0000B6060000}"/>
    <cellStyle name="20% - Accent5 2 3 3 2 2" xfId="3635" xr:uid="{00000000-0005-0000-0000-0000B7060000}"/>
    <cellStyle name="20% - Accent5 2 3 3 2 2 2" xfId="21688" xr:uid="{3CDF1775-5FD5-43CF-B27D-7A7F3366CBF2}"/>
    <cellStyle name="20% - Accent5 2 3 3 2 3" xfId="3634" xr:uid="{00000000-0005-0000-0000-0000B8060000}"/>
    <cellStyle name="20% - Accent5 2 3 3 2 3 2" xfId="21687" xr:uid="{304E8A55-DE65-400D-AEE4-DBF7F7072CA4}"/>
    <cellStyle name="20% - Accent5 2 3 3 2 4" xfId="21689" xr:uid="{99D4F891-98CF-4987-B5D5-63311CD022AD}"/>
    <cellStyle name="20% - Accent5 2 3 3 3" xfId="3633" xr:uid="{00000000-0005-0000-0000-0000B9060000}"/>
    <cellStyle name="20% - Accent5 2 3 3 3 2" xfId="21686" xr:uid="{DC451EB9-1022-4A91-BBB9-F229984D6921}"/>
    <cellStyle name="20% - Accent5 2 3 3 4" xfId="3632" xr:uid="{00000000-0005-0000-0000-0000BA060000}"/>
    <cellStyle name="20% - Accent5 2 3 3 4 2" xfId="21685" xr:uid="{5E2B1174-6071-4297-8C19-BD97E98F208F}"/>
    <cellStyle name="20% - Accent5 2 3 3 5" xfId="21690" xr:uid="{94BD46E8-278D-43F8-A44E-7394C22E2008}"/>
    <cellStyle name="20% - Accent5 2 3 4" xfId="3631" xr:uid="{00000000-0005-0000-0000-0000BB060000}"/>
    <cellStyle name="20% - Accent5 2 3 4 2" xfId="3630" xr:uid="{00000000-0005-0000-0000-0000BC060000}"/>
    <cellStyle name="20% - Accent5 2 3 4 2 2" xfId="3629" xr:uid="{00000000-0005-0000-0000-0000BD060000}"/>
    <cellStyle name="20% - Accent5 2 3 4 2 2 2" xfId="21682" xr:uid="{DF21CDD1-C00A-49C1-844E-63C65D974A97}"/>
    <cellStyle name="20% - Accent5 2 3 4 2 3" xfId="3628" xr:uid="{00000000-0005-0000-0000-0000BE060000}"/>
    <cellStyle name="20% - Accent5 2 3 4 2 3 2" xfId="21681" xr:uid="{99D24F18-BD2A-496F-856B-963BD8062DE2}"/>
    <cellStyle name="20% - Accent5 2 3 4 2 4" xfId="21683" xr:uid="{BC82149F-EB2B-4DA3-BAD7-BF2FABBCAA92}"/>
    <cellStyle name="20% - Accent5 2 3 4 3" xfId="3627" xr:uid="{00000000-0005-0000-0000-0000BF060000}"/>
    <cellStyle name="20% - Accent5 2 3 4 3 2" xfId="21680" xr:uid="{66D84C2B-A819-470B-9DD8-8531D0222943}"/>
    <cellStyle name="20% - Accent5 2 3 4 4" xfId="3626" xr:uid="{00000000-0005-0000-0000-0000C0060000}"/>
    <cellStyle name="20% - Accent5 2 3 4 4 2" xfId="21679" xr:uid="{4E421AB6-2217-4E49-9BBD-945C45DF4636}"/>
    <cellStyle name="20% - Accent5 2 3 4 5" xfId="21684" xr:uid="{FC7CB65C-E7BD-4D51-9444-BF99D42F636F}"/>
    <cellStyle name="20% - Accent5 2 3 5" xfId="3625" xr:uid="{00000000-0005-0000-0000-0000C1060000}"/>
    <cellStyle name="20% - Accent5 2 3 5 2" xfId="3624" xr:uid="{00000000-0005-0000-0000-0000C2060000}"/>
    <cellStyle name="20% - Accent5 2 3 5 2 2" xfId="21677" xr:uid="{A9028520-581B-4A9E-86E5-B7EF3F9ADF09}"/>
    <cellStyle name="20% - Accent5 2 3 5 3" xfId="3623" xr:uid="{00000000-0005-0000-0000-0000C3060000}"/>
    <cellStyle name="20% - Accent5 2 3 5 3 2" xfId="21676" xr:uid="{9CE8F39E-47AB-4B38-8520-118D07168609}"/>
    <cellStyle name="20% - Accent5 2 3 5 4" xfId="21678" xr:uid="{83BD8F6E-BEE3-4685-9D16-046F5B34F1B2}"/>
    <cellStyle name="20% - Accent5 2 3 6" xfId="3622" xr:uid="{00000000-0005-0000-0000-0000C4060000}"/>
    <cellStyle name="20% - Accent5 2 3 6 2" xfId="21675" xr:uid="{E1C206B9-5A56-454F-8BE2-EB0766AC6F1B}"/>
    <cellStyle name="20% - Accent5 2 3 7" xfId="3621" xr:uid="{00000000-0005-0000-0000-0000C5060000}"/>
    <cellStyle name="20% - Accent5 2 3 7 2" xfId="21674" xr:uid="{5F626217-2466-47CD-B287-922D61DB05EC}"/>
    <cellStyle name="20% - Accent5 2 3 8" xfId="21709" xr:uid="{CBD8EEB0-25E8-45CB-8D7C-B6228F472177}"/>
    <cellStyle name="20% - Accent5 2 4" xfId="3620" xr:uid="{00000000-0005-0000-0000-0000C6060000}"/>
    <cellStyle name="20% - Accent5 2 4 2" xfId="3619" xr:uid="{00000000-0005-0000-0000-0000C7060000}"/>
    <cellStyle name="20% - Accent5 2 4 2 2" xfId="3618" xr:uid="{00000000-0005-0000-0000-0000C8060000}"/>
    <cellStyle name="20% - Accent5 2 4 2 2 2" xfId="3617" xr:uid="{00000000-0005-0000-0000-0000C9060000}"/>
    <cellStyle name="20% - Accent5 2 4 2 2 2 2" xfId="3616" xr:uid="{00000000-0005-0000-0000-0000CA060000}"/>
    <cellStyle name="20% - Accent5 2 4 2 2 2 2 2" xfId="21669" xr:uid="{74465944-BC18-4F5B-90AD-A035AA254315}"/>
    <cellStyle name="20% - Accent5 2 4 2 2 2 3" xfId="3615" xr:uid="{00000000-0005-0000-0000-0000CB060000}"/>
    <cellStyle name="20% - Accent5 2 4 2 2 2 3 2" xfId="21668" xr:uid="{47D632EF-48BF-46EA-9924-D37695E687F4}"/>
    <cellStyle name="20% - Accent5 2 4 2 2 2 4" xfId="21670" xr:uid="{2A453CDB-9421-4856-86F0-018AC08CFB55}"/>
    <cellStyle name="20% - Accent5 2 4 2 2 3" xfId="3614" xr:uid="{00000000-0005-0000-0000-0000CC060000}"/>
    <cellStyle name="20% - Accent5 2 4 2 2 3 2" xfId="21667" xr:uid="{F73D7D7C-D56C-4295-BD56-070C4F46B4FC}"/>
    <cellStyle name="20% - Accent5 2 4 2 2 4" xfId="3613" xr:uid="{00000000-0005-0000-0000-0000CD060000}"/>
    <cellStyle name="20% - Accent5 2 4 2 2 4 2" xfId="21666" xr:uid="{6F32B3E8-3945-492E-B3F4-7A4FBAADB6A2}"/>
    <cellStyle name="20% - Accent5 2 4 2 2 5" xfId="21671" xr:uid="{1C754987-AA32-4054-8BE2-E14DF6D2CB00}"/>
    <cellStyle name="20% - Accent5 2 4 2 3" xfId="3612" xr:uid="{00000000-0005-0000-0000-0000CE060000}"/>
    <cellStyle name="20% - Accent5 2 4 2 3 2" xfId="3611" xr:uid="{00000000-0005-0000-0000-0000CF060000}"/>
    <cellStyle name="20% - Accent5 2 4 2 3 2 2" xfId="3610" xr:uid="{00000000-0005-0000-0000-0000D0060000}"/>
    <cellStyle name="20% - Accent5 2 4 2 3 2 2 2" xfId="21663" xr:uid="{93C646CC-BD11-4CE7-B0A2-45F180D9AFD2}"/>
    <cellStyle name="20% - Accent5 2 4 2 3 2 3" xfId="3609" xr:uid="{00000000-0005-0000-0000-0000D1060000}"/>
    <cellStyle name="20% - Accent5 2 4 2 3 2 3 2" xfId="21662" xr:uid="{EBEDF56B-76A5-43ED-B911-D6D87D11C178}"/>
    <cellStyle name="20% - Accent5 2 4 2 3 2 4" xfId="21664" xr:uid="{20F48E5B-8CDA-4821-9759-82386EF6A816}"/>
    <cellStyle name="20% - Accent5 2 4 2 3 3" xfId="3608" xr:uid="{00000000-0005-0000-0000-0000D2060000}"/>
    <cellStyle name="20% - Accent5 2 4 2 3 3 2" xfId="21661" xr:uid="{CC42BD53-1482-4592-B253-2BB40258D693}"/>
    <cellStyle name="20% - Accent5 2 4 2 3 4" xfId="3607" xr:uid="{00000000-0005-0000-0000-0000D3060000}"/>
    <cellStyle name="20% - Accent5 2 4 2 3 4 2" xfId="21660" xr:uid="{BA375595-D192-47B4-BEF4-ACF60518C0F6}"/>
    <cellStyle name="20% - Accent5 2 4 2 3 5" xfId="21665" xr:uid="{1E06E33C-9A13-4938-97EC-9F871E3F3E68}"/>
    <cellStyle name="20% - Accent5 2 4 2 4" xfId="3606" xr:uid="{00000000-0005-0000-0000-0000D4060000}"/>
    <cellStyle name="20% - Accent5 2 4 2 4 2" xfId="3605" xr:uid="{00000000-0005-0000-0000-0000D5060000}"/>
    <cellStyle name="20% - Accent5 2 4 2 4 2 2" xfId="21658" xr:uid="{42562FAB-D4CF-406C-B031-199DDE416A96}"/>
    <cellStyle name="20% - Accent5 2 4 2 4 3" xfId="3604" xr:uid="{00000000-0005-0000-0000-0000D6060000}"/>
    <cellStyle name="20% - Accent5 2 4 2 4 3 2" xfId="21657" xr:uid="{457D4569-9A55-4316-9B2D-BE47C3C868FD}"/>
    <cellStyle name="20% - Accent5 2 4 2 4 4" xfId="21659" xr:uid="{A499DA74-8056-4283-B8F9-6F0D32AF12BD}"/>
    <cellStyle name="20% - Accent5 2 4 2 5" xfId="3603" xr:uid="{00000000-0005-0000-0000-0000D7060000}"/>
    <cellStyle name="20% - Accent5 2 4 2 5 2" xfId="21656" xr:uid="{2C8F1ECA-6985-4848-BA24-4080A000C277}"/>
    <cellStyle name="20% - Accent5 2 4 2 6" xfId="3602" xr:uid="{00000000-0005-0000-0000-0000D8060000}"/>
    <cellStyle name="20% - Accent5 2 4 2 6 2" xfId="21655" xr:uid="{BC7FB9D2-1AB6-4E67-8A57-8B9B886B6BA8}"/>
    <cellStyle name="20% - Accent5 2 4 2 7" xfId="21672" xr:uid="{FBE8AFBE-56BE-4D33-9C70-12989781415D}"/>
    <cellStyle name="20% - Accent5 2 4 3" xfId="3601" xr:uid="{00000000-0005-0000-0000-0000D9060000}"/>
    <cellStyle name="20% - Accent5 2 4 3 2" xfId="3600" xr:uid="{00000000-0005-0000-0000-0000DA060000}"/>
    <cellStyle name="20% - Accent5 2 4 3 2 2" xfId="3599" xr:uid="{00000000-0005-0000-0000-0000DB060000}"/>
    <cellStyle name="20% - Accent5 2 4 3 2 2 2" xfId="21652" xr:uid="{FE9833FE-9CB8-4161-A382-DA4598E61D33}"/>
    <cellStyle name="20% - Accent5 2 4 3 2 3" xfId="3598" xr:uid="{00000000-0005-0000-0000-0000DC060000}"/>
    <cellStyle name="20% - Accent5 2 4 3 2 3 2" xfId="21651" xr:uid="{58427945-C89D-4BD0-8C3F-ADCC6B4BB4C1}"/>
    <cellStyle name="20% - Accent5 2 4 3 2 4" xfId="21653" xr:uid="{B591347B-6358-40D5-86E8-B76C2C23AB40}"/>
    <cellStyle name="20% - Accent5 2 4 3 3" xfId="3597" xr:uid="{00000000-0005-0000-0000-0000DD060000}"/>
    <cellStyle name="20% - Accent5 2 4 3 3 2" xfId="21650" xr:uid="{0157C399-24E9-45D8-BE89-8180EFAC5121}"/>
    <cellStyle name="20% - Accent5 2 4 3 4" xfId="3596" xr:uid="{00000000-0005-0000-0000-0000DE060000}"/>
    <cellStyle name="20% - Accent5 2 4 3 4 2" xfId="21649" xr:uid="{51764D5C-9707-440F-9A98-BBF9A868AB20}"/>
    <cellStyle name="20% - Accent5 2 4 3 5" xfId="21654" xr:uid="{D249A94B-8125-4D50-8823-1FD2D6180CD7}"/>
    <cellStyle name="20% - Accent5 2 4 4" xfId="3595" xr:uid="{00000000-0005-0000-0000-0000DF060000}"/>
    <cellStyle name="20% - Accent5 2 4 4 2" xfId="3594" xr:uid="{00000000-0005-0000-0000-0000E0060000}"/>
    <cellStyle name="20% - Accent5 2 4 4 2 2" xfId="3593" xr:uid="{00000000-0005-0000-0000-0000E1060000}"/>
    <cellStyle name="20% - Accent5 2 4 4 2 2 2" xfId="21646" xr:uid="{37A50141-D61E-45E9-BD6B-6DC078D33B45}"/>
    <cellStyle name="20% - Accent5 2 4 4 2 3" xfId="3592" xr:uid="{00000000-0005-0000-0000-0000E2060000}"/>
    <cellStyle name="20% - Accent5 2 4 4 2 3 2" xfId="21645" xr:uid="{8CF7B468-6893-435D-A7F5-A308375EFDDD}"/>
    <cellStyle name="20% - Accent5 2 4 4 2 4" xfId="21647" xr:uid="{35831287-8C05-473F-9929-E077FA37AE66}"/>
    <cellStyle name="20% - Accent5 2 4 4 3" xfId="3591" xr:uid="{00000000-0005-0000-0000-0000E3060000}"/>
    <cellStyle name="20% - Accent5 2 4 4 3 2" xfId="21644" xr:uid="{46D805E9-C320-45B4-BDA2-CA8EC74FB1E8}"/>
    <cellStyle name="20% - Accent5 2 4 4 4" xfId="3590" xr:uid="{00000000-0005-0000-0000-0000E4060000}"/>
    <cellStyle name="20% - Accent5 2 4 4 4 2" xfId="21643" xr:uid="{08F096EE-42E2-4F93-AAAE-8E917C598A48}"/>
    <cellStyle name="20% - Accent5 2 4 4 5" xfId="21648" xr:uid="{CA56B63F-C11B-4613-9F90-3D7C34A7148F}"/>
    <cellStyle name="20% - Accent5 2 4 5" xfId="3589" xr:uid="{00000000-0005-0000-0000-0000E5060000}"/>
    <cellStyle name="20% - Accent5 2 4 5 2" xfId="3588" xr:uid="{00000000-0005-0000-0000-0000E6060000}"/>
    <cellStyle name="20% - Accent5 2 4 5 2 2" xfId="21641" xr:uid="{C1EF0106-9849-4605-ADBE-20EB3274D839}"/>
    <cellStyle name="20% - Accent5 2 4 5 3" xfId="3587" xr:uid="{00000000-0005-0000-0000-0000E7060000}"/>
    <cellStyle name="20% - Accent5 2 4 5 3 2" xfId="21640" xr:uid="{C18A4146-98D9-4954-9B72-23835C438381}"/>
    <cellStyle name="20% - Accent5 2 4 5 4" xfId="21642" xr:uid="{C4995AF0-9A06-44C6-B412-A718D6D08C43}"/>
    <cellStyle name="20% - Accent5 2 4 6" xfId="3586" xr:uid="{00000000-0005-0000-0000-0000E8060000}"/>
    <cellStyle name="20% - Accent5 2 4 6 2" xfId="21639" xr:uid="{A61A4F34-7B3C-4D45-8244-BF880AE275BD}"/>
    <cellStyle name="20% - Accent5 2 4 7" xfId="3585" xr:uid="{00000000-0005-0000-0000-0000E9060000}"/>
    <cellStyle name="20% - Accent5 2 4 7 2" xfId="21638" xr:uid="{A9D9A9A5-04B6-4674-82F7-0F46CBB18281}"/>
    <cellStyle name="20% - Accent5 2 4 8" xfId="21673" xr:uid="{D3953B23-AA51-4996-A69E-D032A7B461E4}"/>
    <cellStyle name="20% - Accent5 2 5" xfId="3584" xr:uid="{00000000-0005-0000-0000-0000EA060000}"/>
    <cellStyle name="20% - Accent5 2 5 2" xfId="3583" xr:uid="{00000000-0005-0000-0000-0000EB060000}"/>
    <cellStyle name="20% - Accent5 2 5 2 2" xfId="3582" xr:uid="{00000000-0005-0000-0000-0000EC060000}"/>
    <cellStyle name="20% - Accent5 2 5 2 2 2" xfId="3581" xr:uid="{00000000-0005-0000-0000-0000ED060000}"/>
    <cellStyle name="20% - Accent5 2 5 2 2 2 2" xfId="3580" xr:uid="{00000000-0005-0000-0000-0000EE060000}"/>
    <cellStyle name="20% - Accent5 2 5 2 2 2 2 2" xfId="21633" xr:uid="{56E88FF4-B75D-46A3-AA28-52078919DA3C}"/>
    <cellStyle name="20% - Accent5 2 5 2 2 2 3" xfId="3579" xr:uid="{00000000-0005-0000-0000-0000EF060000}"/>
    <cellStyle name="20% - Accent5 2 5 2 2 2 3 2" xfId="21632" xr:uid="{EE3D71D2-ACD6-468C-9032-C76A9EAA8B6B}"/>
    <cellStyle name="20% - Accent5 2 5 2 2 2 4" xfId="21634" xr:uid="{EE0F6E76-68EB-45B4-8D18-4D7080BC4917}"/>
    <cellStyle name="20% - Accent5 2 5 2 2 3" xfId="3578" xr:uid="{00000000-0005-0000-0000-0000F0060000}"/>
    <cellStyle name="20% - Accent5 2 5 2 2 3 2" xfId="21631" xr:uid="{94496039-3CC1-4368-BB9E-9841F257DAA1}"/>
    <cellStyle name="20% - Accent5 2 5 2 2 4" xfId="3577" xr:uid="{00000000-0005-0000-0000-0000F1060000}"/>
    <cellStyle name="20% - Accent5 2 5 2 2 4 2" xfId="21630" xr:uid="{486B5346-6200-4F79-BF53-FFA5036ECEAA}"/>
    <cellStyle name="20% - Accent5 2 5 2 2 5" xfId="21635" xr:uid="{41F8F5B7-FF2E-4DFC-8309-DF0B4CA12C70}"/>
    <cellStyle name="20% - Accent5 2 5 2 3" xfId="3576" xr:uid="{00000000-0005-0000-0000-0000F2060000}"/>
    <cellStyle name="20% - Accent5 2 5 2 3 2" xfId="3575" xr:uid="{00000000-0005-0000-0000-0000F3060000}"/>
    <cellStyle name="20% - Accent5 2 5 2 3 2 2" xfId="3574" xr:uid="{00000000-0005-0000-0000-0000F4060000}"/>
    <cellStyle name="20% - Accent5 2 5 2 3 2 2 2" xfId="21627" xr:uid="{5195BD22-1E0C-423B-98E3-01BD937FEC7E}"/>
    <cellStyle name="20% - Accent5 2 5 2 3 2 3" xfId="3573" xr:uid="{00000000-0005-0000-0000-0000F5060000}"/>
    <cellStyle name="20% - Accent5 2 5 2 3 2 3 2" xfId="21626" xr:uid="{E75D3527-6F1D-4CDE-B0A3-3F060C9E898A}"/>
    <cellStyle name="20% - Accent5 2 5 2 3 2 4" xfId="21628" xr:uid="{C08F19AA-CFD7-4B0A-A6C5-704240D80029}"/>
    <cellStyle name="20% - Accent5 2 5 2 3 3" xfId="3572" xr:uid="{00000000-0005-0000-0000-0000F6060000}"/>
    <cellStyle name="20% - Accent5 2 5 2 3 3 2" xfId="21625" xr:uid="{29693CD1-D29C-49AD-92BE-12013D7919EC}"/>
    <cellStyle name="20% - Accent5 2 5 2 3 4" xfId="3571" xr:uid="{00000000-0005-0000-0000-0000F7060000}"/>
    <cellStyle name="20% - Accent5 2 5 2 3 4 2" xfId="21624" xr:uid="{FD1EAAA8-AE14-4D2B-BDAD-5E6E62B80992}"/>
    <cellStyle name="20% - Accent5 2 5 2 3 5" xfId="21629" xr:uid="{2B1E4757-9BF2-4D92-9679-4D6EBF89FE3D}"/>
    <cellStyle name="20% - Accent5 2 5 2 4" xfId="3570" xr:uid="{00000000-0005-0000-0000-0000F8060000}"/>
    <cellStyle name="20% - Accent5 2 5 2 4 2" xfId="3569" xr:uid="{00000000-0005-0000-0000-0000F9060000}"/>
    <cellStyle name="20% - Accent5 2 5 2 4 2 2" xfId="21622" xr:uid="{D3135340-9A1E-47B0-82D2-6B7B7801D97E}"/>
    <cellStyle name="20% - Accent5 2 5 2 4 3" xfId="3568" xr:uid="{00000000-0005-0000-0000-0000FA060000}"/>
    <cellStyle name="20% - Accent5 2 5 2 4 3 2" xfId="21621" xr:uid="{1BFF17EB-4B7F-423D-8239-609252B12D67}"/>
    <cellStyle name="20% - Accent5 2 5 2 4 4" xfId="21623" xr:uid="{22B2E19C-2829-42BC-A59E-BAA00BEAD523}"/>
    <cellStyle name="20% - Accent5 2 5 2 5" xfId="3567" xr:uid="{00000000-0005-0000-0000-0000FB060000}"/>
    <cellStyle name="20% - Accent5 2 5 2 5 2" xfId="21620" xr:uid="{C104001D-0A86-44F8-B539-6EF9DA26F5E5}"/>
    <cellStyle name="20% - Accent5 2 5 2 6" xfId="3566" xr:uid="{00000000-0005-0000-0000-0000FC060000}"/>
    <cellStyle name="20% - Accent5 2 5 2 6 2" xfId="21619" xr:uid="{DF5F249D-94EB-4E91-970C-33190E6B23DA}"/>
    <cellStyle name="20% - Accent5 2 5 2 7" xfId="21636" xr:uid="{CB50B009-8ACC-4354-8AD1-60D44B618475}"/>
    <cellStyle name="20% - Accent5 2 5 3" xfId="3565" xr:uid="{00000000-0005-0000-0000-0000FD060000}"/>
    <cellStyle name="20% - Accent5 2 5 3 2" xfId="3564" xr:uid="{00000000-0005-0000-0000-0000FE060000}"/>
    <cellStyle name="20% - Accent5 2 5 3 2 2" xfId="3563" xr:uid="{00000000-0005-0000-0000-0000FF060000}"/>
    <cellStyle name="20% - Accent5 2 5 3 2 2 2" xfId="21616" xr:uid="{2CDC0A38-70E2-4996-B9C0-D192D87D367D}"/>
    <cellStyle name="20% - Accent5 2 5 3 2 3" xfId="3562" xr:uid="{00000000-0005-0000-0000-000000070000}"/>
    <cellStyle name="20% - Accent5 2 5 3 2 3 2" xfId="21615" xr:uid="{AD44F3FF-2AA5-4DA0-9384-065E96129F2F}"/>
    <cellStyle name="20% - Accent5 2 5 3 2 4" xfId="21617" xr:uid="{BB4D06E6-C53A-4DBC-82D8-7E253A207934}"/>
    <cellStyle name="20% - Accent5 2 5 3 3" xfId="3561" xr:uid="{00000000-0005-0000-0000-000001070000}"/>
    <cellStyle name="20% - Accent5 2 5 3 3 2" xfId="21614" xr:uid="{4E7B258F-3040-4DBE-870B-FAE2BA8EBFD5}"/>
    <cellStyle name="20% - Accent5 2 5 3 4" xfId="3560" xr:uid="{00000000-0005-0000-0000-000002070000}"/>
    <cellStyle name="20% - Accent5 2 5 3 4 2" xfId="21613" xr:uid="{99C58F8F-70FA-4A10-B34F-5EBD2366A0F3}"/>
    <cellStyle name="20% - Accent5 2 5 3 5" xfId="21618" xr:uid="{25D2C5E7-E53F-467C-A43A-78C556B14D5F}"/>
    <cellStyle name="20% - Accent5 2 5 4" xfId="3559" xr:uid="{00000000-0005-0000-0000-000003070000}"/>
    <cellStyle name="20% - Accent5 2 5 4 2" xfId="3558" xr:uid="{00000000-0005-0000-0000-000004070000}"/>
    <cellStyle name="20% - Accent5 2 5 4 2 2" xfId="3557" xr:uid="{00000000-0005-0000-0000-000005070000}"/>
    <cellStyle name="20% - Accent5 2 5 4 2 2 2" xfId="21610" xr:uid="{20583541-0CD4-440B-BBCA-E154A42822E0}"/>
    <cellStyle name="20% - Accent5 2 5 4 2 3" xfId="3556" xr:uid="{00000000-0005-0000-0000-000006070000}"/>
    <cellStyle name="20% - Accent5 2 5 4 2 3 2" xfId="21609" xr:uid="{E5F7A829-472B-41BD-BDD5-C21B59B2A276}"/>
    <cellStyle name="20% - Accent5 2 5 4 2 4" xfId="21611" xr:uid="{D3185FF5-53A5-4668-AEA4-46C5B8F6A3C5}"/>
    <cellStyle name="20% - Accent5 2 5 4 3" xfId="3555" xr:uid="{00000000-0005-0000-0000-000007070000}"/>
    <cellStyle name="20% - Accent5 2 5 4 3 2" xfId="21608" xr:uid="{3689DBEB-3D60-4FD2-929D-E979581FF3BA}"/>
    <cellStyle name="20% - Accent5 2 5 4 4" xfId="3554" xr:uid="{00000000-0005-0000-0000-000008070000}"/>
    <cellStyle name="20% - Accent5 2 5 4 4 2" xfId="21607" xr:uid="{EDB8BE7F-6D16-4416-8081-61D6FC17A90E}"/>
    <cellStyle name="20% - Accent5 2 5 4 5" xfId="21612" xr:uid="{2341EFEC-CD94-4DDB-A21A-53B11B5CDAC8}"/>
    <cellStyle name="20% - Accent5 2 5 5" xfId="3553" xr:uid="{00000000-0005-0000-0000-000009070000}"/>
    <cellStyle name="20% - Accent5 2 5 5 2" xfId="3552" xr:uid="{00000000-0005-0000-0000-00000A070000}"/>
    <cellStyle name="20% - Accent5 2 5 5 2 2" xfId="21605" xr:uid="{7F0A4AAD-3873-4F31-BDDE-D19737DF779F}"/>
    <cellStyle name="20% - Accent5 2 5 5 3" xfId="3551" xr:uid="{00000000-0005-0000-0000-00000B070000}"/>
    <cellStyle name="20% - Accent5 2 5 5 3 2" xfId="21604" xr:uid="{782DB452-A852-4732-9DD9-0FCA9E49E38F}"/>
    <cellStyle name="20% - Accent5 2 5 5 4" xfId="21606" xr:uid="{8A027249-940A-408A-843E-FFD857CC319C}"/>
    <cellStyle name="20% - Accent5 2 5 6" xfId="3550" xr:uid="{00000000-0005-0000-0000-00000C070000}"/>
    <cellStyle name="20% - Accent5 2 5 6 2" xfId="21603" xr:uid="{28997041-5838-45C9-AECA-88578C2D799E}"/>
    <cellStyle name="20% - Accent5 2 5 7" xfId="3549" xr:uid="{00000000-0005-0000-0000-00000D070000}"/>
    <cellStyle name="20% - Accent5 2 5 7 2" xfId="21602" xr:uid="{086BB834-58C5-4132-AA65-27137363AD93}"/>
    <cellStyle name="20% - Accent5 2 5 8" xfId="21637" xr:uid="{E3836F9B-2B50-46BB-967A-7C6F78FECF64}"/>
    <cellStyle name="20% - Accent5 2 6" xfId="3548" xr:uid="{00000000-0005-0000-0000-00000E070000}"/>
    <cellStyle name="20% - Accent5 2 6 2" xfId="3547" xr:uid="{00000000-0005-0000-0000-00000F070000}"/>
    <cellStyle name="20% - Accent5 2 6 2 2" xfId="3546" xr:uid="{00000000-0005-0000-0000-000010070000}"/>
    <cellStyle name="20% - Accent5 2 6 2 2 2" xfId="3545" xr:uid="{00000000-0005-0000-0000-000011070000}"/>
    <cellStyle name="20% - Accent5 2 6 2 2 2 2" xfId="3544" xr:uid="{00000000-0005-0000-0000-000012070000}"/>
    <cellStyle name="20% - Accent5 2 6 2 2 2 2 2" xfId="21597" xr:uid="{24D9E992-7513-480D-9287-D4A88FC91F3C}"/>
    <cellStyle name="20% - Accent5 2 6 2 2 2 3" xfId="3543" xr:uid="{00000000-0005-0000-0000-000013070000}"/>
    <cellStyle name="20% - Accent5 2 6 2 2 2 3 2" xfId="21596" xr:uid="{76156C44-7596-491D-BC88-E21AAD0B740C}"/>
    <cellStyle name="20% - Accent5 2 6 2 2 2 4" xfId="21598" xr:uid="{785AF772-34D9-4772-AA5E-DD2B850EEB56}"/>
    <cellStyle name="20% - Accent5 2 6 2 2 3" xfId="3542" xr:uid="{00000000-0005-0000-0000-000014070000}"/>
    <cellStyle name="20% - Accent5 2 6 2 2 3 2" xfId="21595" xr:uid="{5DED1C7F-3F48-4E1B-AFF2-2FC2124E3629}"/>
    <cellStyle name="20% - Accent5 2 6 2 2 4" xfId="3541" xr:uid="{00000000-0005-0000-0000-000015070000}"/>
    <cellStyle name="20% - Accent5 2 6 2 2 4 2" xfId="21594" xr:uid="{98B8F5A5-FB86-453B-A2D4-EA6D2E17BBBA}"/>
    <cellStyle name="20% - Accent5 2 6 2 2 5" xfId="21599" xr:uid="{C29B980B-A8AE-480D-99AF-9C436B968CED}"/>
    <cellStyle name="20% - Accent5 2 6 2 3" xfId="3540" xr:uid="{00000000-0005-0000-0000-000016070000}"/>
    <cellStyle name="20% - Accent5 2 6 2 3 2" xfId="3539" xr:uid="{00000000-0005-0000-0000-000017070000}"/>
    <cellStyle name="20% - Accent5 2 6 2 3 2 2" xfId="3538" xr:uid="{00000000-0005-0000-0000-000018070000}"/>
    <cellStyle name="20% - Accent5 2 6 2 3 2 2 2" xfId="21591" xr:uid="{90564DD0-9D5E-4659-A49D-F8258560565D}"/>
    <cellStyle name="20% - Accent5 2 6 2 3 2 3" xfId="3537" xr:uid="{00000000-0005-0000-0000-000019070000}"/>
    <cellStyle name="20% - Accent5 2 6 2 3 2 3 2" xfId="21590" xr:uid="{B5EA21A5-9DA8-4096-B63F-DF4053EF98B1}"/>
    <cellStyle name="20% - Accent5 2 6 2 3 2 4" xfId="21592" xr:uid="{5AE51A61-EC89-49E0-BE00-AC2838BE73FB}"/>
    <cellStyle name="20% - Accent5 2 6 2 3 3" xfId="3536" xr:uid="{00000000-0005-0000-0000-00001A070000}"/>
    <cellStyle name="20% - Accent5 2 6 2 3 3 2" xfId="21589" xr:uid="{5FFF7F82-E0C9-4DC5-A3D6-538CDCC538A6}"/>
    <cellStyle name="20% - Accent5 2 6 2 3 4" xfId="3535" xr:uid="{00000000-0005-0000-0000-00001B070000}"/>
    <cellStyle name="20% - Accent5 2 6 2 3 4 2" xfId="21588" xr:uid="{CE425353-AA8B-43FB-B3FC-B5D4F74D83E7}"/>
    <cellStyle name="20% - Accent5 2 6 2 3 5" xfId="21593" xr:uid="{63E3EE23-F495-436E-9243-89388BA917B3}"/>
    <cellStyle name="20% - Accent5 2 6 2 4" xfId="3534" xr:uid="{00000000-0005-0000-0000-00001C070000}"/>
    <cellStyle name="20% - Accent5 2 6 2 4 2" xfId="3533" xr:uid="{00000000-0005-0000-0000-00001D070000}"/>
    <cellStyle name="20% - Accent5 2 6 2 4 2 2" xfId="21586" xr:uid="{523D1800-265B-4E6D-ADBF-1CAD27A78139}"/>
    <cellStyle name="20% - Accent5 2 6 2 4 3" xfId="3532" xr:uid="{00000000-0005-0000-0000-00001E070000}"/>
    <cellStyle name="20% - Accent5 2 6 2 4 3 2" xfId="21585" xr:uid="{2F7BB9E5-2C3B-4BD1-B104-3BC315802E23}"/>
    <cellStyle name="20% - Accent5 2 6 2 4 4" xfId="21587" xr:uid="{6DA5CB2C-4262-418E-961A-307A7462FFAD}"/>
    <cellStyle name="20% - Accent5 2 6 2 5" xfId="3531" xr:uid="{00000000-0005-0000-0000-00001F070000}"/>
    <cellStyle name="20% - Accent5 2 6 2 5 2" xfId="21584" xr:uid="{1249976F-966A-42D0-8478-468F6EA414F4}"/>
    <cellStyle name="20% - Accent5 2 6 2 6" xfId="3530" xr:uid="{00000000-0005-0000-0000-000020070000}"/>
    <cellStyle name="20% - Accent5 2 6 2 6 2" xfId="21583" xr:uid="{14865699-4B95-4B90-8952-04B688285EF8}"/>
    <cellStyle name="20% - Accent5 2 6 2 7" xfId="21600" xr:uid="{17EC319A-AEEF-4EA7-A47F-1C047F1B9B6E}"/>
    <cellStyle name="20% - Accent5 2 6 3" xfId="3529" xr:uid="{00000000-0005-0000-0000-000021070000}"/>
    <cellStyle name="20% - Accent5 2 6 3 2" xfId="3528" xr:uid="{00000000-0005-0000-0000-000022070000}"/>
    <cellStyle name="20% - Accent5 2 6 3 2 2" xfId="3527" xr:uid="{00000000-0005-0000-0000-000023070000}"/>
    <cellStyle name="20% - Accent5 2 6 3 2 2 2" xfId="21580" xr:uid="{B82CA08B-4E4D-41A6-8B21-304934777BEF}"/>
    <cellStyle name="20% - Accent5 2 6 3 2 3" xfId="3526" xr:uid="{00000000-0005-0000-0000-000024070000}"/>
    <cellStyle name="20% - Accent5 2 6 3 2 3 2" xfId="21579" xr:uid="{C682B960-DE73-4AEB-A3FF-7DFED12514C7}"/>
    <cellStyle name="20% - Accent5 2 6 3 2 4" xfId="21581" xr:uid="{F9E8C288-B50F-481B-8DD2-A16873CD6E16}"/>
    <cellStyle name="20% - Accent5 2 6 3 3" xfId="3525" xr:uid="{00000000-0005-0000-0000-000025070000}"/>
    <cellStyle name="20% - Accent5 2 6 3 3 2" xfId="21578" xr:uid="{860F4973-9D6A-470F-AF68-742B0B8BDD40}"/>
    <cellStyle name="20% - Accent5 2 6 3 4" xfId="3524" xr:uid="{00000000-0005-0000-0000-000026070000}"/>
    <cellStyle name="20% - Accent5 2 6 3 4 2" xfId="21577" xr:uid="{386CAB3D-6966-44DF-A6F0-88AF9BE19954}"/>
    <cellStyle name="20% - Accent5 2 6 3 5" xfId="21582" xr:uid="{D6C31C14-8FC2-4B3C-BA7E-571AD0AB8CCE}"/>
    <cellStyle name="20% - Accent5 2 6 4" xfId="3523" xr:uid="{00000000-0005-0000-0000-000027070000}"/>
    <cellStyle name="20% - Accent5 2 6 4 2" xfId="3522" xr:uid="{00000000-0005-0000-0000-000028070000}"/>
    <cellStyle name="20% - Accent5 2 6 4 2 2" xfId="3521" xr:uid="{00000000-0005-0000-0000-000029070000}"/>
    <cellStyle name="20% - Accent5 2 6 4 2 2 2" xfId="21574" xr:uid="{8D721C6D-97C1-47E3-BAC1-9839E0651D40}"/>
    <cellStyle name="20% - Accent5 2 6 4 2 3" xfId="3520" xr:uid="{00000000-0005-0000-0000-00002A070000}"/>
    <cellStyle name="20% - Accent5 2 6 4 2 3 2" xfId="21573" xr:uid="{5D9EAFB4-0B01-481F-8C2D-6EA1603D37D7}"/>
    <cellStyle name="20% - Accent5 2 6 4 2 4" xfId="21575" xr:uid="{92845BF5-D521-4D97-B98D-C84BB426EB34}"/>
    <cellStyle name="20% - Accent5 2 6 4 3" xfId="3519" xr:uid="{00000000-0005-0000-0000-00002B070000}"/>
    <cellStyle name="20% - Accent5 2 6 4 3 2" xfId="21572" xr:uid="{712BBF6C-CC39-4C30-B57A-15F917CB56BB}"/>
    <cellStyle name="20% - Accent5 2 6 4 4" xfId="3518" xr:uid="{00000000-0005-0000-0000-00002C070000}"/>
    <cellStyle name="20% - Accent5 2 6 4 4 2" xfId="21571" xr:uid="{2D69857D-7082-4612-90C9-BACE6053645F}"/>
    <cellStyle name="20% - Accent5 2 6 4 5" xfId="21576" xr:uid="{71F4E666-6242-4F70-974E-0D814D5BE95E}"/>
    <cellStyle name="20% - Accent5 2 6 5" xfId="3517" xr:uid="{00000000-0005-0000-0000-00002D070000}"/>
    <cellStyle name="20% - Accent5 2 6 5 2" xfId="3516" xr:uid="{00000000-0005-0000-0000-00002E070000}"/>
    <cellStyle name="20% - Accent5 2 6 5 2 2" xfId="21569" xr:uid="{5D724217-5EA7-4C9C-99D1-3CD132CF2EC7}"/>
    <cellStyle name="20% - Accent5 2 6 5 3" xfId="3515" xr:uid="{00000000-0005-0000-0000-00002F070000}"/>
    <cellStyle name="20% - Accent5 2 6 5 3 2" xfId="21568" xr:uid="{27F91507-0174-47C5-8682-17279BAD90E7}"/>
    <cellStyle name="20% - Accent5 2 6 5 4" xfId="21570" xr:uid="{A1B6CD5F-21A8-48B6-A82B-5A62580F93FA}"/>
    <cellStyle name="20% - Accent5 2 6 6" xfId="3514" xr:uid="{00000000-0005-0000-0000-000030070000}"/>
    <cellStyle name="20% - Accent5 2 6 6 2" xfId="21567" xr:uid="{0EBC3146-4FAB-4887-BA71-3F9B947BA29B}"/>
    <cellStyle name="20% - Accent5 2 6 7" xfId="3513" xr:uid="{00000000-0005-0000-0000-000031070000}"/>
    <cellStyle name="20% - Accent5 2 6 7 2" xfId="21566" xr:uid="{A8E41A65-BEF9-4D36-BB0C-25486EFBD868}"/>
    <cellStyle name="20% - Accent5 2 6 8" xfId="21601" xr:uid="{29CAED91-B383-4D43-B041-A0F2757E186C}"/>
    <cellStyle name="20% - Accent5 2 7" xfId="3512" xr:uid="{00000000-0005-0000-0000-000032070000}"/>
    <cellStyle name="20% - Accent5 2 7 2" xfId="3511" xr:uid="{00000000-0005-0000-0000-000033070000}"/>
    <cellStyle name="20% - Accent5 2 7 2 2" xfId="3510" xr:uid="{00000000-0005-0000-0000-000034070000}"/>
    <cellStyle name="20% - Accent5 2 7 2 2 2" xfId="21563" xr:uid="{A6792EE6-5D8E-4DD4-B602-956492E0AA5E}"/>
    <cellStyle name="20% - Accent5 2 7 2 3" xfId="3509" xr:uid="{00000000-0005-0000-0000-000035070000}"/>
    <cellStyle name="20% - Accent5 2 7 2 3 2" xfId="21562" xr:uid="{A9C2A611-4857-4DC5-8240-5BA4E8EFFF0B}"/>
    <cellStyle name="20% - Accent5 2 7 2 4" xfId="21564" xr:uid="{A615CA7F-D06C-4C6B-89F7-6E8E5EA010C8}"/>
    <cellStyle name="20% - Accent5 2 7 3" xfId="3508" xr:uid="{00000000-0005-0000-0000-000036070000}"/>
    <cellStyle name="20% - Accent5 2 7 3 2" xfId="21561" xr:uid="{5CF8121C-B880-49D8-BA36-889417F88796}"/>
    <cellStyle name="20% - Accent5 2 7 4" xfId="3507" xr:uid="{00000000-0005-0000-0000-000037070000}"/>
    <cellStyle name="20% - Accent5 2 7 4 2" xfId="21560" xr:uid="{A210335B-0E34-4459-8E33-49E608A4D5CF}"/>
    <cellStyle name="20% - Accent5 2 7 5" xfId="21565" xr:uid="{F51714FC-249F-41E4-B71A-08B907FF9D79}"/>
    <cellStyle name="20% - Accent5 3" xfId="209" xr:uid="{00000000-0005-0000-0000-000030000000}"/>
    <cellStyle name="20% - Accent5 3 2" xfId="3505" xr:uid="{00000000-0005-0000-0000-000039070000}"/>
    <cellStyle name="20% - Accent5 3 2 2" xfId="3504" xr:uid="{00000000-0005-0000-0000-00003A070000}"/>
    <cellStyle name="20% - Accent5 3 2 2 2" xfId="3503" xr:uid="{00000000-0005-0000-0000-00003B070000}"/>
    <cellStyle name="20% - Accent5 3 2 2 2 2" xfId="3502" xr:uid="{00000000-0005-0000-0000-00003C070000}"/>
    <cellStyle name="20% - Accent5 3 2 2 2 2 2" xfId="3501" xr:uid="{00000000-0005-0000-0000-00003D070000}"/>
    <cellStyle name="20% - Accent5 3 2 2 2 2 2 2" xfId="21555" xr:uid="{7376D01C-0016-40E2-897D-2837C968071D}"/>
    <cellStyle name="20% - Accent5 3 2 2 2 2 3" xfId="3500" xr:uid="{00000000-0005-0000-0000-00003E070000}"/>
    <cellStyle name="20% - Accent5 3 2 2 2 2 3 2" xfId="21554" xr:uid="{E460C588-3218-4BFE-81DB-CD923D394870}"/>
    <cellStyle name="20% - Accent5 3 2 2 2 2 4" xfId="21556" xr:uid="{9E8057E3-D925-4F5D-B552-B24F37A7DF9D}"/>
    <cellStyle name="20% - Accent5 3 2 2 2 3" xfId="3499" xr:uid="{00000000-0005-0000-0000-00003F070000}"/>
    <cellStyle name="20% - Accent5 3 2 2 2 3 2" xfId="21553" xr:uid="{86D6AA51-6A33-432E-8E6E-32E178B9DE0A}"/>
    <cellStyle name="20% - Accent5 3 2 2 2 4" xfId="3498" xr:uid="{00000000-0005-0000-0000-000040070000}"/>
    <cellStyle name="20% - Accent5 3 2 2 2 4 2" xfId="21552" xr:uid="{77AC16DC-0F19-4F44-B175-705465A622C5}"/>
    <cellStyle name="20% - Accent5 3 2 2 2 5" xfId="21557" xr:uid="{11605353-9AB7-484D-A4D6-B7C7CC026DC0}"/>
    <cellStyle name="20% - Accent5 3 2 2 3" xfId="3497" xr:uid="{00000000-0005-0000-0000-000041070000}"/>
    <cellStyle name="20% - Accent5 3 2 2 3 2" xfId="3496" xr:uid="{00000000-0005-0000-0000-000042070000}"/>
    <cellStyle name="20% - Accent5 3 2 2 3 2 2" xfId="21550" xr:uid="{96CE8C9F-79B8-4F03-820C-EA23B4A789A8}"/>
    <cellStyle name="20% - Accent5 3 2 2 3 3" xfId="3495" xr:uid="{00000000-0005-0000-0000-000043070000}"/>
    <cellStyle name="20% - Accent5 3 2 2 3 3 2" xfId="21549" xr:uid="{75F892D9-BAFE-4F66-8CC2-C5345B9C7D75}"/>
    <cellStyle name="20% - Accent5 3 2 2 3 4" xfId="21551" xr:uid="{90416A61-1390-4070-848A-108C09E8F15C}"/>
    <cellStyle name="20% - Accent5 3 2 2 4" xfId="3494" xr:uid="{00000000-0005-0000-0000-000044070000}"/>
    <cellStyle name="20% - Accent5 3 2 2 4 2" xfId="21548" xr:uid="{57AAB1CB-569E-4CE9-B743-238B566A4649}"/>
    <cellStyle name="20% - Accent5 3 2 2 5" xfId="3493" xr:uid="{00000000-0005-0000-0000-000045070000}"/>
    <cellStyle name="20% - Accent5 3 2 2 5 2" xfId="21547" xr:uid="{E94BE0DF-D6C7-4972-91DE-BC25514E4CBE}"/>
    <cellStyle name="20% - Accent5 3 2 2 6" xfId="21558" xr:uid="{B36A4BD1-5DF5-4C8D-B2BB-6FC9E0595E16}"/>
    <cellStyle name="20% - Accent5 3 2 3" xfId="3492" xr:uid="{00000000-0005-0000-0000-000046070000}"/>
    <cellStyle name="20% - Accent5 3 2 3 2" xfId="3491" xr:uid="{00000000-0005-0000-0000-000047070000}"/>
    <cellStyle name="20% - Accent5 3 2 3 2 2" xfId="3490" xr:uid="{00000000-0005-0000-0000-000048070000}"/>
    <cellStyle name="20% - Accent5 3 2 3 2 2 2" xfId="21544" xr:uid="{2BE17F12-ADB8-4DBD-8C0A-03BDAF7A65E5}"/>
    <cellStyle name="20% - Accent5 3 2 3 2 3" xfId="3489" xr:uid="{00000000-0005-0000-0000-000049070000}"/>
    <cellStyle name="20% - Accent5 3 2 3 2 3 2" xfId="21543" xr:uid="{E715A3CA-340F-4C8B-9093-B7577D8D724F}"/>
    <cellStyle name="20% - Accent5 3 2 3 2 4" xfId="21545" xr:uid="{A9E7EA3C-3010-4A41-B2FB-018BBEDB8C14}"/>
    <cellStyle name="20% - Accent5 3 2 3 3" xfId="3488" xr:uid="{00000000-0005-0000-0000-00004A070000}"/>
    <cellStyle name="20% - Accent5 3 2 3 3 2" xfId="21542" xr:uid="{D5332D7C-8C34-4C08-8813-69267311DDC5}"/>
    <cellStyle name="20% - Accent5 3 2 3 4" xfId="3487" xr:uid="{00000000-0005-0000-0000-00004B070000}"/>
    <cellStyle name="20% - Accent5 3 2 3 4 2" xfId="21541" xr:uid="{65FC590B-9877-41C2-B361-AE4EB0829952}"/>
    <cellStyle name="20% - Accent5 3 2 3 5" xfId="21546" xr:uid="{BA244343-4894-40E7-86BF-711BD3EA39F0}"/>
    <cellStyle name="20% - Accent5 3 2 4" xfId="3486" xr:uid="{00000000-0005-0000-0000-00004C070000}"/>
    <cellStyle name="20% - Accent5 3 3" xfId="3485" xr:uid="{00000000-0005-0000-0000-00004D070000}"/>
    <cellStyle name="20% - Accent5 3 3 2" xfId="3484" xr:uid="{00000000-0005-0000-0000-00004E070000}"/>
    <cellStyle name="20% - Accent5 3 3 2 2" xfId="3483" xr:uid="{00000000-0005-0000-0000-00004F070000}"/>
    <cellStyle name="20% - Accent5 3 3 2 2 2" xfId="21538" xr:uid="{B3773C7F-D232-41FE-8DAD-70459FBC735B}"/>
    <cellStyle name="20% - Accent5 3 3 2 3" xfId="3482" xr:uid="{00000000-0005-0000-0000-000050070000}"/>
    <cellStyle name="20% - Accent5 3 3 2 3 2" xfId="21537" xr:uid="{E418E31E-B6B3-4AF6-8764-9EC1F0449510}"/>
    <cellStyle name="20% - Accent5 3 3 2 4" xfId="21539" xr:uid="{A8F0DDC1-A7AB-48DE-BEFA-910FABC6F22A}"/>
    <cellStyle name="20% - Accent5 3 3 3" xfId="3481" xr:uid="{00000000-0005-0000-0000-000051070000}"/>
    <cellStyle name="20% - Accent5 3 3 3 2" xfId="21536" xr:uid="{B64BC158-C0FE-4F0F-9EE4-CE249B4FEF40}"/>
    <cellStyle name="20% - Accent5 3 3 4" xfId="3480" xr:uid="{00000000-0005-0000-0000-000052070000}"/>
    <cellStyle name="20% - Accent5 3 3 4 2" xfId="21535" xr:uid="{D552835D-27B0-46A0-851D-21BDDAD4738D}"/>
    <cellStyle name="20% - Accent5 3 3 5" xfId="21540" xr:uid="{3797865F-91C6-41BB-AB8D-F842C0745F74}"/>
    <cellStyle name="20% - Accent5 3 4" xfId="3479" xr:uid="{00000000-0005-0000-0000-000053070000}"/>
    <cellStyle name="20% - Accent5 3 4 2" xfId="3478" xr:uid="{00000000-0005-0000-0000-000054070000}"/>
    <cellStyle name="20% - Accent5 3 4 2 2" xfId="3477" xr:uid="{00000000-0005-0000-0000-000055070000}"/>
    <cellStyle name="20% - Accent5 3 4 2 2 2" xfId="21532" xr:uid="{31706F0C-65D2-4EA0-967F-F00AEE7D2423}"/>
    <cellStyle name="20% - Accent5 3 4 2 3" xfId="3476" xr:uid="{00000000-0005-0000-0000-000056070000}"/>
    <cellStyle name="20% - Accent5 3 4 2 3 2" xfId="21531" xr:uid="{40DDF299-862F-43FE-99CB-46A98278981F}"/>
    <cellStyle name="20% - Accent5 3 4 2 4" xfId="21533" xr:uid="{BFA74833-8DEC-432D-965B-C97A8709F035}"/>
    <cellStyle name="20% - Accent5 3 4 3" xfId="3475" xr:uid="{00000000-0005-0000-0000-000057070000}"/>
    <cellStyle name="20% - Accent5 3 4 3 2" xfId="21530" xr:uid="{C8AE49F9-2FDE-410C-BDC9-58EA3A032284}"/>
    <cellStyle name="20% - Accent5 3 4 4" xfId="3474" xr:uid="{00000000-0005-0000-0000-000058070000}"/>
    <cellStyle name="20% - Accent5 3 4 4 2" xfId="21529" xr:uid="{E038C5D6-C7D2-4C80-9598-54CD0EC99F25}"/>
    <cellStyle name="20% - Accent5 3 4 5" xfId="21534" xr:uid="{48D8715F-3B14-4ABE-84AF-6C2C5570EF75}"/>
    <cellStyle name="20% - Accent5 3 5" xfId="3473" xr:uid="{00000000-0005-0000-0000-000059070000}"/>
    <cellStyle name="20% - Accent5 3 5 2" xfId="3472" xr:uid="{00000000-0005-0000-0000-00005A070000}"/>
    <cellStyle name="20% - Accent5 3 5 2 2" xfId="3471" xr:uid="{00000000-0005-0000-0000-00005B070000}"/>
    <cellStyle name="20% - Accent5 3 5 2 2 2" xfId="21526" xr:uid="{C1CD94DD-DA20-441B-855B-6CD3BD03CFBC}"/>
    <cellStyle name="20% - Accent5 3 5 2 3" xfId="3470" xr:uid="{00000000-0005-0000-0000-00005C070000}"/>
    <cellStyle name="20% - Accent5 3 5 2 3 2" xfId="21525" xr:uid="{9AF9753E-634A-49C7-86D1-C016E32E63E4}"/>
    <cellStyle name="20% - Accent5 3 5 2 4" xfId="21527" xr:uid="{FE7AA238-40FA-41F3-98A1-0CBA4F040B8C}"/>
    <cellStyle name="20% - Accent5 3 5 3" xfId="3469" xr:uid="{00000000-0005-0000-0000-00005D070000}"/>
    <cellStyle name="20% - Accent5 3 5 3 2" xfId="21524" xr:uid="{45C80008-474D-46F7-B62B-72B0D6D81611}"/>
    <cellStyle name="20% - Accent5 3 5 4" xfId="3468" xr:uid="{00000000-0005-0000-0000-00005E070000}"/>
    <cellStyle name="20% - Accent5 3 5 4 2" xfId="21523" xr:uid="{8E7E1664-A1CF-4CDD-9656-41F084E3D6ED}"/>
    <cellStyle name="20% - Accent5 3 5 5" xfId="21528" xr:uid="{2842DF07-1A31-4119-8A06-D059A632D1F6}"/>
    <cellStyle name="20% - Accent5 3 6" xfId="3467" xr:uid="{00000000-0005-0000-0000-00005F070000}"/>
    <cellStyle name="20% - Accent5 3 6 2" xfId="3466" xr:uid="{00000000-0005-0000-0000-000060070000}"/>
    <cellStyle name="20% - Accent5 3 6 2 2" xfId="21521" xr:uid="{127175EF-6517-4E3A-8E77-C5EC2F3732E7}"/>
    <cellStyle name="20% - Accent5 3 6 3" xfId="3465" xr:uid="{00000000-0005-0000-0000-000061070000}"/>
    <cellStyle name="20% - Accent5 3 6 3 2" xfId="21520" xr:uid="{726343F3-8AD7-4314-BE48-AFC612B31B73}"/>
    <cellStyle name="20% - Accent5 3 6 4" xfId="21522" xr:uid="{FCD945DC-CF59-4874-914D-40E7A320BD44}"/>
    <cellStyle name="20% - Accent5 3 7" xfId="3464" xr:uid="{00000000-0005-0000-0000-000062070000}"/>
    <cellStyle name="20% - Accent5 3 7 2" xfId="21519" xr:uid="{5069B713-7A3F-452D-B1E9-2476A91F45DA}"/>
    <cellStyle name="20% - Accent5 3 8" xfId="3463" xr:uid="{00000000-0005-0000-0000-000063070000}"/>
    <cellStyle name="20% - Accent5 3 8 2" xfId="21518" xr:uid="{73D78FAD-C348-4A64-BA4E-0887264B4FCA}"/>
    <cellStyle name="20% - Accent5 3 9" xfId="3506" xr:uid="{00000000-0005-0000-0000-000038070000}"/>
    <cellStyle name="20% - Accent5 3 9 2" xfId="21559" xr:uid="{D230BB6D-3127-4036-9D23-A2C529E1276B}"/>
    <cellStyle name="20% - Accent5 4" xfId="210" xr:uid="{00000000-0005-0000-0000-000031000000}"/>
    <cellStyle name="20% - Accent5 4 2" xfId="3461" xr:uid="{00000000-0005-0000-0000-000065070000}"/>
    <cellStyle name="20% - Accent5 4 2 2" xfId="3460" xr:uid="{00000000-0005-0000-0000-000066070000}"/>
    <cellStyle name="20% - Accent5 4 2 2 2" xfId="3459" xr:uid="{00000000-0005-0000-0000-000067070000}"/>
    <cellStyle name="20% - Accent5 4 2 2 2 2" xfId="3458" xr:uid="{00000000-0005-0000-0000-000068070000}"/>
    <cellStyle name="20% - Accent5 4 2 2 2 2 2" xfId="3457" xr:uid="{00000000-0005-0000-0000-000069070000}"/>
    <cellStyle name="20% - Accent5 4 2 2 2 2 2 2" xfId="21513" xr:uid="{0E40F26A-DE49-4A44-A869-0932FD934D61}"/>
    <cellStyle name="20% - Accent5 4 2 2 2 2 3" xfId="3456" xr:uid="{00000000-0005-0000-0000-00006A070000}"/>
    <cellStyle name="20% - Accent5 4 2 2 2 2 3 2" xfId="21512" xr:uid="{45D45894-9BE9-4B23-B6A5-63A9F0C5BB9F}"/>
    <cellStyle name="20% - Accent5 4 2 2 2 2 4" xfId="21514" xr:uid="{60B07D98-3DA3-4159-9FB5-0E301B6A2C68}"/>
    <cellStyle name="20% - Accent5 4 2 2 2 3" xfId="3455" xr:uid="{00000000-0005-0000-0000-00006B070000}"/>
    <cellStyle name="20% - Accent5 4 2 2 2 3 2" xfId="21511" xr:uid="{7E64A1F5-420D-4A7A-A675-1DD7DC2B2AE1}"/>
    <cellStyle name="20% - Accent5 4 2 2 2 4" xfId="3454" xr:uid="{00000000-0005-0000-0000-00006C070000}"/>
    <cellStyle name="20% - Accent5 4 2 2 2 4 2" xfId="21510" xr:uid="{F33AAA89-D843-4951-B2EC-4BBB80E3C6A7}"/>
    <cellStyle name="20% - Accent5 4 2 2 2 5" xfId="21515" xr:uid="{68324EFB-679A-40B3-BA9E-B814669D0892}"/>
    <cellStyle name="20% - Accent5 4 2 2 3" xfId="3453" xr:uid="{00000000-0005-0000-0000-00006D070000}"/>
    <cellStyle name="20% - Accent5 4 2 2 3 2" xfId="3452" xr:uid="{00000000-0005-0000-0000-00006E070000}"/>
    <cellStyle name="20% - Accent5 4 2 2 3 2 2" xfId="21508" xr:uid="{68A231AD-2788-4123-92D6-4B3435D46646}"/>
    <cellStyle name="20% - Accent5 4 2 2 3 3" xfId="3451" xr:uid="{00000000-0005-0000-0000-00006F070000}"/>
    <cellStyle name="20% - Accent5 4 2 2 3 3 2" xfId="21507" xr:uid="{16030571-1EF8-458A-8578-E8EF03FB7588}"/>
    <cellStyle name="20% - Accent5 4 2 2 3 4" xfId="21509" xr:uid="{A65B579E-9909-4521-BD4F-65C8EE91FCCD}"/>
    <cellStyle name="20% - Accent5 4 2 2 4" xfId="3450" xr:uid="{00000000-0005-0000-0000-000070070000}"/>
    <cellStyle name="20% - Accent5 4 2 2 4 2" xfId="21506" xr:uid="{C2F8BA4A-1E8B-4911-871D-CA8096E2DBBD}"/>
    <cellStyle name="20% - Accent5 4 2 2 5" xfId="3449" xr:uid="{00000000-0005-0000-0000-000071070000}"/>
    <cellStyle name="20% - Accent5 4 2 2 5 2" xfId="21505" xr:uid="{D95C47B1-9059-48C6-98E4-BC2EADCA4F5D}"/>
    <cellStyle name="20% - Accent5 4 2 2 6" xfId="21516" xr:uid="{9D1A0F0F-DC24-4CEF-8AFE-E4BA0B99BC9C}"/>
    <cellStyle name="20% - Accent5 4 2 3" xfId="3448" xr:uid="{00000000-0005-0000-0000-000072070000}"/>
    <cellStyle name="20% - Accent5 4 2 3 2" xfId="3447" xr:uid="{00000000-0005-0000-0000-000073070000}"/>
    <cellStyle name="20% - Accent5 4 2 3 2 2" xfId="3446" xr:uid="{00000000-0005-0000-0000-000074070000}"/>
    <cellStyle name="20% - Accent5 4 2 3 2 2 2" xfId="21502" xr:uid="{A312C9BD-EECD-4A84-81D3-9556FF3C71E8}"/>
    <cellStyle name="20% - Accent5 4 2 3 2 3" xfId="3445" xr:uid="{00000000-0005-0000-0000-000075070000}"/>
    <cellStyle name="20% - Accent5 4 2 3 2 3 2" xfId="21501" xr:uid="{06DB611C-ED14-4FE3-B901-BFC107BBE8A4}"/>
    <cellStyle name="20% - Accent5 4 2 3 2 4" xfId="21503" xr:uid="{04493B76-B0D6-4517-8A03-445C0CF1A36E}"/>
    <cellStyle name="20% - Accent5 4 2 3 3" xfId="3444" xr:uid="{00000000-0005-0000-0000-000076070000}"/>
    <cellStyle name="20% - Accent5 4 2 3 3 2" xfId="21500" xr:uid="{044836D9-69D6-46F0-8F81-66CBDDDE163A}"/>
    <cellStyle name="20% - Accent5 4 2 3 4" xfId="3443" xr:uid="{00000000-0005-0000-0000-000077070000}"/>
    <cellStyle name="20% - Accent5 4 2 3 4 2" xfId="21499" xr:uid="{6C879EF1-981C-44D6-8707-FA43E8F96155}"/>
    <cellStyle name="20% - Accent5 4 2 3 5" xfId="21504" xr:uid="{C8E32467-9942-4BA7-9E5A-AF1729F9BBBD}"/>
    <cellStyle name="20% - Accent5 4 2 4" xfId="3442" xr:uid="{00000000-0005-0000-0000-000078070000}"/>
    <cellStyle name="20% - Accent5 4 3" xfId="3441" xr:uid="{00000000-0005-0000-0000-000079070000}"/>
    <cellStyle name="20% - Accent5 4 3 2" xfId="3440" xr:uid="{00000000-0005-0000-0000-00007A070000}"/>
    <cellStyle name="20% - Accent5 4 3 2 2" xfId="3439" xr:uid="{00000000-0005-0000-0000-00007B070000}"/>
    <cellStyle name="20% - Accent5 4 3 2 2 2" xfId="21496" xr:uid="{E2140333-E3F6-41C9-830E-37551F98532C}"/>
    <cellStyle name="20% - Accent5 4 3 2 3" xfId="3438" xr:uid="{00000000-0005-0000-0000-00007C070000}"/>
    <cellStyle name="20% - Accent5 4 3 2 3 2" xfId="21495" xr:uid="{A2E6E805-9E3D-46AF-91AC-84025A3B5C9A}"/>
    <cellStyle name="20% - Accent5 4 3 2 4" xfId="21497" xr:uid="{29D312F9-CEAD-4E75-ABEF-F7AC8E4BCE1F}"/>
    <cellStyle name="20% - Accent5 4 3 3" xfId="3437" xr:uid="{00000000-0005-0000-0000-00007D070000}"/>
    <cellStyle name="20% - Accent5 4 3 3 2" xfId="21494" xr:uid="{5F7CA211-35EB-453C-A682-E8E31707D69D}"/>
    <cellStyle name="20% - Accent5 4 3 4" xfId="3436" xr:uid="{00000000-0005-0000-0000-00007E070000}"/>
    <cellStyle name="20% - Accent5 4 3 4 2" xfId="21493" xr:uid="{4240A5CA-B016-43F8-84DF-15A4CB95834E}"/>
    <cellStyle name="20% - Accent5 4 3 5" xfId="21498" xr:uid="{5D836CEA-03E1-4A29-B1C2-129B87472089}"/>
    <cellStyle name="20% - Accent5 4 4" xfId="3435" xr:uid="{00000000-0005-0000-0000-00007F070000}"/>
    <cellStyle name="20% - Accent5 4 4 2" xfId="3434" xr:uid="{00000000-0005-0000-0000-000080070000}"/>
    <cellStyle name="20% - Accent5 4 4 2 2" xfId="3433" xr:uid="{00000000-0005-0000-0000-000081070000}"/>
    <cellStyle name="20% - Accent5 4 4 2 2 2" xfId="21490" xr:uid="{24DFC1EF-7C78-49E1-8CA1-D63276BB66FB}"/>
    <cellStyle name="20% - Accent5 4 4 2 3" xfId="3432" xr:uid="{00000000-0005-0000-0000-000082070000}"/>
    <cellStyle name="20% - Accent5 4 4 2 3 2" xfId="21489" xr:uid="{954E51B3-F769-4652-9F86-F09DA94F8960}"/>
    <cellStyle name="20% - Accent5 4 4 2 4" xfId="21491" xr:uid="{08A599FD-1E99-45BD-8B12-3797949A8CBB}"/>
    <cellStyle name="20% - Accent5 4 4 3" xfId="3431" xr:uid="{00000000-0005-0000-0000-000083070000}"/>
    <cellStyle name="20% - Accent5 4 4 3 2" xfId="21488" xr:uid="{524FD10F-8832-4346-8F6E-329A9369C95A}"/>
    <cellStyle name="20% - Accent5 4 4 4" xfId="3430" xr:uid="{00000000-0005-0000-0000-000084070000}"/>
    <cellStyle name="20% - Accent5 4 4 4 2" xfId="21487" xr:uid="{DC54BECA-8CE1-4ABD-A098-B37A804CCD15}"/>
    <cellStyle name="20% - Accent5 4 4 5" xfId="21492" xr:uid="{47A75BCA-239A-4A3C-BF92-195C9C72A7A4}"/>
    <cellStyle name="20% - Accent5 4 5" xfId="3429" xr:uid="{00000000-0005-0000-0000-000085070000}"/>
    <cellStyle name="20% - Accent5 4 5 2" xfId="3428" xr:uid="{00000000-0005-0000-0000-000086070000}"/>
    <cellStyle name="20% - Accent5 4 5 2 2" xfId="5515" xr:uid="{00000000-0005-0000-0000-000087070000}"/>
    <cellStyle name="20% - Accent5 4 5 2 2 2" xfId="23310" xr:uid="{BC2F5956-7CF5-4A00-891E-A0EC02C66857}"/>
    <cellStyle name="20% - Accent5 4 5 2 3" xfId="3427" xr:uid="{00000000-0005-0000-0000-000088070000}"/>
    <cellStyle name="20% - Accent5 4 5 2 3 2" xfId="21484" xr:uid="{E642D59C-9E0D-4587-81DB-9D90B0351E74}"/>
    <cellStyle name="20% - Accent5 4 5 2 4" xfId="21485" xr:uid="{E4EAAC6C-83A4-486E-84AC-D8ABD451787F}"/>
    <cellStyle name="20% - Accent5 4 5 3" xfId="3426" xr:uid="{00000000-0005-0000-0000-000089070000}"/>
    <cellStyle name="20% - Accent5 4 5 3 2" xfId="21483" xr:uid="{1F2EFFE3-68A6-4B47-B482-D4AB177CA475}"/>
    <cellStyle name="20% - Accent5 4 5 4" xfId="3425" xr:uid="{00000000-0005-0000-0000-00008A070000}"/>
    <cellStyle name="20% - Accent5 4 5 4 2" xfId="21482" xr:uid="{7C415F6A-85BA-4E7D-A13F-5AC3CEA41826}"/>
    <cellStyle name="20% - Accent5 4 5 5" xfId="21486" xr:uid="{90A373AE-BF77-4614-B60D-06C2F06D8FA4}"/>
    <cellStyle name="20% - Accent5 4 6" xfId="3424" xr:uid="{00000000-0005-0000-0000-00008B070000}"/>
    <cellStyle name="20% - Accent5 4 6 2" xfId="3423" xr:uid="{00000000-0005-0000-0000-00008C070000}"/>
    <cellStyle name="20% - Accent5 4 6 2 2" xfId="21480" xr:uid="{9252D8DD-4E37-46C3-BAED-F34EDE395D5C}"/>
    <cellStyle name="20% - Accent5 4 6 3" xfId="3422" xr:uid="{00000000-0005-0000-0000-00008D070000}"/>
    <cellStyle name="20% - Accent5 4 6 3 2" xfId="21479" xr:uid="{497E6F97-1544-475E-B9C6-5401E86490B2}"/>
    <cellStyle name="20% - Accent5 4 6 4" xfId="21481" xr:uid="{99A5C5DD-F9ED-4F18-BE41-5D752A7B0AFF}"/>
    <cellStyle name="20% - Accent5 4 7" xfId="3421" xr:uid="{00000000-0005-0000-0000-00008E070000}"/>
    <cellStyle name="20% - Accent5 4 7 2" xfId="21478" xr:uid="{2467909B-E68E-4134-B87E-A5734943B2E8}"/>
    <cellStyle name="20% - Accent5 4 8" xfId="3420" xr:uid="{00000000-0005-0000-0000-00008F070000}"/>
    <cellStyle name="20% - Accent5 4 8 2" xfId="21477" xr:uid="{78EBD7A0-C7B3-4AF0-8A8C-CCB12143A2FD}"/>
    <cellStyle name="20% - Accent5 4 9" xfId="3462" xr:uid="{00000000-0005-0000-0000-000064070000}"/>
    <cellStyle name="20% - Accent5 4 9 2" xfId="21517" xr:uid="{DFCF9B0E-BC31-4006-901D-8A523FC8C416}"/>
    <cellStyle name="20% - Accent5 5" xfId="211" xr:uid="{00000000-0005-0000-0000-000032000000}"/>
    <cellStyle name="20% - Accent5 5 2" xfId="3418" xr:uid="{00000000-0005-0000-0000-000091070000}"/>
    <cellStyle name="20% - Accent5 5 2 2" xfId="3417" xr:uid="{00000000-0005-0000-0000-000092070000}"/>
    <cellStyle name="20% - Accent5 5 2 2 2" xfId="3416" xr:uid="{00000000-0005-0000-0000-000093070000}"/>
    <cellStyle name="20% - Accent5 5 2 2 2 2" xfId="3415" xr:uid="{00000000-0005-0000-0000-000094070000}"/>
    <cellStyle name="20% - Accent5 5 2 2 2 2 2" xfId="3414" xr:uid="{00000000-0005-0000-0000-000095070000}"/>
    <cellStyle name="20% - Accent5 5 2 2 2 2 2 2" xfId="21472" xr:uid="{868B3D08-BC58-40FB-B8AF-119FE065F382}"/>
    <cellStyle name="20% - Accent5 5 2 2 2 2 3" xfId="3413" xr:uid="{00000000-0005-0000-0000-000096070000}"/>
    <cellStyle name="20% - Accent5 5 2 2 2 2 3 2" xfId="21471" xr:uid="{A6D207A1-57CD-41A7-AA9B-1AF96276E290}"/>
    <cellStyle name="20% - Accent5 5 2 2 2 2 4" xfId="21473" xr:uid="{0BB11DEB-5918-4863-BEC1-E87A975ABE0A}"/>
    <cellStyle name="20% - Accent5 5 2 2 2 3" xfId="3412" xr:uid="{00000000-0005-0000-0000-000097070000}"/>
    <cellStyle name="20% - Accent5 5 2 2 2 3 2" xfId="21470" xr:uid="{077E6540-FA04-4EDF-8110-B8DF516A0F3F}"/>
    <cellStyle name="20% - Accent5 5 2 2 2 4" xfId="3411" xr:uid="{00000000-0005-0000-0000-000098070000}"/>
    <cellStyle name="20% - Accent5 5 2 2 2 4 2" xfId="21469" xr:uid="{01829E1A-DF94-4981-991A-02E83CCB8469}"/>
    <cellStyle name="20% - Accent5 5 2 2 2 5" xfId="21474" xr:uid="{FCE211C7-C727-47B3-9A93-E7BB699E9656}"/>
    <cellStyle name="20% - Accent5 5 2 2 3" xfId="3410" xr:uid="{00000000-0005-0000-0000-000099070000}"/>
    <cellStyle name="20% - Accent5 5 2 2 3 2" xfId="3409" xr:uid="{00000000-0005-0000-0000-00009A070000}"/>
    <cellStyle name="20% - Accent5 5 2 2 3 2 2" xfId="21467" xr:uid="{DE639FEF-EFD0-40DB-B954-9EAA4AF1A2AD}"/>
    <cellStyle name="20% - Accent5 5 2 2 3 3" xfId="3408" xr:uid="{00000000-0005-0000-0000-00009B070000}"/>
    <cellStyle name="20% - Accent5 5 2 2 3 3 2" xfId="21466" xr:uid="{FED5B161-0C24-41B4-AA85-AF46FCE98F98}"/>
    <cellStyle name="20% - Accent5 5 2 2 3 4" xfId="21468" xr:uid="{FBA72566-87B4-497F-BFD2-8450707C49B8}"/>
    <cellStyle name="20% - Accent5 5 2 2 4" xfId="3407" xr:uid="{00000000-0005-0000-0000-00009C070000}"/>
    <cellStyle name="20% - Accent5 5 2 2 4 2" xfId="21465" xr:uid="{7C991A70-9619-4DF6-A0C5-858185FD4B97}"/>
    <cellStyle name="20% - Accent5 5 2 2 5" xfId="3406" xr:uid="{00000000-0005-0000-0000-00009D070000}"/>
    <cellStyle name="20% - Accent5 5 2 2 5 2" xfId="21464" xr:uid="{53CBEF43-C0E1-4ACF-8CDD-E2D5F249BAAD}"/>
    <cellStyle name="20% - Accent5 5 2 2 6" xfId="21475" xr:uid="{16D98545-3679-44C0-AE68-5BB5FF614EC6}"/>
    <cellStyle name="20% - Accent5 5 2 3" xfId="3405" xr:uid="{00000000-0005-0000-0000-00009E070000}"/>
    <cellStyle name="20% - Accent5 5 2 3 2" xfId="3404" xr:uid="{00000000-0005-0000-0000-00009F070000}"/>
    <cellStyle name="20% - Accent5 5 2 3 2 2" xfId="3403" xr:uid="{00000000-0005-0000-0000-0000A0070000}"/>
    <cellStyle name="20% - Accent5 5 2 3 2 2 2" xfId="21461" xr:uid="{52B65A36-8F81-4E01-B694-8541739FE73A}"/>
    <cellStyle name="20% - Accent5 5 2 3 2 3" xfId="3402" xr:uid="{00000000-0005-0000-0000-0000A1070000}"/>
    <cellStyle name="20% - Accent5 5 2 3 2 3 2" xfId="21460" xr:uid="{90B60416-6571-468E-AB58-E94EFED23BEA}"/>
    <cellStyle name="20% - Accent5 5 2 3 2 4" xfId="21462" xr:uid="{27B69D13-55B1-495C-8921-2D2CD9538A89}"/>
    <cellStyle name="20% - Accent5 5 2 3 3" xfId="3401" xr:uid="{00000000-0005-0000-0000-0000A2070000}"/>
    <cellStyle name="20% - Accent5 5 2 3 3 2" xfId="21459" xr:uid="{CAC72717-10F3-4B8D-9797-CD4E7DBD0A61}"/>
    <cellStyle name="20% - Accent5 5 2 3 4" xfId="3400" xr:uid="{00000000-0005-0000-0000-0000A3070000}"/>
    <cellStyle name="20% - Accent5 5 2 3 4 2" xfId="21458" xr:uid="{2D3F5574-0E68-4D2D-92C9-03C3CB44FF6C}"/>
    <cellStyle name="20% - Accent5 5 2 3 5" xfId="21463" xr:uid="{4AA73B30-300C-4673-BB10-853461BCDB63}"/>
    <cellStyle name="20% - Accent5 5 2 4" xfId="3399" xr:uid="{00000000-0005-0000-0000-0000A4070000}"/>
    <cellStyle name="20% - Accent5 5 3" xfId="3398" xr:uid="{00000000-0005-0000-0000-0000A5070000}"/>
    <cellStyle name="20% - Accent5 5 3 2" xfId="3397" xr:uid="{00000000-0005-0000-0000-0000A6070000}"/>
    <cellStyle name="20% - Accent5 5 3 2 2" xfId="3396" xr:uid="{00000000-0005-0000-0000-0000A7070000}"/>
    <cellStyle name="20% - Accent5 5 3 2 2 2" xfId="21455" xr:uid="{ED597844-B838-465B-A577-C9F0893289C4}"/>
    <cellStyle name="20% - Accent5 5 3 2 3" xfId="2867" xr:uid="{00000000-0005-0000-0000-0000A8070000}"/>
    <cellStyle name="20% - Accent5 5 3 2 3 2" xfId="20940" xr:uid="{FEE0C959-7F33-4F86-9D7B-AF1C71984DDE}"/>
    <cellStyle name="20% - Accent5 5 3 2 4" xfId="21456" xr:uid="{F5B88EB4-78FD-4E3F-ABCD-C5DAFC5721BB}"/>
    <cellStyle name="20% - Accent5 5 3 3" xfId="3395" xr:uid="{00000000-0005-0000-0000-0000A9070000}"/>
    <cellStyle name="20% - Accent5 5 3 3 2" xfId="21454" xr:uid="{7203BCFB-24E7-4EDC-8D3F-30D51C34E48B}"/>
    <cellStyle name="20% - Accent5 5 3 4" xfId="3394" xr:uid="{00000000-0005-0000-0000-0000AA070000}"/>
    <cellStyle name="20% - Accent5 5 3 4 2" xfId="21453" xr:uid="{40094562-EE94-49BE-A772-DC49B760DD4E}"/>
    <cellStyle name="20% - Accent5 5 3 5" xfId="21457" xr:uid="{5E033CD6-F1BD-46F8-8359-28E8530CA5E6}"/>
    <cellStyle name="20% - Accent5 5 4" xfId="3393" xr:uid="{00000000-0005-0000-0000-0000AB070000}"/>
    <cellStyle name="20% - Accent5 5 4 2" xfId="3392" xr:uid="{00000000-0005-0000-0000-0000AC070000}"/>
    <cellStyle name="20% - Accent5 5 4 2 2" xfId="3391" xr:uid="{00000000-0005-0000-0000-0000AD070000}"/>
    <cellStyle name="20% - Accent5 5 4 2 2 2" xfId="21450" xr:uid="{2FF904E1-9FAF-4230-A92A-35F9C9B96364}"/>
    <cellStyle name="20% - Accent5 5 4 2 3" xfId="3390" xr:uid="{00000000-0005-0000-0000-0000AE070000}"/>
    <cellStyle name="20% - Accent5 5 4 2 3 2" xfId="21449" xr:uid="{D1DAEB9E-5588-49BA-B77F-C875A6028F8F}"/>
    <cellStyle name="20% - Accent5 5 4 2 4" xfId="21451" xr:uid="{292C566A-FF13-4F39-9AA4-562C8D771EFD}"/>
    <cellStyle name="20% - Accent5 5 4 3" xfId="3389" xr:uid="{00000000-0005-0000-0000-0000AF070000}"/>
    <cellStyle name="20% - Accent5 5 4 3 2" xfId="21448" xr:uid="{17AA3FE6-BD3D-4C9D-A6E1-FF21AFFD6934}"/>
    <cellStyle name="20% - Accent5 5 4 4" xfId="3388" xr:uid="{00000000-0005-0000-0000-0000B0070000}"/>
    <cellStyle name="20% - Accent5 5 4 4 2" xfId="21447" xr:uid="{96D25D79-1C23-4AFC-9623-C04158C008CC}"/>
    <cellStyle name="20% - Accent5 5 4 5" xfId="21452" xr:uid="{A82EAAF0-4865-4B91-81F1-289DD06DF6CB}"/>
    <cellStyle name="20% - Accent5 5 5" xfId="3387" xr:uid="{00000000-0005-0000-0000-0000B1070000}"/>
    <cellStyle name="20% - Accent5 5 5 2" xfId="3386" xr:uid="{00000000-0005-0000-0000-0000B2070000}"/>
    <cellStyle name="20% - Accent5 5 5 2 2" xfId="21445" xr:uid="{4EF5D1E8-1302-4ADF-ADFA-A9E498C19D5B}"/>
    <cellStyle name="20% - Accent5 5 5 3" xfId="3385" xr:uid="{00000000-0005-0000-0000-0000B3070000}"/>
    <cellStyle name="20% - Accent5 5 5 3 2" xfId="21444" xr:uid="{EF700865-EEFD-4823-803A-844EC3E1F7E7}"/>
    <cellStyle name="20% - Accent5 5 5 4" xfId="21446" xr:uid="{909E19E4-D0C0-4078-BE0A-D77915B296C3}"/>
    <cellStyle name="20% - Accent5 5 6" xfId="3384" xr:uid="{00000000-0005-0000-0000-0000B4070000}"/>
    <cellStyle name="20% - Accent5 5 6 2" xfId="21443" xr:uid="{E2E0D60C-5968-4AAF-A3B5-EC218A8DCB20}"/>
    <cellStyle name="20% - Accent5 5 7" xfId="3383" xr:uid="{00000000-0005-0000-0000-0000B5070000}"/>
    <cellStyle name="20% - Accent5 5 7 2" xfId="21442" xr:uid="{C02FC287-7D0E-456D-AD30-FF771EB9F9B1}"/>
    <cellStyle name="20% - Accent5 5 8" xfId="3419" xr:uid="{00000000-0005-0000-0000-000090070000}"/>
    <cellStyle name="20% - Accent5 5 8 2" xfId="21476" xr:uid="{313EECF0-DED2-4FDD-9383-CDDA7C7AEFBA}"/>
    <cellStyle name="20% - Accent5 6" xfId="212" xr:uid="{00000000-0005-0000-0000-000033000000}"/>
    <cellStyle name="20% - Accent5 6 2" xfId="3382" xr:uid="{00000000-0005-0000-0000-0000B7070000}"/>
    <cellStyle name="20% - Accent5 6 2 2" xfId="3381" xr:uid="{00000000-0005-0000-0000-0000B8070000}"/>
    <cellStyle name="20% - Accent5 6 2 2 2" xfId="3380" xr:uid="{00000000-0005-0000-0000-0000B9070000}"/>
    <cellStyle name="20% - Accent5 6 2 2 2 2" xfId="3379" xr:uid="{00000000-0005-0000-0000-0000BA070000}"/>
    <cellStyle name="20% - Accent5 6 2 2 2 2 2" xfId="21438" xr:uid="{C1A84815-AB0A-4723-A459-EF5A74B23D27}"/>
    <cellStyle name="20% - Accent5 6 2 2 2 3" xfId="3378" xr:uid="{00000000-0005-0000-0000-0000BB070000}"/>
    <cellStyle name="20% - Accent5 6 2 2 2 3 2" xfId="21437" xr:uid="{BDBEB9AA-CAE7-4DE0-98FA-F86F10A850B6}"/>
    <cellStyle name="20% - Accent5 6 2 2 2 4" xfId="21439" xr:uid="{93245ECD-24F2-41C5-B3F1-FE88EB9A5092}"/>
    <cellStyle name="20% - Accent5 6 2 2 3" xfId="3377" xr:uid="{00000000-0005-0000-0000-0000BC070000}"/>
    <cellStyle name="20% - Accent5 6 2 2 3 2" xfId="21436" xr:uid="{6E249674-9EB4-4F7E-9250-7A6388D67D1A}"/>
    <cellStyle name="20% - Accent5 6 2 2 4" xfId="3375" xr:uid="{00000000-0005-0000-0000-0000BD070000}"/>
    <cellStyle name="20% - Accent5 6 2 2 4 2" xfId="21434" xr:uid="{E92A4BCF-8B23-418A-83D9-A7B4C5EFB82B}"/>
    <cellStyle name="20% - Accent5 6 2 2 5" xfId="21440" xr:uid="{F7A5E653-FE84-45F3-9F8F-B44B365FE759}"/>
    <cellStyle name="20% - Accent5 6 2 3" xfId="3376" xr:uid="{00000000-0005-0000-0000-0000BE070000}"/>
    <cellStyle name="20% - Accent5 6 2 3 2" xfId="3374" xr:uid="{00000000-0005-0000-0000-0000BF070000}"/>
    <cellStyle name="20% - Accent5 6 2 3 2 2" xfId="21433" xr:uid="{45CB5F8E-103A-41D5-820B-F297B77F50D0}"/>
    <cellStyle name="20% - Accent5 6 2 3 3" xfId="3373" xr:uid="{00000000-0005-0000-0000-0000C0070000}"/>
    <cellStyle name="20% - Accent5 6 2 3 3 2" xfId="21432" xr:uid="{59ABDF70-40A2-4E06-A0C8-FD6A927911FB}"/>
    <cellStyle name="20% - Accent5 6 2 3 4" xfId="21435" xr:uid="{241D68F5-2A94-4948-8A40-72B3084F76A7}"/>
    <cellStyle name="20% - Accent5 6 2 4" xfId="3372" xr:uid="{00000000-0005-0000-0000-0000C1070000}"/>
    <cellStyle name="20% - Accent5 6 2 4 2" xfId="21431" xr:uid="{1A9B87A1-EEB6-4D28-8D9C-F7A2DBB45F2A}"/>
    <cellStyle name="20% - Accent5 6 2 5" xfId="3371" xr:uid="{00000000-0005-0000-0000-0000C2070000}"/>
    <cellStyle name="20% - Accent5 6 2 5 2" xfId="21430" xr:uid="{E2FF0AD5-F3AB-4AAB-90E3-203E3EDB50B5}"/>
    <cellStyle name="20% - Accent5 6 2 6" xfId="21441" xr:uid="{653ACDD5-6274-4BDA-8C2E-38A20FD305B6}"/>
    <cellStyle name="20% - Accent5 6 3" xfId="3370" xr:uid="{00000000-0005-0000-0000-0000C3070000}"/>
    <cellStyle name="20% - Accent5 6 3 2" xfId="3369" xr:uid="{00000000-0005-0000-0000-0000C4070000}"/>
    <cellStyle name="20% - Accent5 6 3 2 2" xfId="3368" xr:uid="{00000000-0005-0000-0000-0000C5070000}"/>
    <cellStyle name="20% - Accent5 6 3 2 2 2" xfId="21427" xr:uid="{222EF669-0C41-4DC1-A09B-04D4CB3AF1B2}"/>
    <cellStyle name="20% - Accent5 6 3 2 3" xfId="3367" xr:uid="{00000000-0005-0000-0000-0000C6070000}"/>
    <cellStyle name="20% - Accent5 6 3 2 3 2" xfId="21426" xr:uid="{CCCD175D-91BF-4640-95C0-0BE19BDB9FA0}"/>
    <cellStyle name="20% - Accent5 6 3 2 4" xfId="21428" xr:uid="{D33636AD-C673-4FE2-9641-072C3E402536}"/>
    <cellStyle name="20% - Accent5 6 3 3" xfId="3366" xr:uid="{00000000-0005-0000-0000-0000C7070000}"/>
    <cellStyle name="20% - Accent5 6 3 3 2" xfId="21425" xr:uid="{FF3B109F-E72D-449C-88B4-806A40AA99E8}"/>
    <cellStyle name="20% - Accent5 6 3 4" xfId="3365" xr:uid="{00000000-0005-0000-0000-0000C8070000}"/>
    <cellStyle name="20% - Accent5 6 3 4 2" xfId="21424" xr:uid="{B85CBC76-94DE-44B1-8EF0-3D59D76AD686}"/>
    <cellStyle name="20% - Accent5 6 3 5" xfId="21429" xr:uid="{D7B5F0A5-99B6-467C-9196-61E1549309F1}"/>
    <cellStyle name="20% - Accent5 6 4" xfId="3364" xr:uid="{00000000-0005-0000-0000-0000C9070000}"/>
    <cellStyle name="20% - Accent5 7" xfId="213" xr:uid="{00000000-0005-0000-0000-000034000000}"/>
    <cellStyle name="20% - Accent5 7 2" xfId="3363" xr:uid="{00000000-0005-0000-0000-0000CB070000}"/>
    <cellStyle name="20% - Accent5 7 2 2" xfId="21423" xr:uid="{86F661C9-2E79-483A-A494-F2D25163FE3A}"/>
    <cellStyle name="20% - Accent5 7 3" xfId="3362" xr:uid="{00000000-0005-0000-0000-0000CC070000}"/>
    <cellStyle name="20% - Accent5 7 4" xfId="5520" xr:uid="{00000000-0005-0000-0000-0000CD070000}"/>
    <cellStyle name="20% - Accent5 7 4 2" xfId="23314" xr:uid="{5D93858A-ABA1-443A-AC00-094AAE4CABB3}"/>
    <cellStyle name="20% - Accent5 8" xfId="5523" xr:uid="{00000000-0005-0000-0000-0000CE070000}"/>
    <cellStyle name="20% - Accent5 8 2" xfId="3361" xr:uid="{00000000-0005-0000-0000-0000CF070000}"/>
    <cellStyle name="20% - Accent5 8 2 2" xfId="5521" xr:uid="{00000000-0005-0000-0000-0000D0070000}"/>
    <cellStyle name="20% - Accent5 8 2 2 2" xfId="23315" xr:uid="{1AFC5816-A640-473D-8666-2AE98ED97075}"/>
    <cellStyle name="20% - Accent5 8 2 3" xfId="5522" xr:uid="{00000000-0005-0000-0000-0000D1070000}"/>
    <cellStyle name="20% - Accent5 8 2 3 2" xfId="23316" xr:uid="{891BD4F4-1AB7-42D3-A885-76EFDA7BFA54}"/>
    <cellStyle name="20% - Accent5 8 2 4" xfId="21422" xr:uid="{1E8CB27B-23C8-4920-97BE-A9D200C40C57}"/>
    <cellStyle name="20% - Accent5 8 3" xfId="3360" xr:uid="{00000000-0005-0000-0000-0000D2070000}"/>
    <cellStyle name="20% - Accent5 8 3 2" xfId="21421" xr:uid="{BAC0F210-3BEF-41A1-9BF5-C7CCD102E2AA}"/>
    <cellStyle name="20% - Accent5 8 4" xfId="3359" xr:uid="{00000000-0005-0000-0000-0000D3070000}"/>
    <cellStyle name="20% - Accent5 8 4 2" xfId="21420" xr:uid="{A4516914-E6AC-41F7-9546-B9577A7E4F2C}"/>
    <cellStyle name="20% - Accent5 8 5" xfId="23317" xr:uid="{76FA98E9-239E-45A7-A406-FB38C33BEA8A}"/>
    <cellStyle name="20% - Accent5 9" xfId="3358" xr:uid="{00000000-0005-0000-0000-0000D4070000}"/>
    <cellStyle name="20% - Accent5 9 2" xfId="3357" xr:uid="{00000000-0005-0000-0000-0000D5070000}"/>
    <cellStyle name="20% - Accent5 9 2 2" xfId="3356" xr:uid="{00000000-0005-0000-0000-0000D6070000}"/>
    <cellStyle name="20% - Accent5 9 2 2 2" xfId="21417" xr:uid="{1A3BFA00-554A-4B37-8D81-E14398A0BE47}"/>
    <cellStyle name="20% - Accent5 9 2 3" xfId="3355" xr:uid="{00000000-0005-0000-0000-0000D7070000}"/>
    <cellStyle name="20% - Accent5 9 2 3 2" xfId="21416" xr:uid="{780E42FF-D9A9-44C1-A4D3-B0C35A960231}"/>
    <cellStyle name="20% - Accent5 9 2 4" xfId="21418" xr:uid="{380B0B85-D07E-48C5-8A72-D469A79DE786}"/>
    <cellStyle name="20% - Accent5 9 3" xfId="3354" xr:uid="{00000000-0005-0000-0000-0000D8070000}"/>
    <cellStyle name="20% - Accent5 9 3 2" xfId="21415" xr:uid="{878246F9-6FAF-4F3C-B4F5-4CAB2EC668CC}"/>
    <cellStyle name="20% - Accent5 9 4" xfId="3353" xr:uid="{00000000-0005-0000-0000-0000D9070000}"/>
    <cellStyle name="20% - Accent5 9 4 2" xfId="21414" xr:uid="{FCA001CE-AE31-4F4F-B942-5041FA2D9EC0}"/>
    <cellStyle name="20% - Accent5 9 5" xfId="21419" xr:uid="{E009745E-143D-41CA-8882-131C5EFED890}"/>
    <cellStyle name="20% - Accent6" xfId="102" builtinId="50" customBuiltin="1"/>
    <cellStyle name="20% - Accent6 10" xfId="3352" xr:uid="{00000000-0005-0000-0000-0000DA070000}"/>
    <cellStyle name="20% - Accent6 10 2" xfId="3351" xr:uid="{00000000-0005-0000-0000-0000DB070000}"/>
    <cellStyle name="20% - Accent6 10 2 2" xfId="3350" xr:uid="{00000000-0005-0000-0000-0000DC070000}"/>
    <cellStyle name="20% - Accent6 10 2 2 2" xfId="21411" xr:uid="{B95C48BD-50CF-4C9E-B351-0FAB41FAD416}"/>
    <cellStyle name="20% - Accent6 10 2 3" xfId="3349" xr:uid="{00000000-0005-0000-0000-0000DD070000}"/>
    <cellStyle name="20% - Accent6 10 2 3 2" xfId="21410" xr:uid="{8AD8A0EC-EE25-4B23-B0C0-A5469BC13AC8}"/>
    <cellStyle name="20% - Accent6 10 2 4" xfId="21412" xr:uid="{351D63AB-C79C-40A4-9A13-CCD4FCF3FD48}"/>
    <cellStyle name="20% - Accent6 10 3" xfId="3348" xr:uid="{00000000-0005-0000-0000-0000DE070000}"/>
    <cellStyle name="20% - Accent6 10 3 2" xfId="21409" xr:uid="{FFC774F6-0563-4001-9E7B-55926F8A465C}"/>
    <cellStyle name="20% - Accent6 10 4" xfId="3347" xr:uid="{00000000-0005-0000-0000-0000DF070000}"/>
    <cellStyle name="20% - Accent6 10 4 2" xfId="3346" xr:uid="{00000000-0005-0000-0000-0000E0070000}"/>
    <cellStyle name="20% - Accent6 10 4 2 2" xfId="21407" xr:uid="{499C3FD7-A7C3-4A0A-8DB9-A8A9D749FF78}"/>
    <cellStyle name="20% - Accent6 10 4 3" xfId="21408" xr:uid="{840599C8-ABFA-4244-89B4-7EF0B5C0E9D7}"/>
    <cellStyle name="20% - Accent6 10 5" xfId="3345" xr:uid="{00000000-0005-0000-0000-0000E1070000}"/>
    <cellStyle name="20% - Accent6 10 5 2" xfId="21406" xr:uid="{E188190F-A9BA-41FB-AEC6-95CB0B42685E}"/>
    <cellStyle name="20% - Accent6 10 6" xfId="21413" xr:uid="{BC7A51BB-C374-401C-B97D-5D806116F9EE}"/>
    <cellStyle name="20% - Accent6 11" xfId="3344" xr:uid="{00000000-0005-0000-0000-0000E2070000}"/>
    <cellStyle name="20% - Accent6 11 2" xfId="3343" xr:uid="{00000000-0005-0000-0000-0000E3070000}"/>
    <cellStyle name="20% - Accent6 11 2 2" xfId="21404" xr:uid="{1862E8A7-22A6-45E1-8A12-ACE2194A6E5A}"/>
    <cellStyle name="20% - Accent6 11 3" xfId="3342" xr:uid="{00000000-0005-0000-0000-0000E4070000}"/>
    <cellStyle name="20% - Accent6 11 3 2" xfId="3341" xr:uid="{00000000-0005-0000-0000-0000E5070000}"/>
    <cellStyle name="20% - Accent6 11 3 2 2" xfId="21402" xr:uid="{BA7DEEFB-E0BF-495C-9966-B855CCF1DEA1}"/>
    <cellStyle name="20% - Accent6 11 3 3" xfId="21403" xr:uid="{E1A876B9-95FE-4B0D-91C8-54C7CBFA75BE}"/>
    <cellStyle name="20% - Accent6 11 4" xfId="21405" xr:uid="{3CC1C9E3-3639-460F-B6A3-A1C2B9E98907}"/>
    <cellStyle name="20% - Accent6 12" xfId="3340" xr:uid="{00000000-0005-0000-0000-0000E6070000}"/>
    <cellStyle name="20% - Accent6 12 2" xfId="3339" xr:uid="{00000000-0005-0000-0000-0000E7070000}"/>
    <cellStyle name="20% - Accent6 12 2 2" xfId="21400" xr:uid="{B862E95A-3C90-496C-B8E8-CE2941F57E24}"/>
    <cellStyle name="20% - Accent6 12 3" xfId="3338" xr:uid="{00000000-0005-0000-0000-0000E8070000}"/>
    <cellStyle name="20% - Accent6 12 3 2" xfId="21399" xr:uid="{36FEF308-CC07-4109-B515-812F51636619}"/>
    <cellStyle name="20% - Accent6 12 4" xfId="21401" xr:uid="{CA431D9C-0705-4AC5-9C2A-9D30DB42B50B}"/>
    <cellStyle name="20% - Accent6 13" xfId="3337" xr:uid="{00000000-0005-0000-0000-0000E9070000}"/>
    <cellStyle name="20% - Accent6 13 2" xfId="3336" xr:uid="{00000000-0005-0000-0000-0000EA070000}"/>
    <cellStyle name="20% - Accent6 13 2 2" xfId="21397" xr:uid="{4E010E9B-6FA5-4C12-A897-D8B22FB0447C}"/>
    <cellStyle name="20% - Accent6 13 3" xfId="3335" xr:uid="{00000000-0005-0000-0000-0000EB070000}"/>
    <cellStyle name="20% - Accent6 13 3 2" xfId="21396" xr:uid="{6318DC96-E3F0-4314-9524-9A8AC25871C5}"/>
    <cellStyle name="20% - Accent6 13 4" xfId="21398" xr:uid="{62B70050-5B77-4F4D-967E-3895F9037364}"/>
    <cellStyle name="20% - Accent6 14" xfId="3334" xr:uid="{00000000-0005-0000-0000-0000EC070000}"/>
    <cellStyle name="20% - Accent6 14 2" xfId="3333" xr:uid="{00000000-0005-0000-0000-0000ED070000}"/>
    <cellStyle name="20% - Accent6 14 2 2" xfId="21395" xr:uid="{B99A5AE9-3C5F-46BC-8677-1B06E7963789}"/>
    <cellStyle name="20% - Accent6 15" xfId="3332" xr:uid="{00000000-0005-0000-0000-0000EE070000}"/>
    <cellStyle name="20% - Accent6 15 2" xfId="21394" xr:uid="{78CACADA-1802-4229-A792-F0049B5A2896}"/>
    <cellStyle name="20% - Accent6 16" xfId="3331" xr:uid="{00000000-0005-0000-0000-0000EF070000}"/>
    <cellStyle name="20% - Accent6 17" xfId="20674" xr:uid="{6C8526D2-4186-41BC-9680-1143F1F9E8C4}"/>
    <cellStyle name="20% - Accent6 2" xfId="214" xr:uid="{00000000-0005-0000-0000-000035000000}"/>
    <cellStyle name="20% - Accent6 2 2" xfId="3330" xr:uid="{00000000-0005-0000-0000-0000F1070000}"/>
    <cellStyle name="20% - Accent6 2 3" xfId="3329" xr:uid="{00000000-0005-0000-0000-0000F2070000}"/>
    <cellStyle name="20% - Accent6 2 3 2" xfId="3328" xr:uid="{00000000-0005-0000-0000-0000F3070000}"/>
    <cellStyle name="20% - Accent6 2 3 2 2" xfId="3327" xr:uid="{00000000-0005-0000-0000-0000F4070000}"/>
    <cellStyle name="20% - Accent6 2 3 2 2 2" xfId="3326" xr:uid="{00000000-0005-0000-0000-0000F5070000}"/>
    <cellStyle name="20% - Accent6 2 3 2 2 2 2" xfId="3325" xr:uid="{00000000-0005-0000-0000-0000F6070000}"/>
    <cellStyle name="20% - Accent6 2 3 2 2 2 2 2" xfId="21389" xr:uid="{DD354F3E-4865-48BA-8449-7FBFB58B4214}"/>
    <cellStyle name="20% - Accent6 2 3 2 2 2 3" xfId="3324" xr:uid="{00000000-0005-0000-0000-0000F7070000}"/>
    <cellStyle name="20% - Accent6 2 3 2 2 2 3 2" xfId="21388" xr:uid="{CA512C49-6698-4C08-A7A3-DFF38F544686}"/>
    <cellStyle name="20% - Accent6 2 3 2 2 2 4" xfId="21390" xr:uid="{D88CC620-F057-4AE6-909D-FD1E44B7F8CF}"/>
    <cellStyle name="20% - Accent6 2 3 2 2 3" xfId="3323" xr:uid="{00000000-0005-0000-0000-0000F8070000}"/>
    <cellStyle name="20% - Accent6 2 3 2 2 3 2" xfId="3322" xr:uid="{00000000-0005-0000-0000-0000F9070000}"/>
    <cellStyle name="20% - Accent6 2 3 2 2 3 2 2" xfId="21386" xr:uid="{23D29663-D4C4-441C-88E7-17465754B362}"/>
    <cellStyle name="20% - Accent6 2 3 2 2 3 3" xfId="21387" xr:uid="{3251947F-7E12-47EF-AE3C-64EBCEB9F035}"/>
    <cellStyle name="20% - Accent6 2 3 2 2 4" xfId="3321" xr:uid="{00000000-0005-0000-0000-0000FA070000}"/>
    <cellStyle name="20% - Accent6 2 3 2 2 4 2" xfId="21385" xr:uid="{166A8FD3-3CFA-4A79-A5AA-3192539ED675}"/>
    <cellStyle name="20% - Accent6 2 3 2 2 5" xfId="21391" xr:uid="{7F3D9277-4409-4C50-92A5-7FBB1BDB9D01}"/>
    <cellStyle name="20% - Accent6 2 3 2 3" xfId="3320" xr:uid="{00000000-0005-0000-0000-0000FB070000}"/>
    <cellStyle name="20% - Accent6 2 3 2 3 2" xfId="3319" xr:uid="{00000000-0005-0000-0000-0000FC070000}"/>
    <cellStyle name="20% - Accent6 2 3 2 3 2 2" xfId="3318" xr:uid="{00000000-0005-0000-0000-0000FD070000}"/>
    <cellStyle name="20% - Accent6 2 3 2 3 2 2 2" xfId="21382" xr:uid="{EC4C590B-3F5D-42E8-BD66-F07A7FBC8292}"/>
    <cellStyle name="20% - Accent6 2 3 2 3 2 3" xfId="3317" xr:uid="{00000000-0005-0000-0000-0000FE070000}"/>
    <cellStyle name="20% - Accent6 2 3 2 3 2 3 2" xfId="21381" xr:uid="{EA77897D-2ED5-4B0A-96F0-68BE3C545E12}"/>
    <cellStyle name="20% - Accent6 2 3 2 3 2 4" xfId="21383" xr:uid="{1DCD9904-2E46-443C-A667-A660F837A56C}"/>
    <cellStyle name="20% - Accent6 2 3 2 3 3" xfId="3316" xr:uid="{00000000-0005-0000-0000-0000FF070000}"/>
    <cellStyle name="20% - Accent6 2 3 2 3 3 2" xfId="3315" xr:uid="{00000000-0005-0000-0000-000000080000}"/>
    <cellStyle name="20% - Accent6 2 3 2 3 3 2 2" xfId="21379" xr:uid="{64CC511A-BFC8-4397-AAE8-4960DE225015}"/>
    <cellStyle name="20% - Accent6 2 3 2 3 3 3" xfId="21380" xr:uid="{8CF94B27-E7D9-405D-8301-20795D1317DB}"/>
    <cellStyle name="20% - Accent6 2 3 2 3 4" xfId="3314" xr:uid="{00000000-0005-0000-0000-000001080000}"/>
    <cellStyle name="20% - Accent6 2 3 2 3 4 2" xfId="21378" xr:uid="{629BD910-4D2A-4D03-9A29-515E3A2613FB}"/>
    <cellStyle name="20% - Accent6 2 3 2 3 5" xfId="21384" xr:uid="{70674F01-6FCE-4691-B0ED-C1ACC412B315}"/>
    <cellStyle name="20% - Accent6 2 3 2 4" xfId="3313" xr:uid="{00000000-0005-0000-0000-000002080000}"/>
    <cellStyle name="20% - Accent6 2 3 2 4 2" xfId="3312" xr:uid="{00000000-0005-0000-0000-000003080000}"/>
    <cellStyle name="20% - Accent6 2 3 2 4 2 2" xfId="21376" xr:uid="{5324344F-13D0-4754-A024-25A30842F0E3}"/>
    <cellStyle name="20% - Accent6 2 3 2 4 3" xfId="3311" xr:uid="{00000000-0005-0000-0000-000004080000}"/>
    <cellStyle name="20% - Accent6 2 3 2 4 3 2" xfId="21375" xr:uid="{E01DE9DC-6071-4546-8C58-571AE05EB97A}"/>
    <cellStyle name="20% - Accent6 2 3 2 4 4" xfId="21377" xr:uid="{AE927B41-B68B-45EF-93CA-493994BAA01A}"/>
    <cellStyle name="20% - Accent6 2 3 2 5" xfId="3310" xr:uid="{00000000-0005-0000-0000-000005080000}"/>
    <cellStyle name="20% - Accent6 2 3 2 5 2" xfId="21374" xr:uid="{86ED43FF-5F37-4E35-84E7-FCFD2FEC2BAE}"/>
    <cellStyle name="20% - Accent6 2 3 2 6" xfId="3309" xr:uid="{00000000-0005-0000-0000-000006080000}"/>
    <cellStyle name="20% - Accent6 2 3 2 6 2" xfId="3308" xr:uid="{00000000-0005-0000-0000-000007080000}"/>
    <cellStyle name="20% - Accent6 2 3 2 6 2 2" xfId="21372" xr:uid="{E65323E9-2BF1-42B4-A602-BE3B4A1FE19B}"/>
    <cellStyle name="20% - Accent6 2 3 2 6 3" xfId="21373" xr:uid="{5F764CB0-2517-41CE-80A2-302CEF7337F9}"/>
    <cellStyle name="20% - Accent6 2 3 2 7" xfId="3307" xr:uid="{00000000-0005-0000-0000-000008080000}"/>
    <cellStyle name="20% - Accent6 2 3 2 7 2" xfId="21371" xr:uid="{9AE7CB6B-D4AD-4D78-AD01-6BA7818B02BC}"/>
    <cellStyle name="20% - Accent6 2 3 2 8" xfId="21392" xr:uid="{ED32ADE0-0840-46D0-BE50-D74BDDC0F132}"/>
    <cellStyle name="20% - Accent6 2 3 3" xfId="3306" xr:uid="{00000000-0005-0000-0000-000009080000}"/>
    <cellStyle name="20% - Accent6 2 3 3 2" xfId="3305" xr:uid="{00000000-0005-0000-0000-00000A080000}"/>
    <cellStyle name="20% - Accent6 2 3 3 2 2" xfId="3304" xr:uid="{00000000-0005-0000-0000-00000B080000}"/>
    <cellStyle name="20% - Accent6 2 3 3 2 2 2" xfId="21368" xr:uid="{B80D278F-F467-4EDC-B6DD-BD0ED6EE4D59}"/>
    <cellStyle name="20% - Accent6 2 3 3 2 3" xfId="3303" xr:uid="{00000000-0005-0000-0000-00000C080000}"/>
    <cellStyle name="20% - Accent6 2 3 3 2 3 2" xfId="21367" xr:uid="{79D086D4-9CCD-4768-86EE-70B30033C7B5}"/>
    <cellStyle name="20% - Accent6 2 3 3 2 4" xfId="21369" xr:uid="{339561F9-CB7C-4C11-89CD-8562C8713542}"/>
    <cellStyle name="20% - Accent6 2 3 3 3" xfId="3302" xr:uid="{00000000-0005-0000-0000-00000D080000}"/>
    <cellStyle name="20% - Accent6 2 3 3 3 2" xfId="3301" xr:uid="{00000000-0005-0000-0000-00000E080000}"/>
    <cellStyle name="20% - Accent6 2 3 3 3 2 2" xfId="21365" xr:uid="{A99892FE-DA92-4E0E-82D3-A5E9869877E8}"/>
    <cellStyle name="20% - Accent6 2 3 3 3 3" xfId="21366" xr:uid="{4957ED1A-1076-4F47-81D0-287E3E5F830A}"/>
    <cellStyle name="20% - Accent6 2 3 3 4" xfId="3300" xr:uid="{00000000-0005-0000-0000-00000F080000}"/>
    <cellStyle name="20% - Accent6 2 3 3 4 2" xfId="21364" xr:uid="{ECE21B74-DC2B-4B3A-8D84-CA4C316E17D2}"/>
    <cellStyle name="20% - Accent6 2 3 3 5" xfId="21370" xr:uid="{633E7375-E853-4B55-90B9-19B299FD748F}"/>
    <cellStyle name="20% - Accent6 2 3 4" xfId="3299" xr:uid="{00000000-0005-0000-0000-000010080000}"/>
    <cellStyle name="20% - Accent6 2 3 4 2" xfId="3298" xr:uid="{00000000-0005-0000-0000-000011080000}"/>
    <cellStyle name="20% - Accent6 2 3 4 2 2" xfId="3297" xr:uid="{00000000-0005-0000-0000-000012080000}"/>
    <cellStyle name="20% - Accent6 2 3 4 2 2 2" xfId="21361" xr:uid="{DD76C2F7-40A7-4027-9E86-800864EA255B}"/>
    <cellStyle name="20% - Accent6 2 3 4 2 3" xfId="3296" xr:uid="{00000000-0005-0000-0000-000013080000}"/>
    <cellStyle name="20% - Accent6 2 3 4 2 3 2" xfId="21360" xr:uid="{4C2A8049-14AE-4A89-BC9E-A2D6CD0ADFCD}"/>
    <cellStyle name="20% - Accent6 2 3 4 2 4" xfId="21362" xr:uid="{36F57BB3-2C02-4FA5-BE06-BE63436558C3}"/>
    <cellStyle name="20% - Accent6 2 3 4 3" xfId="3295" xr:uid="{00000000-0005-0000-0000-000014080000}"/>
    <cellStyle name="20% - Accent6 2 3 4 3 2" xfId="3294" xr:uid="{00000000-0005-0000-0000-000015080000}"/>
    <cellStyle name="20% - Accent6 2 3 4 3 2 2" xfId="21358" xr:uid="{0C7A0873-CC49-4FD2-876F-A484037F138E}"/>
    <cellStyle name="20% - Accent6 2 3 4 3 3" xfId="21359" xr:uid="{71AA5947-D67A-4699-B0E6-8A7667A7923E}"/>
    <cellStyle name="20% - Accent6 2 3 4 4" xfId="3293" xr:uid="{00000000-0005-0000-0000-000016080000}"/>
    <cellStyle name="20% - Accent6 2 3 4 4 2" xfId="21357" xr:uid="{E3C70B5B-52C4-48A9-9B22-EB1DA6F880B4}"/>
    <cellStyle name="20% - Accent6 2 3 4 5" xfId="21363" xr:uid="{A1BD0AD4-D8A3-4A88-9824-C3AAD6C8B9AE}"/>
    <cellStyle name="20% - Accent6 2 3 5" xfId="3292" xr:uid="{00000000-0005-0000-0000-000017080000}"/>
    <cellStyle name="20% - Accent6 2 3 5 2" xfId="3291" xr:uid="{00000000-0005-0000-0000-000018080000}"/>
    <cellStyle name="20% - Accent6 2 3 5 2 2" xfId="21355" xr:uid="{CA03F8C5-885B-460E-8548-90AFFB4000F7}"/>
    <cellStyle name="20% - Accent6 2 3 5 3" xfId="3290" xr:uid="{00000000-0005-0000-0000-000019080000}"/>
    <cellStyle name="20% - Accent6 2 3 5 3 2" xfId="21354" xr:uid="{56F7F100-5E03-41AF-9628-6A4360CC4018}"/>
    <cellStyle name="20% - Accent6 2 3 5 4" xfId="21356" xr:uid="{AFE74DA6-096E-4CE8-9C09-F63136A88FFD}"/>
    <cellStyle name="20% - Accent6 2 3 6" xfId="3289" xr:uid="{00000000-0005-0000-0000-00001A080000}"/>
    <cellStyle name="20% - Accent6 2 3 6 2" xfId="21353" xr:uid="{B8366BB2-E388-4E3E-9DE5-222CB58EEE65}"/>
    <cellStyle name="20% - Accent6 2 3 7" xfId="3288" xr:uid="{00000000-0005-0000-0000-00001B080000}"/>
    <cellStyle name="20% - Accent6 2 3 7 2" xfId="3287" xr:uid="{00000000-0005-0000-0000-00001C080000}"/>
    <cellStyle name="20% - Accent6 2 3 7 2 2" xfId="21351" xr:uid="{15CA92A5-DA16-4A1F-AEB0-D49CAFF8BBE0}"/>
    <cellStyle name="20% - Accent6 2 3 7 3" xfId="21352" xr:uid="{0EA09C9F-4D93-4ED7-AB38-4D3C0977DAAF}"/>
    <cellStyle name="20% - Accent6 2 3 8" xfId="3286" xr:uid="{00000000-0005-0000-0000-00001D080000}"/>
    <cellStyle name="20% - Accent6 2 3 8 2" xfId="21350" xr:uid="{3FEE5070-1FEA-4ADB-ADB3-1BDA3CA8B367}"/>
    <cellStyle name="20% - Accent6 2 3 9" xfId="21393" xr:uid="{F9A33476-E3C3-4F38-93C3-DBA8BF038B2F}"/>
    <cellStyle name="20% - Accent6 2 4" xfId="3285" xr:uid="{00000000-0005-0000-0000-00001E080000}"/>
    <cellStyle name="20% - Accent6 2 4 2" xfId="3284" xr:uid="{00000000-0005-0000-0000-00001F080000}"/>
    <cellStyle name="20% - Accent6 2 4 2 2" xfId="3283" xr:uid="{00000000-0005-0000-0000-000020080000}"/>
    <cellStyle name="20% - Accent6 2 4 2 2 2" xfId="3282" xr:uid="{00000000-0005-0000-0000-000021080000}"/>
    <cellStyle name="20% - Accent6 2 4 2 2 2 2" xfId="3281" xr:uid="{00000000-0005-0000-0000-000022080000}"/>
    <cellStyle name="20% - Accent6 2 4 2 2 2 2 2" xfId="21345" xr:uid="{E530A85E-6E70-451E-8425-89BE44CA2BB7}"/>
    <cellStyle name="20% - Accent6 2 4 2 2 2 3" xfId="3280" xr:uid="{00000000-0005-0000-0000-000023080000}"/>
    <cellStyle name="20% - Accent6 2 4 2 2 2 3 2" xfId="21344" xr:uid="{45098D62-A0B4-43B7-9303-21BD270C6300}"/>
    <cellStyle name="20% - Accent6 2 4 2 2 2 4" xfId="21346" xr:uid="{3654E5D1-40BF-45CA-B8D7-E9AD9BBF3C67}"/>
    <cellStyle name="20% - Accent6 2 4 2 2 3" xfId="3279" xr:uid="{00000000-0005-0000-0000-000024080000}"/>
    <cellStyle name="20% - Accent6 2 4 2 2 3 2" xfId="3278" xr:uid="{00000000-0005-0000-0000-000025080000}"/>
    <cellStyle name="20% - Accent6 2 4 2 2 3 2 2" xfId="21342" xr:uid="{015FF27C-0B89-41F4-B9EF-660BC338F810}"/>
    <cellStyle name="20% - Accent6 2 4 2 2 3 3" xfId="21343" xr:uid="{78A11B3E-6E20-4AD9-A324-1B52F38D1F1F}"/>
    <cellStyle name="20% - Accent6 2 4 2 2 4" xfId="3277" xr:uid="{00000000-0005-0000-0000-000026080000}"/>
    <cellStyle name="20% - Accent6 2 4 2 2 4 2" xfId="21341" xr:uid="{15F62318-8FB5-41C9-A3E0-FA82D219F24B}"/>
    <cellStyle name="20% - Accent6 2 4 2 2 5" xfId="21347" xr:uid="{5DB96430-CA22-4A79-90BF-C3A9A7549B81}"/>
    <cellStyle name="20% - Accent6 2 4 2 3" xfId="3276" xr:uid="{00000000-0005-0000-0000-000027080000}"/>
    <cellStyle name="20% - Accent6 2 4 2 3 2" xfId="3275" xr:uid="{00000000-0005-0000-0000-000028080000}"/>
    <cellStyle name="20% - Accent6 2 4 2 3 2 2" xfId="3274" xr:uid="{00000000-0005-0000-0000-000029080000}"/>
    <cellStyle name="20% - Accent6 2 4 2 3 2 2 2" xfId="21338" xr:uid="{00222663-27AF-4520-9AB0-A34930A554B9}"/>
    <cellStyle name="20% - Accent6 2 4 2 3 2 3" xfId="3273" xr:uid="{00000000-0005-0000-0000-00002A080000}"/>
    <cellStyle name="20% - Accent6 2 4 2 3 2 3 2" xfId="21337" xr:uid="{ADC48570-F2AF-49D3-99F6-9D8426062EB2}"/>
    <cellStyle name="20% - Accent6 2 4 2 3 2 4" xfId="21339" xr:uid="{31556EC6-30E8-493C-98F8-8B16A82BA45B}"/>
    <cellStyle name="20% - Accent6 2 4 2 3 3" xfId="3272" xr:uid="{00000000-0005-0000-0000-00002B080000}"/>
    <cellStyle name="20% - Accent6 2 4 2 3 3 2" xfId="3271" xr:uid="{00000000-0005-0000-0000-00002C080000}"/>
    <cellStyle name="20% - Accent6 2 4 2 3 3 2 2" xfId="21335" xr:uid="{72524A9E-BBBD-4050-9ABD-E6B930AE0B2E}"/>
    <cellStyle name="20% - Accent6 2 4 2 3 3 3" xfId="21336" xr:uid="{B906ED8D-830D-4B61-9705-EEC9C2F7148D}"/>
    <cellStyle name="20% - Accent6 2 4 2 3 4" xfId="3270" xr:uid="{00000000-0005-0000-0000-00002D080000}"/>
    <cellStyle name="20% - Accent6 2 4 2 3 4 2" xfId="21334" xr:uid="{8068CE4D-ED4A-4A37-B93D-2FC8ACDDA4D6}"/>
    <cellStyle name="20% - Accent6 2 4 2 3 5" xfId="21340" xr:uid="{93948BFE-416D-42F7-8639-5973FD34F6F5}"/>
    <cellStyle name="20% - Accent6 2 4 2 4" xfId="3269" xr:uid="{00000000-0005-0000-0000-00002E080000}"/>
    <cellStyle name="20% - Accent6 2 4 2 4 2" xfId="3268" xr:uid="{00000000-0005-0000-0000-00002F080000}"/>
    <cellStyle name="20% - Accent6 2 4 2 4 2 2" xfId="21332" xr:uid="{FBCA5B75-474E-40A7-BCA3-34C449B84836}"/>
    <cellStyle name="20% - Accent6 2 4 2 4 3" xfId="3267" xr:uid="{00000000-0005-0000-0000-000030080000}"/>
    <cellStyle name="20% - Accent6 2 4 2 4 3 2" xfId="21331" xr:uid="{899210D8-6A54-4D34-AB31-09964C22F3C2}"/>
    <cellStyle name="20% - Accent6 2 4 2 4 4" xfId="21333" xr:uid="{54E6DE21-8379-43AC-BFF5-79BEB2DCDD39}"/>
    <cellStyle name="20% - Accent6 2 4 2 5" xfId="3266" xr:uid="{00000000-0005-0000-0000-000031080000}"/>
    <cellStyle name="20% - Accent6 2 4 2 5 2" xfId="21330" xr:uid="{D09E15A2-4F10-4049-9059-BB5DAFF0B207}"/>
    <cellStyle name="20% - Accent6 2 4 2 6" xfId="3265" xr:uid="{00000000-0005-0000-0000-000032080000}"/>
    <cellStyle name="20% - Accent6 2 4 2 6 2" xfId="3264" xr:uid="{00000000-0005-0000-0000-000033080000}"/>
    <cellStyle name="20% - Accent6 2 4 2 6 2 2" xfId="21328" xr:uid="{08A79127-C822-40E2-A915-B92501657656}"/>
    <cellStyle name="20% - Accent6 2 4 2 6 3" xfId="21329" xr:uid="{F5457054-BAB3-46F6-8D2A-C1E43426962E}"/>
    <cellStyle name="20% - Accent6 2 4 2 7" xfId="3263" xr:uid="{00000000-0005-0000-0000-000034080000}"/>
    <cellStyle name="20% - Accent6 2 4 2 7 2" xfId="21327" xr:uid="{B60DB944-5AC4-4922-A4DE-AFAB58204249}"/>
    <cellStyle name="20% - Accent6 2 4 2 8" xfId="21348" xr:uid="{653A24A3-016B-43B3-BA50-A156A13D9D2A}"/>
    <cellStyle name="20% - Accent6 2 4 3" xfId="3262" xr:uid="{00000000-0005-0000-0000-000035080000}"/>
    <cellStyle name="20% - Accent6 2 4 3 2" xfId="3261" xr:uid="{00000000-0005-0000-0000-000036080000}"/>
    <cellStyle name="20% - Accent6 2 4 3 2 2" xfId="3260" xr:uid="{00000000-0005-0000-0000-000037080000}"/>
    <cellStyle name="20% - Accent6 2 4 3 2 2 2" xfId="21324" xr:uid="{5D2EFEC2-D7DF-4653-B206-AA0657E58645}"/>
    <cellStyle name="20% - Accent6 2 4 3 2 3" xfId="3259" xr:uid="{00000000-0005-0000-0000-000038080000}"/>
    <cellStyle name="20% - Accent6 2 4 3 2 3 2" xfId="21323" xr:uid="{64C8A7F9-46E8-4794-872C-62747781E708}"/>
    <cellStyle name="20% - Accent6 2 4 3 2 4" xfId="21325" xr:uid="{E312B187-0307-49AE-93C8-27D948B94F17}"/>
    <cellStyle name="20% - Accent6 2 4 3 3" xfId="5580" xr:uid="{00000000-0005-0000-0000-000039080000}"/>
    <cellStyle name="20% - Accent6 2 4 3 3 2" xfId="5582" xr:uid="{00000000-0005-0000-0000-00003A080000}"/>
    <cellStyle name="20% - Accent6 2 4 3 3 2 2" xfId="23357" xr:uid="{D1EAA514-CADE-441A-9550-2E5AAF8E0067}"/>
    <cellStyle name="20% - Accent6 2 4 3 3 3" xfId="23355" xr:uid="{E819E807-2824-46F8-B3DE-339553E3A6A0}"/>
    <cellStyle name="20% - Accent6 2 4 3 4" xfId="5587" xr:uid="{00000000-0005-0000-0000-00003B080000}"/>
    <cellStyle name="20% - Accent6 2 4 3 4 2" xfId="23362" xr:uid="{2FF0D627-8B52-4BF9-9C02-31838CD0D164}"/>
    <cellStyle name="20% - Accent6 2 4 3 5" xfId="21326" xr:uid="{55DBA2D8-4672-4630-8A50-6D0758EFD9FD}"/>
    <cellStyle name="20% - Accent6 2 4 4" xfId="5590" xr:uid="{00000000-0005-0000-0000-00003C080000}"/>
    <cellStyle name="20% - Accent6 2 4 4 2" xfId="3258" xr:uid="{00000000-0005-0000-0000-00003D080000}"/>
    <cellStyle name="20% - Accent6 2 4 4 2 2" xfId="3257" xr:uid="{00000000-0005-0000-0000-00003E080000}"/>
    <cellStyle name="20% - Accent6 2 4 4 2 2 2" xfId="21321" xr:uid="{3AC42DC8-F42C-4C92-9AFC-F5531586CF5F}"/>
    <cellStyle name="20% - Accent6 2 4 4 2 3" xfId="3256" xr:uid="{00000000-0005-0000-0000-00003F080000}"/>
    <cellStyle name="20% - Accent6 2 4 4 2 3 2" xfId="21320" xr:uid="{76FAB610-0B5D-4BE2-8DD5-685B8D6EB48A}"/>
    <cellStyle name="20% - Accent6 2 4 4 2 4" xfId="21322" xr:uid="{CC539892-975F-4E9F-A292-73F06D0C1808}"/>
    <cellStyle name="20% - Accent6 2 4 4 3" xfId="3255" xr:uid="{00000000-0005-0000-0000-000040080000}"/>
    <cellStyle name="20% - Accent6 2 4 4 3 2" xfId="3254" xr:uid="{00000000-0005-0000-0000-000041080000}"/>
    <cellStyle name="20% - Accent6 2 4 4 3 2 2" xfId="21318" xr:uid="{8EF63328-46F2-424B-8F07-FFB0FEDF7BCE}"/>
    <cellStyle name="20% - Accent6 2 4 4 3 3" xfId="21319" xr:uid="{A946EDAF-22C6-4B4A-88B5-6955558AC57D}"/>
    <cellStyle name="20% - Accent6 2 4 4 4" xfId="5593" xr:uid="{00000000-0005-0000-0000-000042080000}"/>
    <cellStyle name="20% - Accent6 2 4 4 4 2" xfId="23368" xr:uid="{A0509D7C-CB77-48FA-AE89-74ED801C3AC2}"/>
    <cellStyle name="20% - Accent6 2 4 4 5" xfId="23365" xr:uid="{DB4C241B-1D64-46A5-BFA3-6C1BED0CB797}"/>
    <cellStyle name="20% - Accent6 2 4 5" xfId="5596" xr:uid="{00000000-0005-0000-0000-000043080000}"/>
    <cellStyle name="20% - Accent6 2 4 5 2" xfId="5599" xr:uid="{00000000-0005-0000-0000-000044080000}"/>
    <cellStyle name="20% - Accent6 2 4 5 2 2" xfId="23374" xr:uid="{18EA5CCF-9D40-498B-8E21-39585E38EC63}"/>
    <cellStyle name="20% - Accent6 2 4 5 3" xfId="5602" xr:uid="{00000000-0005-0000-0000-000045080000}"/>
    <cellStyle name="20% - Accent6 2 4 5 3 2" xfId="23377" xr:uid="{9F49E322-920C-459C-9B66-790A13679C1E}"/>
    <cellStyle name="20% - Accent6 2 4 5 4" xfId="23371" xr:uid="{8BDB16DF-44AC-436D-AAF7-74B4BFBB55B5}"/>
    <cellStyle name="20% - Accent6 2 4 6" xfId="5608" xr:uid="{00000000-0005-0000-0000-000046080000}"/>
    <cellStyle name="20% - Accent6 2 4 6 2" xfId="23381" xr:uid="{3DC98DBA-4543-4093-8268-D4B68DAD0901}"/>
    <cellStyle name="20% - Accent6 2 4 7" xfId="5610" xr:uid="{00000000-0005-0000-0000-000047080000}"/>
    <cellStyle name="20% - Accent6 2 4 7 2" xfId="5613" xr:uid="{00000000-0005-0000-0000-000048080000}"/>
    <cellStyle name="20% - Accent6 2 4 7 2 2" xfId="23385" xr:uid="{765DEE6D-57B2-4234-A6F5-B7DACD985CF2}"/>
    <cellStyle name="20% - Accent6 2 4 7 3" xfId="23383" xr:uid="{5DB1C3FF-219D-482B-9216-CEFB774E45C8}"/>
    <cellStyle name="20% - Accent6 2 4 8" xfId="5615" xr:uid="{00000000-0005-0000-0000-000049080000}"/>
    <cellStyle name="20% - Accent6 2 4 8 2" xfId="23387" xr:uid="{2AA59845-AB15-40F4-9AD6-C7099ED3BE16}"/>
    <cellStyle name="20% - Accent6 2 4 9" xfId="21349" xr:uid="{26804FF9-F196-47B5-B5FC-949E98A1ACFA}"/>
    <cellStyle name="20% - Accent6 2 5" xfId="5618" xr:uid="{00000000-0005-0000-0000-00004A080000}"/>
    <cellStyle name="20% - Accent6 2 5 2" xfId="5621" xr:uid="{00000000-0005-0000-0000-00004B080000}"/>
    <cellStyle name="20% - Accent6 2 5 2 2" xfId="3253" xr:uid="{00000000-0005-0000-0000-00004C080000}"/>
    <cellStyle name="20% - Accent6 2 5 2 2 2" xfId="3252" xr:uid="{00000000-0005-0000-0000-00004D080000}"/>
    <cellStyle name="20% - Accent6 2 5 2 2 2 2" xfId="3251" xr:uid="{00000000-0005-0000-0000-00004E080000}"/>
    <cellStyle name="20% - Accent6 2 5 2 2 2 2 2" xfId="21315" xr:uid="{0941F875-1DDE-4062-A9A6-C160BD45799A}"/>
    <cellStyle name="20% - Accent6 2 5 2 2 2 3" xfId="3250" xr:uid="{00000000-0005-0000-0000-00004F080000}"/>
    <cellStyle name="20% - Accent6 2 5 2 2 2 3 2" xfId="21314" xr:uid="{27827245-D62E-4D7C-A5FD-C3096FED1B3E}"/>
    <cellStyle name="20% - Accent6 2 5 2 2 2 4" xfId="21316" xr:uid="{A470533C-7062-46C2-A00D-342C1AC80781}"/>
    <cellStyle name="20% - Accent6 2 5 2 2 3" xfId="5624" xr:uid="{00000000-0005-0000-0000-000050080000}"/>
    <cellStyle name="20% - Accent6 2 5 2 2 3 2" xfId="5628" xr:uid="{00000000-0005-0000-0000-000051080000}"/>
    <cellStyle name="20% - Accent6 2 5 2 2 3 2 2" xfId="23399" xr:uid="{4D8107E9-180E-49EA-BFC0-89CD98CCA33B}"/>
    <cellStyle name="20% - Accent6 2 5 2 2 3 3" xfId="23395" xr:uid="{31D67075-58D3-466F-A56B-C9F7950A498C}"/>
    <cellStyle name="20% - Accent6 2 5 2 2 4" xfId="5554" xr:uid="{00000000-0005-0000-0000-000052080000}"/>
    <cellStyle name="20% - Accent6 2 5 2 2 4 2" xfId="23331" xr:uid="{56F13EFA-308C-44F0-AC61-DC8B68CA0199}"/>
    <cellStyle name="20% - Accent6 2 5 2 2 5" xfId="21317" xr:uid="{CA8E764E-17C6-4D35-9441-9AE855918C61}"/>
    <cellStyle name="20% - Accent6 2 5 2 3" xfId="5556" xr:uid="{00000000-0005-0000-0000-000053080000}"/>
    <cellStyle name="20% - Accent6 2 5 2 3 2" xfId="5561" xr:uid="{00000000-0005-0000-0000-000054080000}"/>
    <cellStyle name="20% - Accent6 2 5 2 3 2 2" xfId="5631" xr:uid="{00000000-0005-0000-0000-000055080000}"/>
    <cellStyle name="20% - Accent6 2 5 2 3 2 2 2" xfId="23402" xr:uid="{B913128B-C282-4EA3-A523-995C3DBE8F5D}"/>
    <cellStyle name="20% - Accent6 2 5 2 3 2 3" xfId="5564" xr:uid="{00000000-0005-0000-0000-000056080000}"/>
    <cellStyle name="20% - Accent6 2 5 2 3 2 3 2" xfId="23340" xr:uid="{93CC1EEE-E5D5-43A4-82A0-25AD637537A0}"/>
    <cellStyle name="20% - Accent6 2 5 2 3 2 4" xfId="23337" xr:uid="{0D1036BE-FC94-46B3-861E-26A9033C578E}"/>
    <cellStyle name="20% - Accent6 2 5 2 3 3" xfId="5566" xr:uid="{00000000-0005-0000-0000-000057080000}"/>
    <cellStyle name="20% - Accent6 2 5 2 3 3 2" xfId="5516" xr:uid="{00000000-0005-0000-0000-000058080000}"/>
    <cellStyle name="20% - Accent6 2 5 2 3 3 2 2" xfId="23311" xr:uid="{CFE7794C-5F84-420E-BD23-5DA16B55FFE0}"/>
    <cellStyle name="20% - Accent6 2 5 2 3 3 3" xfId="23342" xr:uid="{DB13FF21-ACCA-4382-85E2-0CA4B158E70B}"/>
    <cellStyle name="20% - Accent6 2 5 2 3 4" xfId="5510" xr:uid="{00000000-0005-0000-0000-000059080000}"/>
    <cellStyle name="20% - Accent6 2 5 2 3 4 2" xfId="23306" xr:uid="{92C6E83B-C51F-4000-A3D9-D65495F88D7A}"/>
    <cellStyle name="20% - Accent6 2 5 2 3 5" xfId="23333" xr:uid="{A874DC7F-74FC-446E-957D-D19EA1609AC7}"/>
    <cellStyle name="20% - Accent6 2 5 2 4" xfId="3249" xr:uid="{00000000-0005-0000-0000-00005A080000}"/>
    <cellStyle name="20% - Accent6 2 5 2 4 2" xfId="3248" xr:uid="{00000000-0005-0000-0000-00005B080000}"/>
    <cellStyle name="20% - Accent6 2 5 2 4 2 2" xfId="21312" xr:uid="{F54C50C8-CE7A-4AF3-81E3-62DA647951E9}"/>
    <cellStyle name="20% - Accent6 2 5 2 4 3" xfId="3247" xr:uid="{00000000-0005-0000-0000-00005C080000}"/>
    <cellStyle name="20% - Accent6 2 5 2 4 3 2" xfId="21311" xr:uid="{7F20DB87-4B57-4D2C-8DA7-0E23D5E451AB}"/>
    <cellStyle name="20% - Accent6 2 5 2 4 4" xfId="21313" xr:uid="{329F008A-1FBF-416E-9B2B-ED2B0DA7A09E}"/>
    <cellStyle name="20% - Accent6 2 5 2 5" xfId="3246" xr:uid="{00000000-0005-0000-0000-00005D080000}"/>
    <cellStyle name="20% - Accent6 2 5 2 5 2" xfId="21310" xr:uid="{5F1A1C8A-8CC0-4C05-A429-1502B2355D61}"/>
    <cellStyle name="20% - Accent6 2 5 2 6" xfId="3245" xr:uid="{00000000-0005-0000-0000-00005E080000}"/>
    <cellStyle name="20% - Accent6 2 5 2 6 2" xfId="3244" xr:uid="{00000000-0005-0000-0000-00005F080000}"/>
    <cellStyle name="20% - Accent6 2 5 2 6 2 2" xfId="21308" xr:uid="{9753AF53-8183-466A-B68C-80F5BA064328}"/>
    <cellStyle name="20% - Accent6 2 5 2 6 3" xfId="21309" xr:uid="{C05A57D6-EF02-4169-AFBE-D1581ACC6F21}"/>
    <cellStyle name="20% - Accent6 2 5 2 7" xfId="5511" xr:uid="{00000000-0005-0000-0000-000060080000}"/>
    <cellStyle name="20% - Accent6 2 5 2 7 2" xfId="23307" xr:uid="{56241C08-92B8-4C5F-B643-924D9A75146C}"/>
    <cellStyle name="20% - Accent6 2 5 2 8" xfId="23392" xr:uid="{AD2287CE-2890-49A9-8635-B0ACB9B3A898}"/>
    <cellStyle name="20% - Accent6 2 5 3" xfId="3243" xr:uid="{00000000-0005-0000-0000-000061080000}"/>
    <cellStyle name="20% - Accent6 2 5 3 2" xfId="3242" xr:uid="{00000000-0005-0000-0000-000062080000}"/>
    <cellStyle name="20% - Accent6 2 5 3 2 2" xfId="3241" xr:uid="{00000000-0005-0000-0000-000063080000}"/>
    <cellStyle name="20% - Accent6 2 5 3 2 2 2" xfId="21305" xr:uid="{792FF0DF-8D35-4B72-8700-D7A860285065}"/>
    <cellStyle name="20% - Accent6 2 5 3 2 3" xfId="3240" xr:uid="{00000000-0005-0000-0000-000064080000}"/>
    <cellStyle name="20% - Accent6 2 5 3 2 3 2" xfId="21304" xr:uid="{A22A6D91-367F-4A61-B658-C5B366869C22}"/>
    <cellStyle name="20% - Accent6 2 5 3 2 4" xfId="21306" xr:uid="{E3F0105E-13BF-4903-8D17-28F50418C15A}"/>
    <cellStyle name="20% - Accent6 2 5 3 3" xfId="3239" xr:uid="{00000000-0005-0000-0000-000065080000}"/>
    <cellStyle name="20% - Accent6 2 5 3 3 2" xfId="3238" xr:uid="{00000000-0005-0000-0000-000066080000}"/>
    <cellStyle name="20% - Accent6 2 5 3 3 2 2" xfId="21302" xr:uid="{96E7EC91-1A8D-4FA8-8A70-454BF08C006E}"/>
    <cellStyle name="20% - Accent6 2 5 3 3 3" xfId="21303" xr:uid="{93A16400-6DB4-4A7D-B45E-2D40CF6F6BF8}"/>
    <cellStyle name="20% - Accent6 2 5 3 4" xfId="3237" xr:uid="{00000000-0005-0000-0000-000067080000}"/>
    <cellStyle name="20% - Accent6 2 5 3 4 2" xfId="21301" xr:uid="{585FCB51-8C92-4F2D-86F6-8C5F7ACD2553}"/>
    <cellStyle name="20% - Accent6 2 5 3 5" xfId="21307" xr:uid="{B77BE07D-FEBB-4DE2-BC3B-FEDA7CA5AB64}"/>
    <cellStyle name="20% - Accent6 2 5 4" xfId="3236" xr:uid="{00000000-0005-0000-0000-000068080000}"/>
    <cellStyle name="20% - Accent6 2 5 4 2" xfId="3235" xr:uid="{00000000-0005-0000-0000-000069080000}"/>
    <cellStyle name="20% - Accent6 2 5 4 2 2" xfId="3234" xr:uid="{00000000-0005-0000-0000-00006A080000}"/>
    <cellStyle name="20% - Accent6 2 5 4 2 2 2" xfId="21298" xr:uid="{2F3088A5-3D2B-40A5-9B70-4413746C973D}"/>
    <cellStyle name="20% - Accent6 2 5 4 2 3" xfId="3233" xr:uid="{00000000-0005-0000-0000-00006B080000}"/>
    <cellStyle name="20% - Accent6 2 5 4 2 3 2" xfId="21297" xr:uid="{55A85EB0-1158-4F46-8BAA-46D5B88ED5F1}"/>
    <cellStyle name="20% - Accent6 2 5 4 2 4" xfId="21299" xr:uid="{9F378B74-42D0-4C04-A202-F240D1BFC2B3}"/>
    <cellStyle name="20% - Accent6 2 5 4 3" xfId="3232" xr:uid="{00000000-0005-0000-0000-00006C080000}"/>
    <cellStyle name="20% - Accent6 2 5 4 3 2" xfId="3231" xr:uid="{00000000-0005-0000-0000-00006D080000}"/>
    <cellStyle name="20% - Accent6 2 5 4 3 2 2" xfId="21295" xr:uid="{66E2F24A-DD8B-4342-9E87-8CACF33B06F4}"/>
    <cellStyle name="20% - Accent6 2 5 4 3 3" xfId="21296" xr:uid="{1D15337C-DAC1-45EC-B12A-F9C582E7A031}"/>
    <cellStyle name="20% - Accent6 2 5 4 4" xfId="3230" xr:uid="{00000000-0005-0000-0000-00006E080000}"/>
    <cellStyle name="20% - Accent6 2 5 4 4 2" xfId="21294" xr:uid="{691AD059-3872-4474-8246-DEA172D60D95}"/>
    <cellStyle name="20% - Accent6 2 5 4 5" xfId="21300" xr:uid="{D205B973-6FF4-42C7-94E6-1CF8F2A76ACB}"/>
    <cellStyle name="20% - Accent6 2 5 5" xfId="3229" xr:uid="{00000000-0005-0000-0000-00006F080000}"/>
    <cellStyle name="20% - Accent6 2 5 5 2" xfId="3228" xr:uid="{00000000-0005-0000-0000-000070080000}"/>
    <cellStyle name="20% - Accent6 2 5 5 2 2" xfId="21292" xr:uid="{6F681596-FC37-41A7-97CD-1A96A9B5B553}"/>
    <cellStyle name="20% - Accent6 2 5 5 3" xfId="3227" xr:uid="{00000000-0005-0000-0000-000071080000}"/>
    <cellStyle name="20% - Accent6 2 5 5 3 2" xfId="21291" xr:uid="{3CB44AC9-3F53-4B2F-80E8-6C9B5BF2BEA9}"/>
    <cellStyle name="20% - Accent6 2 5 5 4" xfId="21293" xr:uid="{DF40B7AC-71E7-4A09-888C-F8C9A5A19CF4}"/>
    <cellStyle name="20% - Accent6 2 5 6" xfId="3226" xr:uid="{00000000-0005-0000-0000-000072080000}"/>
    <cellStyle name="20% - Accent6 2 5 6 2" xfId="21290" xr:uid="{BEB4305E-00BF-4096-BE9C-24E412C24BB6}"/>
    <cellStyle name="20% - Accent6 2 5 7" xfId="3225" xr:uid="{00000000-0005-0000-0000-000073080000}"/>
    <cellStyle name="20% - Accent6 2 5 7 2" xfId="3224" xr:uid="{00000000-0005-0000-0000-000074080000}"/>
    <cellStyle name="20% - Accent6 2 5 7 2 2" xfId="21288" xr:uid="{1277E550-6B68-42F5-B0B1-DAB5911DC4D7}"/>
    <cellStyle name="20% - Accent6 2 5 7 3" xfId="21289" xr:uid="{C6CAB9BE-C28E-4883-B4A7-2A652E5FF7EA}"/>
    <cellStyle name="20% - Accent6 2 5 8" xfId="3223" xr:uid="{00000000-0005-0000-0000-000075080000}"/>
    <cellStyle name="20% - Accent6 2 5 8 2" xfId="21287" xr:uid="{800C4C43-6A94-479B-BBE8-E22A75283DFF}"/>
    <cellStyle name="20% - Accent6 2 5 9" xfId="23389" xr:uid="{BC25E3B8-E7A7-4315-BE9D-F05AE6F9A4AA}"/>
    <cellStyle name="20% - Accent6 2 6" xfId="3222" xr:uid="{00000000-0005-0000-0000-000076080000}"/>
    <cellStyle name="20% - Accent6 2 6 2" xfId="3221" xr:uid="{00000000-0005-0000-0000-000077080000}"/>
    <cellStyle name="20% - Accent6 2 6 2 2" xfId="5581" xr:uid="{00000000-0005-0000-0000-000078080000}"/>
    <cellStyle name="20% - Accent6 2 6 2 2 2" xfId="5583" xr:uid="{00000000-0005-0000-0000-000079080000}"/>
    <cellStyle name="20% - Accent6 2 6 2 2 2 2" xfId="5588" xr:uid="{00000000-0005-0000-0000-00007A080000}"/>
    <cellStyle name="20% - Accent6 2 6 2 2 2 2 2" xfId="23363" xr:uid="{92A40944-BB2B-441E-8911-46399A846B48}"/>
    <cellStyle name="20% - Accent6 2 6 2 2 2 3" xfId="5591" xr:uid="{00000000-0005-0000-0000-00007B080000}"/>
    <cellStyle name="20% - Accent6 2 6 2 2 2 3 2" xfId="23366" xr:uid="{CE9EEAD4-19F2-40B1-8993-00E86353FBD6}"/>
    <cellStyle name="20% - Accent6 2 6 2 2 2 4" xfId="23358" xr:uid="{1C0AC3E8-E51A-4F71-9E38-26FFFC84DE0C}"/>
    <cellStyle name="20% - Accent6 2 6 2 2 3" xfId="5594" xr:uid="{00000000-0005-0000-0000-00007C080000}"/>
    <cellStyle name="20% - Accent6 2 6 2 2 3 2" xfId="5597" xr:uid="{00000000-0005-0000-0000-00007D080000}"/>
    <cellStyle name="20% - Accent6 2 6 2 2 3 2 2" xfId="23372" xr:uid="{DACC1950-FDCE-4F42-86EE-10A997561429}"/>
    <cellStyle name="20% - Accent6 2 6 2 2 3 3" xfId="23369" xr:uid="{994644C5-DCDC-4B37-806B-233CEB048F25}"/>
    <cellStyle name="20% - Accent6 2 6 2 2 4" xfId="3220" xr:uid="{00000000-0005-0000-0000-00007E080000}"/>
    <cellStyle name="20% - Accent6 2 6 2 2 4 2" xfId="21284" xr:uid="{D4C088BC-D735-4979-B65B-480C953517E0}"/>
    <cellStyle name="20% - Accent6 2 6 2 2 5" xfId="23356" xr:uid="{86E56C94-B3B8-4863-B2C8-6DCBFD7A431A}"/>
    <cellStyle name="20% - Accent6 2 6 2 3" xfId="3219" xr:uid="{00000000-0005-0000-0000-00007F080000}"/>
    <cellStyle name="20% - Accent6 2 6 2 3 2" xfId="3218" xr:uid="{00000000-0005-0000-0000-000080080000}"/>
    <cellStyle name="20% - Accent6 2 6 2 3 2 2" xfId="5600" xr:uid="{00000000-0005-0000-0000-000081080000}"/>
    <cellStyle name="20% - Accent6 2 6 2 3 2 2 2" xfId="23375" xr:uid="{F2218E90-0737-4ADA-B104-3337F5034E4D}"/>
    <cellStyle name="20% - Accent6 2 6 2 3 2 3" xfId="5603" xr:uid="{00000000-0005-0000-0000-000082080000}"/>
    <cellStyle name="20% - Accent6 2 6 2 3 2 3 2" xfId="23378" xr:uid="{5870AC8F-7E1A-48BF-A815-3A1F3999CD8B}"/>
    <cellStyle name="20% - Accent6 2 6 2 3 2 4" xfId="21282" xr:uid="{B9E0B414-A53C-4474-BD1D-5F78D5D01297}"/>
    <cellStyle name="20% - Accent6 2 6 2 3 3" xfId="5609" xr:uid="{00000000-0005-0000-0000-000083080000}"/>
    <cellStyle name="20% - Accent6 2 6 2 3 3 2" xfId="5611" xr:uid="{00000000-0005-0000-0000-000084080000}"/>
    <cellStyle name="20% - Accent6 2 6 2 3 3 2 2" xfId="23384" xr:uid="{1DC77EB6-9553-4F24-96C4-CCF0BFED014F}"/>
    <cellStyle name="20% - Accent6 2 6 2 3 3 3" xfId="23382" xr:uid="{5DBA9AE9-D6D1-4467-A174-C73C0C30D247}"/>
    <cellStyle name="20% - Accent6 2 6 2 3 4" xfId="5614" xr:uid="{00000000-0005-0000-0000-000085080000}"/>
    <cellStyle name="20% - Accent6 2 6 2 3 4 2" xfId="23386" xr:uid="{19800E8C-4C15-4A62-A954-5313C5E1A2E1}"/>
    <cellStyle name="20% - Accent6 2 6 2 3 5" xfId="21283" xr:uid="{C66F6C31-4806-4E62-A1A3-7F303F83F5B3}"/>
    <cellStyle name="20% - Accent6 2 6 2 4" xfId="5616" xr:uid="{00000000-0005-0000-0000-000086080000}"/>
    <cellStyle name="20% - Accent6 2 6 2 4 2" xfId="5619" xr:uid="{00000000-0005-0000-0000-000087080000}"/>
    <cellStyle name="20% - Accent6 2 6 2 4 2 2" xfId="23390" xr:uid="{C0F6785B-BD15-4FF1-A6D9-C80CD69E4301}"/>
    <cellStyle name="20% - Accent6 2 6 2 4 3" xfId="5622" xr:uid="{00000000-0005-0000-0000-000088080000}"/>
    <cellStyle name="20% - Accent6 2 6 2 4 3 2" xfId="23393" xr:uid="{229751D6-F014-4985-A242-34F807727F95}"/>
    <cellStyle name="20% - Accent6 2 6 2 4 4" xfId="23388" xr:uid="{FF35BB06-887D-47F0-B59D-6C66EC12B9D9}"/>
    <cellStyle name="20% - Accent6 2 6 2 5" xfId="5625" xr:uid="{00000000-0005-0000-0000-000089080000}"/>
    <cellStyle name="20% - Accent6 2 6 2 5 2" xfId="23396" xr:uid="{60847E32-0FBE-4C20-9E49-0BE0B09926D4}"/>
    <cellStyle name="20% - Accent6 2 6 2 6" xfId="5629" xr:uid="{00000000-0005-0000-0000-00008A080000}"/>
    <cellStyle name="20% - Accent6 2 6 2 6 2" xfId="5568" xr:uid="{00000000-0005-0000-0000-00008B080000}"/>
    <cellStyle name="20% - Accent6 2 6 2 6 2 2" xfId="23344" xr:uid="{A24671FD-0700-40F4-B673-D68D0200A22E}"/>
    <cellStyle name="20% - Accent6 2 6 2 6 3" xfId="23400" xr:uid="{95834D4A-DD38-4731-B311-A378FA0A92B5}"/>
    <cellStyle name="20% - Accent6 2 6 2 7" xfId="5518" xr:uid="{00000000-0005-0000-0000-00008C080000}"/>
    <cellStyle name="20% - Accent6 2 6 2 7 2" xfId="23313" xr:uid="{B298188E-D1AB-471A-9141-100F92C8170A}"/>
    <cellStyle name="20% - Accent6 2 6 2 8" xfId="21285" xr:uid="{1F501EC6-C2CF-4EF2-A486-74D76D28C68B}"/>
    <cellStyle name="20% - Accent6 2 6 3" xfId="5565" xr:uid="{00000000-0005-0000-0000-00008D080000}"/>
    <cellStyle name="20% - Accent6 2 6 3 2" xfId="5514" xr:uid="{00000000-0005-0000-0000-00008E080000}"/>
    <cellStyle name="20% - Accent6 2 6 3 2 2" xfId="3217" xr:uid="{00000000-0005-0000-0000-00008F080000}"/>
    <cellStyle name="20% - Accent6 2 6 3 2 2 2" xfId="21281" xr:uid="{1EABFAB5-0FA0-4623-9117-AE0DD3498970}"/>
    <cellStyle name="20% - Accent6 2 6 3 2 3" xfId="3216" xr:uid="{00000000-0005-0000-0000-000090080000}"/>
    <cellStyle name="20% - Accent6 2 6 3 2 3 2" xfId="21280" xr:uid="{BF17AA1E-1508-4088-B27C-F5B72230A4B4}"/>
    <cellStyle name="20% - Accent6 2 6 3 2 4" xfId="23309" xr:uid="{EC0599CE-6142-4E88-9339-CE6286373E1E}"/>
    <cellStyle name="20% - Accent6 2 6 3 3" xfId="3215" xr:uid="{00000000-0005-0000-0000-000091080000}"/>
    <cellStyle name="20% - Accent6 2 6 3 3 2" xfId="1625" xr:uid="{00000000-0005-0000-0000-000092080000}"/>
    <cellStyle name="20% - Accent6 2 6 3 3 2 2" xfId="20784" xr:uid="{92D061E9-673F-4805-9DC7-97AB49FC3026}"/>
    <cellStyle name="20% - Accent6 2 6 3 3 3" xfId="21279" xr:uid="{C2DDF789-BFA3-4802-A386-74048794A935}"/>
    <cellStyle name="20% - Accent6 2 6 3 4" xfId="5555" xr:uid="{00000000-0005-0000-0000-000093080000}"/>
    <cellStyle name="20% - Accent6 2 6 3 4 2" xfId="23332" xr:uid="{62EE0FB1-343A-45BA-8545-0B0580DB6FDA}"/>
    <cellStyle name="20% - Accent6 2 6 3 5" xfId="23341" xr:uid="{20D10517-92DC-43B1-AAB0-EDC917C2A7B3}"/>
    <cellStyle name="20% - Accent6 2 6 4" xfId="5557" xr:uid="{00000000-0005-0000-0000-000094080000}"/>
    <cellStyle name="20% - Accent6 2 6 4 2" xfId="5562" xr:uid="{00000000-0005-0000-0000-000095080000}"/>
    <cellStyle name="20% - Accent6 2 6 4 2 2" xfId="3214" xr:uid="{00000000-0005-0000-0000-000096080000}"/>
    <cellStyle name="20% - Accent6 2 6 4 2 2 2" xfId="21278" xr:uid="{23BBE6A1-9E13-4FBF-8EB8-54688E9F40E5}"/>
    <cellStyle name="20% - Accent6 2 6 4 2 3" xfId="3213" xr:uid="{00000000-0005-0000-0000-000097080000}"/>
    <cellStyle name="20% - Accent6 2 6 4 2 3 2" xfId="21277" xr:uid="{9B50A580-BCE2-45BC-B865-6EB2C223D490}"/>
    <cellStyle name="20% - Accent6 2 6 4 2 4" xfId="23338" xr:uid="{697A6CB7-E7D0-434E-AABA-99520E0AE44C}"/>
    <cellStyle name="20% - Accent6 2 6 4 3" xfId="3212" xr:uid="{00000000-0005-0000-0000-000098080000}"/>
    <cellStyle name="20% - Accent6 2 6 4 3 2" xfId="3211" xr:uid="{00000000-0005-0000-0000-000099080000}"/>
    <cellStyle name="20% - Accent6 2 6 4 3 2 2" xfId="21275" xr:uid="{BF299A14-7A1F-406B-98E1-88BE10D693A6}"/>
    <cellStyle name="20% - Accent6 2 6 4 3 3" xfId="21276" xr:uid="{16E4D363-2EC4-479B-B643-6249E161A445}"/>
    <cellStyle name="20% - Accent6 2 6 4 4" xfId="3210" xr:uid="{00000000-0005-0000-0000-00009A080000}"/>
    <cellStyle name="20% - Accent6 2 6 4 4 2" xfId="21274" xr:uid="{C713BD81-2EC1-45EF-86D4-0FE165D78103}"/>
    <cellStyle name="20% - Accent6 2 6 4 5" xfId="23334" xr:uid="{E27BE67E-7E50-4812-8B5A-FFC2684B4819}"/>
    <cellStyle name="20% - Accent6 2 6 5" xfId="3209" xr:uid="{00000000-0005-0000-0000-00009B080000}"/>
    <cellStyle name="20% - Accent6 2 6 5 2" xfId="3208" xr:uid="{00000000-0005-0000-0000-00009C080000}"/>
    <cellStyle name="20% - Accent6 2 6 5 2 2" xfId="21272" xr:uid="{8313DC38-B957-4076-9920-73C51ECE7894}"/>
    <cellStyle name="20% - Accent6 2 6 5 3" xfId="3207" xr:uid="{00000000-0005-0000-0000-00009D080000}"/>
    <cellStyle name="20% - Accent6 2 6 5 3 2" xfId="21271" xr:uid="{F3C5C65E-ED91-4302-9D69-754322C82BE0}"/>
    <cellStyle name="20% - Accent6 2 6 5 4" xfId="21273" xr:uid="{FA408C15-9250-4041-B776-9702B8832C95}"/>
    <cellStyle name="20% - Accent6 2 6 6" xfId="3206" xr:uid="{00000000-0005-0000-0000-00009E080000}"/>
    <cellStyle name="20% - Accent6 2 6 6 2" xfId="21270" xr:uid="{1BC5A02B-F056-4D76-81F1-1EDE4E672B5F}"/>
    <cellStyle name="20% - Accent6 2 6 7" xfId="3205" xr:uid="{00000000-0005-0000-0000-00009F080000}"/>
    <cellStyle name="20% - Accent6 2 6 7 2" xfId="3204" xr:uid="{00000000-0005-0000-0000-0000A0080000}"/>
    <cellStyle name="20% - Accent6 2 6 7 2 2" xfId="21268" xr:uid="{254BF843-24A0-453D-BD5B-CE0F84183422}"/>
    <cellStyle name="20% - Accent6 2 6 7 3" xfId="21269" xr:uid="{221C69AD-D465-4696-BBA2-FFBC4A512514}"/>
    <cellStyle name="20% - Accent6 2 6 8" xfId="3203" xr:uid="{00000000-0005-0000-0000-0000A1080000}"/>
    <cellStyle name="20% - Accent6 2 6 8 2" xfId="21267" xr:uid="{78146220-5C74-4DD1-862E-51ACF7BB1AEF}"/>
    <cellStyle name="20% - Accent6 2 6 9" xfId="21286" xr:uid="{12CAC60B-0D90-4FEF-AFBF-A0C5D48362C0}"/>
    <cellStyle name="20% - Accent6 2 7" xfId="3202" xr:uid="{00000000-0005-0000-0000-0000A2080000}"/>
    <cellStyle name="20% - Accent6 2 7 2" xfId="3201" xr:uid="{00000000-0005-0000-0000-0000A3080000}"/>
    <cellStyle name="20% - Accent6 2 7 2 2" xfId="3200" xr:uid="{00000000-0005-0000-0000-0000A4080000}"/>
    <cellStyle name="20% - Accent6 2 7 2 2 2" xfId="21264" xr:uid="{78FF3554-428C-4097-9014-D0306EE9F321}"/>
    <cellStyle name="20% - Accent6 2 7 2 3" xfId="5513" xr:uid="{00000000-0005-0000-0000-0000A5080000}"/>
    <cellStyle name="20% - Accent6 2 7 2 3 2" xfId="23308" xr:uid="{94FA4B35-A850-4019-B32F-B02703912758}"/>
    <cellStyle name="20% - Accent6 2 7 2 4" xfId="21265" xr:uid="{15D26BA8-2EAE-4465-91E3-51C10A427C23}"/>
    <cellStyle name="20% - Accent6 2 7 3" xfId="3199" xr:uid="{00000000-0005-0000-0000-0000A6080000}"/>
    <cellStyle name="20% - Accent6 2 7 3 2" xfId="3198" xr:uid="{00000000-0005-0000-0000-0000A7080000}"/>
    <cellStyle name="20% - Accent6 2 7 3 2 2" xfId="21262" xr:uid="{A0EF14E5-B714-4DBF-B630-CEDEABEB1103}"/>
    <cellStyle name="20% - Accent6 2 7 3 3" xfId="21263" xr:uid="{5165A167-77D6-47F5-AA76-BE22543B1443}"/>
    <cellStyle name="20% - Accent6 2 7 4" xfId="3197" xr:uid="{00000000-0005-0000-0000-0000A8080000}"/>
    <cellStyle name="20% - Accent6 2 7 4 2" xfId="21261" xr:uid="{DFE46A5B-B2D6-4A23-A57A-6604E0524965}"/>
    <cellStyle name="20% - Accent6 2 7 5" xfId="21266" xr:uid="{8EF03DBF-0F12-4DFA-8856-93208A9CD2B2}"/>
    <cellStyle name="20% - Accent6 3" xfId="215" xr:uid="{00000000-0005-0000-0000-000036000000}"/>
    <cellStyle name="20% - Accent6 3 10" xfId="3196" xr:uid="{00000000-0005-0000-0000-0000A9080000}"/>
    <cellStyle name="20% - Accent6 3 10 2" xfId="21260" xr:uid="{B030E762-FB06-4E6D-B4E6-DBCA47CDDED4}"/>
    <cellStyle name="20% - Accent6 3 2" xfId="3195" xr:uid="{00000000-0005-0000-0000-0000AA080000}"/>
    <cellStyle name="20% - Accent6 3 2 2" xfId="3194" xr:uid="{00000000-0005-0000-0000-0000AB080000}"/>
    <cellStyle name="20% - Accent6 3 2 2 2" xfId="3193" xr:uid="{00000000-0005-0000-0000-0000AC080000}"/>
    <cellStyle name="20% - Accent6 3 2 2 2 2" xfId="3192" xr:uid="{00000000-0005-0000-0000-0000AD080000}"/>
    <cellStyle name="20% - Accent6 3 2 2 2 2 2" xfId="3191" xr:uid="{00000000-0005-0000-0000-0000AE080000}"/>
    <cellStyle name="20% - Accent6 3 2 2 2 2 2 2" xfId="21256" xr:uid="{3D1726AA-D9B3-46E4-A3A3-5E0284D2CDB3}"/>
    <cellStyle name="20% - Accent6 3 2 2 2 2 3" xfId="3190" xr:uid="{00000000-0005-0000-0000-0000AF080000}"/>
    <cellStyle name="20% - Accent6 3 2 2 2 2 3 2" xfId="21255" xr:uid="{520D5645-7103-4DA4-BA52-D4D6DF46D88C}"/>
    <cellStyle name="20% - Accent6 3 2 2 2 2 4" xfId="21257" xr:uid="{969D3B75-0BCD-405E-A8BF-A3F3D8CA5ADF}"/>
    <cellStyle name="20% - Accent6 3 2 2 2 3" xfId="3189" xr:uid="{00000000-0005-0000-0000-0000B0080000}"/>
    <cellStyle name="20% - Accent6 3 2 2 2 3 2" xfId="3188" xr:uid="{00000000-0005-0000-0000-0000B1080000}"/>
    <cellStyle name="20% - Accent6 3 2 2 2 3 2 2" xfId="21253" xr:uid="{ACF2D785-F4CD-4565-8FA3-AEB0690423DF}"/>
    <cellStyle name="20% - Accent6 3 2 2 2 3 3" xfId="21254" xr:uid="{B6B0E212-6DE6-4523-A544-B3B60C97B69C}"/>
    <cellStyle name="20% - Accent6 3 2 2 2 4" xfId="3187" xr:uid="{00000000-0005-0000-0000-0000B2080000}"/>
    <cellStyle name="20% - Accent6 3 2 2 2 4 2" xfId="21252" xr:uid="{1635E25C-5789-4D8B-9CB6-CB2310E63F97}"/>
    <cellStyle name="20% - Accent6 3 2 2 2 5" xfId="21258" xr:uid="{40CDC075-DC96-485E-908A-95AFCA6363BB}"/>
    <cellStyle name="20% - Accent6 3 2 2 3" xfId="3186" xr:uid="{00000000-0005-0000-0000-0000B3080000}"/>
    <cellStyle name="20% - Accent6 3 2 2 3 2" xfId="3185" xr:uid="{00000000-0005-0000-0000-0000B4080000}"/>
    <cellStyle name="20% - Accent6 3 2 2 3 2 2" xfId="21250" xr:uid="{B4374AB1-CCAC-4F08-9B48-20B48FF3077D}"/>
    <cellStyle name="20% - Accent6 3 2 2 3 3" xfId="3184" xr:uid="{00000000-0005-0000-0000-0000B5080000}"/>
    <cellStyle name="20% - Accent6 3 2 2 3 3 2" xfId="21249" xr:uid="{9123AA98-2ED0-4CC8-BC4D-A6655962822B}"/>
    <cellStyle name="20% - Accent6 3 2 2 3 4" xfId="21251" xr:uid="{B1BD6EC0-1515-4BF3-A94A-53E97D7C5409}"/>
    <cellStyle name="20% - Accent6 3 2 2 4" xfId="3183" xr:uid="{00000000-0005-0000-0000-0000B6080000}"/>
    <cellStyle name="20% - Accent6 3 2 2 4 2" xfId="21248" xr:uid="{B5C8B6C5-9090-4BBB-97A7-5A8FC87C3FCF}"/>
    <cellStyle name="20% - Accent6 3 2 2 5" xfId="3182" xr:uid="{00000000-0005-0000-0000-0000B7080000}"/>
    <cellStyle name="20% - Accent6 3 2 2 5 2" xfId="3181" xr:uid="{00000000-0005-0000-0000-0000B8080000}"/>
    <cellStyle name="20% - Accent6 3 2 2 5 2 2" xfId="21246" xr:uid="{E52AA506-A462-4AD3-BA7D-01CB75570BDD}"/>
    <cellStyle name="20% - Accent6 3 2 2 5 3" xfId="21247" xr:uid="{CCCD2DA4-11F6-427D-8E34-B2B8B98A3388}"/>
    <cellStyle name="20% - Accent6 3 2 2 6" xfId="3180" xr:uid="{00000000-0005-0000-0000-0000B9080000}"/>
    <cellStyle name="20% - Accent6 3 2 2 6 2" xfId="21245" xr:uid="{618FFA9E-8DFB-41FD-A4D5-4382E4F88678}"/>
    <cellStyle name="20% - Accent6 3 2 2 7" xfId="21259" xr:uid="{080B9A26-261C-4BF3-B69D-9A48280FFBBC}"/>
    <cellStyle name="20% - Accent6 3 2 3" xfId="3179" xr:uid="{00000000-0005-0000-0000-0000BA080000}"/>
    <cellStyle name="20% - Accent6 3 2 3 2" xfId="3178" xr:uid="{00000000-0005-0000-0000-0000BB080000}"/>
    <cellStyle name="20% - Accent6 3 2 3 2 2" xfId="3177" xr:uid="{00000000-0005-0000-0000-0000BC080000}"/>
    <cellStyle name="20% - Accent6 3 2 3 2 2 2" xfId="21242" xr:uid="{B785755D-E1BA-4D07-B22B-9F16DE5E5550}"/>
    <cellStyle name="20% - Accent6 3 2 3 2 3" xfId="3176" xr:uid="{00000000-0005-0000-0000-0000BD080000}"/>
    <cellStyle name="20% - Accent6 3 2 3 2 3 2" xfId="21241" xr:uid="{91657F17-7755-41F8-870A-89C472AB6DD3}"/>
    <cellStyle name="20% - Accent6 3 2 3 2 4" xfId="21243" xr:uid="{84AB79F0-4367-4322-A32C-A8E2D7E61230}"/>
    <cellStyle name="20% - Accent6 3 2 3 3" xfId="3175" xr:uid="{00000000-0005-0000-0000-0000BE080000}"/>
    <cellStyle name="20% - Accent6 3 2 3 3 2" xfId="3174" xr:uid="{00000000-0005-0000-0000-0000BF080000}"/>
    <cellStyle name="20% - Accent6 3 2 3 3 2 2" xfId="21239" xr:uid="{3B083EF3-4D83-4F97-9C01-9725C721D76A}"/>
    <cellStyle name="20% - Accent6 3 2 3 3 3" xfId="21240" xr:uid="{8B3B083A-CF32-4D82-8FDE-FB46C724C760}"/>
    <cellStyle name="20% - Accent6 3 2 3 4" xfId="3173" xr:uid="{00000000-0005-0000-0000-0000C0080000}"/>
    <cellStyle name="20% - Accent6 3 2 3 4 2" xfId="21238" xr:uid="{F5A7F158-61FC-40C0-80FF-6B30D8D0C493}"/>
    <cellStyle name="20% - Accent6 3 2 3 5" xfId="21244" xr:uid="{A58D8BAC-8600-4B90-8278-6029A19A57BA}"/>
    <cellStyle name="20% - Accent6 3 2 4" xfId="3172" xr:uid="{00000000-0005-0000-0000-0000C1080000}"/>
    <cellStyle name="20% - Accent6 3 2 5" xfId="3171" xr:uid="{00000000-0005-0000-0000-0000C2080000}"/>
    <cellStyle name="20% - Accent6 3 2 5 2" xfId="21237" xr:uid="{FD7F355F-849C-42C1-AEBE-55B6C24FC3E3}"/>
    <cellStyle name="20% - Accent6 3 3" xfId="3170" xr:uid="{00000000-0005-0000-0000-0000C3080000}"/>
    <cellStyle name="20% - Accent6 3 3 2" xfId="3169" xr:uid="{00000000-0005-0000-0000-0000C4080000}"/>
    <cellStyle name="20% - Accent6 3 3 2 2" xfId="3168" xr:uid="{00000000-0005-0000-0000-0000C5080000}"/>
    <cellStyle name="20% - Accent6 3 3 2 2 2" xfId="21234" xr:uid="{2092BD1D-4F35-4C34-AEA0-18CF4F6FEA91}"/>
    <cellStyle name="20% - Accent6 3 3 2 3" xfId="3167" xr:uid="{00000000-0005-0000-0000-0000C6080000}"/>
    <cellStyle name="20% - Accent6 3 3 2 3 2" xfId="3166" xr:uid="{00000000-0005-0000-0000-0000C7080000}"/>
    <cellStyle name="20% - Accent6 3 3 2 3 2 2" xfId="21232" xr:uid="{D7427B86-EDF9-4B47-85EE-31CB07B8110C}"/>
    <cellStyle name="20% - Accent6 3 3 2 3 3" xfId="21233" xr:uid="{C1C6947A-0C06-4990-97EC-DB4AE93AB1DB}"/>
    <cellStyle name="20% - Accent6 3 3 2 4" xfId="21235" xr:uid="{8FF9FCC4-4A7D-4A51-98F7-CAD8AFDC4828}"/>
    <cellStyle name="20% - Accent6 3 3 3" xfId="3165" xr:uid="{00000000-0005-0000-0000-0000C8080000}"/>
    <cellStyle name="20% - Accent6 3 3 3 2" xfId="21231" xr:uid="{50A95F54-3AFE-413C-8E5C-8BBCDCD16520}"/>
    <cellStyle name="20% - Accent6 3 3 4" xfId="3164" xr:uid="{00000000-0005-0000-0000-0000C9080000}"/>
    <cellStyle name="20% - Accent6 3 3 4 2" xfId="3163" xr:uid="{00000000-0005-0000-0000-0000CA080000}"/>
    <cellStyle name="20% - Accent6 3 3 4 2 2" xfId="21229" xr:uid="{28943CDE-6B0D-4BED-B795-766DA4A53B81}"/>
    <cellStyle name="20% - Accent6 3 3 4 3" xfId="21230" xr:uid="{AD66B1A5-6066-4A0F-A993-C2B4A9CA29E1}"/>
    <cellStyle name="20% - Accent6 3 3 5" xfId="3162" xr:uid="{00000000-0005-0000-0000-0000CB080000}"/>
    <cellStyle name="20% - Accent6 3 3 5 2" xfId="21228" xr:uid="{431B7DA0-D590-4AA6-B826-27FD0DA6ADC2}"/>
    <cellStyle name="20% - Accent6 3 3 6" xfId="21236" xr:uid="{FF1D0D70-A880-455B-9948-21D1D621B8BF}"/>
    <cellStyle name="20% - Accent6 3 4" xfId="3161" xr:uid="{00000000-0005-0000-0000-0000CC080000}"/>
    <cellStyle name="20% - Accent6 3 4 2" xfId="3160" xr:uid="{00000000-0005-0000-0000-0000CD080000}"/>
    <cellStyle name="20% - Accent6 3 4 2 2" xfId="3159" xr:uid="{00000000-0005-0000-0000-0000CE080000}"/>
    <cellStyle name="20% - Accent6 3 4 2 2 2" xfId="21225" xr:uid="{4E3C95DF-2200-4340-ADD7-6E116CB96D97}"/>
    <cellStyle name="20% - Accent6 3 4 2 3" xfId="3158" xr:uid="{00000000-0005-0000-0000-0000CF080000}"/>
    <cellStyle name="20% - Accent6 3 4 2 3 2" xfId="21224" xr:uid="{027575EA-3914-4F3C-837D-AABBA2253429}"/>
    <cellStyle name="20% - Accent6 3 4 2 4" xfId="21226" xr:uid="{32BDE17C-5F52-440B-AC34-0274F87FC755}"/>
    <cellStyle name="20% - Accent6 3 4 3" xfId="3157" xr:uid="{00000000-0005-0000-0000-0000D0080000}"/>
    <cellStyle name="20% - Accent6 3 4 3 2" xfId="21223" xr:uid="{E8743AF3-A197-4BF1-9117-06840BA5335F}"/>
    <cellStyle name="20% - Accent6 3 4 4" xfId="3156" xr:uid="{00000000-0005-0000-0000-0000D1080000}"/>
    <cellStyle name="20% - Accent6 3 4 4 2" xfId="3155" xr:uid="{00000000-0005-0000-0000-0000D2080000}"/>
    <cellStyle name="20% - Accent6 3 4 4 2 2" xfId="21221" xr:uid="{145FD4AD-3024-486A-89DD-821DE2C6F807}"/>
    <cellStyle name="20% - Accent6 3 4 4 3" xfId="21222" xr:uid="{E60094E4-58B2-4645-A268-711C5333CD8A}"/>
    <cellStyle name="20% - Accent6 3 4 5" xfId="3154" xr:uid="{00000000-0005-0000-0000-0000D3080000}"/>
    <cellStyle name="20% - Accent6 3 4 5 2" xfId="21220" xr:uid="{D01DE71B-A35B-4552-974F-0CA5D0C24EF8}"/>
    <cellStyle name="20% - Accent6 3 4 6" xfId="21227" xr:uid="{2902D4A1-8FAD-40DC-B7EA-0507DD73E7B9}"/>
    <cellStyle name="20% - Accent6 3 5" xfId="3153" xr:uid="{00000000-0005-0000-0000-0000D4080000}"/>
    <cellStyle name="20% - Accent6 3 5 2" xfId="3152" xr:uid="{00000000-0005-0000-0000-0000D5080000}"/>
    <cellStyle name="20% - Accent6 3 5 2 2" xfId="3151" xr:uid="{00000000-0005-0000-0000-0000D6080000}"/>
    <cellStyle name="20% - Accent6 3 5 2 2 2" xfId="21217" xr:uid="{2829DEF0-09FD-4144-A95E-FA3C47BB46C6}"/>
    <cellStyle name="20% - Accent6 3 5 2 3" xfId="3150" xr:uid="{00000000-0005-0000-0000-0000D7080000}"/>
    <cellStyle name="20% - Accent6 3 5 2 3 2" xfId="21216" xr:uid="{FB6BACF1-BBD0-4360-91E6-9219B7E4F3E0}"/>
    <cellStyle name="20% - Accent6 3 5 2 4" xfId="21218" xr:uid="{8179DE99-47CE-4FED-BC87-A54A62A810FD}"/>
    <cellStyle name="20% - Accent6 3 5 3" xfId="3149" xr:uid="{00000000-0005-0000-0000-0000D8080000}"/>
    <cellStyle name="20% - Accent6 3 5 3 2" xfId="3148" xr:uid="{00000000-0005-0000-0000-0000D9080000}"/>
    <cellStyle name="20% - Accent6 3 5 3 2 2" xfId="21214" xr:uid="{6B9D5D93-F579-4D96-82D2-C63486259353}"/>
    <cellStyle name="20% - Accent6 3 5 3 3" xfId="21215" xr:uid="{392A2E16-BA9C-4CFF-ADEA-6AD9B5144A4B}"/>
    <cellStyle name="20% - Accent6 3 5 4" xfId="3147" xr:uid="{00000000-0005-0000-0000-0000DA080000}"/>
    <cellStyle name="20% - Accent6 3 5 4 2" xfId="21213" xr:uid="{126B6500-174A-44C9-BF6B-E8B2D9C3BF83}"/>
    <cellStyle name="20% - Accent6 3 5 5" xfId="21219" xr:uid="{D2E6326B-CF2E-4DC8-8669-F926851F200B}"/>
    <cellStyle name="20% - Accent6 3 6" xfId="3146" xr:uid="{00000000-0005-0000-0000-0000DB080000}"/>
    <cellStyle name="20% - Accent6 3 6 2" xfId="3145" xr:uid="{00000000-0005-0000-0000-0000DC080000}"/>
    <cellStyle name="20% - Accent6 3 6 2 2" xfId="21211" xr:uid="{098EB6B5-A352-4032-8B16-07CBB4B2BE6E}"/>
    <cellStyle name="20% - Accent6 3 6 3" xfId="3144" xr:uid="{00000000-0005-0000-0000-0000DD080000}"/>
    <cellStyle name="20% - Accent6 3 6 3 2" xfId="21210" xr:uid="{BF16C661-80FA-4989-AE88-53F601BC565E}"/>
    <cellStyle name="20% - Accent6 3 6 4" xfId="21212" xr:uid="{34DB919E-0897-4728-8E29-0DA6F459EE47}"/>
    <cellStyle name="20% - Accent6 3 7" xfId="3143" xr:uid="{00000000-0005-0000-0000-0000DE080000}"/>
    <cellStyle name="20% - Accent6 3 7 2" xfId="21209" xr:uid="{1281A729-749D-495F-B9ED-1DDACB4EA65D}"/>
    <cellStyle name="20% - Accent6 3 8" xfId="3142" xr:uid="{00000000-0005-0000-0000-0000DF080000}"/>
    <cellStyle name="20% - Accent6 3 8 2" xfId="3141" xr:uid="{00000000-0005-0000-0000-0000E0080000}"/>
    <cellStyle name="20% - Accent6 3 8 2 2" xfId="21207" xr:uid="{7CDA5AA3-3A4D-460D-8EB7-A128882B570E}"/>
    <cellStyle name="20% - Accent6 3 8 3" xfId="21208" xr:uid="{D493F5BC-A79D-4621-A6B7-27DF88F492B8}"/>
    <cellStyle name="20% - Accent6 3 9" xfId="3140" xr:uid="{00000000-0005-0000-0000-0000E1080000}"/>
    <cellStyle name="20% - Accent6 3 9 2" xfId="21206" xr:uid="{2867F1F6-2AA7-46AD-AEDC-90DAE03D194C}"/>
    <cellStyle name="20% - Accent6 4" xfId="216" xr:uid="{00000000-0005-0000-0000-000037000000}"/>
    <cellStyle name="20% - Accent6 4 10" xfId="3139" xr:uid="{00000000-0005-0000-0000-0000E2080000}"/>
    <cellStyle name="20% - Accent6 4 10 2" xfId="21205" xr:uid="{ED8752A0-B107-47EB-B8F5-B15FB50C706E}"/>
    <cellStyle name="20% - Accent6 4 2" xfId="3138" xr:uid="{00000000-0005-0000-0000-0000E3080000}"/>
    <cellStyle name="20% - Accent6 4 2 2" xfId="3137" xr:uid="{00000000-0005-0000-0000-0000E4080000}"/>
    <cellStyle name="20% - Accent6 4 2 2 2" xfId="3136" xr:uid="{00000000-0005-0000-0000-0000E5080000}"/>
    <cellStyle name="20% - Accent6 4 2 2 2 2" xfId="3135" xr:uid="{00000000-0005-0000-0000-0000E6080000}"/>
    <cellStyle name="20% - Accent6 4 2 2 2 2 2" xfId="3134" xr:uid="{00000000-0005-0000-0000-0000E7080000}"/>
    <cellStyle name="20% - Accent6 4 2 2 2 2 2 2" xfId="21201" xr:uid="{FFB31931-1EBB-48C6-9252-1B39470B2D5C}"/>
    <cellStyle name="20% - Accent6 4 2 2 2 2 3" xfId="3133" xr:uid="{00000000-0005-0000-0000-0000E8080000}"/>
    <cellStyle name="20% - Accent6 4 2 2 2 2 3 2" xfId="21200" xr:uid="{140DB012-F468-4F92-B341-33B86B6230B9}"/>
    <cellStyle name="20% - Accent6 4 2 2 2 2 4" xfId="21202" xr:uid="{C0F8E6CD-B0DA-4691-8004-86BE8B35B0D7}"/>
    <cellStyle name="20% - Accent6 4 2 2 2 3" xfId="3132" xr:uid="{00000000-0005-0000-0000-0000E9080000}"/>
    <cellStyle name="20% - Accent6 4 2 2 2 3 2" xfId="3131" xr:uid="{00000000-0005-0000-0000-0000EA080000}"/>
    <cellStyle name="20% - Accent6 4 2 2 2 3 2 2" xfId="21198" xr:uid="{E8E92C3A-3765-4F25-848C-25DA968531DE}"/>
    <cellStyle name="20% - Accent6 4 2 2 2 3 3" xfId="21199" xr:uid="{3961E400-7972-435F-A015-A8921E67FCDF}"/>
    <cellStyle name="20% - Accent6 4 2 2 2 4" xfId="3130" xr:uid="{00000000-0005-0000-0000-0000EB080000}"/>
    <cellStyle name="20% - Accent6 4 2 2 2 4 2" xfId="21197" xr:uid="{E0D67361-CDF2-4F8C-9CAC-6225E8CB77BD}"/>
    <cellStyle name="20% - Accent6 4 2 2 2 5" xfId="21203" xr:uid="{B705BA85-6217-47A5-9E4F-40FDAD68275D}"/>
    <cellStyle name="20% - Accent6 4 2 2 3" xfId="3129" xr:uid="{00000000-0005-0000-0000-0000EC080000}"/>
    <cellStyle name="20% - Accent6 4 2 2 3 2" xfId="3128" xr:uid="{00000000-0005-0000-0000-0000ED080000}"/>
    <cellStyle name="20% - Accent6 4 2 2 3 2 2" xfId="21195" xr:uid="{8A339D2E-7D03-4820-87CE-C1AAEB72A891}"/>
    <cellStyle name="20% - Accent6 4 2 2 3 3" xfId="3127" xr:uid="{00000000-0005-0000-0000-0000EE080000}"/>
    <cellStyle name="20% - Accent6 4 2 2 3 3 2" xfId="21194" xr:uid="{131E411B-A751-4BFC-874B-9FD8C3FF3B3B}"/>
    <cellStyle name="20% - Accent6 4 2 2 3 4" xfId="21196" xr:uid="{C87E8E7A-837E-4BB0-BA24-019C7B9B98FB}"/>
    <cellStyle name="20% - Accent6 4 2 2 4" xfId="3126" xr:uid="{00000000-0005-0000-0000-0000EF080000}"/>
    <cellStyle name="20% - Accent6 4 2 2 4 2" xfId="21193" xr:uid="{9C522587-2449-4B53-80FE-42412A0100F3}"/>
    <cellStyle name="20% - Accent6 4 2 2 5" xfId="3125" xr:uid="{00000000-0005-0000-0000-0000F0080000}"/>
    <cellStyle name="20% - Accent6 4 2 2 5 2" xfId="3124" xr:uid="{00000000-0005-0000-0000-0000F1080000}"/>
    <cellStyle name="20% - Accent6 4 2 2 5 2 2" xfId="21191" xr:uid="{2A37654C-5CD7-48D5-A5FC-BEEC6077BF78}"/>
    <cellStyle name="20% - Accent6 4 2 2 5 3" xfId="21192" xr:uid="{2EDBD0EE-CF02-487F-A6B0-08E559DAE927}"/>
    <cellStyle name="20% - Accent6 4 2 2 6" xfId="3123" xr:uid="{00000000-0005-0000-0000-0000F2080000}"/>
    <cellStyle name="20% - Accent6 4 2 2 6 2" xfId="21190" xr:uid="{1B449F6B-7ABE-44CD-8279-F09A4CDC73A4}"/>
    <cellStyle name="20% - Accent6 4 2 2 7" xfId="21204" xr:uid="{CFE83DDB-DC8B-4BBA-9CB0-BEA5D4C5EE28}"/>
    <cellStyle name="20% - Accent6 4 2 3" xfId="3122" xr:uid="{00000000-0005-0000-0000-0000F3080000}"/>
    <cellStyle name="20% - Accent6 4 2 3 2" xfId="3121" xr:uid="{00000000-0005-0000-0000-0000F4080000}"/>
    <cellStyle name="20% - Accent6 4 2 3 2 2" xfId="3120" xr:uid="{00000000-0005-0000-0000-0000F5080000}"/>
    <cellStyle name="20% - Accent6 4 2 3 2 2 2" xfId="21187" xr:uid="{F2530645-EAEC-4F9E-A912-D25C06707305}"/>
    <cellStyle name="20% - Accent6 4 2 3 2 3" xfId="3119" xr:uid="{00000000-0005-0000-0000-0000F6080000}"/>
    <cellStyle name="20% - Accent6 4 2 3 2 3 2" xfId="21186" xr:uid="{E55321F2-A30A-4340-8BDD-DC15E2B8C3FD}"/>
    <cellStyle name="20% - Accent6 4 2 3 2 4" xfId="21188" xr:uid="{1298DC0E-5A6F-4CAD-B46E-2538260C3568}"/>
    <cellStyle name="20% - Accent6 4 2 3 3" xfId="3118" xr:uid="{00000000-0005-0000-0000-0000F7080000}"/>
    <cellStyle name="20% - Accent6 4 2 3 3 2" xfId="3117" xr:uid="{00000000-0005-0000-0000-0000F8080000}"/>
    <cellStyle name="20% - Accent6 4 2 3 3 2 2" xfId="21184" xr:uid="{7CFA204F-85BD-43D5-B099-FCBD81FA532F}"/>
    <cellStyle name="20% - Accent6 4 2 3 3 3" xfId="21185" xr:uid="{1474E7A7-BB39-48B1-8997-FAD1F1288160}"/>
    <cellStyle name="20% - Accent6 4 2 3 4" xfId="3116" xr:uid="{00000000-0005-0000-0000-0000F9080000}"/>
    <cellStyle name="20% - Accent6 4 2 3 4 2" xfId="21183" xr:uid="{93A51B3A-6245-44F6-B59E-8DB23EDFC067}"/>
    <cellStyle name="20% - Accent6 4 2 3 5" xfId="21189" xr:uid="{42A5A3B2-631F-4A54-A278-CFFA9E458FB0}"/>
    <cellStyle name="20% - Accent6 4 2 4" xfId="3115" xr:uid="{00000000-0005-0000-0000-0000FA080000}"/>
    <cellStyle name="20% - Accent6 4 2 5" xfId="3114" xr:uid="{00000000-0005-0000-0000-0000FB080000}"/>
    <cellStyle name="20% - Accent6 4 2 5 2" xfId="21182" xr:uid="{A3294561-7791-45F1-8C9F-F4F5B62A770B}"/>
    <cellStyle name="20% - Accent6 4 3" xfId="3113" xr:uid="{00000000-0005-0000-0000-0000FC080000}"/>
    <cellStyle name="20% - Accent6 4 3 2" xfId="3112" xr:uid="{00000000-0005-0000-0000-0000FD080000}"/>
    <cellStyle name="20% - Accent6 4 3 2 2" xfId="3111" xr:uid="{00000000-0005-0000-0000-0000FE080000}"/>
    <cellStyle name="20% - Accent6 4 3 2 2 2" xfId="21179" xr:uid="{B012796B-09B6-4828-9690-C1875B41B83A}"/>
    <cellStyle name="20% - Accent6 4 3 2 3" xfId="3110" xr:uid="{00000000-0005-0000-0000-0000FF080000}"/>
    <cellStyle name="20% - Accent6 4 3 2 3 2" xfId="21178" xr:uid="{B42248EC-0FF0-4FFF-8958-6B9D361A9422}"/>
    <cellStyle name="20% - Accent6 4 3 2 4" xfId="21180" xr:uid="{6CF9D951-146E-4023-A12D-D6EF913FAEF0}"/>
    <cellStyle name="20% - Accent6 4 3 3" xfId="3109" xr:uid="{00000000-0005-0000-0000-000000090000}"/>
    <cellStyle name="20% - Accent6 4 3 3 2" xfId="21177" xr:uid="{47A69DFE-FC66-4F0D-BB3B-26E6800EC8BD}"/>
    <cellStyle name="20% - Accent6 4 3 4" xfId="3108" xr:uid="{00000000-0005-0000-0000-000001090000}"/>
    <cellStyle name="20% - Accent6 4 3 4 2" xfId="3107" xr:uid="{00000000-0005-0000-0000-000002090000}"/>
    <cellStyle name="20% - Accent6 4 3 4 2 2" xfId="21175" xr:uid="{DD0A13DD-49D7-47AC-9BD3-2AB951B4CD0D}"/>
    <cellStyle name="20% - Accent6 4 3 4 3" xfId="21176" xr:uid="{46E2A17E-221B-48A1-8CB9-DFB230332779}"/>
    <cellStyle name="20% - Accent6 4 3 5" xfId="3106" xr:uid="{00000000-0005-0000-0000-000003090000}"/>
    <cellStyle name="20% - Accent6 4 3 5 2" xfId="21174" xr:uid="{7936A5E7-5EA2-46AB-B81D-7D7190183496}"/>
    <cellStyle name="20% - Accent6 4 3 6" xfId="21181" xr:uid="{EC8F7FD6-14CF-4478-9D06-19BE03338A85}"/>
    <cellStyle name="20% - Accent6 4 4" xfId="3105" xr:uid="{00000000-0005-0000-0000-000004090000}"/>
    <cellStyle name="20% - Accent6 4 4 2" xfId="3104" xr:uid="{00000000-0005-0000-0000-000005090000}"/>
    <cellStyle name="20% - Accent6 4 4 2 2" xfId="3103" xr:uid="{00000000-0005-0000-0000-000006090000}"/>
    <cellStyle name="20% - Accent6 4 4 2 2 2" xfId="21171" xr:uid="{94CACBA7-5B09-43C5-AC98-679668155837}"/>
    <cellStyle name="20% - Accent6 4 4 2 3" xfId="3102" xr:uid="{00000000-0005-0000-0000-000007090000}"/>
    <cellStyle name="20% - Accent6 4 4 2 3 2" xfId="21170" xr:uid="{24D07B5A-255A-4F28-916D-07C11690D713}"/>
    <cellStyle name="20% - Accent6 4 4 2 4" xfId="21172" xr:uid="{46D392B7-01F1-441C-96A7-F91EEC047E89}"/>
    <cellStyle name="20% - Accent6 4 4 3" xfId="3101" xr:uid="{00000000-0005-0000-0000-000008090000}"/>
    <cellStyle name="20% - Accent6 4 4 3 2" xfId="3100" xr:uid="{00000000-0005-0000-0000-000009090000}"/>
    <cellStyle name="20% - Accent6 4 4 3 2 2" xfId="21168" xr:uid="{27322BFE-8180-4ABF-A165-5F0A579FF0B4}"/>
    <cellStyle name="20% - Accent6 4 4 3 3" xfId="21169" xr:uid="{D033AF73-4C04-40F5-8968-32CE76F04813}"/>
    <cellStyle name="20% - Accent6 4 4 4" xfId="3099" xr:uid="{00000000-0005-0000-0000-00000A090000}"/>
    <cellStyle name="20% - Accent6 4 4 4 2" xfId="21167" xr:uid="{07949A04-EAFE-4CDE-9030-F42C71233A31}"/>
    <cellStyle name="20% - Accent6 4 4 5" xfId="21173" xr:uid="{C2A527B4-36C7-4892-BF8E-3F47E73F09A7}"/>
    <cellStyle name="20% - Accent6 4 5" xfId="3098" xr:uid="{00000000-0005-0000-0000-00000B090000}"/>
    <cellStyle name="20% - Accent6 4 5 2" xfId="3097" xr:uid="{00000000-0005-0000-0000-00000C090000}"/>
    <cellStyle name="20% - Accent6 4 5 2 2" xfId="3096" xr:uid="{00000000-0005-0000-0000-00000D090000}"/>
    <cellStyle name="20% - Accent6 4 5 2 2 2" xfId="21164" xr:uid="{3359A303-60A2-4A46-8460-F623DFD9B6CC}"/>
    <cellStyle name="20% - Accent6 4 5 2 3" xfId="3095" xr:uid="{00000000-0005-0000-0000-00000E090000}"/>
    <cellStyle name="20% - Accent6 4 5 2 3 2" xfId="21163" xr:uid="{239A58D6-C0BC-42A5-9F91-D7AC23A12885}"/>
    <cellStyle name="20% - Accent6 4 5 2 4" xfId="21165" xr:uid="{D268099F-2E4E-4A88-9E42-30B13ED0550A}"/>
    <cellStyle name="20% - Accent6 4 5 3" xfId="3094" xr:uid="{00000000-0005-0000-0000-00000F090000}"/>
    <cellStyle name="20% - Accent6 4 5 3 2" xfId="3093" xr:uid="{00000000-0005-0000-0000-000010090000}"/>
    <cellStyle name="20% - Accent6 4 5 3 2 2" xfId="21161" xr:uid="{129087E9-A94C-4CB1-A12B-099EC48BBEA7}"/>
    <cellStyle name="20% - Accent6 4 5 3 3" xfId="21162" xr:uid="{189612A8-8049-4A10-9971-76134C83EF2C}"/>
    <cellStyle name="20% - Accent6 4 5 4" xfId="3092" xr:uid="{00000000-0005-0000-0000-000011090000}"/>
    <cellStyle name="20% - Accent6 4 5 4 2" xfId="21160" xr:uid="{AF90F996-EA8F-436D-9F2A-F967AE32DB64}"/>
    <cellStyle name="20% - Accent6 4 5 5" xfId="21166" xr:uid="{F967584D-8555-40AA-9F3A-B3B811D967B3}"/>
    <cellStyle name="20% - Accent6 4 6" xfId="3091" xr:uid="{00000000-0005-0000-0000-000012090000}"/>
    <cellStyle name="20% - Accent6 4 6 2" xfId="3090" xr:uid="{00000000-0005-0000-0000-000013090000}"/>
    <cellStyle name="20% - Accent6 4 6 2 2" xfId="21158" xr:uid="{709A8E53-AB0E-42FC-A6C3-DE64FF22F7D1}"/>
    <cellStyle name="20% - Accent6 4 6 3" xfId="3089" xr:uid="{00000000-0005-0000-0000-000014090000}"/>
    <cellStyle name="20% - Accent6 4 6 3 2" xfId="21157" xr:uid="{A2D85A93-5070-40D5-9E7E-2BBE6B1A8326}"/>
    <cellStyle name="20% - Accent6 4 6 4" xfId="21159" xr:uid="{9823B05A-8872-4FBD-BD25-4D1BE39A50EC}"/>
    <cellStyle name="20% - Accent6 4 7" xfId="3088" xr:uid="{00000000-0005-0000-0000-000015090000}"/>
    <cellStyle name="20% - Accent6 4 7 2" xfId="21156" xr:uid="{1DDD82F3-9830-45EE-B68D-8BF100D847E7}"/>
    <cellStyle name="20% - Accent6 4 8" xfId="3087" xr:uid="{00000000-0005-0000-0000-000016090000}"/>
    <cellStyle name="20% - Accent6 4 8 2" xfId="3086" xr:uid="{00000000-0005-0000-0000-000017090000}"/>
    <cellStyle name="20% - Accent6 4 8 2 2" xfId="21154" xr:uid="{71775FE2-2B99-46CB-8D58-16C9CC0FF081}"/>
    <cellStyle name="20% - Accent6 4 8 3" xfId="21155" xr:uid="{A7BDCE03-EBB2-4244-A502-E82BE27A08D4}"/>
    <cellStyle name="20% - Accent6 4 9" xfId="3085" xr:uid="{00000000-0005-0000-0000-000018090000}"/>
    <cellStyle name="20% - Accent6 4 9 2" xfId="21153" xr:uid="{31ED8A6A-14B3-4799-973B-A2A25C4D8301}"/>
    <cellStyle name="20% - Accent6 5" xfId="217" xr:uid="{00000000-0005-0000-0000-000038000000}"/>
    <cellStyle name="20% - Accent6 5 2" xfId="3083" xr:uid="{00000000-0005-0000-0000-00001A090000}"/>
    <cellStyle name="20% - Accent6 5 2 2" xfId="3082" xr:uid="{00000000-0005-0000-0000-00001B090000}"/>
    <cellStyle name="20% - Accent6 5 2 2 2" xfId="3081" xr:uid="{00000000-0005-0000-0000-00001C090000}"/>
    <cellStyle name="20% - Accent6 5 2 2 2 2" xfId="3080" xr:uid="{00000000-0005-0000-0000-00001D090000}"/>
    <cellStyle name="20% - Accent6 5 2 2 2 2 2" xfId="3079" xr:uid="{00000000-0005-0000-0000-00001E090000}"/>
    <cellStyle name="20% - Accent6 5 2 2 2 2 2 2" xfId="21148" xr:uid="{79A29044-1A0D-4EC5-B720-967708A8A641}"/>
    <cellStyle name="20% - Accent6 5 2 2 2 2 3" xfId="3078" xr:uid="{00000000-0005-0000-0000-00001F090000}"/>
    <cellStyle name="20% - Accent6 5 2 2 2 2 3 2" xfId="21147" xr:uid="{893BC34B-8B72-4596-B448-18A4925EE298}"/>
    <cellStyle name="20% - Accent6 5 2 2 2 2 4" xfId="21149" xr:uid="{07E49D7B-C608-4AB2-8F55-6CDC5EF42D6D}"/>
    <cellStyle name="20% - Accent6 5 2 2 2 3" xfId="3077" xr:uid="{00000000-0005-0000-0000-000020090000}"/>
    <cellStyle name="20% - Accent6 5 2 2 2 3 2" xfId="3076" xr:uid="{00000000-0005-0000-0000-000021090000}"/>
    <cellStyle name="20% - Accent6 5 2 2 2 3 2 2" xfId="21145" xr:uid="{C09A4840-F0DF-462E-A1C4-EF39C4880410}"/>
    <cellStyle name="20% - Accent6 5 2 2 2 3 3" xfId="21146" xr:uid="{B770CC71-6A1B-4001-A6C8-7547F9A019B9}"/>
    <cellStyle name="20% - Accent6 5 2 2 2 4" xfId="3075" xr:uid="{00000000-0005-0000-0000-000022090000}"/>
    <cellStyle name="20% - Accent6 5 2 2 2 4 2" xfId="21144" xr:uid="{E6547A42-BB64-4420-B53A-A667298DE5FF}"/>
    <cellStyle name="20% - Accent6 5 2 2 2 5" xfId="21150" xr:uid="{0D48F437-1F8B-4515-80B2-0D2E6AAC51C9}"/>
    <cellStyle name="20% - Accent6 5 2 2 3" xfId="3074" xr:uid="{00000000-0005-0000-0000-000023090000}"/>
    <cellStyle name="20% - Accent6 5 2 2 3 2" xfId="3073" xr:uid="{00000000-0005-0000-0000-000024090000}"/>
    <cellStyle name="20% - Accent6 5 2 2 3 2 2" xfId="21142" xr:uid="{79A495F8-6048-4C9A-B403-FEA6535E700A}"/>
    <cellStyle name="20% - Accent6 5 2 2 3 3" xfId="3072" xr:uid="{00000000-0005-0000-0000-000025090000}"/>
    <cellStyle name="20% - Accent6 5 2 2 3 3 2" xfId="21141" xr:uid="{FA10C52E-7CD8-492D-82AA-976CBB7DA383}"/>
    <cellStyle name="20% - Accent6 5 2 2 3 4" xfId="21143" xr:uid="{979B7A98-5820-49CB-8479-4A65D60C28E9}"/>
    <cellStyle name="20% - Accent6 5 2 2 4" xfId="3071" xr:uid="{00000000-0005-0000-0000-000026090000}"/>
    <cellStyle name="20% - Accent6 5 2 2 4 2" xfId="21140" xr:uid="{B573956A-139D-4813-B034-D93A75AAA016}"/>
    <cellStyle name="20% - Accent6 5 2 2 5" xfId="3070" xr:uid="{00000000-0005-0000-0000-000027090000}"/>
    <cellStyle name="20% - Accent6 5 2 2 5 2" xfId="3069" xr:uid="{00000000-0005-0000-0000-000028090000}"/>
    <cellStyle name="20% - Accent6 5 2 2 5 2 2" xfId="21138" xr:uid="{E22C9034-C4BF-4C71-BA7A-CD8340746F73}"/>
    <cellStyle name="20% - Accent6 5 2 2 5 3" xfId="21139" xr:uid="{0A322A85-FB80-445B-B946-9F2E131184AB}"/>
    <cellStyle name="20% - Accent6 5 2 2 6" xfId="3068" xr:uid="{00000000-0005-0000-0000-000029090000}"/>
    <cellStyle name="20% - Accent6 5 2 2 6 2" xfId="21137" xr:uid="{25FDE530-6DC5-4C22-BE14-7AFFCFB7ABB8}"/>
    <cellStyle name="20% - Accent6 5 2 2 7" xfId="21151" xr:uid="{1D1764AE-31B0-444B-A2E4-73A69E4591D4}"/>
    <cellStyle name="20% - Accent6 5 2 3" xfId="3067" xr:uid="{00000000-0005-0000-0000-00002A090000}"/>
    <cellStyle name="20% - Accent6 5 2 3 2" xfId="3066" xr:uid="{00000000-0005-0000-0000-00002B090000}"/>
    <cellStyle name="20% - Accent6 5 2 3 2 2" xfId="3065" xr:uid="{00000000-0005-0000-0000-00002C090000}"/>
    <cellStyle name="20% - Accent6 5 2 3 2 2 2" xfId="21134" xr:uid="{6C564BFE-5FC4-4B89-A28E-970D2C6086C1}"/>
    <cellStyle name="20% - Accent6 5 2 3 2 3" xfId="3064" xr:uid="{00000000-0005-0000-0000-00002D090000}"/>
    <cellStyle name="20% - Accent6 5 2 3 2 3 2" xfId="21133" xr:uid="{59FD37AB-BE66-4A1F-806D-0823BCC25F2B}"/>
    <cellStyle name="20% - Accent6 5 2 3 2 4" xfId="21135" xr:uid="{0EB47D94-326C-424D-893E-C45C9DAFA4C3}"/>
    <cellStyle name="20% - Accent6 5 2 3 3" xfId="3063" xr:uid="{00000000-0005-0000-0000-00002E090000}"/>
    <cellStyle name="20% - Accent6 5 2 3 3 2" xfId="3062" xr:uid="{00000000-0005-0000-0000-00002F090000}"/>
    <cellStyle name="20% - Accent6 5 2 3 3 2 2" xfId="21131" xr:uid="{036A8951-F4CE-4234-9792-F8A633847E7B}"/>
    <cellStyle name="20% - Accent6 5 2 3 3 3" xfId="21132" xr:uid="{E7166F91-CA14-4028-B53A-B119F13EA7BE}"/>
    <cellStyle name="20% - Accent6 5 2 3 4" xfId="3061" xr:uid="{00000000-0005-0000-0000-000030090000}"/>
    <cellStyle name="20% - Accent6 5 2 3 4 2" xfId="21130" xr:uid="{C248FD89-7B3E-4B2F-A0D8-59B44177BA1F}"/>
    <cellStyle name="20% - Accent6 5 2 3 5" xfId="21136" xr:uid="{749E7A76-1CEC-44BB-8B36-E31E6062ADE3}"/>
    <cellStyle name="20% - Accent6 5 2 4" xfId="3060" xr:uid="{00000000-0005-0000-0000-000031090000}"/>
    <cellStyle name="20% - Accent6 5 2 5" xfId="3059" xr:uid="{00000000-0005-0000-0000-000032090000}"/>
    <cellStyle name="20% - Accent6 5 2 5 2" xfId="21129" xr:uid="{C7449FE7-6520-4AC9-B8FE-9D8B832E120C}"/>
    <cellStyle name="20% - Accent6 5 3" xfId="3058" xr:uid="{00000000-0005-0000-0000-000033090000}"/>
    <cellStyle name="20% - Accent6 5 3 2" xfId="3057" xr:uid="{00000000-0005-0000-0000-000034090000}"/>
    <cellStyle name="20% - Accent6 5 3 2 2" xfId="3056" xr:uid="{00000000-0005-0000-0000-000035090000}"/>
    <cellStyle name="20% - Accent6 5 3 2 2 2" xfId="21126" xr:uid="{A24D777D-309E-4888-9BAC-917A6B38984C}"/>
    <cellStyle name="20% - Accent6 5 3 2 3" xfId="3055" xr:uid="{00000000-0005-0000-0000-000036090000}"/>
    <cellStyle name="20% - Accent6 5 3 2 3 2" xfId="21125" xr:uid="{9289E03B-EF8F-4778-AF95-007562EA9AF6}"/>
    <cellStyle name="20% - Accent6 5 3 2 4" xfId="21127" xr:uid="{FCCFD801-D676-4EA0-BAB1-DA7744C2EE86}"/>
    <cellStyle name="20% - Accent6 5 3 3" xfId="3054" xr:uid="{00000000-0005-0000-0000-000037090000}"/>
    <cellStyle name="20% - Accent6 5 3 3 2" xfId="21124" xr:uid="{8C5425A1-F00A-45E5-A999-68A1DE0DA509}"/>
    <cellStyle name="20% - Accent6 5 3 4" xfId="3053" xr:uid="{00000000-0005-0000-0000-000038090000}"/>
    <cellStyle name="20% - Accent6 5 3 4 2" xfId="3052" xr:uid="{00000000-0005-0000-0000-000039090000}"/>
    <cellStyle name="20% - Accent6 5 3 4 2 2" xfId="21122" xr:uid="{E19312A0-F39F-4ACA-9A63-938D35F4FBB7}"/>
    <cellStyle name="20% - Accent6 5 3 4 3" xfId="21123" xr:uid="{4622A216-058D-4200-885E-3E89D86759BE}"/>
    <cellStyle name="20% - Accent6 5 3 5" xfId="3051" xr:uid="{00000000-0005-0000-0000-00003A090000}"/>
    <cellStyle name="20% - Accent6 5 3 5 2" xfId="21121" xr:uid="{C0947CA6-6B77-42F4-8803-80C852FF2D72}"/>
    <cellStyle name="20% - Accent6 5 3 6" xfId="21128" xr:uid="{FBFC80F9-7268-4604-B69B-F3DA6C8B739F}"/>
    <cellStyle name="20% - Accent6 5 4" xfId="3050" xr:uid="{00000000-0005-0000-0000-00003B090000}"/>
    <cellStyle name="20% - Accent6 5 4 2" xfId="3049" xr:uid="{00000000-0005-0000-0000-00003C090000}"/>
    <cellStyle name="20% - Accent6 5 4 2 2" xfId="3048" xr:uid="{00000000-0005-0000-0000-00003D090000}"/>
    <cellStyle name="20% - Accent6 5 4 2 2 2" xfId="21118" xr:uid="{37F1B424-DF43-4103-A716-64D107690126}"/>
    <cellStyle name="20% - Accent6 5 4 2 3" xfId="3047" xr:uid="{00000000-0005-0000-0000-00003E090000}"/>
    <cellStyle name="20% - Accent6 5 4 2 3 2" xfId="21117" xr:uid="{5AF9417E-51E2-43D9-93FB-D131AE0FEEC8}"/>
    <cellStyle name="20% - Accent6 5 4 2 4" xfId="21119" xr:uid="{4BDBAD99-1FC2-4BB1-83B5-C7F5ECA57C73}"/>
    <cellStyle name="20% - Accent6 5 4 3" xfId="3046" xr:uid="{00000000-0005-0000-0000-00003F090000}"/>
    <cellStyle name="20% - Accent6 5 4 3 2" xfId="3045" xr:uid="{00000000-0005-0000-0000-000040090000}"/>
    <cellStyle name="20% - Accent6 5 4 3 2 2" xfId="21115" xr:uid="{F34BDA3A-6538-4E9E-8BE2-3EA9AFDF8124}"/>
    <cellStyle name="20% - Accent6 5 4 3 3" xfId="21116" xr:uid="{F97BCAE7-4321-4676-9606-CEDC9A0A8FDE}"/>
    <cellStyle name="20% - Accent6 5 4 4" xfId="3044" xr:uid="{00000000-0005-0000-0000-000041090000}"/>
    <cellStyle name="20% - Accent6 5 4 4 2" xfId="21114" xr:uid="{82D953AC-E1D9-45FC-9D6E-D35DBFFE09D5}"/>
    <cellStyle name="20% - Accent6 5 4 5" xfId="21120" xr:uid="{D1192F7F-BB33-4474-92F5-19DE520AF96C}"/>
    <cellStyle name="20% - Accent6 5 5" xfId="3043" xr:uid="{00000000-0005-0000-0000-000042090000}"/>
    <cellStyle name="20% - Accent6 5 5 2" xfId="3042" xr:uid="{00000000-0005-0000-0000-000043090000}"/>
    <cellStyle name="20% - Accent6 5 5 2 2" xfId="21112" xr:uid="{412A8965-D570-44C0-AFD5-9386A27AF6D3}"/>
    <cellStyle name="20% - Accent6 5 5 3" xfId="3041" xr:uid="{00000000-0005-0000-0000-000044090000}"/>
    <cellStyle name="20% - Accent6 5 5 3 2" xfId="21111" xr:uid="{C014031A-7D13-48B7-A3B5-3D2D0092D2E1}"/>
    <cellStyle name="20% - Accent6 5 5 4" xfId="21113" xr:uid="{3E2B0213-C245-45F3-9192-AC6F37F9128A}"/>
    <cellStyle name="20% - Accent6 5 6" xfId="3040" xr:uid="{00000000-0005-0000-0000-000045090000}"/>
    <cellStyle name="20% - Accent6 5 6 2" xfId="21110" xr:uid="{226C2ECF-585A-4EC7-9A6B-7B02B8E2CAAB}"/>
    <cellStyle name="20% - Accent6 5 7" xfId="3039" xr:uid="{00000000-0005-0000-0000-000046090000}"/>
    <cellStyle name="20% - Accent6 5 7 2" xfId="3038" xr:uid="{00000000-0005-0000-0000-000047090000}"/>
    <cellStyle name="20% - Accent6 5 7 2 2" xfId="21108" xr:uid="{E4783ED3-F9D8-4107-BECE-B604D3D3C94D}"/>
    <cellStyle name="20% - Accent6 5 7 3" xfId="21109" xr:uid="{78674E2E-9FB2-456D-BB3C-267CD2569B4E}"/>
    <cellStyle name="20% - Accent6 5 8" xfId="3037" xr:uid="{00000000-0005-0000-0000-000048090000}"/>
    <cellStyle name="20% - Accent6 5 8 2" xfId="21107" xr:uid="{CE4879A4-556A-4CD0-AA0C-2A3597C6C8DB}"/>
    <cellStyle name="20% - Accent6 5 9" xfId="3084" xr:uid="{00000000-0005-0000-0000-000019090000}"/>
    <cellStyle name="20% - Accent6 5 9 2" xfId="21152" xr:uid="{B2FE73F3-5B4C-4BF6-87BA-129F770BA538}"/>
    <cellStyle name="20% - Accent6 6" xfId="218" xr:uid="{00000000-0005-0000-0000-000039000000}"/>
    <cellStyle name="20% - Accent6 6 2" xfId="3036" xr:uid="{00000000-0005-0000-0000-00004A090000}"/>
    <cellStyle name="20% - Accent6 6 2 2" xfId="3035" xr:uid="{00000000-0005-0000-0000-00004B090000}"/>
    <cellStyle name="20% - Accent6 6 2 2 2" xfId="3034" xr:uid="{00000000-0005-0000-0000-00004C090000}"/>
    <cellStyle name="20% - Accent6 6 2 2 2 2" xfId="3033" xr:uid="{00000000-0005-0000-0000-00004D090000}"/>
    <cellStyle name="20% - Accent6 6 2 2 2 2 2" xfId="21103" xr:uid="{93D71750-26EC-4257-8D00-614F862F360A}"/>
    <cellStyle name="20% - Accent6 6 2 2 2 3" xfId="3032" xr:uid="{00000000-0005-0000-0000-00004E090000}"/>
    <cellStyle name="20% - Accent6 6 2 2 2 3 2" xfId="21102" xr:uid="{F27332FC-A739-4B0A-9ED0-B5F2809E1667}"/>
    <cellStyle name="20% - Accent6 6 2 2 2 4" xfId="21104" xr:uid="{64B369E8-BA19-402F-A5A1-A34AC0AE0745}"/>
    <cellStyle name="20% - Accent6 6 2 2 3" xfId="3031" xr:uid="{00000000-0005-0000-0000-00004F090000}"/>
    <cellStyle name="20% - Accent6 6 2 2 3 2" xfId="3030" xr:uid="{00000000-0005-0000-0000-000050090000}"/>
    <cellStyle name="20% - Accent6 6 2 2 3 2 2" xfId="21100" xr:uid="{0872D658-1A70-44FD-8363-FFE834C2F562}"/>
    <cellStyle name="20% - Accent6 6 2 2 3 3" xfId="21101" xr:uid="{4231A069-739F-450D-97FF-25ABA1849E85}"/>
    <cellStyle name="20% - Accent6 6 2 2 4" xfId="3029" xr:uid="{00000000-0005-0000-0000-000051090000}"/>
    <cellStyle name="20% - Accent6 6 2 2 4 2" xfId="21099" xr:uid="{8397FB25-6103-4DE0-B264-3D10A5760FF9}"/>
    <cellStyle name="20% - Accent6 6 2 2 5" xfId="21105" xr:uid="{86482BBF-E4A8-4DEC-B281-1105F45EF70E}"/>
    <cellStyle name="20% - Accent6 6 2 3" xfId="3028" xr:uid="{00000000-0005-0000-0000-000052090000}"/>
    <cellStyle name="20% - Accent6 6 2 3 2" xfId="3027" xr:uid="{00000000-0005-0000-0000-000053090000}"/>
    <cellStyle name="20% - Accent6 6 2 3 2 2" xfId="21097" xr:uid="{0712EBC9-4922-4AAA-A62C-B6FB6F36ACAC}"/>
    <cellStyle name="20% - Accent6 6 2 3 3" xfId="3026" xr:uid="{00000000-0005-0000-0000-000054090000}"/>
    <cellStyle name="20% - Accent6 6 2 3 3 2" xfId="21096" xr:uid="{29FA1270-7501-4785-80D3-0677E88D3606}"/>
    <cellStyle name="20% - Accent6 6 2 3 4" xfId="21098" xr:uid="{0A5F1405-793E-45D1-918F-9485E0B0EEB5}"/>
    <cellStyle name="20% - Accent6 6 2 4" xfId="3025" xr:uid="{00000000-0005-0000-0000-000055090000}"/>
    <cellStyle name="20% - Accent6 6 2 4 2" xfId="21095" xr:uid="{C32E95EC-0715-48E3-A715-59874A270301}"/>
    <cellStyle name="20% - Accent6 6 2 5" xfId="3024" xr:uid="{00000000-0005-0000-0000-000056090000}"/>
    <cellStyle name="20% - Accent6 6 2 5 2" xfId="3023" xr:uid="{00000000-0005-0000-0000-000057090000}"/>
    <cellStyle name="20% - Accent6 6 2 5 2 2" xfId="21093" xr:uid="{9C24DC54-4BE7-47F3-94A6-B9D38AEA7100}"/>
    <cellStyle name="20% - Accent6 6 2 5 3" xfId="21094" xr:uid="{2D5039AC-7EC1-410C-914C-C548D6CBF185}"/>
    <cellStyle name="20% - Accent6 6 2 6" xfId="3022" xr:uid="{00000000-0005-0000-0000-000058090000}"/>
    <cellStyle name="20% - Accent6 6 2 6 2" xfId="21092" xr:uid="{4C45F4DD-F56E-480A-B9BE-C405F379FEC7}"/>
    <cellStyle name="20% - Accent6 6 2 7" xfId="21106" xr:uid="{0148AB3F-A42B-4B9F-AABA-4A9DFCDC4473}"/>
    <cellStyle name="20% - Accent6 6 3" xfId="3021" xr:uid="{00000000-0005-0000-0000-000059090000}"/>
    <cellStyle name="20% - Accent6 6 3 2" xfId="3020" xr:uid="{00000000-0005-0000-0000-00005A090000}"/>
    <cellStyle name="20% - Accent6 6 3 2 2" xfId="3019" xr:uid="{00000000-0005-0000-0000-00005B090000}"/>
    <cellStyle name="20% - Accent6 6 3 2 2 2" xfId="21089" xr:uid="{4AABF7EF-C5B3-419B-85D3-6E4FE5C8A086}"/>
    <cellStyle name="20% - Accent6 6 3 2 3" xfId="3018" xr:uid="{00000000-0005-0000-0000-00005C090000}"/>
    <cellStyle name="20% - Accent6 6 3 2 3 2" xfId="21088" xr:uid="{990B5214-21BB-4CF9-84E1-7E6B0A757CC6}"/>
    <cellStyle name="20% - Accent6 6 3 2 4" xfId="21090" xr:uid="{FEE15708-ACD8-4E95-BA57-91F8A2DF51CF}"/>
    <cellStyle name="20% - Accent6 6 3 3" xfId="3017" xr:uid="{00000000-0005-0000-0000-00005D090000}"/>
    <cellStyle name="20% - Accent6 6 3 3 2" xfId="3016" xr:uid="{00000000-0005-0000-0000-00005E090000}"/>
    <cellStyle name="20% - Accent6 6 3 3 2 2" xfId="21086" xr:uid="{F2C31746-7C97-46D5-A1D4-3567B0E44F44}"/>
    <cellStyle name="20% - Accent6 6 3 3 3" xfId="21087" xr:uid="{D722415E-E92A-46E8-BE5F-75CAC87D77D7}"/>
    <cellStyle name="20% - Accent6 6 3 4" xfId="3015" xr:uid="{00000000-0005-0000-0000-00005F090000}"/>
    <cellStyle name="20% - Accent6 6 3 4 2" xfId="21085" xr:uid="{909840FF-BEB6-42A2-ADE0-62BBA020071B}"/>
    <cellStyle name="20% - Accent6 6 3 5" xfId="21091" xr:uid="{F16B73FF-A8E8-4CA0-B537-6CFA9A29B42D}"/>
    <cellStyle name="20% - Accent6 6 4" xfId="3014" xr:uid="{00000000-0005-0000-0000-000060090000}"/>
    <cellStyle name="20% - Accent6 6 5" xfId="3013" xr:uid="{00000000-0005-0000-0000-000061090000}"/>
    <cellStyle name="20% - Accent6 6 5 2" xfId="21084" xr:uid="{03A0D447-1D73-47E1-B163-C71BD05F24A3}"/>
    <cellStyle name="20% - Accent6 7" xfId="219" xr:uid="{00000000-0005-0000-0000-00003A000000}"/>
    <cellStyle name="20% - Accent6 7 2" xfId="3012" xr:uid="{00000000-0005-0000-0000-000063090000}"/>
    <cellStyle name="20% - Accent6 7 2 2" xfId="21083" xr:uid="{0DEA1A4A-D081-4613-BD14-B88254D51C5C}"/>
    <cellStyle name="20% - Accent6 7 3" xfId="3011" xr:uid="{00000000-0005-0000-0000-000064090000}"/>
    <cellStyle name="20% - Accent6 7 4" xfId="3010" xr:uid="{00000000-0005-0000-0000-000065090000}"/>
    <cellStyle name="20% - Accent6 7 4 2" xfId="21082" xr:uid="{2819927B-2DC0-4B0B-AE30-D18B001453C8}"/>
    <cellStyle name="20% - Accent6 8" xfId="3009" xr:uid="{00000000-0005-0000-0000-000066090000}"/>
    <cellStyle name="20% - Accent6 8 2" xfId="3008" xr:uid="{00000000-0005-0000-0000-000067090000}"/>
    <cellStyle name="20% - Accent6 8 2 2" xfId="3007" xr:uid="{00000000-0005-0000-0000-000068090000}"/>
    <cellStyle name="20% - Accent6 8 2 2 2" xfId="21079" xr:uid="{E30C0ED0-5FBB-4FB5-B5A8-8734301298D5}"/>
    <cellStyle name="20% - Accent6 8 2 3" xfId="3006" xr:uid="{00000000-0005-0000-0000-000069090000}"/>
    <cellStyle name="20% - Accent6 8 2 3 2" xfId="3005" xr:uid="{00000000-0005-0000-0000-00006A090000}"/>
    <cellStyle name="20% - Accent6 8 2 3 2 2" xfId="21077" xr:uid="{42CC9C87-F138-4043-9447-747DC3934A10}"/>
    <cellStyle name="20% - Accent6 8 2 3 3" xfId="21078" xr:uid="{358A2DF9-CBC8-40DD-85F2-029A1FAB00D3}"/>
    <cellStyle name="20% - Accent6 8 2 4" xfId="21080" xr:uid="{672C9ACA-20D9-4A32-A54C-1CB9B6A8F76A}"/>
    <cellStyle name="20% - Accent6 8 3" xfId="3004" xr:uid="{00000000-0005-0000-0000-00006B090000}"/>
    <cellStyle name="20% - Accent6 8 3 2" xfId="21076" xr:uid="{A5D3808F-482F-4F48-A8D0-890639F971BC}"/>
    <cellStyle name="20% - Accent6 8 4" xfId="3003" xr:uid="{00000000-0005-0000-0000-00006C090000}"/>
    <cellStyle name="20% - Accent6 8 4 2" xfId="2868" xr:uid="{00000000-0005-0000-0000-00006D090000}"/>
    <cellStyle name="20% - Accent6 8 4 2 2" xfId="20941" xr:uid="{2B56FB22-E1F9-4D0A-B6BC-A87F731B2BC3}"/>
    <cellStyle name="20% - Accent6 8 4 3" xfId="21075" xr:uid="{49E1FB88-A41F-4C79-AC4D-87D5F8D4B495}"/>
    <cellStyle name="20% - Accent6 8 5" xfId="2932" xr:uid="{00000000-0005-0000-0000-00006E090000}"/>
    <cellStyle name="20% - Accent6 8 5 2" xfId="21004" xr:uid="{A9B650A7-5968-4568-AF57-3D2F52644319}"/>
    <cellStyle name="20% - Accent6 8 6" xfId="21081" xr:uid="{ED50F0AA-F77B-49C1-97A0-183906D8089E}"/>
    <cellStyle name="20% - Accent6 9" xfId="2929" xr:uid="{00000000-0005-0000-0000-00006F090000}"/>
    <cellStyle name="20% - Accent6 9 2" xfId="2997" xr:uid="{00000000-0005-0000-0000-000070090000}"/>
    <cellStyle name="20% - Accent6 9 2 2" xfId="172" xr:uid="{00000000-0005-0000-0000-000071090000}"/>
    <cellStyle name="20% - Accent6 9 2 2 2" xfId="20730" xr:uid="{1A00C85C-7ED6-43EC-91ED-07AF526A8DBB}"/>
    <cellStyle name="20% - Accent6 9 2 3" xfId="435" xr:uid="{00000000-0005-0000-0000-000072090000}"/>
    <cellStyle name="20% - Accent6 9 2 3 2" xfId="20744" xr:uid="{B748801F-9F5B-406B-BFE6-1671D69DF115}"/>
    <cellStyle name="20% - Accent6 9 2 4" xfId="21069" xr:uid="{3BAB85D1-06EC-4A97-A745-32146B90BD30}"/>
    <cellStyle name="20% - Accent6 9 3" xfId="593" xr:uid="{00000000-0005-0000-0000-000073090000}"/>
    <cellStyle name="20% - Accent6 9 3 2" xfId="20760" xr:uid="{4BF8D405-3703-45C1-96D1-B46AA874F1D2}"/>
    <cellStyle name="20% - Accent6 9 4" xfId="171" xr:uid="{00000000-0005-0000-0000-000074090000}"/>
    <cellStyle name="20% - Accent6 9 4 2" xfId="625" xr:uid="{00000000-0005-0000-0000-000075090000}"/>
    <cellStyle name="20% - Accent6 9 4 2 2" xfId="20761" xr:uid="{79B2283F-F547-43D7-8C51-10536713E01C}"/>
    <cellStyle name="20% - Accent6 9 4 3" xfId="20729" xr:uid="{07D9FA73-0FF5-4241-9FB6-CC6E4BB46530}"/>
    <cellStyle name="20% - Accent6 9 5" xfId="2941" xr:uid="{00000000-0005-0000-0000-000076090000}"/>
    <cellStyle name="20% - Accent6 9 5 2" xfId="21013" xr:uid="{1B7EC939-30A9-4DA5-B611-59031E949C00}"/>
    <cellStyle name="20% - Accent6 9 6" xfId="21001" xr:uid="{A69999B5-AA89-465C-BC07-61C3E6D34C29}"/>
    <cellStyle name="2decimal" xfId="220" xr:uid="{00000000-0005-0000-0000-00003B000000}"/>
    <cellStyle name="40% - Accent1" xfId="83" builtinId="31" customBuiltin="1"/>
    <cellStyle name="40% - Accent1 10" xfId="2942" xr:uid="{00000000-0005-0000-0000-000078090000}"/>
    <cellStyle name="40% - Accent1 10 2" xfId="2866" xr:uid="{00000000-0005-0000-0000-000079090000}"/>
    <cellStyle name="40% - Accent1 10 2 2" xfId="173" xr:uid="{00000000-0005-0000-0000-00007A090000}"/>
    <cellStyle name="40% - Accent1 10 2 2 2" xfId="20731" xr:uid="{F92D19B5-1A28-4023-8BAC-068864DDA3CD}"/>
    <cellStyle name="40% - Accent1 10 2 3" xfId="429" xr:uid="{00000000-0005-0000-0000-00007B090000}"/>
    <cellStyle name="40% - Accent1 10 2 3 2" xfId="20743" xr:uid="{C93557BF-5062-492F-9CFE-6EA784F433FF}"/>
    <cellStyle name="40% - Accent1 10 2 4" xfId="20939" xr:uid="{C7318D09-1135-4497-91BD-CE41D377480F}"/>
    <cellStyle name="40% - Accent1 10 3" xfId="2865" xr:uid="{00000000-0005-0000-0000-00007C090000}"/>
    <cellStyle name="40% - Accent1 10 3 2" xfId="20938" xr:uid="{0FA67E6E-AF75-4D95-BC02-09E38108DF7C}"/>
    <cellStyle name="40% - Accent1 10 4" xfId="2872" xr:uid="{00000000-0005-0000-0000-00007D090000}"/>
    <cellStyle name="40% - Accent1 10 4 2" xfId="3001" xr:uid="{00000000-0005-0000-0000-00007E090000}"/>
    <cellStyle name="40% - Accent1 10 4 2 2" xfId="21073" xr:uid="{E63C1476-C5B6-48E5-848F-4FFF98503321}"/>
    <cellStyle name="40% - Accent1 10 4 3" xfId="20944" xr:uid="{9BF59CBC-E1F7-446C-9B52-4E0041974524}"/>
    <cellStyle name="40% - Accent1 10 5" xfId="3000" xr:uid="{00000000-0005-0000-0000-00007F090000}"/>
    <cellStyle name="40% - Accent1 10 5 2" xfId="21072" xr:uid="{8ACF0380-ADBC-43B9-B2A4-166437E046AC}"/>
    <cellStyle name="40% - Accent1 10 6" xfId="21014" xr:uid="{2EB6A693-5D67-412B-AE5C-DF1FA0B12833}"/>
    <cellStyle name="40% - Accent1 11" xfId="2999" xr:uid="{00000000-0005-0000-0000-000080090000}"/>
    <cellStyle name="40% - Accent1 11 2" xfId="2998" xr:uid="{00000000-0005-0000-0000-000081090000}"/>
    <cellStyle name="40% - Accent1 11 2 2" xfId="21070" xr:uid="{C4B0DE4F-24D8-4813-BDB4-8D2FB20797DA}"/>
    <cellStyle name="40% - Accent1 11 3" xfId="3002" xr:uid="{00000000-0005-0000-0000-000082090000}"/>
    <cellStyle name="40% - Accent1 11 3 2" xfId="5632" xr:uid="{00000000-0005-0000-0000-000083090000}"/>
    <cellStyle name="40% - Accent1 11 3 2 2" xfId="23403" xr:uid="{53B29605-8634-45CC-803F-5C16A605F0A4}"/>
    <cellStyle name="40% - Accent1 11 3 3" xfId="21074" xr:uid="{E05CFBA1-7814-4632-BF69-FB4F9FD0881E}"/>
    <cellStyle name="40% - Accent1 11 4" xfId="21071" xr:uid="{3F95113A-3C32-48D9-8C2A-442AEC3C4B5D}"/>
    <cellStyle name="40% - Accent1 12" xfId="5633" xr:uid="{00000000-0005-0000-0000-000084090000}"/>
    <cellStyle name="40% - Accent1 12 2" xfId="5634" xr:uid="{00000000-0005-0000-0000-000085090000}"/>
    <cellStyle name="40% - Accent1 12 2 2" xfId="23405" xr:uid="{CE87F5E9-3E0F-41B2-B7CF-146C592C6307}"/>
    <cellStyle name="40% - Accent1 12 3" xfId="5635" xr:uid="{00000000-0005-0000-0000-000086090000}"/>
    <cellStyle name="40% - Accent1 12 3 2" xfId="23406" xr:uid="{B581BD53-FC4E-4B31-A0EC-E6008E190692}"/>
    <cellStyle name="40% - Accent1 12 4" xfId="23404" xr:uid="{F2E7A46B-81B2-44A2-853C-611841CF69C6}"/>
    <cellStyle name="40% - Accent1 13" xfId="5636" xr:uid="{00000000-0005-0000-0000-000087090000}"/>
    <cellStyle name="40% - Accent1 13 2" xfId="5637" xr:uid="{00000000-0005-0000-0000-000088090000}"/>
    <cellStyle name="40% - Accent1 13 2 2" xfId="23408" xr:uid="{E1A42211-F8F1-484D-8ED3-4AE573C1B7AE}"/>
    <cellStyle name="40% - Accent1 13 3" xfId="5638" xr:uid="{00000000-0005-0000-0000-000089090000}"/>
    <cellStyle name="40% - Accent1 13 3 2" xfId="23409" xr:uid="{16A50E04-04CB-40A8-BBB3-106589FD1803}"/>
    <cellStyle name="40% - Accent1 13 4" xfId="23407" xr:uid="{F2508789-4F18-4D55-BCFB-40098CCFFE11}"/>
    <cellStyle name="40% - Accent1 14" xfId="5639" xr:uid="{00000000-0005-0000-0000-00008A090000}"/>
    <cellStyle name="40% - Accent1 14 2" xfId="5640" xr:uid="{00000000-0005-0000-0000-00008B090000}"/>
    <cellStyle name="40% - Accent1 14 2 2" xfId="23410" xr:uid="{F0B0C8BF-5C93-47BE-BAB2-A6893BB7C837}"/>
    <cellStyle name="40% - Accent1 15" xfId="5641" xr:uid="{00000000-0005-0000-0000-00008C090000}"/>
    <cellStyle name="40% - Accent1 15 2" xfId="23411" xr:uid="{BF96D75B-F02F-4496-AA07-CD54B71A4D0F}"/>
    <cellStyle name="40% - Accent1 16" xfId="5642" xr:uid="{00000000-0005-0000-0000-00008D090000}"/>
    <cellStyle name="40% - Accent1 17" xfId="20660" xr:uid="{A2BB131C-3528-46C3-8F01-C22B11F31C30}"/>
    <cellStyle name="40% - Accent1 2" xfId="221" xr:uid="{00000000-0005-0000-0000-00003C000000}"/>
    <cellStyle name="40% - Accent1 2 2" xfId="5643" xr:uid="{00000000-0005-0000-0000-00008F090000}"/>
    <cellStyle name="40% - Accent1 2 3" xfId="5644" xr:uid="{00000000-0005-0000-0000-000090090000}"/>
    <cellStyle name="40% - Accent1 2 3 2" xfId="5645" xr:uid="{00000000-0005-0000-0000-000091090000}"/>
    <cellStyle name="40% - Accent1 2 3 2 2" xfId="5646" xr:uid="{00000000-0005-0000-0000-000092090000}"/>
    <cellStyle name="40% - Accent1 2 3 2 2 2" xfId="5647" xr:uid="{00000000-0005-0000-0000-000093090000}"/>
    <cellStyle name="40% - Accent1 2 3 2 2 2 2" xfId="5648" xr:uid="{00000000-0005-0000-0000-000094090000}"/>
    <cellStyle name="40% - Accent1 2 3 2 2 2 2 2" xfId="23416" xr:uid="{1C20D42F-4FF5-4018-A212-020E283AE96B}"/>
    <cellStyle name="40% - Accent1 2 3 2 2 2 3" xfId="5649" xr:uid="{00000000-0005-0000-0000-000095090000}"/>
    <cellStyle name="40% - Accent1 2 3 2 2 2 3 2" xfId="23417" xr:uid="{5C61D569-1102-43D7-AD90-C661FEE690DE}"/>
    <cellStyle name="40% - Accent1 2 3 2 2 2 4" xfId="23415" xr:uid="{9FE021B8-B9BD-4654-AE06-D41311498B7E}"/>
    <cellStyle name="40% - Accent1 2 3 2 2 3" xfId="5650" xr:uid="{00000000-0005-0000-0000-000096090000}"/>
    <cellStyle name="40% - Accent1 2 3 2 2 3 2" xfId="5651" xr:uid="{00000000-0005-0000-0000-000097090000}"/>
    <cellStyle name="40% - Accent1 2 3 2 2 3 2 2" xfId="23419" xr:uid="{E9C71228-8BA1-482B-92A3-03A62EDA590A}"/>
    <cellStyle name="40% - Accent1 2 3 2 2 3 3" xfId="23418" xr:uid="{941D37AC-5E02-4348-9D1C-1EA3F6931F26}"/>
    <cellStyle name="40% - Accent1 2 3 2 2 4" xfId="5652" xr:uid="{00000000-0005-0000-0000-000098090000}"/>
    <cellStyle name="40% - Accent1 2 3 2 2 4 2" xfId="23420" xr:uid="{6399A881-7134-42C2-83B2-7D4C038D5CBF}"/>
    <cellStyle name="40% - Accent1 2 3 2 2 5" xfId="23414" xr:uid="{06B2CD80-4D4B-4D71-A88F-2EB7CFEDC982}"/>
    <cellStyle name="40% - Accent1 2 3 2 3" xfId="5653" xr:uid="{00000000-0005-0000-0000-000099090000}"/>
    <cellStyle name="40% - Accent1 2 3 2 3 2" xfId="5654" xr:uid="{00000000-0005-0000-0000-00009A090000}"/>
    <cellStyle name="40% - Accent1 2 3 2 3 2 2" xfId="5655" xr:uid="{00000000-0005-0000-0000-00009B090000}"/>
    <cellStyle name="40% - Accent1 2 3 2 3 2 2 2" xfId="23423" xr:uid="{BF15AF19-0805-4CFC-B367-55F33BE0683A}"/>
    <cellStyle name="40% - Accent1 2 3 2 3 2 3" xfId="5656" xr:uid="{00000000-0005-0000-0000-00009C090000}"/>
    <cellStyle name="40% - Accent1 2 3 2 3 2 3 2" xfId="23424" xr:uid="{A823EB83-A8E3-47F8-A00B-E41AC848097B}"/>
    <cellStyle name="40% - Accent1 2 3 2 3 2 4" xfId="23422" xr:uid="{94E2CBFF-2EB7-45F6-B71E-5B0AE758700C}"/>
    <cellStyle name="40% - Accent1 2 3 2 3 3" xfId="5657" xr:uid="{00000000-0005-0000-0000-00009D090000}"/>
    <cellStyle name="40% - Accent1 2 3 2 3 3 2" xfId="5658" xr:uid="{00000000-0005-0000-0000-00009E090000}"/>
    <cellStyle name="40% - Accent1 2 3 2 3 3 2 2" xfId="23426" xr:uid="{3410C8CE-1F96-4B1A-8D59-B694F0EE2E69}"/>
    <cellStyle name="40% - Accent1 2 3 2 3 3 3" xfId="23425" xr:uid="{F787E277-C9A5-4E8D-81B1-E37EA26023B5}"/>
    <cellStyle name="40% - Accent1 2 3 2 3 4" xfId="5659" xr:uid="{00000000-0005-0000-0000-00009F090000}"/>
    <cellStyle name="40% - Accent1 2 3 2 3 4 2" xfId="23427" xr:uid="{BA900195-FD22-44A0-BA9F-857416A402DE}"/>
    <cellStyle name="40% - Accent1 2 3 2 3 5" xfId="23421" xr:uid="{B9DC48B0-B193-43C0-80DC-C80222C7E2F4}"/>
    <cellStyle name="40% - Accent1 2 3 2 4" xfId="5660" xr:uid="{00000000-0005-0000-0000-0000A0090000}"/>
    <cellStyle name="40% - Accent1 2 3 2 4 2" xfId="5661" xr:uid="{00000000-0005-0000-0000-0000A1090000}"/>
    <cellStyle name="40% - Accent1 2 3 2 4 2 2" xfId="23429" xr:uid="{9BAD8899-3535-4FC9-8F74-31059B7F810B}"/>
    <cellStyle name="40% - Accent1 2 3 2 4 3" xfId="5662" xr:uid="{00000000-0005-0000-0000-0000A2090000}"/>
    <cellStyle name="40% - Accent1 2 3 2 4 3 2" xfId="23430" xr:uid="{61A73BD1-426B-4A5B-BABC-13573631A54D}"/>
    <cellStyle name="40% - Accent1 2 3 2 4 4" xfId="23428" xr:uid="{938A4191-1987-43E8-B9D4-C51F0FFF8CC4}"/>
    <cellStyle name="40% - Accent1 2 3 2 5" xfId="5663" xr:uid="{00000000-0005-0000-0000-0000A3090000}"/>
    <cellStyle name="40% - Accent1 2 3 2 5 2" xfId="23431" xr:uid="{25EE1106-8E24-4488-8D2B-3A01AC2BEC56}"/>
    <cellStyle name="40% - Accent1 2 3 2 6" xfId="5664" xr:uid="{00000000-0005-0000-0000-0000A4090000}"/>
    <cellStyle name="40% - Accent1 2 3 2 6 2" xfId="5665" xr:uid="{00000000-0005-0000-0000-0000A5090000}"/>
    <cellStyle name="40% - Accent1 2 3 2 6 2 2" xfId="23433" xr:uid="{23BB2650-A0FD-490E-A6ED-DDE2F8B02097}"/>
    <cellStyle name="40% - Accent1 2 3 2 6 3" xfId="23432" xr:uid="{C69DD50C-BD47-447D-A0A9-2FAA7BD9F6D2}"/>
    <cellStyle name="40% - Accent1 2 3 2 7" xfId="5666" xr:uid="{00000000-0005-0000-0000-0000A6090000}"/>
    <cellStyle name="40% - Accent1 2 3 2 7 2" xfId="23434" xr:uid="{B423785F-D67F-4DFC-945F-3B400C814EAE}"/>
    <cellStyle name="40% - Accent1 2 3 2 8" xfId="23413" xr:uid="{7E001283-D442-46AB-BC11-87FFEF57119E}"/>
    <cellStyle name="40% - Accent1 2 3 3" xfId="5667" xr:uid="{00000000-0005-0000-0000-0000A7090000}"/>
    <cellStyle name="40% - Accent1 2 3 3 2" xfId="5668" xr:uid="{00000000-0005-0000-0000-0000A8090000}"/>
    <cellStyle name="40% - Accent1 2 3 3 2 2" xfId="5669" xr:uid="{00000000-0005-0000-0000-0000A9090000}"/>
    <cellStyle name="40% - Accent1 2 3 3 2 2 2" xfId="23437" xr:uid="{FE02E27E-304D-447C-91AB-4A648EC8BB27}"/>
    <cellStyle name="40% - Accent1 2 3 3 2 3" xfId="5670" xr:uid="{00000000-0005-0000-0000-0000AA090000}"/>
    <cellStyle name="40% - Accent1 2 3 3 2 3 2" xfId="23438" xr:uid="{3EEE0E82-EED7-43F9-B231-F405C308408F}"/>
    <cellStyle name="40% - Accent1 2 3 3 2 4" xfId="23436" xr:uid="{4278F58C-F97A-4498-8C20-C4616EEE00E7}"/>
    <cellStyle name="40% - Accent1 2 3 3 3" xfId="5671" xr:uid="{00000000-0005-0000-0000-0000AB090000}"/>
    <cellStyle name="40% - Accent1 2 3 3 3 2" xfId="5672" xr:uid="{00000000-0005-0000-0000-0000AC090000}"/>
    <cellStyle name="40% - Accent1 2 3 3 3 2 2" xfId="23440" xr:uid="{07862824-1AF4-4ED9-91EC-DD4CE44B7E3C}"/>
    <cellStyle name="40% - Accent1 2 3 3 3 3" xfId="23439" xr:uid="{868072DA-93CD-45B5-95ED-DF6850010E0E}"/>
    <cellStyle name="40% - Accent1 2 3 3 4" xfId="5673" xr:uid="{00000000-0005-0000-0000-0000AD090000}"/>
    <cellStyle name="40% - Accent1 2 3 3 4 2" xfId="23441" xr:uid="{771A8588-07B5-4B0D-94C9-6C79A4473CA0}"/>
    <cellStyle name="40% - Accent1 2 3 3 5" xfId="23435" xr:uid="{5D5E4F48-7E3E-49CC-B849-062E51DF952D}"/>
    <cellStyle name="40% - Accent1 2 3 4" xfId="5674" xr:uid="{00000000-0005-0000-0000-0000AE090000}"/>
    <cellStyle name="40% - Accent1 2 3 4 2" xfId="5675" xr:uid="{00000000-0005-0000-0000-0000AF090000}"/>
    <cellStyle name="40% - Accent1 2 3 4 2 2" xfId="5676" xr:uid="{00000000-0005-0000-0000-0000B0090000}"/>
    <cellStyle name="40% - Accent1 2 3 4 2 2 2" xfId="23444" xr:uid="{56F31BC2-C2F2-4F3A-A28D-CC411C1B2DE4}"/>
    <cellStyle name="40% - Accent1 2 3 4 2 3" xfId="5677" xr:uid="{00000000-0005-0000-0000-0000B1090000}"/>
    <cellStyle name="40% - Accent1 2 3 4 2 3 2" xfId="23445" xr:uid="{09D4DB7A-C414-46D3-847C-2C927E38894F}"/>
    <cellStyle name="40% - Accent1 2 3 4 2 4" xfId="23443" xr:uid="{3B9F414C-F128-4ACC-A1B7-35B2FF7C2133}"/>
    <cellStyle name="40% - Accent1 2 3 4 3" xfId="5678" xr:uid="{00000000-0005-0000-0000-0000B2090000}"/>
    <cellStyle name="40% - Accent1 2 3 4 3 2" xfId="5679" xr:uid="{00000000-0005-0000-0000-0000B3090000}"/>
    <cellStyle name="40% - Accent1 2 3 4 3 2 2" xfId="23447" xr:uid="{02E1681B-858F-49A5-99DD-CAA38B9B2074}"/>
    <cellStyle name="40% - Accent1 2 3 4 3 3" xfId="23446" xr:uid="{250C847E-DBCD-4DF3-9F94-3BB8BC494239}"/>
    <cellStyle name="40% - Accent1 2 3 4 4" xfId="5680" xr:uid="{00000000-0005-0000-0000-0000B4090000}"/>
    <cellStyle name="40% - Accent1 2 3 4 4 2" xfId="23448" xr:uid="{BA5DA903-B1C8-46A2-9B0A-BFDBC94171EC}"/>
    <cellStyle name="40% - Accent1 2 3 4 5" xfId="23442" xr:uid="{2880BA32-92CF-4729-893D-2492982086EA}"/>
    <cellStyle name="40% - Accent1 2 3 5" xfId="5681" xr:uid="{00000000-0005-0000-0000-0000B5090000}"/>
    <cellStyle name="40% - Accent1 2 3 5 2" xfId="5682" xr:uid="{00000000-0005-0000-0000-0000B6090000}"/>
    <cellStyle name="40% - Accent1 2 3 5 2 2" xfId="23450" xr:uid="{0D2C9B94-3633-413C-B56A-19202E380EFE}"/>
    <cellStyle name="40% - Accent1 2 3 5 3" xfId="5683" xr:uid="{00000000-0005-0000-0000-0000B7090000}"/>
    <cellStyle name="40% - Accent1 2 3 5 3 2" xfId="23451" xr:uid="{D9779424-5585-446A-B685-4D003DD395E2}"/>
    <cellStyle name="40% - Accent1 2 3 5 4" xfId="23449" xr:uid="{CF281639-AB34-47D8-A5D7-87BD9F58EC23}"/>
    <cellStyle name="40% - Accent1 2 3 6" xfId="5684" xr:uid="{00000000-0005-0000-0000-0000B8090000}"/>
    <cellStyle name="40% - Accent1 2 3 6 2" xfId="23452" xr:uid="{D1C78E11-879E-4DF8-8F8B-B8D49989220D}"/>
    <cellStyle name="40% - Accent1 2 3 7" xfId="5685" xr:uid="{00000000-0005-0000-0000-0000B9090000}"/>
    <cellStyle name="40% - Accent1 2 3 7 2" xfId="5686" xr:uid="{00000000-0005-0000-0000-0000BA090000}"/>
    <cellStyle name="40% - Accent1 2 3 7 2 2" xfId="23454" xr:uid="{0CC45862-8086-4764-A259-97A16B5DFF7F}"/>
    <cellStyle name="40% - Accent1 2 3 7 3" xfId="23453" xr:uid="{3C7125B9-EE45-46A2-A8F9-3D5FB190E28A}"/>
    <cellStyle name="40% - Accent1 2 3 8" xfId="5687" xr:uid="{00000000-0005-0000-0000-0000BB090000}"/>
    <cellStyle name="40% - Accent1 2 3 8 2" xfId="23455" xr:uid="{CA497584-5389-4348-9E6F-3419B2C0A626}"/>
    <cellStyle name="40% - Accent1 2 3 9" xfId="23412" xr:uid="{9064F836-3650-428A-A395-F531F2812F0E}"/>
    <cellStyle name="40% - Accent1 2 4" xfId="5688" xr:uid="{00000000-0005-0000-0000-0000BC090000}"/>
    <cellStyle name="40% - Accent1 2 4 2" xfId="5689" xr:uid="{00000000-0005-0000-0000-0000BD090000}"/>
    <cellStyle name="40% - Accent1 2 4 2 2" xfId="5690" xr:uid="{00000000-0005-0000-0000-0000BE090000}"/>
    <cellStyle name="40% - Accent1 2 4 2 2 2" xfId="5691" xr:uid="{00000000-0005-0000-0000-0000BF090000}"/>
    <cellStyle name="40% - Accent1 2 4 2 2 2 2" xfId="5692" xr:uid="{00000000-0005-0000-0000-0000C0090000}"/>
    <cellStyle name="40% - Accent1 2 4 2 2 2 2 2" xfId="23460" xr:uid="{A66F044D-9317-4EF7-AAD9-5CC283449FCB}"/>
    <cellStyle name="40% - Accent1 2 4 2 2 2 3" xfId="5693" xr:uid="{00000000-0005-0000-0000-0000C1090000}"/>
    <cellStyle name="40% - Accent1 2 4 2 2 2 3 2" xfId="23461" xr:uid="{0E76B1F1-190E-4DC4-B46E-C721DCF9CDD8}"/>
    <cellStyle name="40% - Accent1 2 4 2 2 2 4" xfId="23459" xr:uid="{651CC66F-A68F-4C38-BDFF-C2427AC6B994}"/>
    <cellStyle name="40% - Accent1 2 4 2 2 3" xfId="5694" xr:uid="{00000000-0005-0000-0000-0000C2090000}"/>
    <cellStyle name="40% - Accent1 2 4 2 2 3 2" xfId="5695" xr:uid="{00000000-0005-0000-0000-0000C3090000}"/>
    <cellStyle name="40% - Accent1 2 4 2 2 3 2 2" xfId="23463" xr:uid="{0E52F180-3432-4521-90E7-2F6B421B6B2C}"/>
    <cellStyle name="40% - Accent1 2 4 2 2 3 3" xfId="23462" xr:uid="{7C7B9062-AD4E-4554-BF37-98ED97825137}"/>
    <cellStyle name="40% - Accent1 2 4 2 2 4" xfId="5696" xr:uid="{00000000-0005-0000-0000-0000C4090000}"/>
    <cellStyle name="40% - Accent1 2 4 2 2 4 2" xfId="23464" xr:uid="{1DE44D36-1F9C-4665-92BE-367470D0FF7A}"/>
    <cellStyle name="40% - Accent1 2 4 2 2 5" xfId="23458" xr:uid="{469F107B-0098-4B50-819C-0AD4273234FC}"/>
    <cellStyle name="40% - Accent1 2 4 2 3" xfId="5697" xr:uid="{00000000-0005-0000-0000-0000C5090000}"/>
    <cellStyle name="40% - Accent1 2 4 2 3 2" xfId="5698" xr:uid="{00000000-0005-0000-0000-0000C6090000}"/>
    <cellStyle name="40% - Accent1 2 4 2 3 2 2" xfId="5699" xr:uid="{00000000-0005-0000-0000-0000C7090000}"/>
    <cellStyle name="40% - Accent1 2 4 2 3 2 2 2" xfId="23467" xr:uid="{40E2BF23-BE77-4F43-AB09-EE87A8DB3DA2}"/>
    <cellStyle name="40% - Accent1 2 4 2 3 2 3" xfId="5700" xr:uid="{00000000-0005-0000-0000-0000C8090000}"/>
    <cellStyle name="40% - Accent1 2 4 2 3 2 3 2" xfId="23468" xr:uid="{AAE26878-C850-4B20-80D4-F38C5E93CEE3}"/>
    <cellStyle name="40% - Accent1 2 4 2 3 2 4" xfId="23466" xr:uid="{1D666BDD-0FE1-4B0A-956E-52502F4D8CEA}"/>
    <cellStyle name="40% - Accent1 2 4 2 3 3" xfId="5701" xr:uid="{00000000-0005-0000-0000-0000C9090000}"/>
    <cellStyle name="40% - Accent1 2 4 2 3 3 2" xfId="5702" xr:uid="{00000000-0005-0000-0000-0000CA090000}"/>
    <cellStyle name="40% - Accent1 2 4 2 3 3 2 2" xfId="23470" xr:uid="{1855035F-D736-43A9-B120-89F1CF1F1D21}"/>
    <cellStyle name="40% - Accent1 2 4 2 3 3 3" xfId="23469" xr:uid="{1B070CE2-063A-494A-BA7B-C38E53C57191}"/>
    <cellStyle name="40% - Accent1 2 4 2 3 4" xfId="5703" xr:uid="{00000000-0005-0000-0000-0000CB090000}"/>
    <cellStyle name="40% - Accent1 2 4 2 3 4 2" xfId="23471" xr:uid="{536B6E4C-1246-4268-9174-996B524783D8}"/>
    <cellStyle name="40% - Accent1 2 4 2 3 5" xfId="23465" xr:uid="{B1E94AEC-692D-47C9-B606-3CBD07F3F423}"/>
    <cellStyle name="40% - Accent1 2 4 2 4" xfId="5704" xr:uid="{00000000-0005-0000-0000-0000CC090000}"/>
    <cellStyle name="40% - Accent1 2 4 2 4 2" xfId="5705" xr:uid="{00000000-0005-0000-0000-0000CD090000}"/>
    <cellStyle name="40% - Accent1 2 4 2 4 2 2" xfId="23473" xr:uid="{154A65B9-6C45-4AFD-9CC5-EB9D1C0D1A85}"/>
    <cellStyle name="40% - Accent1 2 4 2 4 3" xfId="5706" xr:uid="{00000000-0005-0000-0000-0000CE090000}"/>
    <cellStyle name="40% - Accent1 2 4 2 4 3 2" xfId="23474" xr:uid="{A8A69C4E-C516-42C0-AF20-5A07C98868F1}"/>
    <cellStyle name="40% - Accent1 2 4 2 4 4" xfId="23472" xr:uid="{64AA49BC-A423-4A4A-807D-2C52F0B4ABD7}"/>
    <cellStyle name="40% - Accent1 2 4 2 5" xfId="5707" xr:uid="{00000000-0005-0000-0000-0000CF090000}"/>
    <cellStyle name="40% - Accent1 2 4 2 5 2" xfId="23475" xr:uid="{760944AF-589C-49EE-BF62-19F1796E7A79}"/>
    <cellStyle name="40% - Accent1 2 4 2 6" xfId="5708" xr:uid="{00000000-0005-0000-0000-0000D0090000}"/>
    <cellStyle name="40% - Accent1 2 4 2 6 2" xfId="5709" xr:uid="{00000000-0005-0000-0000-0000D1090000}"/>
    <cellStyle name="40% - Accent1 2 4 2 6 2 2" xfId="23477" xr:uid="{1CAB068E-6575-410E-B319-1FF012806D0D}"/>
    <cellStyle name="40% - Accent1 2 4 2 6 3" xfId="23476" xr:uid="{B617126E-A7B9-4680-BC6F-18FD0931AB9E}"/>
    <cellStyle name="40% - Accent1 2 4 2 7" xfId="5710" xr:uid="{00000000-0005-0000-0000-0000D2090000}"/>
    <cellStyle name="40% - Accent1 2 4 2 7 2" xfId="23478" xr:uid="{9D243900-AC8D-4A33-8B79-3E9428FE49E8}"/>
    <cellStyle name="40% - Accent1 2 4 2 8" xfId="23457" xr:uid="{A46D1F40-A4D4-4D77-868C-7ABD5D8309EE}"/>
    <cellStyle name="40% - Accent1 2 4 3" xfId="5711" xr:uid="{00000000-0005-0000-0000-0000D3090000}"/>
    <cellStyle name="40% - Accent1 2 4 3 2" xfId="5712" xr:uid="{00000000-0005-0000-0000-0000D4090000}"/>
    <cellStyle name="40% - Accent1 2 4 3 2 2" xfId="5713" xr:uid="{00000000-0005-0000-0000-0000D5090000}"/>
    <cellStyle name="40% - Accent1 2 4 3 2 2 2" xfId="23481" xr:uid="{136A6829-5C6D-4833-BB12-EB6C1037EC41}"/>
    <cellStyle name="40% - Accent1 2 4 3 2 3" xfId="5714" xr:uid="{00000000-0005-0000-0000-0000D6090000}"/>
    <cellStyle name="40% - Accent1 2 4 3 2 3 2" xfId="23482" xr:uid="{EAAAC627-FE80-4A6A-B787-400E4D8965CA}"/>
    <cellStyle name="40% - Accent1 2 4 3 2 4" xfId="23480" xr:uid="{83D26E37-F2BB-481B-9E26-D054B52C3FCA}"/>
    <cellStyle name="40% - Accent1 2 4 3 3" xfId="5715" xr:uid="{00000000-0005-0000-0000-0000D7090000}"/>
    <cellStyle name="40% - Accent1 2 4 3 3 2" xfId="5716" xr:uid="{00000000-0005-0000-0000-0000D8090000}"/>
    <cellStyle name="40% - Accent1 2 4 3 3 2 2" xfId="23484" xr:uid="{89860252-F625-4C46-98FB-293D2D99BDCE}"/>
    <cellStyle name="40% - Accent1 2 4 3 3 3" xfId="23483" xr:uid="{C816543B-D044-4EEE-B464-4635B734F9E1}"/>
    <cellStyle name="40% - Accent1 2 4 3 4" xfId="5717" xr:uid="{00000000-0005-0000-0000-0000D9090000}"/>
    <cellStyle name="40% - Accent1 2 4 3 4 2" xfId="23485" xr:uid="{38F9CF02-0C5A-4B33-A636-9F21C3C1B3EA}"/>
    <cellStyle name="40% - Accent1 2 4 3 5" xfId="23479" xr:uid="{5AB73AAF-FAB6-4DDF-A316-9B0F9D02651D}"/>
    <cellStyle name="40% - Accent1 2 4 4" xfId="5718" xr:uid="{00000000-0005-0000-0000-0000DA090000}"/>
    <cellStyle name="40% - Accent1 2 4 4 2" xfId="5719" xr:uid="{00000000-0005-0000-0000-0000DB090000}"/>
    <cellStyle name="40% - Accent1 2 4 4 2 2" xfId="5720" xr:uid="{00000000-0005-0000-0000-0000DC090000}"/>
    <cellStyle name="40% - Accent1 2 4 4 2 2 2" xfId="23488" xr:uid="{D495B26E-274E-43FD-A86D-E80584BE6309}"/>
    <cellStyle name="40% - Accent1 2 4 4 2 3" xfId="5721" xr:uid="{00000000-0005-0000-0000-0000DD090000}"/>
    <cellStyle name="40% - Accent1 2 4 4 2 3 2" xfId="23489" xr:uid="{5932630C-ECC4-42C3-8ECC-8AEA3FE61F17}"/>
    <cellStyle name="40% - Accent1 2 4 4 2 4" xfId="23487" xr:uid="{ED06EDBF-D7EA-4691-8CC6-92516C3E91C4}"/>
    <cellStyle name="40% - Accent1 2 4 4 3" xfId="5722" xr:uid="{00000000-0005-0000-0000-0000DE090000}"/>
    <cellStyle name="40% - Accent1 2 4 4 3 2" xfId="5723" xr:uid="{00000000-0005-0000-0000-0000DF090000}"/>
    <cellStyle name="40% - Accent1 2 4 4 3 2 2" xfId="23491" xr:uid="{269C8A95-29E5-423F-8CB2-7A68689BF241}"/>
    <cellStyle name="40% - Accent1 2 4 4 3 3" xfId="23490" xr:uid="{042BCDC0-9562-44EF-A086-AF820F026670}"/>
    <cellStyle name="40% - Accent1 2 4 4 4" xfId="5724" xr:uid="{00000000-0005-0000-0000-0000E0090000}"/>
    <cellStyle name="40% - Accent1 2 4 4 4 2" xfId="23492" xr:uid="{3057DE9E-E28D-4621-AD25-4729A13F7B18}"/>
    <cellStyle name="40% - Accent1 2 4 4 5" xfId="23486" xr:uid="{3610866A-86CD-4695-A58A-3A13674CDC92}"/>
    <cellStyle name="40% - Accent1 2 4 5" xfId="5725" xr:uid="{00000000-0005-0000-0000-0000E1090000}"/>
    <cellStyle name="40% - Accent1 2 4 5 2" xfId="5726" xr:uid="{00000000-0005-0000-0000-0000E2090000}"/>
    <cellStyle name="40% - Accent1 2 4 5 2 2" xfId="23494" xr:uid="{AA91DA73-2AB9-40B5-88D8-6FF7350E6D06}"/>
    <cellStyle name="40% - Accent1 2 4 5 3" xfId="5727" xr:uid="{00000000-0005-0000-0000-0000E3090000}"/>
    <cellStyle name="40% - Accent1 2 4 5 3 2" xfId="23495" xr:uid="{ADDE66DA-E65E-49D4-8BA3-D84DE674FE44}"/>
    <cellStyle name="40% - Accent1 2 4 5 4" xfId="23493" xr:uid="{E534DA0D-8207-4B5C-90C4-621CD7524094}"/>
    <cellStyle name="40% - Accent1 2 4 6" xfId="5728" xr:uid="{00000000-0005-0000-0000-0000E4090000}"/>
    <cellStyle name="40% - Accent1 2 4 6 2" xfId="23496" xr:uid="{155C71D8-A732-47A0-BF37-4F148DBD7911}"/>
    <cellStyle name="40% - Accent1 2 4 7" xfId="5729" xr:uid="{00000000-0005-0000-0000-0000E5090000}"/>
    <cellStyle name="40% - Accent1 2 4 7 2" xfId="5730" xr:uid="{00000000-0005-0000-0000-0000E6090000}"/>
    <cellStyle name="40% - Accent1 2 4 7 2 2" xfId="23498" xr:uid="{269410F6-B33E-41CB-9951-ECDFCB6FE0BC}"/>
    <cellStyle name="40% - Accent1 2 4 7 3" xfId="23497" xr:uid="{8609B32B-435C-4329-A58E-595E8F6EFB06}"/>
    <cellStyle name="40% - Accent1 2 4 8" xfId="5731" xr:uid="{00000000-0005-0000-0000-0000E7090000}"/>
    <cellStyle name="40% - Accent1 2 4 8 2" xfId="23499" xr:uid="{468631D8-39B4-4936-9BF8-924FF17A8EDD}"/>
    <cellStyle name="40% - Accent1 2 4 9" xfId="23456" xr:uid="{188C5EDE-61F3-4A6C-982E-9DEBAD5B11C8}"/>
    <cellStyle name="40% - Accent1 2 5" xfId="5732" xr:uid="{00000000-0005-0000-0000-0000E8090000}"/>
    <cellStyle name="40% - Accent1 2 5 2" xfId="5733" xr:uid="{00000000-0005-0000-0000-0000E9090000}"/>
    <cellStyle name="40% - Accent1 2 5 2 2" xfId="5734" xr:uid="{00000000-0005-0000-0000-0000EA090000}"/>
    <cellStyle name="40% - Accent1 2 5 2 2 2" xfId="5735" xr:uid="{00000000-0005-0000-0000-0000EB090000}"/>
    <cellStyle name="40% - Accent1 2 5 2 2 2 2" xfId="5736" xr:uid="{00000000-0005-0000-0000-0000EC090000}"/>
    <cellStyle name="40% - Accent1 2 5 2 2 2 2 2" xfId="23504" xr:uid="{7CDE259A-5B58-40CB-AC89-CF567DDD2431}"/>
    <cellStyle name="40% - Accent1 2 5 2 2 2 3" xfId="5737" xr:uid="{00000000-0005-0000-0000-0000ED090000}"/>
    <cellStyle name="40% - Accent1 2 5 2 2 2 3 2" xfId="23505" xr:uid="{C61FB679-920C-41E7-B92D-B943C7923BB5}"/>
    <cellStyle name="40% - Accent1 2 5 2 2 2 4" xfId="23503" xr:uid="{C7ED8EEB-EACF-43FC-84EB-752771EC27B0}"/>
    <cellStyle name="40% - Accent1 2 5 2 2 3" xfId="5738" xr:uid="{00000000-0005-0000-0000-0000EE090000}"/>
    <cellStyle name="40% - Accent1 2 5 2 2 3 2" xfId="5739" xr:uid="{00000000-0005-0000-0000-0000EF090000}"/>
    <cellStyle name="40% - Accent1 2 5 2 2 3 2 2" xfId="23507" xr:uid="{4C0F28B2-2EB8-4989-B644-C909B1932B91}"/>
    <cellStyle name="40% - Accent1 2 5 2 2 3 3" xfId="23506" xr:uid="{08F55893-9463-42C3-9388-20F858045802}"/>
    <cellStyle name="40% - Accent1 2 5 2 2 4" xfId="5740" xr:uid="{00000000-0005-0000-0000-0000F0090000}"/>
    <cellStyle name="40% - Accent1 2 5 2 2 4 2" xfId="23508" xr:uid="{71C5D260-CDD3-4A7D-8659-867730B89755}"/>
    <cellStyle name="40% - Accent1 2 5 2 2 5" xfId="23502" xr:uid="{9F25CAFA-A1B3-478F-B245-765E85EE63F8}"/>
    <cellStyle name="40% - Accent1 2 5 2 3" xfId="5741" xr:uid="{00000000-0005-0000-0000-0000F1090000}"/>
    <cellStyle name="40% - Accent1 2 5 2 3 2" xfId="5742" xr:uid="{00000000-0005-0000-0000-0000F2090000}"/>
    <cellStyle name="40% - Accent1 2 5 2 3 2 2" xfId="5743" xr:uid="{00000000-0005-0000-0000-0000F3090000}"/>
    <cellStyle name="40% - Accent1 2 5 2 3 2 2 2" xfId="23511" xr:uid="{538CC3D8-194F-4BF6-A933-AD84096B68AC}"/>
    <cellStyle name="40% - Accent1 2 5 2 3 2 3" xfId="5744" xr:uid="{00000000-0005-0000-0000-0000F4090000}"/>
    <cellStyle name="40% - Accent1 2 5 2 3 2 3 2" xfId="23512" xr:uid="{D79E1898-FDC8-45D5-BA7F-2472B31532FA}"/>
    <cellStyle name="40% - Accent1 2 5 2 3 2 4" xfId="23510" xr:uid="{0047C371-F8B3-4ED2-911F-EDF5A49878E8}"/>
    <cellStyle name="40% - Accent1 2 5 2 3 3" xfId="5745" xr:uid="{00000000-0005-0000-0000-0000F5090000}"/>
    <cellStyle name="40% - Accent1 2 5 2 3 3 2" xfId="5746" xr:uid="{00000000-0005-0000-0000-0000F6090000}"/>
    <cellStyle name="40% - Accent1 2 5 2 3 3 2 2" xfId="23514" xr:uid="{878C8E68-2155-4AD5-9E33-2370B46BD899}"/>
    <cellStyle name="40% - Accent1 2 5 2 3 3 3" xfId="23513" xr:uid="{8888A36B-0259-4FB1-80F1-32322526CB88}"/>
    <cellStyle name="40% - Accent1 2 5 2 3 4" xfId="5747" xr:uid="{00000000-0005-0000-0000-0000F7090000}"/>
    <cellStyle name="40% - Accent1 2 5 2 3 4 2" xfId="23515" xr:uid="{F3D38027-4B13-4A29-BB39-6EEE50F48073}"/>
    <cellStyle name="40% - Accent1 2 5 2 3 5" xfId="23509" xr:uid="{7203FDB1-674D-4A15-8379-F07A8FD72B34}"/>
    <cellStyle name="40% - Accent1 2 5 2 4" xfId="5748" xr:uid="{00000000-0005-0000-0000-0000F8090000}"/>
    <cellStyle name="40% - Accent1 2 5 2 4 2" xfId="5749" xr:uid="{00000000-0005-0000-0000-0000F9090000}"/>
    <cellStyle name="40% - Accent1 2 5 2 4 2 2" xfId="23517" xr:uid="{5AF7B217-C07F-4EAC-8186-77C426F26AC5}"/>
    <cellStyle name="40% - Accent1 2 5 2 4 3" xfId="5750" xr:uid="{00000000-0005-0000-0000-0000FA090000}"/>
    <cellStyle name="40% - Accent1 2 5 2 4 3 2" xfId="23518" xr:uid="{F470B664-E2CF-4E2F-A8CF-2EC6A99978E2}"/>
    <cellStyle name="40% - Accent1 2 5 2 4 4" xfId="23516" xr:uid="{75D31F29-6530-4D7C-8829-3D28D1DC09D1}"/>
    <cellStyle name="40% - Accent1 2 5 2 5" xfId="5751" xr:uid="{00000000-0005-0000-0000-0000FB090000}"/>
    <cellStyle name="40% - Accent1 2 5 2 5 2" xfId="23519" xr:uid="{65978462-3E90-4D60-820F-8E4229A8424D}"/>
    <cellStyle name="40% - Accent1 2 5 2 6" xfId="5752" xr:uid="{00000000-0005-0000-0000-0000FC090000}"/>
    <cellStyle name="40% - Accent1 2 5 2 6 2" xfId="5753" xr:uid="{00000000-0005-0000-0000-0000FD090000}"/>
    <cellStyle name="40% - Accent1 2 5 2 6 2 2" xfId="23521" xr:uid="{B0A4C5A7-F25C-4429-AA1F-ADD9A77250BD}"/>
    <cellStyle name="40% - Accent1 2 5 2 6 3" xfId="23520" xr:uid="{BACB8D8F-49EF-4BD7-A142-A6E457F7D7E0}"/>
    <cellStyle name="40% - Accent1 2 5 2 7" xfId="5754" xr:uid="{00000000-0005-0000-0000-0000FE090000}"/>
    <cellStyle name="40% - Accent1 2 5 2 7 2" xfId="23522" xr:uid="{8B2BAD6C-1D5E-4C8A-B49A-E9701E4E67EF}"/>
    <cellStyle name="40% - Accent1 2 5 2 8" xfId="23501" xr:uid="{244900D0-85EA-49DC-BB86-2A99832E9507}"/>
    <cellStyle name="40% - Accent1 2 5 3" xfId="5755" xr:uid="{00000000-0005-0000-0000-0000FF090000}"/>
    <cellStyle name="40% - Accent1 2 5 3 2" xfId="5756" xr:uid="{00000000-0005-0000-0000-0000000A0000}"/>
    <cellStyle name="40% - Accent1 2 5 3 2 2" xfId="5757" xr:uid="{00000000-0005-0000-0000-0000010A0000}"/>
    <cellStyle name="40% - Accent1 2 5 3 2 2 2" xfId="23525" xr:uid="{AE35D82A-E374-41A1-8C18-0EF58648568B}"/>
    <cellStyle name="40% - Accent1 2 5 3 2 3" xfId="5758" xr:uid="{00000000-0005-0000-0000-0000020A0000}"/>
    <cellStyle name="40% - Accent1 2 5 3 2 3 2" xfId="23526" xr:uid="{968376E4-757C-460F-AB85-1E798F413A5F}"/>
    <cellStyle name="40% - Accent1 2 5 3 2 4" xfId="23524" xr:uid="{558EB138-21E1-48BD-B27A-8E6284AB21D2}"/>
    <cellStyle name="40% - Accent1 2 5 3 3" xfId="5759" xr:uid="{00000000-0005-0000-0000-0000030A0000}"/>
    <cellStyle name="40% - Accent1 2 5 3 3 2" xfId="5760" xr:uid="{00000000-0005-0000-0000-0000040A0000}"/>
    <cellStyle name="40% - Accent1 2 5 3 3 2 2" xfId="23528" xr:uid="{DF4D39FA-DC48-47ED-8223-BFB07C381B97}"/>
    <cellStyle name="40% - Accent1 2 5 3 3 3" xfId="23527" xr:uid="{18C64E87-B442-47D4-83D4-F03ECBA1BF9F}"/>
    <cellStyle name="40% - Accent1 2 5 3 4" xfId="5761" xr:uid="{00000000-0005-0000-0000-0000050A0000}"/>
    <cellStyle name="40% - Accent1 2 5 3 4 2" xfId="23529" xr:uid="{4049D61B-E4EC-40C5-B897-DED543CEB8D9}"/>
    <cellStyle name="40% - Accent1 2 5 3 5" xfId="23523" xr:uid="{4FAEFDDB-C328-4642-A246-1F1E0B08D93B}"/>
    <cellStyle name="40% - Accent1 2 5 4" xfId="5762" xr:uid="{00000000-0005-0000-0000-0000060A0000}"/>
    <cellStyle name="40% - Accent1 2 5 4 2" xfId="5763" xr:uid="{00000000-0005-0000-0000-0000070A0000}"/>
    <cellStyle name="40% - Accent1 2 5 4 2 2" xfId="5764" xr:uid="{00000000-0005-0000-0000-0000080A0000}"/>
    <cellStyle name="40% - Accent1 2 5 4 2 2 2" xfId="23532" xr:uid="{E3E64E5C-B7D4-4CB8-8CE6-A6C202DAC027}"/>
    <cellStyle name="40% - Accent1 2 5 4 2 3" xfId="5765" xr:uid="{00000000-0005-0000-0000-0000090A0000}"/>
    <cellStyle name="40% - Accent1 2 5 4 2 3 2" xfId="23533" xr:uid="{583819B9-F91E-4CFF-8263-535936505E24}"/>
    <cellStyle name="40% - Accent1 2 5 4 2 4" xfId="23531" xr:uid="{26F97BAA-6570-4B8F-AC14-6A3412B548ED}"/>
    <cellStyle name="40% - Accent1 2 5 4 3" xfId="5766" xr:uid="{00000000-0005-0000-0000-00000A0A0000}"/>
    <cellStyle name="40% - Accent1 2 5 4 3 2" xfId="5767" xr:uid="{00000000-0005-0000-0000-00000B0A0000}"/>
    <cellStyle name="40% - Accent1 2 5 4 3 2 2" xfId="23535" xr:uid="{7E404B65-773C-4106-B341-8A8515B2AE1E}"/>
    <cellStyle name="40% - Accent1 2 5 4 3 3" xfId="23534" xr:uid="{D4B15E69-2AFE-42F0-BA13-486F23087587}"/>
    <cellStyle name="40% - Accent1 2 5 4 4" xfId="5768" xr:uid="{00000000-0005-0000-0000-00000C0A0000}"/>
    <cellStyle name="40% - Accent1 2 5 4 4 2" xfId="23536" xr:uid="{6C20BD97-2002-471E-8789-CA2CF5DC0A26}"/>
    <cellStyle name="40% - Accent1 2 5 4 5" xfId="23530" xr:uid="{FC492949-1E41-4AF8-8CF9-1E9220A16E68}"/>
    <cellStyle name="40% - Accent1 2 5 5" xfId="5769" xr:uid="{00000000-0005-0000-0000-00000D0A0000}"/>
    <cellStyle name="40% - Accent1 2 5 5 2" xfId="5770" xr:uid="{00000000-0005-0000-0000-00000E0A0000}"/>
    <cellStyle name="40% - Accent1 2 5 5 2 2" xfId="23538" xr:uid="{DAABA919-71D7-4BE5-984C-CFDD36AC78BB}"/>
    <cellStyle name="40% - Accent1 2 5 5 3" xfId="5771" xr:uid="{00000000-0005-0000-0000-00000F0A0000}"/>
    <cellStyle name="40% - Accent1 2 5 5 3 2" xfId="23539" xr:uid="{ADD1916C-E481-4515-BD15-E1A8949682B9}"/>
    <cellStyle name="40% - Accent1 2 5 5 4" xfId="23537" xr:uid="{CD9CA76E-F478-4F4E-9E8D-57E7602A6DEC}"/>
    <cellStyle name="40% - Accent1 2 5 6" xfId="5772" xr:uid="{00000000-0005-0000-0000-0000100A0000}"/>
    <cellStyle name="40% - Accent1 2 5 6 2" xfId="23540" xr:uid="{B0CC62A6-2DDC-4F26-BD2E-5405F2E7682B}"/>
    <cellStyle name="40% - Accent1 2 5 7" xfId="5773" xr:uid="{00000000-0005-0000-0000-0000110A0000}"/>
    <cellStyle name="40% - Accent1 2 5 7 2" xfId="5774" xr:uid="{00000000-0005-0000-0000-0000120A0000}"/>
    <cellStyle name="40% - Accent1 2 5 7 2 2" xfId="23542" xr:uid="{0B543641-4FE8-4B1F-9338-11388409E442}"/>
    <cellStyle name="40% - Accent1 2 5 7 3" xfId="23541" xr:uid="{2AE3E362-8635-4515-99C1-8F4AF037D4A3}"/>
    <cellStyle name="40% - Accent1 2 5 8" xfId="5775" xr:uid="{00000000-0005-0000-0000-0000130A0000}"/>
    <cellStyle name="40% - Accent1 2 5 8 2" xfId="23543" xr:uid="{8EEB880F-C624-4253-9BB7-DF9DBC1CCB5C}"/>
    <cellStyle name="40% - Accent1 2 5 9" xfId="23500" xr:uid="{60E68196-ED45-4E78-AD92-A98303C00705}"/>
    <cellStyle name="40% - Accent1 2 6" xfId="5776" xr:uid="{00000000-0005-0000-0000-0000140A0000}"/>
    <cellStyle name="40% - Accent1 2 6 2" xfId="5777" xr:uid="{00000000-0005-0000-0000-0000150A0000}"/>
    <cellStyle name="40% - Accent1 2 6 2 2" xfId="5778" xr:uid="{00000000-0005-0000-0000-0000160A0000}"/>
    <cellStyle name="40% - Accent1 2 6 2 2 2" xfId="5779" xr:uid="{00000000-0005-0000-0000-0000170A0000}"/>
    <cellStyle name="40% - Accent1 2 6 2 2 2 2" xfId="5780" xr:uid="{00000000-0005-0000-0000-0000180A0000}"/>
    <cellStyle name="40% - Accent1 2 6 2 2 2 2 2" xfId="23548" xr:uid="{CCEC68A8-E278-4D94-8446-BF09C236E1E1}"/>
    <cellStyle name="40% - Accent1 2 6 2 2 2 3" xfId="5781" xr:uid="{00000000-0005-0000-0000-0000190A0000}"/>
    <cellStyle name="40% - Accent1 2 6 2 2 2 3 2" xfId="23549" xr:uid="{596392EF-79C6-4437-ACE1-6421E0C758E3}"/>
    <cellStyle name="40% - Accent1 2 6 2 2 2 4" xfId="23547" xr:uid="{65F29FB5-3186-43AD-B7FF-3D791AA200F3}"/>
    <cellStyle name="40% - Accent1 2 6 2 2 3" xfId="5782" xr:uid="{00000000-0005-0000-0000-00001A0A0000}"/>
    <cellStyle name="40% - Accent1 2 6 2 2 3 2" xfId="5783" xr:uid="{00000000-0005-0000-0000-00001B0A0000}"/>
    <cellStyle name="40% - Accent1 2 6 2 2 3 2 2" xfId="23551" xr:uid="{98D97D22-9D0E-4C4C-86BA-D7CB4EDE2C91}"/>
    <cellStyle name="40% - Accent1 2 6 2 2 3 3" xfId="23550" xr:uid="{E9E45AB9-9814-4F84-BEB7-E242E7191302}"/>
    <cellStyle name="40% - Accent1 2 6 2 2 4" xfId="5784" xr:uid="{00000000-0005-0000-0000-00001C0A0000}"/>
    <cellStyle name="40% - Accent1 2 6 2 2 4 2" xfId="23552" xr:uid="{22CFD813-0169-490E-9556-3D142491F772}"/>
    <cellStyle name="40% - Accent1 2 6 2 2 5" xfId="23546" xr:uid="{55639C8B-C3A6-4C1A-A599-0C8A786D5678}"/>
    <cellStyle name="40% - Accent1 2 6 2 3" xfId="5785" xr:uid="{00000000-0005-0000-0000-00001D0A0000}"/>
    <cellStyle name="40% - Accent1 2 6 2 3 2" xfId="5786" xr:uid="{00000000-0005-0000-0000-00001E0A0000}"/>
    <cellStyle name="40% - Accent1 2 6 2 3 2 2" xfId="5787" xr:uid="{00000000-0005-0000-0000-00001F0A0000}"/>
    <cellStyle name="40% - Accent1 2 6 2 3 2 2 2" xfId="23555" xr:uid="{F3A81773-A537-4E62-8FB4-C0306C48B8A4}"/>
    <cellStyle name="40% - Accent1 2 6 2 3 2 3" xfId="5788" xr:uid="{00000000-0005-0000-0000-0000200A0000}"/>
    <cellStyle name="40% - Accent1 2 6 2 3 2 3 2" xfId="23556" xr:uid="{A740957C-C844-44DE-871C-8EF4E2D08E1B}"/>
    <cellStyle name="40% - Accent1 2 6 2 3 2 4" xfId="23554" xr:uid="{CD13DB82-76DF-409D-945B-E341EB56895F}"/>
    <cellStyle name="40% - Accent1 2 6 2 3 3" xfId="5789" xr:uid="{00000000-0005-0000-0000-0000210A0000}"/>
    <cellStyle name="40% - Accent1 2 6 2 3 3 2" xfId="5790" xr:uid="{00000000-0005-0000-0000-0000220A0000}"/>
    <cellStyle name="40% - Accent1 2 6 2 3 3 2 2" xfId="23558" xr:uid="{2EFF83B1-52FB-45DC-BC77-98A161BD7749}"/>
    <cellStyle name="40% - Accent1 2 6 2 3 3 3" xfId="23557" xr:uid="{6E3DC139-68F2-4B8E-B7FA-6341A7F49B89}"/>
    <cellStyle name="40% - Accent1 2 6 2 3 4" xfId="5791" xr:uid="{00000000-0005-0000-0000-0000230A0000}"/>
    <cellStyle name="40% - Accent1 2 6 2 3 4 2" xfId="23559" xr:uid="{38856AA9-8ADC-4A43-A2B6-BEE024874F40}"/>
    <cellStyle name="40% - Accent1 2 6 2 3 5" xfId="23553" xr:uid="{75FCDE09-FEB5-467E-AE85-A2ECDAE49AEC}"/>
    <cellStyle name="40% - Accent1 2 6 2 4" xfId="5792" xr:uid="{00000000-0005-0000-0000-0000240A0000}"/>
    <cellStyle name="40% - Accent1 2 6 2 4 2" xfId="5793" xr:uid="{00000000-0005-0000-0000-0000250A0000}"/>
    <cellStyle name="40% - Accent1 2 6 2 4 2 2" xfId="23561" xr:uid="{1688711A-2A8B-400C-9369-E53EFD0861FA}"/>
    <cellStyle name="40% - Accent1 2 6 2 4 3" xfId="5794" xr:uid="{00000000-0005-0000-0000-0000260A0000}"/>
    <cellStyle name="40% - Accent1 2 6 2 4 3 2" xfId="23562" xr:uid="{ECE25601-FB4E-4222-9101-00B575C49041}"/>
    <cellStyle name="40% - Accent1 2 6 2 4 4" xfId="23560" xr:uid="{9DA55C41-866E-4EA1-8A58-B97E469BBFC6}"/>
    <cellStyle name="40% - Accent1 2 6 2 5" xfId="5795" xr:uid="{00000000-0005-0000-0000-0000270A0000}"/>
    <cellStyle name="40% - Accent1 2 6 2 5 2" xfId="23563" xr:uid="{FD3CE541-A105-4E1C-8445-D7129B189CD6}"/>
    <cellStyle name="40% - Accent1 2 6 2 6" xfId="5796" xr:uid="{00000000-0005-0000-0000-0000280A0000}"/>
    <cellStyle name="40% - Accent1 2 6 2 6 2" xfId="5797" xr:uid="{00000000-0005-0000-0000-0000290A0000}"/>
    <cellStyle name="40% - Accent1 2 6 2 6 2 2" xfId="23565" xr:uid="{FF0D6B27-FEA9-4AD6-A1EA-16FD231DAA15}"/>
    <cellStyle name="40% - Accent1 2 6 2 6 3" xfId="23564" xr:uid="{D68D2384-93A1-4220-A5AC-1C62FD457D56}"/>
    <cellStyle name="40% - Accent1 2 6 2 7" xfId="5798" xr:uid="{00000000-0005-0000-0000-00002A0A0000}"/>
    <cellStyle name="40% - Accent1 2 6 2 7 2" xfId="23566" xr:uid="{2B6279DF-9C61-4715-9246-86DBE60E8D1D}"/>
    <cellStyle name="40% - Accent1 2 6 2 8" xfId="23545" xr:uid="{732B1CAC-D69D-4070-84BA-3B96BED202AB}"/>
    <cellStyle name="40% - Accent1 2 6 3" xfId="5799" xr:uid="{00000000-0005-0000-0000-00002B0A0000}"/>
    <cellStyle name="40% - Accent1 2 6 3 2" xfId="5800" xr:uid="{00000000-0005-0000-0000-00002C0A0000}"/>
    <cellStyle name="40% - Accent1 2 6 3 2 2" xfId="5801" xr:uid="{00000000-0005-0000-0000-00002D0A0000}"/>
    <cellStyle name="40% - Accent1 2 6 3 2 2 2" xfId="23569" xr:uid="{2E22EF31-11F7-44F0-9311-F5E6FE66FD64}"/>
    <cellStyle name="40% - Accent1 2 6 3 2 3" xfId="5802" xr:uid="{00000000-0005-0000-0000-00002E0A0000}"/>
    <cellStyle name="40% - Accent1 2 6 3 2 3 2" xfId="23570" xr:uid="{5700CB11-75AD-494E-A5FB-6A00724542C1}"/>
    <cellStyle name="40% - Accent1 2 6 3 2 4" xfId="23568" xr:uid="{7279A067-F033-4870-A103-AAF14358CB7C}"/>
    <cellStyle name="40% - Accent1 2 6 3 3" xfId="5803" xr:uid="{00000000-0005-0000-0000-00002F0A0000}"/>
    <cellStyle name="40% - Accent1 2 6 3 3 2" xfId="5804" xr:uid="{00000000-0005-0000-0000-0000300A0000}"/>
    <cellStyle name="40% - Accent1 2 6 3 3 2 2" xfId="23572" xr:uid="{41FC3E6C-1590-4C3A-8090-00A477DA23D4}"/>
    <cellStyle name="40% - Accent1 2 6 3 3 3" xfId="23571" xr:uid="{12A73884-F47F-4E8E-9AC0-683246CABA7E}"/>
    <cellStyle name="40% - Accent1 2 6 3 4" xfId="5805" xr:uid="{00000000-0005-0000-0000-0000310A0000}"/>
    <cellStyle name="40% - Accent1 2 6 3 4 2" xfId="23573" xr:uid="{6B8EE8FE-4AA6-4BDB-96ED-631FB127996B}"/>
    <cellStyle name="40% - Accent1 2 6 3 5" xfId="23567" xr:uid="{7BF0860A-8370-4598-A101-A6AAB5EF9835}"/>
    <cellStyle name="40% - Accent1 2 6 4" xfId="5806" xr:uid="{00000000-0005-0000-0000-0000320A0000}"/>
    <cellStyle name="40% - Accent1 2 6 4 2" xfId="5807" xr:uid="{00000000-0005-0000-0000-0000330A0000}"/>
    <cellStyle name="40% - Accent1 2 6 4 2 2" xfId="5808" xr:uid="{00000000-0005-0000-0000-0000340A0000}"/>
    <cellStyle name="40% - Accent1 2 6 4 2 2 2" xfId="23576" xr:uid="{CBE5E686-1F71-4539-A3E8-3A8235C226BE}"/>
    <cellStyle name="40% - Accent1 2 6 4 2 3" xfId="5809" xr:uid="{00000000-0005-0000-0000-0000350A0000}"/>
    <cellStyle name="40% - Accent1 2 6 4 2 3 2" xfId="23577" xr:uid="{D32605BB-2422-41A4-A560-819EFA955104}"/>
    <cellStyle name="40% - Accent1 2 6 4 2 4" xfId="23575" xr:uid="{666C5C12-06EB-4C9A-8221-1FB5CC8D02CD}"/>
    <cellStyle name="40% - Accent1 2 6 4 3" xfId="5810" xr:uid="{00000000-0005-0000-0000-0000360A0000}"/>
    <cellStyle name="40% - Accent1 2 6 4 3 2" xfId="5811" xr:uid="{00000000-0005-0000-0000-0000370A0000}"/>
    <cellStyle name="40% - Accent1 2 6 4 3 2 2" xfId="23579" xr:uid="{60DEFB7C-E74F-4DAF-9376-D6B879039164}"/>
    <cellStyle name="40% - Accent1 2 6 4 3 3" xfId="23578" xr:uid="{68E13090-B2C8-4502-BE06-10025A435A96}"/>
    <cellStyle name="40% - Accent1 2 6 4 4" xfId="5812" xr:uid="{00000000-0005-0000-0000-0000380A0000}"/>
    <cellStyle name="40% - Accent1 2 6 4 4 2" xfId="23580" xr:uid="{1CEF3651-6108-4171-8138-04CE52D82372}"/>
    <cellStyle name="40% - Accent1 2 6 4 5" xfId="23574" xr:uid="{FCDD2BC4-8F2D-44E7-88B9-9B00AE42C143}"/>
    <cellStyle name="40% - Accent1 2 6 5" xfId="5813" xr:uid="{00000000-0005-0000-0000-0000390A0000}"/>
    <cellStyle name="40% - Accent1 2 6 5 2" xfId="5814" xr:uid="{00000000-0005-0000-0000-00003A0A0000}"/>
    <cellStyle name="40% - Accent1 2 6 5 2 2" xfId="23582" xr:uid="{B0D832F3-2072-41D2-94B8-DA3B01181031}"/>
    <cellStyle name="40% - Accent1 2 6 5 3" xfId="5815" xr:uid="{00000000-0005-0000-0000-00003B0A0000}"/>
    <cellStyle name="40% - Accent1 2 6 5 3 2" xfId="23583" xr:uid="{57585BDF-C606-409D-B831-FA0F1E6981AA}"/>
    <cellStyle name="40% - Accent1 2 6 5 4" xfId="23581" xr:uid="{3332BE4B-F32B-44E8-9679-0915D2CA619A}"/>
    <cellStyle name="40% - Accent1 2 6 6" xfId="5816" xr:uid="{00000000-0005-0000-0000-00003C0A0000}"/>
    <cellStyle name="40% - Accent1 2 6 6 2" xfId="23584" xr:uid="{64B86A39-EBA0-4399-AD22-061E21A8C2C6}"/>
    <cellStyle name="40% - Accent1 2 6 7" xfId="5817" xr:uid="{00000000-0005-0000-0000-00003D0A0000}"/>
    <cellStyle name="40% - Accent1 2 6 7 2" xfId="5818" xr:uid="{00000000-0005-0000-0000-00003E0A0000}"/>
    <cellStyle name="40% - Accent1 2 6 7 2 2" xfId="23586" xr:uid="{C457A33E-5BD7-4569-A643-069F1CB68A62}"/>
    <cellStyle name="40% - Accent1 2 6 7 3" xfId="23585" xr:uid="{11DB2C04-ADE7-4E84-93FE-9F8110F03757}"/>
    <cellStyle name="40% - Accent1 2 6 8" xfId="5819" xr:uid="{00000000-0005-0000-0000-00003F0A0000}"/>
    <cellStyle name="40% - Accent1 2 6 8 2" xfId="23587" xr:uid="{35C09DF6-1097-4496-AAB3-C3C8A4AB45EE}"/>
    <cellStyle name="40% - Accent1 2 6 9" xfId="23544" xr:uid="{0A8D9F3E-8ACB-4350-9F8B-A787195C9553}"/>
    <cellStyle name="40% - Accent1 2 7" xfId="5820" xr:uid="{00000000-0005-0000-0000-0000400A0000}"/>
    <cellStyle name="40% - Accent1 2 7 2" xfId="5821" xr:uid="{00000000-0005-0000-0000-0000410A0000}"/>
    <cellStyle name="40% - Accent1 2 7 2 2" xfId="5822" xr:uid="{00000000-0005-0000-0000-0000420A0000}"/>
    <cellStyle name="40% - Accent1 2 7 2 2 2" xfId="23590" xr:uid="{6DEC8FAD-E1A9-4FA9-9BB7-6D5DE1CFB5BD}"/>
    <cellStyle name="40% - Accent1 2 7 2 3" xfId="5823" xr:uid="{00000000-0005-0000-0000-0000430A0000}"/>
    <cellStyle name="40% - Accent1 2 7 2 3 2" xfId="23591" xr:uid="{78D68D65-CD4A-493A-B8BF-CA66332C016D}"/>
    <cellStyle name="40% - Accent1 2 7 2 4" xfId="23589" xr:uid="{A85EB29B-6423-4194-9985-11E1832361A4}"/>
    <cellStyle name="40% - Accent1 2 7 3" xfId="5824" xr:uid="{00000000-0005-0000-0000-0000440A0000}"/>
    <cellStyle name="40% - Accent1 2 7 3 2" xfId="5825" xr:uid="{00000000-0005-0000-0000-0000450A0000}"/>
    <cellStyle name="40% - Accent1 2 7 3 2 2" xfId="23593" xr:uid="{9141FE3D-354C-4639-BAA8-84C0B7536005}"/>
    <cellStyle name="40% - Accent1 2 7 3 3" xfId="23592" xr:uid="{CBA55F02-E4F4-4029-A508-7B256184ECD0}"/>
    <cellStyle name="40% - Accent1 2 7 4" xfId="5826" xr:uid="{00000000-0005-0000-0000-0000460A0000}"/>
    <cellStyle name="40% - Accent1 2 7 4 2" xfId="23594" xr:uid="{33BA40FF-6621-4648-ABF6-28CD7C5E50BB}"/>
    <cellStyle name="40% - Accent1 2 7 5" xfId="23588" xr:uid="{1DD81586-AE90-4F91-9D5F-4A856A901A56}"/>
    <cellStyle name="40% - Accent1 3" xfId="222" xr:uid="{00000000-0005-0000-0000-00003D000000}"/>
    <cellStyle name="40% - Accent1 3 10" xfId="5827" xr:uid="{00000000-0005-0000-0000-0000470A0000}"/>
    <cellStyle name="40% - Accent1 3 10 2" xfId="23595" xr:uid="{4602C5D0-A9B2-45C4-B08F-1A287F5956C4}"/>
    <cellStyle name="40% - Accent1 3 2" xfId="5828" xr:uid="{00000000-0005-0000-0000-0000480A0000}"/>
    <cellStyle name="40% - Accent1 3 2 2" xfId="5829" xr:uid="{00000000-0005-0000-0000-0000490A0000}"/>
    <cellStyle name="40% - Accent1 3 2 2 2" xfId="5830" xr:uid="{00000000-0005-0000-0000-00004A0A0000}"/>
    <cellStyle name="40% - Accent1 3 2 2 2 2" xfId="5831" xr:uid="{00000000-0005-0000-0000-00004B0A0000}"/>
    <cellStyle name="40% - Accent1 3 2 2 2 2 2" xfId="5832" xr:uid="{00000000-0005-0000-0000-00004C0A0000}"/>
    <cellStyle name="40% - Accent1 3 2 2 2 2 2 2" xfId="23599" xr:uid="{A9CAF5FE-709D-4AD4-A29A-6150C53E104B}"/>
    <cellStyle name="40% - Accent1 3 2 2 2 2 3" xfId="5833" xr:uid="{00000000-0005-0000-0000-00004D0A0000}"/>
    <cellStyle name="40% - Accent1 3 2 2 2 2 3 2" xfId="23600" xr:uid="{7C5EEC9A-74C6-44DE-8605-DFEFFC0CD565}"/>
    <cellStyle name="40% - Accent1 3 2 2 2 2 4" xfId="23598" xr:uid="{D72BE943-69BF-4405-9698-50B5313ADF12}"/>
    <cellStyle name="40% - Accent1 3 2 2 2 3" xfId="5834" xr:uid="{00000000-0005-0000-0000-00004E0A0000}"/>
    <cellStyle name="40% - Accent1 3 2 2 2 3 2" xfId="5835" xr:uid="{00000000-0005-0000-0000-00004F0A0000}"/>
    <cellStyle name="40% - Accent1 3 2 2 2 3 2 2" xfId="23602" xr:uid="{04849C9A-1A51-40A0-AF0C-192EAC3BF7A1}"/>
    <cellStyle name="40% - Accent1 3 2 2 2 3 3" xfId="23601" xr:uid="{1563CFAF-1C8A-4E14-A1A5-8FB82C55AF55}"/>
    <cellStyle name="40% - Accent1 3 2 2 2 4" xfId="5836" xr:uid="{00000000-0005-0000-0000-0000500A0000}"/>
    <cellStyle name="40% - Accent1 3 2 2 2 4 2" xfId="23603" xr:uid="{3E538D5B-1428-482C-AE02-14059646B7D6}"/>
    <cellStyle name="40% - Accent1 3 2 2 2 5" xfId="23597" xr:uid="{D1A856F6-AA7E-49F6-BB0C-9A12A1FEF9AE}"/>
    <cellStyle name="40% - Accent1 3 2 2 3" xfId="5837" xr:uid="{00000000-0005-0000-0000-0000510A0000}"/>
    <cellStyle name="40% - Accent1 3 2 2 3 2" xfId="5838" xr:uid="{00000000-0005-0000-0000-0000520A0000}"/>
    <cellStyle name="40% - Accent1 3 2 2 3 2 2" xfId="23605" xr:uid="{C083416D-7D04-4E49-8DCC-B4563CDC88B9}"/>
    <cellStyle name="40% - Accent1 3 2 2 3 3" xfId="5839" xr:uid="{00000000-0005-0000-0000-0000530A0000}"/>
    <cellStyle name="40% - Accent1 3 2 2 3 3 2" xfId="23606" xr:uid="{E71E9053-21C9-4A4F-BFA3-C69A9E3D8277}"/>
    <cellStyle name="40% - Accent1 3 2 2 3 4" xfId="23604" xr:uid="{591D0BCD-1AFE-4DFC-BC41-69F5AF17950D}"/>
    <cellStyle name="40% - Accent1 3 2 2 4" xfId="5840" xr:uid="{00000000-0005-0000-0000-0000540A0000}"/>
    <cellStyle name="40% - Accent1 3 2 2 4 2" xfId="23607" xr:uid="{58CEF18C-9054-45BC-91C0-DA2FC09FDB69}"/>
    <cellStyle name="40% - Accent1 3 2 2 5" xfId="5841" xr:uid="{00000000-0005-0000-0000-0000550A0000}"/>
    <cellStyle name="40% - Accent1 3 2 2 5 2" xfId="5842" xr:uid="{00000000-0005-0000-0000-0000560A0000}"/>
    <cellStyle name="40% - Accent1 3 2 2 5 2 2" xfId="23609" xr:uid="{423A1366-080D-4F64-9183-945810CE996A}"/>
    <cellStyle name="40% - Accent1 3 2 2 5 3" xfId="23608" xr:uid="{8C4BB348-1641-474D-8F66-F832AE22858A}"/>
    <cellStyle name="40% - Accent1 3 2 2 6" xfId="5843" xr:uid="{00000000-0005-0000-0000-0000570A0000}"/>
    <cellStyle name="40% - Accent1 3 2 2 6 2" xfId="23610" xr:uid="{C48BD2C9-2D53-400C-973E-9213A2386B99}"/>
    <cellStyle name="40% - Accent1 3 2 2 7" xfId="23596" xr:uid="{8C2D6A88-8A30-410F-BAEF-91B9FB3F0A22}"/>
    <cellStyle name="40% - Accent1 3 2 3" xfId="5844" xr:uid="{00000000-0005-0000-0000-0000580A0000}"/>
    <cellStyle name="40% - Accent1 3 2 3 2" xfId="5845" xr:uid="{00000000-0005-0000-0000-0000590A0000}"/>
    <cellStyle name="40% - Accent1 3 2 3 2 2" xfId="5846" xr:uid="{00000000-0005-0000-0000-00005A0A0000}"/>
    <cellStyle name="40% - Accent1 3 2 3 2 2 2" xfId="23613" xr:uid="{8CB0612F-DA73-49C6-A7B1-C4134DD5C683}"/>
    <cellStyle name="40% - Accent1 3 2 3 2 3" xfId="5847" xr:uid="{00000000-0005-0000-0000-00005B0A0000}"/>
    <cellStyle name="40% - Accent1 3 2 3 2 3 2" xfId="23614" xr:uid="{719BEC09-5EB0-4200-A04F-0651CB1E479E}"/>
    <cellStyle name="40% - Accent1 3 2 3 2 4" xfId="23612" xr:uid="{B401249B-A5E3-47BC-A1CF-C62D1A787604}"/>
    <cellStyle name="40% - Accent1 3 2 3 3" xfId="5848" xr:uid="{00000000-0005-0000-0000-00005C0A0000}"/>
    <cellStyle name="40% - Accent1 3 2 3 3 2" xfId="5849" xr:uid="{00000000-0005-0000-0000-00005D0A0000}"/>
    <cellStyle name="40% - Accent1 3 2 3 3 2 2" xfId="23616" xr:uid="{621C89AF-AE6B-4564-A2A3-C7C65907CE45}"/>
    <cellStyle name="40% - Accent1 3 2 3 3 3" xfId="23615" xr:uid="{0B1771FB-B575-4792-889F-221E51FB84B4}"/>
    <cellStyle name="40% - Accent1 3 2 3 4" xfId="5850" xr:uid="{00000000-0005-0000-0000-00005E0A0000}"/>
    <cellStyle name="40% - Accent1 3 2 3 4 2" xfId="23617" xr:uid="{2F1750C7-D134-4CAA-AACF-F6CCF660D64C}"/>
    <cellStyle name="40% - Accent1 3 2 3 5" xfId="23611" xr:uid="{D5FFDB60-5BA0-4202-8AD0-3F99AEB3FD8F}"/>
    <cellStyle name="40% - Accent1 3 2 4" xfId="5851" xr:uid="{00000000-0005-0000-0000-00005F0A0000}"/>
    <cellStyle name="40% - Accent1 3 2 5" xfId="5852" xr:uid="{00000000-0005-0000-0000-0000600A0000}"/>
    <cellStyle name="40% - Accent1 3 2 5 2" xfId="23618" xr:uid="{7D32B336-61AF-4366-99F3-25325BF5EB2E}"/>
    <cellStyle name="40% - Accent1 3 3" xfId="5853" xr:uid="{00000000-0005-0000-0000-0000610A0000}"/>
    <cellStyle name="40% - Accent1 3 3 2" xfId="5854" xr:uid="{00000000-0005-0000-0000-0000620A0000}"/>
    <cellStyle name="40% - Accent1 3 3 2 2" xfId="5855" xr:uid="{00000000-0005-0000-0000-0000630A0000}"/>
    <cellStyle name="40% - Accent1 3 3 2 2 2" xfId="23621" xr:uid="{AE51BE50-2C12-45CE-AF3A-F2F3625AE9C0}"/>
    <cellStyle name="40% - Accent1 3 3 2 3" xfId="5856" xr:uid="{00000000-0005-0000-0000-0000640A0000}"/>
    <cellStyle name="40% - Accent1 3 3 2 3 2" xfId="5857" xr:uid="{00000000-0005-0000-0000-0000650A0000}"/>
    <cellStyle name="40% - Accent1 3 3 2 3 2 2" xfId="23623" xr:uid="{66247577-B981-451C-81A3-460AB29F0FB9}"/>
    <cellStyle name="40% - Accent1 3 3 2 3 3" xfId="23622" xr:uid="{A2B8BC14-E086-40A3-8498-FA50685CE407}"/>
    <cellStyle name="40% - Accent1 3 3 2 4" xfId="23620" xr:uid="{F8BB4831-F136-43E2-9D28-1025D3DAC9E1}"/>
    <cellStyle name="40% - Accent1 3 3 3" xfId="5858" xr:uid="{00000000-0005-0000-0000-0000660A0000}"/>
    <cellStyle name="40% - Accent1 3 3 3 2" xfId="23624" xr:uid="{6E48E05C-88BA-480F-BE38-298BB62E7FBD}"/>
    <cellStyle name="40% - Accent1 3 3 4" xfId="5859" xr:uid="{00000000-0005-0000-0000-0000670A0000}"/>
    <cellStyle name="40% - Accent1 3 3 4 2" xfId="5860" xr:uid="{00000000-0005-0000-0000-0000680A0000}"/>
    <cellStyle name="40% - Accent1 3 3 4 2 2" xfId="23626" xr:uid="{B7F2B673-BC49-4AE2-8058-C68CFB9B1935}"/>
    <cellStyle name="40% - Accent1 3 3 4 3" xfId="23625" xr:uid="{27D4CA7A-649E-4F35-BCD8-CC4DCE79D413}"/>
    <cellStyle name="40% - Accent1 3 3 5" xfId="5861" xr:uid="{00000000-0005-0000-0000-0000690A0000}"/>
    <cellStyle name="40% - Accent1 3 3 5 2" xfId="23627" xr:uid="{55A07984-160E-4763-9F01-239479D3BCAB}"/>
    <cellStyle name="40% - Accent1 3 3 6" xfId="23619" xr:uid="{59CE80FD-0AD0-4C16-BDFB-5BDA1F65FBD4}"/>
    <cellStyle name="40% - Accent1 3 4" xfId="5862" xr:uid="{00000000-0005-0000-0000-00006A0A0000}"/>
    <cellStyle name="40% - Accent1 3 4 2" xfId="5863" xr:uid="{00000000-0005-0000-0000-00006B0A0000}"/>
    <cellStyle name="40% - Accent1 3 4 2 2" xfId="5864" xr:uid="{00000000-0005-0000-0000-00006C0A0000}"/>
    <cellStyle name="40% - Accent1 3 4 2 2 2" xfId="23630" xr:uid="{A4A759FD-A827-42C4-949A-155CA292AA52}"/>
    <cellStyle name="40% - Accent1 3 4 2 3" xfId="5865" xr:uid="{00000000-0005-0000-0000-00006D0A0000}"/>
    <cellStyle name="40% - Accent1 3 4 2 3 2" xfId="23631" xr:uid="{69096FF3-7F21-4F0E-BEF4-4C23E975EDE0}"/>
    <cellStyle name="40% - Accent1 3 4 2 4" xfId="23629" xr:uid="{D7DA9C0A-C909-4B30-981A-6BD0AC3EE255}"/>
    <cellStyle name="40% - Accent1 3 4 3" xfId="5866" xr:uid="{00000000-0005-0000-0000-00006E0A0000}"/>
    <cellStyle name="40% - Accent1 3 4 3 2" xfId="23632" xr:uid="{866DD0B9-331C-43CF-9CF1-C7671C447ED0}"/>
    <cellStyle name="40% - Accent1 3 4 4" xfId="5867" xr:uid="{00000000-0005-0000-0000-00006F0A0000}"/>
    <cellStyle name="40% - Accent1 3 4 4 2" xfId="5868" xr:uid="{00000000-0005-0000-0000-0000700A0000}"/>
    <cellStyle name="40% - Accent1 3 4 4 2 2" xfId="23634" xr:uid="{24CD5D55-2676-4EB1-8275-040D8AE2C7E9}"/>
    <cellStyle name="40% - Accent1 3 4 4 3" xfId="23633" xr:uid="{32652B60-8381-43B0-A411-98554E0CBEDB}"/>
    <cellStyle name="40% - Accent1 3 4 5" xfId="5869" xr:uid="{00000000-0005-0000-0000-0000710A0000}"/>
    <cellStyle name="40% - Accent1 3 4 5 2" xfId="23635" xr:uid="{FF29FD1F-67A7-4DF9-904D-C80F46AF1049}"/>
    <cellStyle name="40% - Accent1 3 4 6" xfId="23628" xr:uid="{2C9B1B8C-8D8E-4F5B-AA61-CB78E1213576}"/>
    <cellStyle name="40% - Accent1 3 5" xfId="5870" xr:uid="{00000000-0005-0000-0000-0000720A0000}"/>
    <cellStyle name="40% - Accent1 3 5 2" xfId="5871" xr:uid="{00000000-0005-0000-0000-0000730A0000}"/>
    <cellStyle name="40% - Accent1 3 5 2 2" xfId="5872" xr:uid="{00000000-0005-0000-0000-0000740A0000}"/>
    <cellStyle name="40% - Accent1 3 5 2 2 2" xfId="23638" xr:uid="{5A648B53-1B39-47F6-ADEF-BC3020816734}"/>
    <cellStyle name="40% - Accent1 3 5 2 3" xfId="5873" xr:uid="{00000000-0005-0000-0000-0000750A0000}"/>
    <cellStyle name="40% - Accent1 3 5 2 3 2" xfId="23639" xr:uid="{809EE9CC-A64E-4DF7-9CDD-8308A307E36D}"/>
    <cellStyle name="40% - Accent1 3 5 2 4" xfId="23637" xr:uid="{F088978C-1FCA-4DE9-9D2A-CA2F3017A490}"/>
    <cellStyle name="40% - Accent1 3 5 3" xfId="5874" xr:uid="{00000000-0005-0000-0000-0000760A0000}"/>
    <cellStyle name="40% - Accent1 3 5 3 2" xfId="5875" xr:uid="{00000000-0005-0000-0000-0000770A0000}"/>
    <cellStyle name="40% - Accent1 3 5 3 2 2" xfId="23641" xr:uid="{EDB3898D-29BA-490E-847E-6DA007DAF997}"/>
    <cellStyle name="40% - Accent1 3 5 3 3" xfId="23640" xr:uid="{C56ECF2C-B5F3-4B65-A318-85F10EACB316}"/>
    <cellStyle name="40% - Accent1 3 5 4" xfId="5876" xr:uid="{00000000-0005-0000-0000-0000780A0000}"/>
    <cellStyle name="40% - Accent1 3 5 4 2" xfId="23642" xr:uid="{E3EF225A-F0BD-422F-B31A-C23EE0373621}"/>
    <cellStyle name="40% - Accent1 3 5 5" xfId="23636" xr:uid="{9FA24836-48C0-41AA-8104-FFA706431E77}"/>
    <cellStyle name="40% - Accent1 3 6" xfId="5877" xr:uid="{00000000-0005-0000-0000-0000790A0000}"/>
    <cellStyle name="40% - Accent1 3 6 2" xfId="5878" xr:uid="{00000000-0005-0000-0000-00007A0A0000}"/>
    <cellStyle name="40% - Accent1 3 6 2 2" xfId="23644" xr:uid="{0EC8EF2F-9767-4469-B887-72FCBD0E8779}"/>
    <cellStyle name="40% - Accent1 3 6 3" xfId="5879" xr:uid="{00000000-0005-0000-0000-00007B0A0000}"/>
    <cellStyle name="40% - Accent1 3 6 3 2" xfId="23645" xr:uid="{D2EE0FA4-8BDC-44C9-A2A4-7D7EB1FE78A3}"/>
    <cellStyle name="40% - Accent1 3 6 4" xfId="23643" xr:uid="{87C0A768-A316-40D4-9D12-DA77C6684DCD}"/>
    <cellStyle name="40% - Accent1 3 7" xfId="5880" xr:uid="{00000000-0005-0000-0000-00007C0A0000}"/>
    <cellStyle name="40% - Accent1 3 7 2" xfId="23646" xr:uid="{D69A9D85-BD05-4FBB-B5BA-BCC1C7A16949}"/>
    <cellStyle name="40% - Accent1 3 8" xfId="5881" xr:uid="{00000000-0005-0000-0000-00007D0A0000}"/>
    <cellStyle name="40% - Accent1 3 8 2" xfId="5882" xr:uid="{00000000-0005-0000-0000-00007E0A0000}"/>
    <cellStyle name="40% - Accent1 3 8 2 2" xfId="23648" xr:uid="{8242AFF3-D513-4111-8AAC-BAEA09DC8C6B}"/>
    <cellStyle name="40% - Accent1 3 8 3" xfId="23647" xr:uid="{6DFD4A1A-946F-4B96-96FB-2CDEEA6C0E88}"/>
    <cellStyle name="40% - Accent1 3 9" xfId="5883" xr:uid="{00000000-0005-0000-0000-00007F0A0000}"/>
    <cellStyle name="40% - Accent1 3 9 2" xfId="23649" xr:uid="{70A64133-0B2C-4896-B868-EDF6BB34698A}"/>
    <cellStyle name="40% - Accent1 4" xfId="223" xr:uid="{00000000-0005-0000-0000-00003E000000}"/>
    <cellStyle name="40% - Accent1 4 10" xfId="5884" xr:uid="{00000000-0005-0000-0000-0000800A0000}"/>
    <cellStyle name="40% - Accent1 4 10 2" xfId="23650" xr:uid="{82085739-9519-4AF1-A44C-C307F092AE64}"/>
    <cellStyle name="40% - Accent1 4 2" xfId="5885" xr:uid="{00000000-0005-0000-0000-0000810A0000}"/>
    <cellStyle name="40% - Accent1 4 2 2" xfId="5886" xr:uid="{00000000-0005-0000-0000-0000820A0000}"/>
    <cellStyle name="40% - Accent1 4 2 2 2" xfId="5887" xr:uid="{00000000-0005-0000-0000-0000830A0000}"/>
    <cellStyle name="40% - Accent1 4 2 2 2 2" xfId="5888" xr:uid="{00000000-0005-0000-0000-0000840A0000}"/>
    <cellStyle name="40% - Accent1 4 2 2 2 2 2" xfId="5889" xr:uid="{00000000-0005-0000-0000-0000850A0000}"/>
    <cellStyle name="40% - Accent1 4 2 2 2 2 2 2" xfId="23654" xr:uid="{AD6D6B37-C9F7-4C12-A1E2-14CB118E84FC}"/>
    <cellStyle name="40% - Accent1 4 2 2 2 2 3" xfId="5890" xr:uid="{00000000-0005-0000-0000-0000860A0000}"/>
    <cellStyle name="40% - Accent1 4 2 2 2 2 3 2" xfId="23655" xr:uid="{EBA4CAFC-1237-44CB-853B-98D0AFD7D484}"/>
    <cellStyle name="40% - Accent1 4 2 2 2 2 4" xfId="23653" xr:uid="{53E2D92F-7102-4A61-9709-C78EE0003808}"/>
    <cellStyle name="40% - Accent1 4 2 2 2 3" xfId="5891" xr:uid="{00000000-0005-0000-0000-0000870A0000}"/>
    <cellStyle name="40% - Accent1 4 2 2 2 3 2" xfId="5892" xr:uid="{00000000-0005-0000-0000-0000880A0000}"/>
    <cellStyle name="40% - Accent1 4 2 2 2 3 2 2" xfId="23657" xr:uid="{3B54F28D-8A3D-43A1-BF03-64620D370D89}"/>
    <cellStyle name="40% - Accent1 4 2 2 2 3 3" xfId="23656" xr:uid="{C3ED0D5A-00A3-4542-9B7D-FBCBA85C50D7}"/>
    <cellStyle name="40% - Accent1 4 2 2 2 4" xfId="5893" xr:uid="{00000000-0005-0000-0000-0000890A0000}"/>
    <cellStyle name="40% - Accent1 4 2 2 2 4 2" xfId="23658" xr:uid="{841461D7-06DA-43C7-BF4D-DEF9992A5123}"/>
    <cellStyle name="40% - Accent1 4 2 2 2 5" xfId="23652" xr:uid="{64926AA8-98E7-47CB-A1D9-4CE24F73EDE4}"/>
    <cellStyle name="40% - Accent1 4 2 2 3" xfId="5894" xr:uid="{00000000-0005-0000-0000-00008A0A0000}"/>
    <cellStyle name="40% - Accent1 4 2 2 3 2" xfId="5895" xr:uid="{00000000-0005-0000-0000-00008B0A0000}"/>
    <cellStyle name="40% - Accent1 4 2 2 3 2 2" xfId="23660" xr:uid="{65ED5E98-1053-46DF-80B9-6959ABA5E2E8}"/>
    <cellStyle name="40% - Accent1 4 2 2 3 3" xfId="5896" xr:uid="{00000000-0005-0000-0000-00008C0A0000}"/>
    <cellStyle name="40% - Accent1 4 2 2 3 3 2" xfId="23661" xr:uid="{40A492D6-0DE3-4343-BDE7-D8F341C2BD1F}"/>
    <cellStyle name="40% - Accent1 4 2 2 3 4" xfId="23659" xr:uid="{7E6C3801-923B-4AA4-92EA-02D6C6DFB21F}"/>
    <cellStyle name="40% - Accent1 4 2 2 4" xfId="5897" xr:uid="{00000000-0005-0000-0000-00008D0A0000}"/>
    <cellStyle name="40% - Accent1 4 2 2 4 2" xfId="23662" xr:uid="{22909CB0-E8E7-49A6-94A4-DAEDEB6BC26B}"/>
    <cellStyle name="40% - Accent1 4 2 2 5" xfId="5898" xr:uid="{00000000-0005-0000-0000-00008E0A0000}"/>
    <cellStyle name="40% - Accent1 4 2 2 5 2" xfId="5899" xr:uid="{00000000-0005-0000-0000-00008F0A0000}"/>
    <cellStyle name="40% - Accent1 4 2 2 5 2 2" xfId="23664" xr:uid="{095E944C-A940-463E-A663-08D0CB6E5E8E}"/>
    <cellStyle name="40% - Accent1 4 2 2 5 3" xfId="23663" xr:uid="{51150605-59E7-4D74-90D8-013EA96410C8}"/>
    <cellStyle name="40% - Accent1 4 2 2 6" xfId="5900" xr:uid="{00000000-0005-0000-0000-0000900A0000}"/>
    <cellStyle name="40% - Accent1 4 2 2 6 2" xfId="23665" xr:uid="{A624E54B-9351-4CE6-9113-42D4FA8D923F}"/>
    <cellStyle name="40% - Accent1 4 2 2 7" xfId="23651" xr:uid="{043270FA-BBCB-489B-99AF-FE41137506A9}"/>
    <cellStyle name="40% - Accent1 4 2 3" xfId="5901" xr:uid="{00000000-0005-0000-0000-0000910A0000}"/>
    <cellStyle name="40% - Accent1 4 2 3 2" xfId="5902" xr:uid="{00000000-0005-0000-0000-0000920A0000}"/>
    <cellStyle name="40% - Accent1 4 2 3 2 2" xfId="5903" xr:uid="{00000000-0005-0000-0000-0000930A0000}"/>
    <cellStyle name="40% - Accent1 4 2 3 2 2 2" xfId="23668" xr:uid="{3E9C16A0-D2C9-4A0C-B14B-9B725350F2D8}"/>
    <cellStyle name="40% - Accent1 4 2 3 2 3" xfId="5904" xr:uid="{00000000-0005-0000-0000-0000940A0000}"/>
    <cellStyle name="40% - Accent1 4 2 3 2 3 2" xfId="23669" xr:uid="{F456E71D-902F-4F61-A778-7109843CD541}"/>
    <cellStyle name="40% - Accent1 4 2 3 2 4" xfId="23667" xr:uid="{A30EF298-EA42-43E9-A041-CD8441BB5C65}"/>
    <cellStyle name="40% - Accent1 4 2 3 3" xfId="5905" xr:uid="{00000000-0005-0000-0000-0000950A0000}"/>
    <cellStyle name="40% - Accent1 4 2 3 3 2" xfId="5906" xr:uid="{00000000-0005-0000-0000-0000960A0000}"/>
    <cellStyle name="40% - Accent1 4 2 3 3 2 2" xfId="23671" xr:uid="{32C823F9-2F05-4EF3-B85A-65EBC736F664}"/>
    <cellStyle name="40% - Accent1 4 2 3 3 3" xfId="23670" xr:uid="{B8D8092F-EE3E-4DA0-9D15-F2C2D40A59DD}"/>
    <cellStyle name="40% - Accent1 4 2 3 4" xfId="5907" xr:uid="{00000000-0005-0000-0000-0000970A0000}"/>
    <cellStyle name="40% - Accent1 4 2 3 4 2" xfId="23672" xr:uid="{34B986EB-C9D2-438E-8C3D-6F779F5246BD}"/>
    <cellStyle name="40% - Accent1 4 2 3 5" xfId="23666" xr:uid="{39358410-BBDC-4E46-8D35-D10A919C78E7}"/>
    <cellStyle name="40% - Accent1 4 2 4" xfId="5908" xr:uid="{00000000-0005-0000-0000-0000980A0000}"/>
    <cellStyle name="40% - Accent1 4 2 5" xfId="5909" xr:uid="{00000000-0005-0000-0000-0000990A0000}"/>
    <cellStyle name="40% - Accent1 4 2 5 2" xfId="23673" xr:uid="{3CA57618-DBB1-4F76-8455-8E6EAC1FA324}"/>
    <cellStyle name="40% - Accent1 4 3" xfId="5910" xr:uid="{00000000-0005-0000-0000-00009A0A0000}"/>
    <cellStyle name="40% - Accent1 4 3 2" xfId="5911" xr:uid="{00000000-0005-0000-0000-00009B0A0000}"/>
    <cellStyle name="40% - Accent1 4 3 2 2" xfId="5912" xr:uid="{00000000-0005-0000-0000-00009C0A0000}"/>
    <cellStyle name="40% - Accent1 4 3 2 2 2" xfId="23676" xr:uid="{DEA2E82A-08DB-4D0B-B279-BDCC5AFA84F4}"/>
    <cellStyle name="40% - Accent1 4 3 2 3" xfId="5913" xr:uid="{00000000-0005-0000-0000-00009D0A0000}"/>
    <cellStyle name="40% - Accent1 4 3 2 3 2" xfId="23677" xr:uid="{A778F079-4D91-4819-B620-BE88D3674A0A}"/>
    <cellStyle name="40% - Accent1 4 3 2 4" xfId="23675" xr:uid="{5BA2AF06-E509-4CD1-B848-A3F18BBF1CA9}"/>
    <cellStyle name="40% - Accent1 4 3 3" xfId="5914" xr:uid="{00000000-0005-0000-0000-00009E0A0000}"/>
    <cellStyle name="40% - Accent1 4 3 3 2" xfId="23678" xr:uid="{52CA35F5-BB02-4933-985A-AFC2FCB86936}"/>
    <cellStyle name="40% - Accent1 4 3 4" xfId="5915" xr:uid="{00000000-0005-0000-0000-00009F0A0000}"/>
    <cellStyle name="40% - Accent1 4 3 4 2" xfId="5916" xr:uid="{00000000-0005-0000-0000-0000A00A0000}"/>
    <cellStyle name="40% - Accent1 4 3 4 2 2" xfId="23680" xr:uid="{C650DE0D-90DC-4272-8578-7E260402896F}"/>
    <cellStyle name="40% - Accent1 4 3 4 3" xfId="23679" xr:uid="{1322A79D-0D8D-47A3-A88D-556B28A7A526}"/>
    <cellStyle name="40% - Accent1 4 3 5" xfId="5917" xr:uid="{00000000-0005-0000-0000-0000A10A0000}"/>
    <cellStyle name="40% - Accent1 4 3 5 2" xfId="23681" xr:uid="{DE240F11-EC89-4BDA-89B4-452F0AF12F34}"/>
    <cellStyle name="40% - Accent1 4 3 6" xfId="23674" xr:uid="{77AAFA07-EB32-463B-ACF4-0D0C33DAB2EA}"/>
    <cellStyle name="40% - Accent1 4 4" xfId="5918" xr:uid="{00000000-0005-0000-0000-0000A20A0000}"/>
    <cellStyle name="40% - Accent1 4 4 2" xfId="5919" xr:uid="{00000000-0005-0000-0000-0000A30A0000}"/>
    <cellStyle name="40% - Accent1 4 4 2 2" xfId="5920" xr:uid="{00000000-0005-0000-0000-0000A40A0000}"/>
    <cellStyle name="40% - Accent1 4 4 2 2 2" xfId="23684" xr:uid="{AE4BF7B8-5655-45BF-BFD3-E66753226CB8}"/>
    <cellStyle name="40% - Accent1 4 4 2 3" xfId="5921" xr:uid="{00000000-0005-0000-0000-0000A50A0000}"/>
    <cellStyle name="40% - Accent1 4 4 2 3 2" xfId="23685" xr:uid="{8E5F9F19-B507-4D80-8A8A-6B4790629418}"/>
    <cellStyle name="40% - Accent1 4 4 2 4" xfId="23683" xr:uid="{4DF91FAB-A17E-4809-B1CD-C1E91AC6457D}"/>
    <cellStyle name="40% - Accent1 4 4 3" xfId="5922" xr:uid="{00000000-0005-0000-0000-0000A60A0000}"/>
    <cellStyle name="40% - Accent1 4 4 3 2" xfId="5923" xr:uid="{00000000-0005-0000-0000-0000A70A0000}"/>
    <cellStyle name="40% - Accent1 4 4 3 2 2" xfId="23687" xr:uid="{5B1F6E8A-2E93-48D5-B879-62A845BFE02E}"/>
    <cellStyle name="40% - Accent1 4 4 3 3" xfId="23686" xr:uid="{DCA1AD7C-A25D-44D8-AC13-0585919F373E}"/>
    <cellStyle name="40% - Accent1 4 4 4" xfId="5924" xr:uid="{00000000-0005-0000-0000-0000A80A0000}"/>
    <cellStyle name="40% - Accent1 4 4 4 2" xfId="23688" xr:uid="{33F0ADEE-9A13-4F9A-9D9F-9343ECFDE839}"/>
    <cellStyle name="40% - Accent1 4 4 5" xfId="23682" xr:uid="{99D01FD4-E307-4E01-B0A9-01F554C17515}"/>
    <cellStyle name="40% - Accent1 4 5" xfId="5925" xr:uid="{00000000-0005-0000-0000-0000A90A0000}"/>
    <cellStyle name="40% - Accent1 4 5 2" xfId="5926" xr:uid="{00000000-0005-0000-0000-0000AA0A0000}"/>
    <cellStyle name="40% - Accent1 4 5 2 2" xfId="5927" xr:uid="{00000000-0005-0000-0000-0000AB0A0000}"/>
    <cellStyle name="40% - Accent1 4 5 2 2 2" xfId="23691" xr:uid="{9AA1AA6B-C5B9-4338-B5D1-82286AD67D63}"/>
    <cellStyle name="40% - Accent1 4 5 2 3" xfId="5928" xr:uid="{00000000-0005-0000-0000-0000AC0A0000}"/>
    <cellStyle name="40% - Accent1 4 5 2 3 2" xfId="23692" xr:uid="{108ACA4E-9967-4ADE-94B8-D64A93F52236}"/>
    <cellStyle name="40% - Accent1 4 5 2 4" xfId="23690" xr:uid="{9041B738-BF21-4B26-B5CC-01075BBE9DC1}"/>
    <cellStyle name="40% - Accent1 4 5 3" xfId="5929" xr:uid="{00000000-0005-0000-0000-0000AD0A0000}"/>
    <cellStyle name="40% - Accent1 4 5 3 2" xfId="5930" xr:uid="{00000000-0005-0000-0000-0000AE0A0000}"/>
    <cellStyle name="40% - Accent1 4 5 3 2 2" xfId="23694" xr:uid="{D793DF8C-E775-4814-8DCC-C3B4CB437AB7}"/>
    <cellStyle name="40% - Accent1 4 5 3 3" xfId="23693" xr:uid="{EE025173-5556-491A-B6C1-FF55A6BD8452}"/>
    <cellStyle name="40% - Accent1 4 5 4" xfId="5931" xr:uid="{00000000-0005-0000-0000-0000AF0A0000}"/>
    <cellStyle name="40% - Accent1 4 5 4 2" xfId="23695" xr:uid="{750BD992-722E-44BE-91D3-A8CCB447B0C9}"/>
    <cellStyle name="40% - Accent1 4 5 5" xfId="23689" xr:uid="{204D7EB6-FEEC-4268-89DB-1D603D69916C}"/>
    <cellStyle name="40% - Accent1 4 6" xfId="5932" xr:uid="{00000000-0005-0000-0000-0000B00A0000}"/>
    <cellStyle name="40% - Accent1 4 6 2" xfId="5933" xr:uid="{00000000-0005-0000-0000-0000B10A0000}"/>
    <cellStyle name="40% - Accent1 4 6 2 2" xfId="23697" xr:uid="{FC4E5EDE-3870-4131-AA75-5E9CAB50EA5D}"/>
    <cellStyle name="40% - Accent1 4 6 3" xfId="5934" xr:uid="{00000000-0005-0000-0000-0000B20A0000}"/>
    <cellStyle name="40% - Accent1 4 6 3 2" xfId="23698" xr:uid="{5D516CD6-F331-4A53-9CA0-5FD76B3FE143}"/>
    <cellStyle name="40% - Accent1 4 6 4" xfId="23696" xr:uid="{5201F821-52A4-4D3B-A5D6-D574EFE9CC0C}"/>
    <cellStyle name="40% - Accent1 4 7" xfId="5935" xr:uid="{00000000-0005-0000-0000-0000B30A0000}"/>
    <cellStyle name="40% - Accent1 4 7 2" xfId="23699" xr:uid="{76603D1B-26ED-440B-B55B-010A81275484}"/>
    <cellStyle name="40% - Accent1 4 8" xfId="5936" xr:uid="{00000000-0005-0000-0000-0000B40A0000}"/>
    <cellStyle name="40% - Accent1 4 8 2" xfId="5937" xr:uid="{00000000-0005-0000-0000-0000B50A0000}"/>
    <cellStyle name="40% - Accent1 4 8 2 2" xfId="23701" xr:uid="{01A5074E-BDF4-4FF3-9D67-89F871DB317F}"/>
    <cellStyle name="40% - Accent1 4 8 3" xfId="23700" xr:uid="{E5C5ABDE-B074-472F-ACF6-5516B9BAE6C6}"/>
    <cellStyle name="40% - Accent1 4 9" xfId="5938" xr:uid="{00000000-0005-0000-0000-0000B60A0000}"/>
    <cellStyle name="40% - Accent1 4 9 2" xfId="23702" xr:uid="{C9275C07-B9B1-4031-840E-A5D32F8C113A}"/>
    <cellStyle name="40% - Accent1 5" xfId="224" xr:uid="{00000000-0005-0000-0000-00003F000000}"/>
    <cellStyle name="40% - Accent1 5 2" xfId="5940" xr:uid="{00000000-0005-0000-0000-0000B80A0000}"/>
    <cellStyle name="40% - Accent1 5 2 2" xfId="5941" xr:uid="{00000000-0005-0000-0000-0000B90A0000}"/>
    <cellStyle name="40% - Accent1 5 2 2 2" xfId="5942" xr:uid="{00000000-0005-0000-0000-0000BA0A0000}"/>
    <cellStyle name="40% - Accent1 5 2 2 2 2" xfId="5943" xr:uid="{00000000-0005-0000-0000-0000BB0A0000}"/>
    <cellStyle name="40% - Accent1 5 2 2 2 2 2" xfId="5944" xr:uid="{00000000-0005-0000-0000-0000BC0A0000}"/>
    <cellStyle name="40% - Accent1 5 2 2 2 2 2 2" xfId="23707" xr:uid="{8A4B5AA6-F0DD-4EF5-984F-423DB368D8EC}"/>
    <cellStyle name="40% - Accent1 5 2 2 2 2 3" xfId="5945" xr:uid="{00000000-0005-0000-0000-0000BD0A0000}"/>
    <cellStyle name="40% - Accent1 5 2 2 2 2 3 2" xfId="23708" xr:uid="{79DA4AE6-8430-40A6-8E3B-965953DF2818}"/>
    <cellStyle name="40% - Accent1 5 2 2 2 2 4" xfId="23706" xr:uid="{558691A8-8EF4-40E3-A6F9-675CF563F0FF}"/>
    <cellStyle name="40% - Accent1 5 2 2 2 3" xfId="5946" xr:uid="{00000000-0005-0000-0000-0000BE0A0000}"/>
    <cellStyle name="40% - Accent1 5 2 2 2 3 2" xfId="5947" xr:uid="{00000000-0005-0000-0000-0000BF0A0000}"/>
    <cellStyle name="40% - Accent1 5 2 2 2 3 2 2" xfId="23710" xr:uid="{7BB87CC7-D5A3-45F4-BA4A-E2029689C623}"/>
    <cellStyle name="40% - Accent1 5 2 2 2 3 3" xfId="23709" xr:uid="{75D4D867-92B2-43F7-9908-331F9D8D5576}"/>
    <cellStyle name="40% - Accent1 5 2 2 2 4" xfId="5948" xr:uid="{00000000-0005-0000-0000-0000C00A0000}"/>
    <cellStyle name="40% - Accent1 5 2 2 2 4 2" xfId="23711" xr:uid="{3AC16C06-26DB-4D83-A141-D3CA4689F45E}"/>
    <cellStyle name="40% - Accent1 5 2 2 2 5" xfId="23705" xr:uid="{DFE3800F-0C48-4AC4-9EA7-0F545FD9CB61}"/>
    <cellStyle name="40% - Accent1 5 2 2 3" xfId="5949" xr:uid="{00000000-0005-0000-0000-0000C10A0000}"/>
    <cellStyle name="40% - Accent1 5 2 2 3 2" xfId="5950" xr:uid="{00000000-0005-0000-0000-0000C20A0000}"/>
    <cellStyle name="40% - Accent1 5 2 2 3 2 2" xfId="23713" xr:uid="{87B4AD47-3E84-4487-B72F-55A702EAFB25}"/>
    <cellStyle name="40% - Accent1 5 2 2 3 3" xfId="5951" xr:uid="{00000000-0005-0000-0000-0000C30A0000}"/>
    <cellStyle name="40% - Accent1 5 2 2 3 3 2" xfId="23714" xr:uid="{97CDFE4A-430F-4F63-A00B-4AEB4DF35466}"/>
    <cellStyle name="40% - Accent1 5 2 2 3 4" xfId="23712" xr:uid="{ECAF679C-C899-40B2-B0D3-AC097D0C6F48}"/>
    <cellStyle name="40% - Accent1 5 2 2 4" xfId="5952" xr:uid="{00000000-0005-0000-0000-0000C40A0000}"/>
    <cellStyle name="40% - Accent1 5 2 2 4 2" xfId="23715" xr:uid="{9D819EDB-1969-44E5-83B6-11F14EF921D0}"/>
    <cellStyle name="40% - Accent1 5 2 2 5" xfId="5953" xr:uid="{00000000-0005-0000-0000-0000C50A0000}"/>
    <cellStyle name="40% - Accent1 5 2 2 5 2" xfId="5954" xr:uid="{00000000-0005-0000-0000-0000C60A0000}"/>
    <cellStyle name="40% - Accent1 5 2 2 5 2 2" xfId="23717" xr:uid="{3BE2D9BB-D38B-475B-ABBB-B0031CAB4153}"/>
    <cellStyle name="40% - Accent1 5 2 2 5 3" xfId="23716" xr:uid="{3D0B0734-D3DB-4CB2-9CDA-CB5665EC8690}"/>
    <cellStyle name="40% - Accent1 5 2 2 6" xfId="5955" xr:uid="{00000000-0005-0000-0000-0000C70A0000}"/>
    <cellStyle name="40% - Accent1 5 2 2 6 2" xfId="23718" xr:uid="{82323269-38A3-4178-83C7-1CB056B47CB4}"/>
    <cellStyle name="40% - Accent1 5 2 2 7" xfId="23704" xr:uid="{993D03F8-D54D-4A42-89C5-A0502306BCD4}"/>
    <cellStyle name="40% - Accent1 5 2 3" xfId="5956" xr:uid="{00000000-0005-0000-0000-0000C80A0000}"/>
    <cellStyle name="40% - Accent1 5 2 3 2" xfId="5957" xr:uid="{00000000-0005-0000-0000-0000C90A0000}"/>
    <cellStyle name="40% - Accent1 5 2 3 2 2" xfId="5958" xr:uid="{00000000-0005-0000-0000-0000CA0A0000}"/>
    <cellStyle name="40% - Accent1 5 2 3 2 2 2" xfId="23721" xr:uid="{C323840B-B8B6-47C0-8C74-308D67EC8E90}"/>
    <cellStyle name="40% - Accent1 5 2 3 2 3" xfId="5959" xr:uid="{00000000-0005-0000-0000-0000CB0A0000}"/>
    <cellStyle name="40% - Accent1 5 2 3 2 3 2" xfId="23722" xr:uid="{15EA75A0-4934-460B-AC89-65669F5A5E91}"/>
    <cellStyle name="40% - Accent1 5 2 3 2 4" xfId="23720" xr:uid="{660FA0EA-84C0-481A-9D96-9EF34CE80CB0}"/>
    <cellStyle name="40% - Accent1 5 2 3 3" xfId="5960" xr:uid="{00000000-0005-0000-0000-0000CC0A0000}"/>
    <cellStyle name="40% - Accent1 5 2 3 3 2" xfId="5961" xr:uid="{00000000-0005-0000-0000-0000CD0A0000}"/>
    <cellStyle name="40% - Accent1 5 2 3 3 2 2" xfId="23724" xr:uid="{0A7BA29B-2092-4CF1-999F-5D8C154699D9}"/>
    <cellStyle name="40% - Accent1 5 2 3 3 3" xfId="23723" xr:uid="{49D1006C-B187-4C64-A427-ECD76BF29F0B}"/>
    <cellStyle name="40% - Accent1 5 2 3 4" xfId="5962" xr:uid="{00000000-0005-0000-0000-0000CE0A0000}"/>
    <cellStyle name="40% - Accent1 5 2 3 4 2" xfId="23725" xr:uid="{9C571A3A-8C74-4FB3-848B-B3ACFC3F6BCD}"/>
    <cellStyle name="40% - Accent1 5 2 3 5" xfId="23719" xr:uid="{741A1FF0-BB4E-4678-9FEA-433FDBFC205C}"/>
    <cellStyle name="40% - Accent1 5 2 4" xfId="5963" xr:uid="{00000000-0005-0000-0000-0000CF0A0000}"/>
    <cellStyle name="40% - Accent1 5 2 5" xfId="5964" xr:uid="{00000000-0005-0000-0000-0000D00A0000}"/>
    <cellStyle name="40% - Accent1 5 2 5 2" xfId="23726" xr:uid="{AECFCC53-A13D-4435-A304-EDFD7EC88E0F}"/>
    <cellStyle name="40% - Accent1 5 3" xfId="5965" xr:uid="{00000000-0005-0000-0000-0000D10A0000}"/>
    <cellStyle name="40% - Accent1 5 3 2" xfId="5966" xr:uid="{00000000-0005-0000-0000-0000D20A0000}"/>
    <cellStyle name="40% - Accent1 5 3 2 2" xfId="5967" xr:uid="{00000000-0005-0000-0000-0000D30A0000}"/>
    <cellStyle name="40% - Accent1 5 3 2 2 2" xfId="23729" xr:uid="{6881ABA3-0FA2-4E09-B1D4-FE7096B5A45B}"/>
    <cellStyle name="40% - Accent1 5 3 2 3" xfId="5968" xr:uid="{00000000-0005-0000-0000-0000D40A0000}"/>
    <cellStyle name="40% - Accent1 5 3 2 3 2" xfId="23730" xr:uid="{0CBCBFEB-15B9-45ED-9ECC-6F06E68627FB}"/>
    <cellStyle name="40% - Accent1 5 3 2 4" xfId="23728" xr:uid="{3102D97D-37C1-4C1F-B3E7-45D922CD6B4A}"/>
    <cellStyle name="40% - Accent1 5 3 3" xfId="5969" xr:uid="{00000000-0005-0000-0000-0000D50A0000}"/>
    <cellStyle name="40% - Accent1 5 3 3 2" xfId="23731" xr:uid="{16D4A190-C4BE-4E0C-B502-6958BD806647}"/>
    <cellStyle name="40% - Accent1 5 3 4" xfId="5970" xr:uid="{00000000-0005-0000-0000-0000D60A0000}"/>
    <cellStyle name="40% - Accent1 5 3 4 2" xfId="5971" xr:uid="{00000000-0005-0000-0000-0000D70A0000}"/>
    <cellStyle name="40% - Accent1 5 3 4 2 2" xfId="23733" xr:uid="{CFBE4345-B741-49B5-9FD3-AB275F10DC97}"/>
    <cellStyle name="40% - Accent1 5 3 4 3" xfId="23732" xr:uid="{77DBF8E2-E645-4E3A-B9B6-6A9084FC2586}"/>
    <cellStyle name="40% - Accent1 5 3 5" xfId="5972" xr:uid="{00000000-0005-0000-0000-0000D80A0000}"/>
    <cellStyle name="40% - Accent1 5 3 5 2" xfId="23734" xr:uid="{950E56CC-B313-4E77-92CF-248A039084DD}"/>
    <cellStyle name="40% - Accent1 5 3 6" xfId="23727" xr:uid="{08A076F8-CECC-49D5-B55B-E1888FDAA911}"/>
    <cellStyle name="40% - Accent1 5 4" xfId="5973" xr:uid="{00000000-0005-0000-0000-0000D90A0000}"/>
    <cellStyle name="40% - Accent1 5 4 2" xfId="5974" xr:uid="{00000000-0005-0000-0000-0000DA0A0000}"/>
    <cellStyle name="40% - Accent1 5 4 2 2" xfId="5975" xr:uid="{00000000-0005-0000-0000-0000DB0A0000}"/>
    <cellStyle name="40% - Accent1 5 4 2 2 2" xfId="23737" xr:uid="{D44052B5-CFE7-44A3-9DDC-2BF410A857C6}"/>
    <cellStyle name="40% - Accent1 5 4 2 3" xfId="5976" xr:uid="{00000000-0005-0000-0000-0000DC0A0000}"/>
    <cellStyle name="40% - Accent1 5 4 2 3 2" xfId="23738" xr:uid="{0CF55FD7-D684-4BA3-B7CA-28C212EC9DE1}"/>
    <cellStyle name="40% - Accent1 5 4 2 4" xfId="23736" xr:uid="{7B67AFCD-4888-4A7D-83ED-F5313F8F241A}"/>
    <cellStyle name="40% - Accent1 5 4 3" xfId="5977" xr:uid="{00000000-0005-0000-0000-0000DD0A0000}"/>
    <cellStyle name="40% - Accent1 5 4 3 2" xfId="5978" xr:uid="{00000000-0005-0000-0000-0000DE0A0000}"/>
    <cellStyle name="40% - Accent1 5 4 3 2 2" xfId="23740" xr:uid="{F3BA234E-0C87-4B90-92F6-F95ED9E10426}"/>
    <cellStyle name="40% - Accent1 5 4 3 3" xfId="23739" xr:uid="{6A36731E-D0AC-41F4-9DC2-236EE5CD4C01}"/>
    <cellStyle name="40% - Accent1 5 4 4" xfId="5979" xr:uid="{00000000-0005-0000-0000-0000DF0A0000}"/>
    <cellStyle name="40% - Accent1 5 4 4 2" xfId="23741" xr:uid="{83F88490-1E14-44B6-933F-AD8ED8F0CB26}"/>
    <cellStyle name="40% - Accent1 5 4 5" xfId="23735" xr:uid="{13713D42-A2E2-4051-8A53-6789BCF6641E}"/>
    <cellStyle name="40% - Accent1 5 5" xfId="5980" xr:uid="{00000000-0005-0000-0000-0000E00A0000}"/>
    <cellStyle name="40% - Accent1 5 5 2" xfId="5981" xr:uid="{00000000-0005-0000-0000-0000E10A0000}"/>
    <cellStyle name="40% - Accent1 5 5 2 2" xfId="23743" xr:uid="{1DE37502-76A5-4603-BCFA-EF41B5654D15}"/>
    <cellStyle name="40% - Accent1 5 5 3" xfId="5982" xr:uid="{00000000-0005-0000-0000-0000E20A0000}"/>
    <cellStyle name="40% - Accent1 5 5 3 2" xfId="23744" xr:uid="{70F625FC-DD21-4150-941A-CBE7FF8DFDA2}"/>
    <cellStyle name="40% - Accent1 5 5 4" xfId="23742" xr:uid="{39A9259A-A3F1-447A-BFFB-2CC9C1625A78}"/>
    <cellStyle name="40% - Accent1 5 6" xfId="5983" xr:uid="{00000000-0005-0000-0000-0000E30A0000}"/>
    <cellStyle name="40% - Accent1 5 6 2" xfId="23745" xr:uid="{3BD35ABC-13AF-4CB1-8179-87A0BA678209}"/>
    <cellStyle name="40% - Accent1 5 7" xfId="5984" xr:uid="{00000000-0005-0000-0000-0000E40A0000}"/>
    <cellStyle name="40% - Accent1 5 7 2" xfId="5985" xr:uid="{00000000-0005-0000-0000-0000E50A0000}"/>
    <cellStyle name="40% - Accent1 5 7 2 2" xfId="23747" xr:uid="{61382DD4-6795-42C3-807A-096ECBECB2E9}"/>
    <cellStyle name="40% - Accent1 5 7 3" xfId="23746" xr:uid="{AEE66DC8-5C3F-40DA-A9E7-62DC24722C48}"/>
    <cellStyle name="40% - Accent1 5 8" xfId="5986" xr:uid="{00000000-0005-0000-0000-0000E60A0000}"/>
    <cellStyle name="40% - Accent1 5 8 2" xfId="23748" xr:uid="{16F23C04-4F9B-4A02-90D7-5D033747EFDE}"/>
    <cellStyle name="40% - Accent1 5 9" xfId="5939" xr:uid="{00000000-0005-0000-0000-0000B70A0000}"/>
    <cellStyle name="40% - Accent1 5 9 2" xfId="23703" xr:uid="{E0070A0D-4570-47A6-A2AC-6C8B7F38DE74}"/>
    <cellStyle name="40% - Accent1 6" xfId="225" xr:uid="{00000000-0005-0000-0000-000040000000}"/>
    <cellStyle name="40% - Accent1 6 2" xfId="5987" xr:uid="{00000000-0005-0000-0000-0000E80A0000}"/>
    <cellStyle name="40% - Accent1 6 2 2" xfId="5988" xr:uid="{00000000-0005-0000-0000-0000E90A0000}"/>
    <cellStyle name="40% - Accent1 6 2 2 2" xfId="5989" xr:uid="{00000000-0005-0000-0000-0000EA0A0000}"/>
    <cellStyle name="40% - Accent1 6 2 2 2 2" xfId="5990" xr:uid="{00000000-0005-0000-0000-0000EB0A0000}"/>
    <cellStyle name="40% - Accent1 6 2 2 2 2 2" xfId="23752" xr:uid="{8BD771D9-14D2-45D9-A994-85BB72558ADE}"/>
    <cellStyle name="40% - Accent1 6 2 2 2 3" xfId="5991" xr:uid="{00000000-0005-0000-0000-0000EC0A0000}"/>
    <cellStyle name="40% - Accent1 6 2 2 2 3 2" xfId="23753" xr:uid="{68E6622F-26A9-4A3E-B07E-760D892F70A4}"/>
    <cellStyle name="40% - Accent1 6 2 2 2 4" xfId="23751" xr:uid="{EE3CF408-AD00-4D8A-A027-8FE672FB71C4}"/>
    <cellStyle name="40% - Accent1 6 2 2 3" xfId="5992" xr:uid="{00000000-0005-0000-0000-0000ED0A0000}"/>
    <cellStyle name="40% - Accent1 6 2 2 3 2" xfId="5993" xr:uid="{00000000-0005-0000-0000-0000EE0A0000}"/>
    <cellStyle name="40% - Accent1 6 2 2 3 2 2" xfId="23755" xr:uid="{8DCAB837-0F50-419F-87A7-369448E6F138}"/>
    <cellStyle name="40% - Accent1 6 2 2 3 3" xfId="23754" xr:uid="{FFF22DB0-26F7-4A71-9A19-73F0FC5EBFE7}"/>
    <cellStyle name="40% - Accent1 6 2 2 4" xfId="5994" xr:uid="{00000000-0005-0000-0000-0000EF0A0000}"/>
    <cellStyle name="40% - Accent1 6 2 2 4 2" xfId="23756" xr:uid="{E432BABE-0D7D-4977-988F-4B1307AC8A31}"/>
    <cellStyle name="40% - Accent1 6 2 2 5" xfId="23750" xr:uid="{F9DA7C8A-6638-47F1-A218-FBEBD1B23044}"/>
    <cellStyle name="40% - Accent1 6 2 3" xfId="5995" xr:uid="{00000000-0005-0000-0000-0000F00A0000}"/>
    <cellStyle name="40% - Accent1 6 2 3 2" xfId="5996" xr:uid="{00000000-0005-0000-0000-0000F10A0000}"/>
    <cellStyle name="40% - Accent1 6 2 3 2 2" xfId="23758" xr:uid="{AEEE9D0B-545A-4392-8EDC-5D6001937B8B}"/>
    <cellStyle name="40% - Accent1 6 2 3 3" xfId="5997" xr:uid="{00000000-0005-0000-0000-0000F20A0000}"/>
    <cellStyle name="40% - Accent1 6 2 3 3 2" xfId="23759" xr:uid="{14991490-E3B3-4A5C-81CC-BACFDFC212B9}"/>
    <cellStyle name="40% - Accent1 6 2 3 4" xfId="23757" xr:uid="{4D6A31EE-FC13-44E4-B1D1-AC80098719F4}"/>
    <cellStyle name="40% - Accent1 6 2 4" xfId="5998" xr:uid="{00000000-0005-0000-0000-0000F30A0000}"/>
    <cellStyle name="40% - Accent1 6 2 4 2" xfId="23760" xr:uid="{E3D3F9FF-42A9-4626-85C1-46CC40D6917E}"/>
    <cellStyle name="40% - Accent1 6 2 5" xfId="5999" xr:uid="{00000000-0005-0000-0000-0000F40A0000}"/>
    <cellStyle name="40% - Accent1 6 2 5 2" xfId="6000" xr:uid="{00000000-0005-0000-0000-0000F50A0000}"/>
    <cellStyle name="40% - Accent1 6 2 5 2 2" xfId="23762" xr:uid="{F8D4973A-00EC-4A49-98DB-22CFCD44CEA9}"/>
    <cellStyle name="40% - Accent1 6 2 5 3" xfId="23761" xr:uid="{C8972C67-7CE1-4925-AE0C-A0BF739CC8B6}"/>
    <cellStyle name="40% - Accent1 6 2 6" xfId="6001" xr:uid="{00000000-0005-0000-0000-0000F60A0000}"/>
    <cellStyle name="40% - Accent1 6 2 6 2" xfId="23763" xr:uid="{A88082AA-A6D5-41CA-B197-24D49708D224}"/>
    <cellStyle name="40% - Accent1 6 2 7" xfId="23749" xr:uid="{8728CCB2-A43C-4A58-8925-67885F6612F7}"/>
    <cellStyle name="40% - Accent1 6 3" xfId="6002" xr:uid="{00000000-0005-0000-0000-0000F70A0000}"/>
    <cellStyle name="40% - Accent1 6 3 2" xfId="6003" xr:uid="{00000000-0005-0000-0000-0000F80A0000}"/>
    <cellStyle name="40% - Accent1 6 3 2 2" xfId="6004" xr:uid="{00000000-0005-0000-0000-0000F90A0000}"/>
    <cellStyle name="40% - Accent1 6 3 2 2 2" xfId="23766" xr:uid="{25A5BBB5-7C90-4923-A263-8DB93B6D78D1}"/>
    <cellStyle name="40% - Accent1 6 3 2 3" xfId="6005" xr:uid="{00000000-0005-0000-0000-0000FA0A0000}"/>
    <cellStyle name="40% - Accent1 6 3 2 3 2" xfId="23767" xr:uid="{A2A4D73B-9A6D-44F1-B71E-791CD209F7D2}"/>
    <cellStyle name="40% - Accent1 6 3 2 4" xfId="23765" xr:uid="{19551D9E-AD24-4EE3-AF5B-41A77D490C1A}"/>
    <cellStyle name="40% - Accent1 6 3 3" xfId="6006" xr:uid="{00000000-0005-0000-0000-0000FB0A0000}"/>
    <cellStyle name="40% - Accent1 6 3 3 2" xfId="6007" xr:uid="{00000000-0005-0000-0000-0000FC0A0000}"/>
    <cellStyle name="40% - Accent1 6 3 3 2 2" xfId="23769" xr:uid="{3ADADD2B-5DEB-4BA7-8288-39549DF537BB}"/>
    <cellStyle name="40% - Accent1 6 3 3 3" xfId="23768" xr:uid="{78251FE1-12EB-43BD-8D66-947214578CEF}"/>
    <cellStyle name="40% - Accent1 6 3 4" xfId="6008" xr:uid="{00000000-0005-0000-0000-0000FD0A0000}"/>
    <cellStyle name="40% - Accent1 6 3 4 2" xfId="23770" xr:uid="{57C326B2-4785-40D7-950B-20CEC1112E8D}"/>
    <cellStyle name="40% - Accent1 6 3 5" xfId="23764" xr:uid="{143ECD61-FD49-4135-8DC1-0ABC5B11BBA7}"/>
    <cellStyle name="40% - Accent1 6 4" xfId="6009" xr:uid="{00000000-0005-0000-0000-0000FE0A0000}"/>
    <cellStyle name="40% - Accent1 6 5" xfId="6010" xr:uid="{00000000-0005-0000-0000-0000FF0A0000}"/>
    <cellStyle name="40% - Accent1 6 5 2" xfId="23771" xr:uid="{7EA0EBB2-595A-4486-ABF8-3948877E56EE}"/>
    <cellStyle name="40% - Accent1 7" xfId="226" xr:uid="{00000000-0005-0000-0000-000041000000}"/>
    <cellStyle name="40% - Accent1 7 2" xfId="6011" xr:uid="{00000000-0005-0000-0000-0000010B0000}"/>
    <cellStyle name="40% - Accent1 7 2 2" xfId="23772" xr:uid="{EA416C61-81C1-42C0-AFED-66E24C103FC4}"/>
    <cellStyle name="40% - Accent1 7 3" xfId="6012" xr:uid="{00000000-0005-0000-0000-0000020B0000}"/>
    <cellStyle name="40% - Accent1 7 4" xfId="6013" xr:uid="{00000000-0005-0000-0000-0000030B0000}"/>
    <cellStyle name="40% - Accent1 7 4 2" xfId="23773" xr:uid="{3CD5FC64-A6CF-4690-8741-9645AF2DB42E}"/>
    <cellStyle name="40% - Accent1 8" xfId="6014" xr:uid="{00000000-0005-0000-0000-0000040B0000}"/>
    <cellStyle name="40% - Accent1 8 2" xfId="6015" xr:uid="{00000000-0005-0000-0000-0000050B0000}"/>
    <cellStyle name="40% - Accent1 8 2 2" xfId="6016" xr:uid="{00000000-0005-0000-0000-0000060B0000}"/>
    <cellStyle name="40% - Accent1 8 2 2 2" xfId="23776" xr:uid="{1B3B64FC-415C-4B32-8B58-52EB6BE64D91}"/>
    <cellStyle name="40% - Accent1 8 2 3" xfId="6017" xr:uid="{00000000-0005-0000-0000-0000070B0000}"/>
    <cellStyle name="40% - Accent1 8 2 3 2" xfId="6018" xr:uid="{00000000-0005-0000-0000-0000080B0000}"/>
    <cellStyle name="40% - Accent1 8 2 3 2 2" xfId="23778" xr:uid="{09D8756A-40DC-4603-9F7D-B381322E344C}"/>
    <cellStyle name="40% - Accent1 8 2 3 3" xfId="23777" xr:uid="{02047CD5-954F-45DD-8C44-85FDA117AA29}"/>
    <cellStyle name="40% - Accent1 8 2 4" xfId="23775" xr:uid="{CE838F7B-6024-4AE4-8E59-4880CD930A4B}"/>
    <cellStyle name="40% - Accent1 8 3" xfId="6019" xr:uid="{00000000-0005-0000-0000-0000090B0000}"/>
    <cellStyle name="40% - Accent1 8 3 2" xfId="23779" xr:uid="{FC29A37D-00FF-4B32-92E6-F32D5DF14492}"/>
    <cellStyle name="40% - Accent1 8 4" xfId="6020" xr:uid="{00000000-0005-0000-0000-00000A0B0000}"/>
    <cellStyle name="40% - Accent1 8 4 2" xfId="6021" xr:uid="{00000000-0005-0000-0000-00000B0B0000}"/>
    <cellStyle name="40% - Accent1 8 4 2 2" xfId="23781" xr:uid="{366FC2A1-AE49-4AF9-8C9B-B40C42208364}"/>
    <cellStyle name="40% - Accent1 8 4 3" xfId="23780" xr:uid="{474348AB-6412-412D-9C77-585BA725E79D}"/>
    <cellStyle name="40% - Accent1 8 5" xfId="6022" xr:uid="{00000000-0005-0000-0000-00000C0B0000}"/>
    <cellStyle name="40% - Accent1 8 5 2" xfId="23782" xr:uid="{C09F3FF3-3585-475A-962A-9931EB65DB6A}"/>
    <cellStyle name="40% - Accent1 8 6" xfId="23774" xr:uid="{774F2AC8-A003-4C08-AA1C-986615F2840E}"/>
    <cellStyle name="40% - Accent1 9" xfId="6023" xr:uid="{00000000-0005-0000-0000-00000D0B0000}"/>
    <cellStyle name="40% - Accent1 9 2" xfId="6024" xr:uid="{00000000-0005-0000-0000-00000E0B0000}"/>
    <cellStyle name="40% - Accent1 9 2 2" xfId="6025" xr:uid="{00000000-0005-0000-0000-00000F0B0000}"/>
    <cellStyle name="40% - Accent1 9 2 2 2" xfId="23785" xr:uid="{42073A0F-CBCE-427B-9C25-77DE6E73C74E}"/>
    <cellStyle name="40% - Accent1 9 2 3" xfId="6026" xr:uid="{00000000-0005-0000-0000-0000100B0000}"/>
    <cellStyle name="40% - Accent1 9 2 3 2" xfId="23786" xr:uid="{0596059E-A2AA-4861-9957-249B73EB5BE3}"/>
    <cellStyle name="40% - Accent1 9 2 4" xfId="23784" xr:uid="{1915FE34-2B48-4772-B72B-4AC60FB4EBF9}"/>
    <cellStyle name="40% - Accent1 9 3" xfId="6027" xr:uid="{00000000-0005-0000-0000-0000110B0000}"/>
    <cellStyle name="40% - Accent1 9 3 2" xfId="23787" xr:uid="{7FB43228-31FA-4AE5-87B3-CA57F65E6D29}"/>
    <cellStyle name="40% - Accent1 9 4" xfId="6028" xr:uid="{00000000-0005-0000-0000-0000120B0000}"/>
    <cellStyle name="40% - Accent1 9 4 2" xfId="6029" xr:uid="{00000000-0005-0000-0000-0000130B0000}"/>
    <cellStyle name="40% - Accent1 9 4 2 2" xfId="23789" xr:uid="{E4FE34E0-9370-40F7-9E60-37AAA621F349}"/>
    <cellStyle name="40% - Accent1 9 4 3" xfId="23788" xr:uid="{9C5D9B83-6689-4B3A-AB9E-2326719AF2A5}"/>
    <cellStyle name="40% - Accent1 9 5" xfId="6030" xr:uid="{00000000-0005-0000-0000-0000140B0000}"/>
    <cellStyle name="40% - Accent1 9 5 2" xfId="23790" xr:uid="{E54746D4-1DCB-4A1C-9CDA-8CE7CD169534}"/>
    <cellStyle name="40% - Accent1 9 6" xfId="23783" xr:uid="{C6005825-5C6D-4957-BFD2-65A424648D68}"/>
    <cellStyle name="40% - Accent2" xfId="87" builtinId="35" customBuiltin="1"/>
    <cellStyle name="40% - Accent2 10" xfId="6031" xr:uid="{00000000-0005-0000-0000-0000150B0000}"/>
    <cellStyle name="40% - Accent2 10 2" xfId="6032" xr:uid="{00000000-0005-0000-0000-0000160B0000}"/>
    <cellStyle name="40% - Accent2 10 2 2" xfId="6033" xr:uid="{00000000-0005-0000-0000-0000170B0000}"/>
    <cellStyle name="40% - Accent2 10 2 2 2" xfId="23793" xr:uid="{CC7F85A8-6137-4A61-86E4-1FC146085D93}"/>
    <cellStyle name="40% - Accent2 10 2 3" xfId="6034" xr:uid="{00000000-0005-0000-0000-0000180B0000}"/>
    <cellStyle name="40% - Accent2 10 2 3 2" xfId="23794" xr:uid="{EBB81638-0F18-47F6-9404-A0A1D0626293}"/>
    <cellStyle name="40% - Accent2 10 2 4" xfId="23792" xr:uid="{4CF385BF-1BA1-4A80-8A25-595D0EBF9EAD}"/>
    <cellStyle name="40% - Accent2 10 3" xfId="6035" xr:uid="{00000000-0005-0000-0000-0000190B0000}"/>
    <cellStyle name="40% - Accent2 10 3 2" xfId="23795" xr:uid="{A61D834F-22F2-49F5-9623-72631BAE4537}"/>
    <cellStyle name="40% - Accent2 10 4" xfId="6036" xr:uid="{00000000-0005-0000-0000-00001A0B0000}"/>
    <cellStyle name="40% - Accent2 10 4 2" xfId="23796" xr:uid="{BDB22945-0965-49BD-8A8F-A1155B768B05}"/>
    <cellStyle name="40% - Accent2 10 5" xfId="23791" xr:uid="{A7ACE253-4360-4B1C-848D-B8EDA3465068}"/>
    <cellStyle name="40% - Accent2 11" xfId="6037" xr:uid="{00000000-0005-0000-0000-00001B0B0000}"/>
    <cellStyle name="40% - Accent2 11 2" xfId="6038" xr:uid="{00000000-0005-0000-0000-00001C0B0000}"/>
    <cellStyle name="40% - Accent2 11 2 2" xfId="23798" xr:uid="{C72ECA79-A4AE-407F-97A3-A137A1AEBC72}"/>
    <cellStyle name="40% - Accent2 11 3" xfId="6039" xr:uid="{00000000-0005-0000-0000-00001D0B0000}"/>
    <cellStyle name="40% - Accent2 11 3 2" xfId="23799" xr:uid="{A99FD2F7-7E4B-455D-A651-46C578CEBE24}"/>
    <cellStyle name="40% - Accent2 11 4" xfId="23797" xr:uid="{0CAF57FB-0341-4C65-80AE-2F122DF6D999}"/>
    <cellStyle name="40% - Accent2 12" xfId="6040" xr:uid="{00000000-0005-0000-0000-00001E0B0000}"/>
    <cellStyle name="40% - Accent2 12 2" xfId="6041" xr:uid="{00000000-0005-0000-0000-00001F0B0000}"/>
    <cellStyle name="40% - Accent2 12 2 2" xfId="23801" xr:uid="{306B2FA6-71A3-4432-9088-E7FE99410F8A}"/>
    <cellStyle name="40% - Accent2 12 3" xfId="6042" xr:uid="{00000000-0005-0000-0000-0000200B0000}"/>
    <cellStyle name="40% - Accent2 12 3 2" xfId="23802" xr:uid="{F168D708-F849-45A7-928B-0498555EE8F5}"/>
    <cellStyle name="40% - Accent2 12 4" xfId="23800" xr:uid="{2151171D-4EA8-40A6-95B0-46CBC4A7E67C}"/>
    <cellStyle name="40% - Accent2 13" xfId="6043" xr:uid="{00000000-0005-0000-0000-0000210B0000}"/>
    <cellStyle name="40% - Accent2 13 2" xfId="6044" xr:uid="{00000000-0005-0000-0000-0000220B0000}"/>
    <cellStyle name="40% - Accent2 13 2 2" xfId="23804" xr:uid="{2FD0D062-716C-45D1-8A41-D4566A81F15B}"/>
    <cellStyle name="40% - Accent2 13 3" xfId="6045" xr:uid="{00000000-0005-0000-0000-0000230B0000}"/>
    <cellStyle name="40% - Accent2 13 3 2" xfId="23805" xr:uid="{B0800D2F-6845-4ED6-922D-4AA599F8B00D}"/>
    <cellStyle name="40% - Accent2 13 4" xfId="23803" xr:uid="{1828B551-1713-41FC-AD3F-F45C8F1E8A12}"/>
    <cellStyle name="40% - Accent2 14" xfId="6046" xr:uid="{00000000-0005-0000-0000-0000240B0000}"/>
    <cellStyle name="40% - Accent2 14 2" xfId="6047" xr:uid="{00000000-0005-0000-0000-0000250B0000}"/>
    <cellStyle name="40% - Accent2 14 2 2" xfId="23806" xr:uid="{7E94F807-6977-4904-A0B2-CAA43F1BF314}"/>
    <cellStyle name="40% - Accent2 15" xfId="6048" xr:uid="{00000000-0005-0000-0000-0000260B0000}"/>
    <cellStyle name="40% - Accent2 15 2" xfId="23807" xr:uid="{AD637EFF-0CB7-488D-8D83-9D7EE9982E3F}"/>
    <cellStyle name="40% - Accent2 16" xfId="6049" xr:uid="{00000000-0005-0000-0000-0000270B0000}"/>
    <cellStyle name="40% - Accent2 17" xfId="20663" xr:uid="{0CDD59E3-A057-4500-BBFD-7F7638B33F68}"/>
    <cellStyle name="40% - Accent2 2" xfId="227" xr:uid="{00000000-0005-0000-0000-000042000000}"/>
    <cellStyle name="40% - Accent2 2 2" xfId="6050" xr:uid="{00000000-0005-0000-0000-0000290B0000}"/>
    <cellStyle name="40% - Accent2 2 3" xfId="6051" xr:uid="{00000000-0005-0000-0000-00002A0B0000}"/>
    <cellStyle name="40% - Accent2 2 3 2" xfId="6052" xr:uid="{00000000-0005-0000-0000-00002B0B0000}"/>
    <cellStyle name="40% - Accent2 2 3 2 2" xfId="6053" xr:uid="{00000000-0005-0000-0000-00002C0B0000}"/>
    <cellStyle name="40% - Accent2 2 3 2 2 2" xfId="6054" xr:uid="{00000000-0005-0000-0000-00002D0B0000}"/>
    <cellStyle name="40% - Accent2 2 3 2 2 2 2" xfId="6055" xr:uid="{00000000-0005-0000-0000-00002E0B0000}"/>
    <cellStyle name="40% - Accent2 2 3 2 2 2 2 2" xfId="23812" xr:uid="{2A4FE73A-476D-4361-9E8B-02EEACBEF6E0}"/>
    <cellStyle name="40% - Accent2 2 3 2 2 2 3" xfId="6056" xr:uid="{00000000-0005-0000-0000-00002F0B0000}"/>
    <cellStyle name="40% - Accent2 2 3 2 2 2 3 2" xfId="23813" xr:uid="{C986E913-9903-487E-8FD8-1E44F152ABFB}"/>
    <cellStyle name="40% - Accent2 2 3 2 2 2 4" xfId="23811" xr:uid="{DFC072BC-0645-498B-A31B-1BBAADAFE6C1}"/>
    <cellStyle name="40% - Accent2 2 3 2 2 3" xfId="6057" xr:uid="{00000000-0005-0000-0000-0000300B0000}"/>
    <cellStyle name="40% - Accent2 2 3 2 2 3 2" xfId="23814" xr:uid="{AB426CDC-54EC-487A-8A9F-B9C7945CA083}"/>
    <cellStyle name="40% - Accent2 2 3 2 2 4" xfId="6058" xr:uid="{00000000-0005-0000-0000-0000310B0000}"/>
    <cellStyle name="40% - Accent2 2 3 2 2 4 2" xfId="23815" xr:uid="{48628A64-F784-45BC-BC2F-1D28B5111A78}"/>
    <cellStyle name="40% - Accent2 2 3 2 2 5" xfId="23810" xr:uid="{A4437F46-A29D-4E25-ADF9-28BD8D817D0E}"/>
    <cellStyle name="40% - Accent2 2 3 2 3" xfId="6059" xr:uid="{00000000-0005-0000-0000-0000320B0000}"/>
    <cellStyle name="40% - Accent2 2 3 2 3 2" xfId="6060" xr:uid="{00000000-0005-0000-0000-0000330B0000}"/>
    <cellStyle name="40% - Accent2 2 3 2 3 2 2" xfId="6061" xr:uid="{00000000-0005-0000-0000-0000340B0000}"/>
    <cellStyle name="40% - Accent2 2 3 2 3 2 2 2" xfId="23818" xr:uid="{300D063C-6941-4C38-8166-43C1E08AE91D}"/>
    <cellStyle name="40% - Accent2 2 3 2 3 2 3" xfId="6062" xr:uid="{00000000-0005-0000-0000-0000350B0000}"/>
    <cellStyle name="40% - Accent2 2 3 2 3 2 3 2" xfId="23819" xr:uid="{15807060-8E65-48FE-96DE-BF861FBFFFC4}"/>
    <cellStyle name="40% - Accent2 2 3 2 3 2 4" xfId="23817" xr:uid="{DD5FCEDC-AB49-4AD4-B2E5-5158C34C50B0}"/>
    <cellStyle name="40% - Accent2 2 3 2 3 3" xfId="6063" xr:uid="{00000000-0005-0000-0000-0000360B0000}"/>
    <cellStyle name="40% - Accent2 2 3 2 3 3 2" xfId="23820" xr:uid="{FC024C82-E34F-4D93-8A40-C70C1577EB1C}"/>
    <cellStyle name="40% - Accent2 2 3 2 3 4" xfId="6064" xr:uid="{00000000-0005-0000-0000-0000370B0000}"/>
    <cellStyle name="40% - Accent2 2 3 2 3 4 2" xfId="23821" xr:uid="{F1B9A02A-C70D-4B7A-9D88-5BE2EAFF80C2}"/>
    <cellStyle name="40% - Accent2 2 3 2 3 5" xfId="23816" xr:uid="{76236041-3225-4831-8775-9FA16E6D9E6A}"/>
    <cellStyle name="40% - Accent2 2 3 2 4" xfId="6065" xr:uid="{00000000-0005-0000-0000-0000380B0000}"/>
    <cellStyle name="40% - Accent2 2 3 2 4 2" xfId="6066" xr:uid="{00000000-0005-0000-0000-0000390B0000}"/>
    <cellStyle name="40% - Accent2 2 3 2 4 2 2" xfId="23823" xr:uid="{EA56880E-6844-452F-81DA-884C752A9910}"/>
    <cellStyle name="40% - Accent2 2 3 2 4 3" xfId="6067" xr:uid="{00000000-0005-0000-0000-00003A0B0000}"/>
    <cellStyle name="40% - Accent2 2 3 2 4 3 2" xfId="23824" xr:uid="{F454552C-35F4-406D-A4AA-DC822A4AE4FC}"/>
    <cellStyle name="40% - Accent2 2 3 2 4 4" xfId="23822" xr:uid="{0EC987C2-99BF-4124-B716-47EF382726A5}"/>
    <cellStyle name="40% - Accent2 2 3 2 5" xfId="6068" xr:uid="{00000000-0005-0000-0000-00003B0B0000}"/>
    <cellStyle name="40% - Accent2 2 3 2 5 2" xfId="23825" xr:uid="{A6E80F86-D6BF-4C9D-8F5B-CDB2CB723E63}"/>
    <cellStyle name="40% - Accent2 2 3 2 6" xfId="6069" xr:uid="{00000000-0005-0000-0000-00003C0B0000}"/>
    <cellStyle name="40% - Accent2 2 3 2 6 2" xfId="23826" xr:uid="{A12A1EDB-2F1F-455C-9864-414D1EEC8D08}"/>
    <cellStyle name="40% - Accent2 2 3 2 7" xfId="23809" xr:uid="{DA24CC92-7613-4F94-AACC-F7E034862FFB}"/>
    <cellStyle name="40% - Accent2 2 3 3" xfId="6070" xr:uid="{00000000-0005-0000-0000-00003D0B0000}"/>
    <cellStyle name="40% - Accent2 2 3 3 2" xfId="6071" xr:uid="{00000000-0005-0000-0000-00003E0B0000}"/>
    <cellStyle name="40% - Accent2 2 3 3 2 2" xfId="6072" xr:uid="{00000000-0005-0000-0000-00003F0B0000}"/>
    <cellStyle name="40% - Accent2 2 3 3 2 2 2" xfId="23829" xr:uid="{795B97FE-AD32-4E94-8E0D-FC2460B39488}"/>
    <cellStyle name="40% - Accent2 2 3 3 2 3" xfId="6073" xr:uid="{00000000-0005-0000-0000-0000400B0000}"/>
    <cellStyle name="40% - Accent2 2 3 3 2 3 2" xfId="23830" xr:uid="{2250845B-A4E8-4988-9C84-BE6E3F28542D}"/>
    <cellStyle name="40% - Accent2 2 3 3 2 4" xfId="23828" xr:uid="{5478B364-CBDF-4DC1-96F6-1373EB317AE9}"/>
    <cellStyle name="40% - Accent2 2 3 3 3" xfId="6074" xr:uid="{00000000-0005-0000-0000-0000410B0000}"/>
    <cellStyle name="40% - Accent2 2 3 3 3 2" xfId="23831" xr:uid="{CAECC809-6BAC-4D82-9507-9FBD4BC1BD57}"/>
    <cellStyle name="40% - Accent2 2 3 3 4" xfId="6075" xr:uid="{00000000-0005-0000-0000-0000420B0000}"/>
    <cellStyle name="40% - Accent2 2 3 3 4 2" xfId="23832" xr:uid="{8BF6E3EA-7783-4C07-A02B-19EFCAE3C007}"/>
    <cellStyle name="40% - Accent2 2 3 3 5" xfId="23827" xr:uid="{FF65CF81-80AA-46EA-8DE1-0DC5B8F7C050}"/>
    <cellStyle name="40% - Accent2 2 3 4" xfId="6076" xr:uid="{00000000-0005-0000-0000-0000430B0000}"/>
    <cellStyle name="40% - Accent2 2 3 4 2" xfId="6077" xr:uid="{00000000-0005-0000-0000-0000440B0000}"/>
    <cellStyle name="40% - Accent2 2 3 4 2 2" xfId="6078" xr:uid="{00000000-0005-0000-0000-0000450B0000}"/>
    <cellStyle name="40% - Accent2 2 3 4 2 2 2" xfId="23835" xr:uid="{EE9EE7FC-1947-4A2E-992D-164DEE2333FC}"/>
    <cellStyle name="40% - Accent2 2 3 4 2 3" xfId="6079" xr:uid="{00000000-0005-0000-0000-0000460B0000}"/>
    <cellStyle name="40% - Accent2 2 3 4 2 3 2" xfId="23836" xr:uid="{A8EEF5C2-ED31-4758-8039-2758ED9200E7}"/>
    <cellStyle name="40% - Accent2 2 3 4 2 4" xfId="23834" xr:uid="{55750938-6815-49D4-96C7-BF5DD2BBD52E}"/>
    <cellStyle name="40% - Accent2 2 3 4 3" xfId="6080" xr:uid="{00000000-0005-0000-0000-0000470B0000}"/>
    <cellStyle name="40% - Accent2 2 3 4 3 2" xfId="23837" xr:uid="{451F3FCC-A124-447A-AF65-CD4633363724}"/>
    <cellStyle name="40% - Accent2 2 3 4 4" xfId="6081" xr:uid="{00000000-0005-0000-0000-0000480B0000}"/>
    <cellStyle name="40% - Accent2 2 3 4 4 2" xfId="23838" xr:uid="{37D1F49D-A5D3-4B2F-8DF3-03C578D61BE0}"/>
    <cellStyle name="40% - Accent2 2 3 4 5" xfId="23833" xr:uid="{5DAF25A3-6552-4417-8654-98265CDD262E}"/>
    <cellStyle name="40% - Accent2 2 3 5" xfId="6082" xr:uid="{00000000-0005-0000-0000-0000490B0000}"/>
    <cellStyle name="40% - Accent2 2 3 5 2" xfId="6083" xr:uid="{00000000-0005-0000-0000-00004A0B0000}"/>
    <cellStyle name="40% - Accent2 2 3 5 2 2" xfId="23840" xr:uid="{FCF19198-D7B6-403F-862B-E6E8ACF9F2F9}"/>
    <cellStyle name="40% - Accent2 2 3 5 3" xfId="6084" xr:uid="{00000000-0005-0000-0000-00004B0B0000}"/>
    <cellStyle name="40% - Accent2 2 3 5 3 2" xfId="23841" xr:uid="{1624732A-FE1F-44AD-AD50-7F91CEA558EC}"/>
    <cellStyle name="40% - Accent2 2 3 5 4" xfId="23839" xr:uid="{CA913357-884B-46B0-A94C-024F3266C29F}"/>
    <cellStyle name="40% - Accent2 2 3 6" xfId="6085" xr:uid="{00000000-0005-0000-0000-00004C0B0000}"/>
    <cellStyle name="40% - Accent2 2 3 6 2" xfId="23842" xr:uid="{6DCCE21E-5477-493F-B4BD-83B964D7CD0B}"/>
    <cellStyle name="40% - Accent2 2 3 7" xfId="6086" xr:uid="{00000000-0005-0000-0000-00004D0B0000}"/>
    <cellStyle name="40% - Accent2 2 3 7 2" xfId="23843" xr:uid="{3A877850-8ED4-40E5-A96F-B89156665EF1}"/>
    <cellStyle name="40% - Accent2 2 3 8" xfId="23808" xr:uid="{12162DF5-0A16-4931-AB03-77C3153FDDC6}"/>
    <cellStyle name="40% - Accent2 2 4" xfId="6087" xr:uid="{00000000-0005-0000-0000-00004E0B0000}"/>
    <cellStyle name="40% - Accent2 2 4 2" xfId="6088" xr:uid="{00000000-0005-0000-0000-00004F0B0000}"/>
    <cellStyle name="40% - Accent2 2 4 2 2" xfId="6089" xr:uid="{00000000-0005-0000-0000-0000500B0000}"/>
    <cellStyle name="40% - Accent2 2 4 2 2 2" xfId="6090" xr:uid="{00000000-0005-0000-0000-0000510B0000}"/>
    <cellStyle name="40% - Accent2 2 4 2 2 2 2" xfId="6091" xr:uid="{00000000-0005-0000-0000-0000520B0000}"/>
    <cellStyle name="40% - Accent2 2 4 2 2 2 2 2" xfId="23848" xr:uid="{CDCA06BA-3E62-47A9-8838-F7C49B443058}"/>
    <cellStyle name="40% - Accent2 2 4 2 2 2 3" xfId="6092" xr:uid="{00000000-0005-0000-0000-0000530B0000}"/>
    <cellStyle name="40% - Accent2 2 4 2 2 2 3 2" xfId="23849" xr:uid="{CCF50DDF-2D2D-4145-833A-4FB5831948DC}"/>
    <cellStyle name="40% - Accent2 2 4 2 2 2 4" xfId="23847" xr:uid="{EDC9C0AD-4364-4BDE-8016-8F0B021DF8AC}"/>
    <cellStyle name="40% - Accent2 2 4 2 2 3" xfId="6093" xr:uid="{00000000-0005-0000-0000-0000540B0000}"/>
    <cellStyle name="40% - Accent2 2 4 2 2 3 2" xfId="23850" xr:uid="{1F415233-7960-45C6-9A9A-CCD1C6E6C3A5}"/>
    <cellStyle name="40% - Accent2 2 4 2 2 4" xfId="6094" xr:uid="{00000000-0005-0000-0000-0000550B0000}"/>
    <cellStyle name="40% - Accent2 2 4 2 2 4 2" xfId="23851" xr:uid="{B06B02D4-96CA-4C8F-AB25-762E2F729537}"/>
    <cellStyle name="40% - Accent2 2 4 2 2 5" xfId="23846" xr:uid="{83860DCC-AA8C-4984-A2C2-466DF7041EF7}"/>
    <cellStyle name="40% - Accent2 2 4 2 3" xfId="6095" xr:uid="{00000000-0005-0000-0000-0000560B0000}"/>
    <cellStyle name="40% - Accent2 2 4 2 3 2" xfId="6096" xr:uid="{00000000-0005-0000-0000-0000570B0000}"/>
    <cellStyle name="40% - Accent2 2 4 2 3 2 2" xfId="6097" xr:uid="{00000000-0005-0000-0000-0000580B0000}"/>
    <cellStyle name="40% - Accent2 2 4 2 3 2 2 2" xfId="23854" xr:uid="{D1B4E8D1-42CB-4DB3-A211-8CA97E700E91}"/>
    <cellStyle name="40% - Accent2 2 4 2 3 2 3" xfId="6098" xr:uid="{00000000-0005-0000-0000-0000590B0000}"/>
    <cellStyle name="40% - Accent2 2 4 2 3 2 3 2" xfId="23855" xr:uid="{41145B73-0F4C-41E8-A7B0-6C99CA6F45D6}"/>
    <cellStyle name="40% - Accent2 2 4 2 3 2 4" xfId="23853" xr:uid="{EC59269D-A8C2-4E4B-9169-A131538F6958}"/>
    <cellStyle name="40% - Accent2 2 4 2 3 3" xfId="6099" xr:uid="{00000000-0005-0000-0000-00005A0B0000}"/>
    <cellStyle name="40% - Accent2 2 4 2 3 3 2" xfId="23856" xr:uid="{46313181-4AE1-44E2-A1C7-C2C2B4D7FF27}"/>
    <cellStyle name="40% - Accent2 2 4 2 3 4" xfId="6100" xr:uid="{00000000-0005-0000-0000-00005B0B0000}"/>
    <cellStyle name="40% - Accent2 2 4 2 3 4 2" xfId="23857" xr:uid="{FD799D2C-FCD9-409A-9713-A7D0394B28EC}"/>
    <cellStyle name="40% - Accent2 2 4 2 3 5" xfId="23852" xr:uid="{394763CD-8150-4F71-8BC8-7D40432708E2}"/>
    <cellStyle name="40% - Accent2 2 4 2 4" xfId="6101" xr:uid="{00000000-0005-0000-0000-00005C0B0000}"/>
    <cellStyle name="40% - Accent2 2 4 2 4 2" xfId="6102" xr:uid="{00000000-0005-0000-0000-00005D0B0000}"/>
    <cellStyle name="40% - Accent2 2 4 2 4 2 2" xfId="23859" xr:uid="{8040E281-7813-443A-B3A5-715A909C18E4}"/>
    <cellStyle name="40% - Accent2 2 4 2 4 3" xfId="6103" xr:uid="{00000000-0005-0000-0000-00005E0B0000}"/>
    <cellStyle name="40% - Accent2 2 4 2 4 3 2" xfId="23860" xr:uid="{68EC6EA5-E2A6-4675-92C3-744A8FD57CD4}"/>
    <cellStyle name="40% - Accent2 2 4 2 4 4" xfId="23858" xr:uid="{BA25EC70-2EDD-437E-918B-FDF8DB74E11A}"/>
    <cellStyle name="40% - Accent2 2 4 2 5" xfId="6104" xr:uid="{00000000-0005-0000-0000-00005F0B0000}"/>
    <cellStyle name="40% - Accent2 2 4 2 5 2" xfId="23861" xr:uid="{B1CE0062-22A7-4C40-A2A7-B38B1803C338}"/>
    <cellStyle name="40% - Accent2 2 4 2 6" xfId="6105" xr:uid="{00000000-0005-0000-0000-0000600B0000}"/>
    <cellStyle name="40% - Accent2 2 4 2 6 2" xfId="23862" xr:uid="{66EAFB02-E8B9-47FC-9F55-896821FCF037}"/>
    <cellStyle name="40% - Accent2 2 4 2 7" xfId="23845" xr:uid="{D2BF9EA9-DDB4-4112-B968-8B49D0F11EC4}"/>
    <cellStyle name="40% - Accent2 2 4 3" xfId="6106" xr:uid="{00000000-0005-0000-0000-0000610B0000}"/>
    <cellStyle name="40% - Accent2 2 4 3 2" xfId="6107" xr:uid="{00000000-0005-0000-0000-0000620B0000}"/>
    <cellStyle name="40% - Accent2 2 4 3 2 2" xfId="6108" xr:uid="{00000000-0005-0000-0000-0000630B0000}"/>
    <cellStyle name="40% - Accent2 2 4 3 2 2 2" xfId="23865" xr:uid="{4D908FFD-3D75-43FC-A22E-52EF8F36627E}"/>
    <cellStyle name="40% - Accent2 2 4 3 2 3" xfId="6109" xr:uid="{00000000-0005-0000-0000-0000640B0000}"/>
    <cellStyle name="40% - Accent2 2 4 3 2 3 2" xfId="23866" xr:uid="{74C68792-8871-4A94-9575-59A59CFCCD33}"/>
    <cellStyle name="40% - Accent2 2 4 3 2 4" xfId="23864" xr:uid="{49E82109-4E2B-427A-8902-C01CF236F36C}"/>
    <cellStyle name="40% - Accent2 2 4 3 3" xfId="6110" xr:uid="{00000000-0005-0000-0000-0000650B0000}"/>
    <cellStyle name="40% - Accent2 2 4 3 3 2" xfId="23867" xr:uid="{D0D73B82-6D7E-4591-B620-54E4DCF71919}"/>
    <cellStyle name="40% - Accent2 2 4 3 4" xfId="6111" xr:uid="{00000000-0005-0000-0000-0000660B0000}"/>
    <cellStyle name="40% - Accent2 2 4 3 4 2" xfId="23868" xr:uid="{4E60C7FC-896C-49F7-BE50-C121A3DF5D2F}"/>
    <cellStyle name="40% - Accent2 2 4 3 5" xfId="23863" xr:uid="{63CD97F1-1314-4692-A5C8-68E521D8D539}"/>
    <cellStyle name="40% - Accent2 2 4 4" xfId="6112" xr:uid="{00000000-0005-0000-0000-0000670B0000}"/>
    <cellStyle name="40% - Accent2 2 4 4 2" xfId="6113" xr:uid="{00000000-0005-0000-0000-0000680B0000}"/>
    <cellStyle name="40% - Accent2 2 4 4 2 2" xfId="6114" xr:uid="{00000000-0005-0000-0000-0000690B0000}"/>
    <cellStyle name="40% - Accent2 2 4 4 2 2 2" xfId="23871" xr:uid="{BEC5B7DE-6256-4C40-88FF-DA50BA47857E}"/>
    <cellStyle name="40% - Accent2 2 4 4 2 3" xfId="6115" xr:uid="{00000000-0005-0000-0000-00006A0B0000}"/>
    <cellStyle name="40% - Accent2 2 4 4 2 3 2" xfId="23872" xr:uid="{C2393C1A-6F2C-47AE-8481-87F3242B466F}"/>
    <cellStyle name="40% - Accent2 2 4 4 2 4" xfId="23870" xr:uid="{23A90C7F-D80D-4D5B-A52C-268CB456A56F}"/>
    <cellStyle name="40% - Accent2 2 4 4 3" xfId="6116" xr:uid="{00000000-0005-0000-0000-00006B0B0000}"/>
    <cellStyle name="40% - Accent2 2 4 4 3 2" xfId="23873" xr:uid="{067286F1-3471-44A9-8465-3B88DAC7E4D6}"/>
    <cellStyle name="40% - Accent2 2 4 4 4" xfId="6117" xr:uid="{00000000-0005-0000-0000-00006C0B0000}"/>
    <cellStyle name="40% - Accent2 2 4 4 4 2" xfId="23874" xr:uid="{94A46188-2DE7-4723-91A1-610EB7176352}"/>
    <cellStyle name="40% - Accent2 2 4 4 5" xfId="23869" xr:uid="{6B38DEA9-7D64-4F33-96B0-B2834382F9EC}"/>
    <cellStyle name="40% - Accent2 2 4 5" xfId="6118" xr:uid="{00000000-0005-0000-0000-00006D0B0000}"/>
    <cellStyle name="40% - Accent2 2 4 5 2" xfId="6119" xr:uid="{00000000-0005-0000-0000-00006E0B0000}"/>
    <cellStyle name="40% - Accent2 2 4 5 2 2" xfId="23876" xr:uid="{E2FC3C73-9F55-4E1E-8630-796B47615860}"/>
    <cellStyle name="40% - Accent2 2 4 5 3" xfId="6120" xr:uid="{00000000-0005-0000-0000-00006F0B0000}"/>
    <cellStyle name="40% - Accent2 2 4 5 3 2" xfId="23877" xr:uid="{4AC7C53A-C4C3-42D6-81BE-A7B76C2BE30A}"/>
    <cellStyle name="40% - Accent2 2 4 5 4" xfId="23875" xr:uid="{22873618-29B5-4CD0-A4BC-80E55C6CAD0D}"/>
    <cellStyle name="40% - Accent2 2 4 6" xfId="6121" xr:uid="{00000000-0005-0000-0000-0000700B0000}"/>
    <cellStyle name="40% - Accent2 2 4 6 2" xfId="23878" xr:uid="{08D4463F-415C-4A4D-AF6F-80812CD63D3B}"/>
    <cellStyle name="40% - Accent2 2 4 7" xfId="6122" xr:uid="{00000000-0005-0000-0000-0000710B0000}"/>
    <cellStyle name="40% - Accent2 2 4 7 2" xfId="23879" xr:uid="{C0F5CE81-489D-4D5A-BE83-BF986BF341A1}"/>
    <cellStyle name="40% - Accent2 2 4 8" xfId="23844" xr:uid="{B67FFD70-90E0-466C-99A9-909D829B876A}"/>
    <cellStyle name="40% - Accent2 2 5" xfId="6123" xr:uid="{00000000-0005-0000-0000-0000720B0000}"/>
    <cellStyle name="40% - Accent2 2 5 2" xfId="6124" xr:uid="{00000000-0005-0000-0000-0000730B0000}"/>
    <cellStyle name="40% - Accent2 2 5 2 2" xfId="6125" xr:uid="{00000000-0005-0000-0000-0000740B0000}"/>
    <cellStyle name="40% - Accent2 2 5 2 2 2" xfId="6126" xr:uid="{00000000-0005-0000-0000-0000750B0000}"/>
    <cellStyle name="40% - Accent2 2 5 2 2 2 2" xfId="6127" xr:uid="{00000000-0005-0000-0000-0000760B0000}"/>
    <cellStyle name="40% - Accent2 2 5 2 2 2 2 2" xfId="23884" xr:uid="{0627FCCF-5551-4620-8676-90500B4FFCC9}"/>
    <cellStyle name="40% - Accent2 2 5 2 2 2 3" xfId="6128" xr:uid="{00000000-0005-0000-0000-0000770B0000}"/>
    <cellStyle name="40% - Accent2 2 5 2 2 2 3 2" xfId="23885" xr:uid="{F865F069-04E4-4468-A111-8505E699AB84}"/>
    <cellStyle name="40% - Accent2 2 5 2 2 2 4" xfId="23883" xr:uid="{3815DE34-B7B7-43E7-8C11-08623144CB93}"/>
    <cellStyle name="40% - Accent2 2 5 2 2 3" xfId="6129" xr:uid="{00000000-0005-0000-0000-0000780B0000}"/>
    <cellStyle name="40% - Accent2 2 5 2 2 3 2" xfId="23886" xr:uid="{154C9013-FDE9-4551-BFCF-A79D51D8EC56}"/>
    <cellStyle name="40% - Accent2 2 5 2 2 4" xfId="6130" xr:uid="{00000000-0005-0000-0000-0000790B0000}"/>
    <cellStyle name="40% - Accent2 2 5 2 2 4 2" xfId="23887" xr:uid="{0E6BE96C-7FBB-4C85-9E7A-746E9DC9146B}"/>
    <cellStyle name="40% - Accent2 2 5 2 2 5" xfId="23882" xr:uid="{F091C53E-4373-42EC-A17C-BD8E594E022F}"/>
    <cellStyle name="40% - Accent2 2 5 2 3" xfId="6131" xr:uid="{00000000-0005-0000-0000-00007A0B0000}"/>
    <cellStyle name="40% - Accent2 2 5 2 3 2" xfId="6132" xr:uid="{00000000-0005-0000-0000-00007B0B0000}"/>
    <cellStyle name="40% - Accent2 2 5 2 3 2 2" xfId="6133" xr:uid="{00000000-0005-0000-0000-00007C0B0000}"/>
    <cellStyle name="40% - Accent2 2 5 2 3 2 2 2" xfId="23890" xr:uid="{9218A24B-16C0-40B2-9D0F-76214B2C6570}"/>
    <cellStyle name="40% - Accent2 2 5 2 3 2 3" xfId="6134" xr:uid="{00000000-0005-0000-0000-00007D0B0000}"/>
    <cellStyle name="40% - Accent2 2 5 2 3 2 3 2" xfId="23891" xr:uid="{1B1BE895-6799-4315-A322-DA696DEF2C08}"/>
    <cellStyle name="40% - Accent2 2 5 2 3 2 4" xfId="23889" xr:uid="{E8D57D67-878E-4E53-AAB7-D09A89A29CC9}"/>
    <cellStyle name="40% - Accent2 2 5 2 3 3" xfId="6135" xr:uid="{00000000-0005-0000-0000-00007E0B0000}"/>
    <cellStyle name="40% - Accent2 2 5 2 3 3 2" xfId="23892" xr:uid="{DE07DCD2-C885-4DB9-BF74-ACEB18498695}"/>
    <cellStyle name="40% - Accent2 2 5 2 3 4" xfId="6136" xr:uid="{00000000-0005-0000-0000-00007F0B0000}"/>
    <cellStyle name="40% - Accent2 2 5 2 3 4 2" xfId="23893" xr:uid="{04E55076-8107-4B41-9A3F-B1AF85CDC975}"/>
    <cellStyle name="40% - Accent2 2 5 2 3 5" xfId="23888" xr:uid="{CB2068FF-B009-4DFC-80F7-F174EC9E1289}"/>
    <cellStyle name="40% - Accent2 2 5 2 4" xfId="6137" xr:uid="{00000000-0005-0000-0000-0000800B0000}"/>
    <cellStyle name="40% - Accent2 2 5 2 4 2" xfId="6138" xr:uid="{00000000-0005-0000-0000-0000810B0000}"/>
    <cellStyle name="40% - Accent2 2 5 2 4 2 2" xfId="23895" xr:uid="{00DB3E0E-7E66-4156-AC05-6FCA3347A6F6}"/>
    <cellStyle name="40% - Accent2 2 5 2 4 3" xfId="6139" xr:uid="{00000000-0005-0000-0000-0000820B0000}"/>
    <cellStyle name="40% - Accent2 2 5 2 4 3 2" xfId="23896" xr:uid="{B0BB4CA8-1002-4CD0-998F-3DE5DF1ED634}"/>
    <cellStyle name="40% - Accent2 2 5 2 4 4" xfId="23894" xr:uid="{8F51C46A-C428-4CE7-9071-AC03B35BA484}"/>
    <cellStyle name="40% - Accent2 2 5 2 5" xfId="6140" xr:uid="{00000000-0005-0000-0000-0000830B0000}"/>
    <cellStyle name="40% - Accent2 2 5 2 5 2" xfId="23897" xr:uid="{2C2E1A15-3520-4EE8-B940-E15D9580B782}"/>
    <cellStyle name="40% - Accent2 2 5 2 6" xfId="6141" xr:uid="{00000000-0005-0000-0000-0000840B0000}"/>
    <cellStyle name="40% - Accent2 2 5 2 6 2" xfId="23898" xr:uid="{958C946C-987A-4607-B4BE-16910F765680}"/>
    <cellStyle name="40% - Accent2 2 5 2 7" xfId="23881" xr:uid="{3A506EA8-B605-40B7-ACD4-C1FB8DDB2416}"/>
    <cellStyle name="40% - Accent2 2 5 3" xfId="6142" xr:uid="{00000000-0005-0000-0000-0000850B0000}"/>
    <cellStyle name="40% - Accent2 2 5 3 2" xfId="6143" xr:uid="{00000000-0005-0000-0000-0000860B0000}"/>
    <cellStyle name="40% - Accent2 2 5 3 2 2" xfId="6144" xr:uid="{00000000-0005-0000-0000-0000870B0000}"/>
    <cellStyle name="40% - Accent2 2 5 3 2 2 2" xfId="23901" xr:uid="{C8887C7B-B240-4496-99FC-5C7299F2C938}"/>
    <cellStyle name="40% - Accent2 2 5 3 2 3" xfId="6145" xr:uid="{00000000-0005-0000-0000-0000880B0000}"/>
    <cellStyle name="40% - Accent2 2 5 3 2 3 2" xfId="23902" xr:uid="{74CFA0BF-187B-43AA-AD69-40B5ED0E07F4}"/>
    <cellStyle name="40% - Accent2 2 5 3 2 4" xfId="23900" xr:uid="{A05EAD81-28C6-4499-B814-F851F3B4E2DA}"/>
    <cellStyle name="40% - Accent2 2 5 3 3" xfId="6146" xr:uid="{00000000-0005-0000-0000-0000890B0000}"/>
    <cellStyle name="40% - Accent2 2 5 3 3 2" xfId="23903" xr:uid="{ED2C4C25-FD6C-4F21-93B1-7493E26608B9}"/>
    <cellStyle name="40% - Accent2 2 5 3 4" xfId="6147" xr:uid="{00000000-0005-0000-0000-00008A0B0000}"/>
    <cellStyle name="40% - Accent2 2 5 3 4 2" xfId="23904" xr:uid="{C3FF4687-862A-4503-99E9-0C7FD3ADCB15}"/>
    <cellStyle name="40% - Accent2 2 5 3 5" xfId="23899" xr:uid="{BB9F0B42-F480-4BB3-80F1-9CDF2744399A}"/>
    <cellStyle name="40% - Accent2 2 5 4" xfId="6148" xr:uid="{00000000-0005-0000-0000-00008B0B0000}"/>
    <cellStyle name="40% - Accent2 2 5 4 2" xfId="6149" xr:uid="{00000000-0005-0000-0000-00008C0B0000}"/>
    <cellStyle name="40% - Accent2 2 5 4 2 2" xfId="6150" xr:uid="{00000000-0005-0000-0000-00008D0B0000}"/>
    <cellStyle name="40% - Accent2 2 5 4 2 2 2" xfId="23907" xr:uid="{BEE56EFA-4C4F-4623-A9A5-E1CAD7D32950}"/>
    <cellStyle name="40% - Accent2 2 5 4 2 3" xfId="6151" xr:uid="{00000000-0005-0000-0000-00008E0B0000}"/>
    <cellStyle name="40% - Accent2 2 5 4 2 3 2" xfId="23908" xr:uid="{B116E368-945D-4380-A03D-E7C479D6ADD8}"/>
    <cellStyle name="40% - Accent2 2 5 4 2 4" xfId="23906" xr:uid="{46B27DD3-E699-4DB4-A0D8-86FF8C376002}"/>
    <cellStyle name="40% - Accent2 2 5 4 3" xfId="6152" xr:uid="{00000000-0005-0000-0000-00008F0B0000}"/>
    <cellStyle name="40% - Accent2 2 5 4 3 2" xfId="23909" xr:uid="{38A7C724-4226-4E62-9930-D535B6850D4E}"/>
    <cellStyle name="40% - Accent2 2 5 4 4" xfId="6153" xr:uid="{00000000-0005-0000-0000-0000900B0000}"/>
    <cellStyle name="40% - Accent2 2 5 4 4 2" xfId="23910" xr:uid="{B51D6CC4-2292-42AC-A2C0-F3E01DAD06B5}"/>
    <cellStyle name="40% - Accent2 2 5 4 5" xfId="23905" xr:uid="{5E93C2CF-F7BA-498B-AAB7-39925A402F07}"/>
    <cellStyle name="40% - Accent2 2 5 5" xfId="6154" xr:uid="{00000000-0005-0000-0000-0000910B0000}"/>
    <cellStyle name="40% - Accent2 2 5 5 2" xfId="6155" xr:uid="{00000000-0005-0000-0000-0000920B0000}"/>
    <cellStyle name="40% - Accent2 2 5 5 2 2" xfId="23912" xr:uid="{480DD90C-803D-4C36-952C-79E466A33724}"/>
    <cellStyle name="40% - Accent2 2 5 5 3" xfId="6156" xr:uid="{00000000-0005-0000-0000-0000930B0000}"/>
    <cellStyle name="40% - Accent2 2 5 5 3 2" xfId="23913" xr:uid="{5072F69F-9905-4C5A-883C-A378B09B9A21}"/>
    <cellStyle name="40% - Accent2 2 5 5 4" xfId="23911" xr:uid="{DA2D1C8C-ECD4-4B73-9E81-0975480BA11E}"/>
    <cellStyle name="40% - Accent2 2 5 6" xfId="6157" xr:uid="{00000000-0005-0000-0000-0000940B0000}"/>
    <cellStyle name="40% - Accent2 2 5 6 2" xfId="23914" xr:uid="{CCBA0422-EB3B-49F4-84BD-DC2599BE246F}"/>
    <cellStyle name="40% - Accent2 2 5 7" xfId="6158" xr:uid="{00000000-0005-0000-0000-0000950B0000}"/>
    <cellStyle name="40% - Accent2 2 5 7 2" xfId="23915" xr:uid="{E8DEB5ED-301A-4BC0-BA1D-9E7FEA7577A3}"/>
    <cellStyle name="40% - Accent2 2 5 8" xfId="23880" xr:uid="{907A6586-FC0D-41F8-A63B-EF38C621ADD0}"/>
    <cellStyle name="40% - Accent2 2 6" xfId="6159" xr:uid="{00000000-0005-0000-0000-0000960B0000}"/>
    <cellStyle name="40% - Accent2 2 6 2" xfId="6160" xr:uid="{00000000-0005-0000-0000-0000970B0000}"/>
    <cellStyle name="40% - Accent2 2 6 2 2" xfId="6161" xr:uid="{00000000-0005-0000-0000-0000980B0000}"/>
    <cellStyle name="40% - Accent2 2 6 2 2 2" xfId="6162" xr:uid="{00000000-0005-0000-0000-0000990B0000}"/>
    <cellStyle name="40% - Accent2 2 6 2 2 2 2" xfId="6163" xr:uid="{00000000-0005-0000-0000-00009A0B0000}"/>
    <cellStyle name="40% - Accent2 2 6 2 2 2 2 2" xfId="23920" xr:uid="{793DAB77-2B5A-440D-BFC8-305A6FECE96F}"/>
    <cellStyle name="40% - Accent2 2 6 2 2 2 3" xfId="6164" xr:uid="{00000000-0005-0000-0000-00009B0B0000}"/>
    <cellStyle name="40% - Accent2 2 6 2 2 2 3 2" xfId="23921" xr:uid="{BCBAB8A5-C76D-4A4A-849F-2FA016C7664F}"/>
    <cellStyle name="40% - Accent2 2 6 2 2 2 4" xfId="23919" xr:uid="{54127AE8-FADD-445E-805D-9368B7CD31E7}"/>
    <cellStyle name="40% - Accent2 2 6 2 2 3" xfId="6165" xr:uid="{00000000-0005-0000-0000-00009C0B0000}"/>
    <cellStyle name="40% - Accent2 2 6 2 2 3 2" xfId="23922" xr:uid="{815CE7B8-7EAE-4784-B78E-169E96D07CB3}"/>
    <cellStyle name="40% - Accent2 2 6 2 2 4" xfId="6166" xr:uid="{00000000-0005-0000-0000-00009D0B0000}"/>
    <cellStyle name="40% - Accent2 2 6 2 2 4 2" xfId="23923" xr:uid="{4282DE70-4EF3-44C5-8D59-F56380852FD6}"/>
    <cellStyle name="40% - Accent2 2 6 2 2 5" xfId="23918" xr:uid="{C0538A72-D1FF-4644-9BBE-5587C3A01A42}"/>
    <cellStyle name="40% - Accent2 2 6 2 3" xfId="6167" xr:uid="{00000000-0005-0000-0000-00009E0B0000}"/>
    <cellStyle name="40% - Accent2 2 6 2 3 2" xfId="6168" xr:uid="{00000000-0005-0000-0000-00009F0B0000}"/>
    <cellStyle name="40% - Accent2 2 6 2 3 2 2" xfId="6169" xr:uid="{00000000-0005-0000-0000-0000A00B0000}"/>
    <cellStyle name="40% - Accent2 2 6 2 3 2 2 2" xfId="23926" xr:uid="{A0912780-C8F0-4E76-9708-E21D051F52B6}"/>
    <cellStyle name="40% - Accent2 2 6 2 3 2 3" xfId="6170" xr:uid="{00000000-0005-0000-0000-0000A10B0000}"/>
    <cellStyle name="40% - Accent2 2 6 2 3 2 3 2" xfId="23927" xr:uid="{39B7EDE0-ECB1-4385-B756-B0D3D62AF80C}"/>
    <cellStyle name="40% - Accent2 2 6 2 3 2 4" xfId="23925" xr:uid="{A8256D7C-8447-4500-BEC2-608AACAFEC83}"/>
    <cellStyle name="40% - Accent2 2 6 2 3 3" xfId="6171" xr:uid="{00000000-0005-0000-0000-0000A20B0000}"/>
    <cellStyle name="40% - Accent2 2 6 2 3 3 2" xfId="23928" xr:uid="{374AF8CC-D1E5-44CB-A928-CBACA47B4C70}"/>
    <cellStyle name="40% - Accent2 2 6 2 3 4" xfId="6172" xr:uid="{00000000-0005-0000-0000-0000A30B0000}"/>
    <cellStyle name="40% - Accent2 2 6 2 3 4 2" xfId="23929" xr:uid="{C3FD331B-A57D-4E8C-84DD-73717ED8C946}"/>
    <cellStyle name="40% - Accent2 2 6 2 3 5" xfId="23924" xr:uid="{122EFF39-BCEF-497B-98EE-1E2772DFDE66}"/>
    <cellStyle name="40% - Accent2 2 6 2 4" xfId="6173" xr:uid="{00000000-0005-0000-0000-0000A40B0000}"/>
    <cellStyle name="40% - Accent2 2 6 2 4 2" xfId="6174" xr:uid="{00000000-0005-0000-0000-0000A50B0000}"/>
    <cellStyle name="40% - Accent2 2 6 2 4 2 2" xfId="23931" xr:uid="{74756850-939A-4727-BB7B-97B507DCD342}"/>
    <cellStyle name="40% - Accent2 2 6 2 4 3" xfId="6175" xr:uid="{00000000-0005-0000-0000-0000A60B0000}"/>
    <cellStyle name="40% - Accent2 2 6 2 4 3 2" xfId="23932" xr:uid="{5A8CC79B-AC32-41B8-A285-9162C0C94DA9}"/>
    <cellStyle name="40% - Accent2 2 6 2 4 4" xfId="23930" xr:uid="{69820135-C90E-4368-9289-25706426AD7E}"/>
    <cellStyle name="40% - Accent2 2 6 2 5" xfId="6176" xr:uid="{00000000-0005-0000-0000-0000A70B0000}"/>
    <cellStyle name="40% - Accent2 2 6 2 5 2" xfId="23933" xr:uid="{21253279-3556-43B6-9F79-A38A9248F412}"/>
    <cellStyle name="40% - Accent2 2 6 2 6" xfId="6177" xr:uid="{00000000-0005-0000-0000-0000A80B0000}"/>
    <cellStyle name="40% - Accent2 2 6 2 6 2" xfId="23934" xr:uid="{7B6EC683-B99D-467E-ABF7-B52D655A5D9A}"/>
    <cellStyle name="40% - Accent2 2 6 2 7" xfId="23917" xr:uid="{50454244-D6FF-4C0F-8B8D-F67D10248AC0}"/>
    <cellStyle name="40% - Accent2 2 6 3" xfId="6178" xr:uid="{00000000-0005-0000-0000-0000A90B0000}"/>
    <cellStyle name="40% - Accent2 2 6 3 2" xfId="6179" xr:uid="{00000000-0005-0000-0000-0000AA0B0000}"/>
    <cellStyle name="40% - Accent2 2 6 3 2 2" xfId="6180" xr:uid="{00000000-0005-0000-0000-0000AB0B0000}"/>
    <cellStyle name="40% - Accent2 2 6 3 2 2 2" xfId="23937" xr:uid="{82AFDFB9-B2B8-4B6A-B508-826A2BA7B58C}"/>
    <cellStyle name="40% - Accent2 2 6 3 2 3" xfId="6181" xr:uid="{00000000-0005-0000-0000-0000AC0B0000}"/>
    <cellStyle name="40% - Accent2 2 6 3 2 3 2" xfId="23938" xr:uid="{EBE341FC-5500-4441-B3C4-8C0A27FC555B}"/>
    <cellStyle name="40% - Accent2 2 6 3 2 4" xfId="23936" xr:uid="{DB1BFE63-B69F-48A1-B926-2EF397496B11}"/>
    <cellStyle name="40% - Accent2 2 6 3 3" xfId="6182" xr:uid="{00000000-0005-0000-0000-0000AD0B0000}"/>
    <cellStyle name="40% - Accent2 2 6 3 3 2" xfId="23939" xr:uid="{B99056F9-A5B4-4BDA-940B-18CFC1B89AD2}"/>
    <cellStyle name="40% - Accent2 2 6 3 4" xfId="6183" xr:uid="{00000000-0005-0000-0000-0000AE0B0000}"/>
    <cellStyle name="40% - Accent2 2 6 3 4 2" xfId="23940" xr:uid="{89601A84-6B98-4C65-9F62-778628835FBB}"/>
    <cellStyle name="40% - Accent2 2 6 3 5" xfId="23935" xr:uid="{F2A43978-05C6-4B7D-A773-48EAF2EA35D1}"/>
    <cellStyle name="40% - Accent2 2 6 4" xfId="6184" xr:uid="{00000000-0005-0000-0000-0000AF0B0000}"/>
    <cellStyle name="40% - Accent2 2 6 4 2" xfId="6185" xr:uid="{00000000-0005-0000-0000-0000B00B0000}"/>
    <cellStyle name="40% - Accent2 2 6 4 2 2" xfId="6186" xr:uid="{00000000-0005-0000-0000-0000B10B0000}"/>
    <cellStyle name="40% - Accent2 2 6 4 2 2 2" xfId="23943" xr:uid="{C3092900-BCA4-483E-9AF0-AA177B9B62C5}"/>
    <cellStyle name="40% - Accent2 2 6 4 2 3" xfId="6187" xr:uid="{00000000-0005-0000-0000-0000B20B0000}"/>
    <cellStyle name="40% - Accent2 2 6 4 2 3 2" xfId="23944" xr:uid="{485FC8A4-C24B-478A-BF3F-48B09070A93E}"/>
    <cellStyle name="40% - Accent2 2 6 4 2 4" xfId="23942" xr:uid="{961079FE-5165-472A-954B-1C9E7A4DA96B}"/>
    <cellStyle name="40% - Accent2 2 6 4 3" xfId="6188" xr:uid="{00000000-0005-0000-0000-0000B30B0000}"/>
    <cellStyle name="40% - Accent2 2 6 4 3 2" xfId="23945" xr:uid="{1F725766-96DD-459B-8900-E189684E5298}"/>
    <cellStyle name="40% - Accent2 2 6 4 4" xfId="6189" xr:uid="{00000000-0005-0000-0000-0000B40B0000}"/>
    <cellStyle name="40% - Accent2 2 6 4 4 2" xfId="23946" xr:uid="{67385E8A-029C-46F2-A0D8-9108E285C6A5}"/>
    <cellStyle name="40% - Accent2 2 6 4 5" xfId="23941" xr:uid="{C220D59C-CCD1-4509-A50A-E307C09693C6}"/>
    <cellStyle name="40% - Accent2 2 6 5" xfId="6190" xr:uid="{00000000-0005-0000-0000-0000B50B0000}"/>
    <cellStyle name="40% - Accent2 2 6 5 2" xfId="6191" xr:uid="{00000000-0005-0000-0000-0000B60B0000}"/>
    <cellStyle name="40% - Accent2 2 6 5 2 2" xfId="23948" xr:uid="{1CB6D54A-2E1A-4186-8341-19AB310556A5}"/>
    <cellStyle name="40% - Accent2 2 6 5 3" xfId="6192" xr:uid="{00000000-0005-0000-0000-0000B70B0000}"/>
    <cellStyle name="40% - Accent2 2 6 5 3 2" xfId="23949" xr:uid="{1438952B-3602-42EF-B627-2042975E0FCA}"/>
    <cellStyle name="40% - Accent2 2 6 5 4" xfId="23947" xr:uid="{4EB0860B-8D9E-442A-8672-3BFE83478BB3}"/>
    <cellStyle name="40% - Accent2 2 6 6" xfId="6193" xr:uid="{00000000-0005-0000-0000-0000B80B0000}"/>
    <cellStyle name="40% - Accent2 2 6 6 2" xfId="23950" xr:uid="{7010EA0E-B8F2-46C8-AC26-BFC1E7046113}"/>
    <cellStyle name="40% - Accent2 2 6 7" xfId="6194" xr:uid="{00000000-0005-0000-0000-0000B90B0000}"/>
    <cellStyle name="40% - Accent2 2 6 7 2" xfId="23951" xr:uid="{289CEE9E-4403-42D1-8A0D-7E58F7A9822B}"/>
    <cellStyle name="40% - Accent2 2 6 8" xfId="23916" xr:uid="{2240B1EF-1D03-41E8-A75A-5E188EC03E67}"/>
    <cellStyle name="40% - Accent2 2 7" xfId="6195" xr:uid="{00000000-0005-0000-0000-0000BA0B0000}"/>
    <cellStyle name="40% - Accent2 2 7 2" xfId="6196" xr:uid="{00000000-0005-0000-0000-0000BB0B0000}"/>
    <cellStyle name="40% - Accent2 2 7 2 2" xfId="6197" xr:uid="{00000000-0005-0000-0000-0000BC0B0000}"/>
    <cellStyle name="40% - Accent2 2 7 2 2 2" xfId="23954" xr:uid="{C8B21B9C-94C2-435E-B9B8-1305BB13AD1E}"/>
    <cellStyle name="40% - Accent2 2 7 2 3" xfId="6198" xr:uid="{00000000-0005-0000-0000-0000BD0B0000}"/>
    <cellStyle name="40% - Accent2 2 7 2 3 2" xfId="23955" xr:uid="{A810CDDA-D9B2-4494-B62D-6DB38F7EE7DE}"/>
    <cellStyle name="40% - Accent2 2 7 2 4" xfId="23953" xr:uid="{7C3E9065-C1C0-4A98-ABE4-EEA5D193DB5E}"/>
    <cellStyle name="40% - Accent2 2 7 3" xfId="6199" xr:uid="{00000000-0005-0000-0000-0000BE0B0000}"/>
    <cellStyle name="40% - Accent2 2 7 3 2" xfId="23956" xr:uid="{596028B7-27FA-434B-A398-0E4D57E4038A}"/>
    <cellStyle name="40% - Accent2 2 7 4" xfId="6200" xr:uid="{00000000-0005-0000-0000-0000BF0B0000}"/>
    <cellStyle name="40% - Accent2 2 7 4 2" xfId="23957" xr:uid="{03ED483F-4E06-45EE-8FEE-51A63CAB14C1}"/>
    <cellStyle name="40% - Accent2 2 7 5" xfId="23952" xr:uid="{4E1A4E90-C11D-4DBB-A1BE-DE96479ECE38}"/>
    <cellStyle name="40% - Accent2 3" xfId="228" xr:uid="{00000000-0005-0000-0000-000043000000}"/>
    <cellStyle name="40% - Accent2 3 2" xfId="6202" xr:uid="{00000000-0005-0000-0000-0000C10B0000}"/>
    <cellStyle name="40% - Accent2 3 2 2" xfId="6203" xr:uid="{00000000-0005-0000-0000-0000C20B0000}"/>
    <cellStyle name="40% - Accent2 3 2 2 2" xfId="6204" xr:uid="{00000000-0005-0000-0000-0000C30B0000}"/>
    <cellStyle name="40% - Accent2 3 2 2 2 2" xfId="6205" xr:uid="{00000000-0005-0000-0000-0000C40B0000}"/>
    <cellStyle name="40% - Accent2 3 2 2 2 2 2" xfId="6206" xr:uid="{00000000-0005-0000-0000-0000C50B0000}"/>
    <cellStyle name="40% - Accent2 3 2 2 2 2 2 2" xfId="23962" xr:uid="{4A5D1115-A2A9-4871-B9DA-F51797951D13}"/>
    <cellStyle name="40% - Accent2 3 2 2 2 2 3" xfId="6207" xr:uid="{00000000-0005-0000-0000-0000C60B0000}"/>
    <cellStyle name="40% - Accent2 3 2 2 2 2 3 2" xfId="23963" xr:uid="{31BC8843-3631-4A18-92C3-9A27BBDA336B}"/>
    <cellStyle name="40% - Accent2 3 2 2 2 2 4" xfId="23961" xr:uid="{92B4ABE6-AD26-46C4-A4A8-7F2EBF18DD9D}"/>
    <cellStyle name="40% - Accent2 3 2 2 2 3" xfId="6208" xr:uid="{00000000-0005-0000-0000-0000C70B0000}"/>
    <cellStyle name="40% - Accent2 3 2 2 2 3 2" xfId="23964" xr:uid="{EC2EBF85-F789-444F-A991-28DB06C77B04}"/>
    <cellStyle name="40% - Accent2 3 2 2 2 4" xfId="6209" xr:uid="{00000000-0005-0000-0000-0000C80B0000}"/>
    <cellStyle name="40% - Accent2 3 2 2 2 4 2" xfId="23965" xr:uid="{DD22B08B-9CE3-4147-8847-C706A01198CE}"/>
    <cellStyle name="40% - Accent2 3 2 2 2 5" xfId="23960" xr:uid="{1E6D1F35-1483-42B7-9600-6B88C84BAC24}"/>
    <cellStyle name="40% - Accent2 3 2 2 3" xfId="6210" xr:uid="{00000000-0005-0000-0000-0000C90B0000}"/>
    <cellStyle name="40% - Accent2 3 2 2 3 2" xfId="6211" xr:uid="{00000000-0005-0000-0000-0000CA0B0000}"/>
    <cellStyle name="40% - Accent2 3 2 2 3 2 2" xfId="23967" xr:uid="{612629B3-CB36-464A-B037-A84D5DCF9BDD}"/>
    <cellStyle name="40% - Accent2 3 2 2 3 3" xfId="6212" xr:uid="{00000000-0005-0000-0000-0000CB0B0000}"/>
    <cellStyle name="40% - Accent2 3 2 2 3 3 2" xfId="23968" xr:uid="{BA235CEE-BBC3-49F4-AB79-DA09519EA2E6}"/>
    <cellStyle name="40% - Accent2 3 2 2 3 4" xfId="23966" xr:uid="{9A18ECC0-4DFE-4584-906E-1BD7FC0FDEDD}"/>
    <cellStyle name="40% - Accent2 3 2 2 4" xfId="6213" xr:uid="{00000000-0005-0000-0000-0000CC0B0000}"/>
    <cellStyle name="40% - Accent2 3 2 2 4 2" xfId="23969" xr:uid="{26C5229F-7DA4-4FC0-BB07-BC971EAE2695}"/>
    <cellStyle name="40% - Accent2 3 2 2 5" xfId="6214" xr:uid="{00000000-0005-0000-0000-0000CD0B0000}"/>
    <cellStyle name="40% - Accent2 3 2 2 5 2" xfId="23970" xr:uid="{7314EE99-9D26-4F00-86FE-140009AD949D}"/>
    <cellStyle name="40% - Accent2 3 2 2 6" xfId="23959" xr:uid="{8B44D052-F6FA-4489-8853-27695CE397A0}"/>
    <cellStyle name="40% - Accent2 3 2 3" xfId="6215" xr:uid="{00000000-0005-0000-0000-0000CE0B0000}"/>
    <cellStyle name="40% - Accent2 3 2 3 2" xfId="6216" xr:uid="{00000000-0005-0000-0000-0000CF0B0000}"/>
    <cellStyle name="40% - Accent2 3 2 3 2 2" xfId="6217" xr:uid="{00000000-0005-0000-0000-0000D00B0000}"/>
    <cellStyle name="40% - Accent2 3 2 3 2 2 2" xfId="23973" xr:uid="{1F2A33EA-966B-4736-B525-F07F0C2C8458}"/>
    <cellStyle name="40% - Accent2 3 2 3 2 3" xfId="6218" xr:uid="{00000000-0005-0000-0000-0000D10B0000}"/>
    <cellStyle name="40% - Accent2 3 2 3 2 3 2" xfId="23974" xr:uid="{E0A09AE8-C9AC-4BC3-9E2A-A4472B93408E}"/>
    <cellStyle name="40% - Accent2 3 2 3 2 4" xfId="23972" xr:uid="{535A1529-1EEB-40CD-8CD1-9A83343E4B34}"/>
    <cellStyle name="40% - Accent2 3 2 3 3" xfId="6219" xr:uid="{00000000-0005-0000-0000-0000D20B0000}"/>
    <cellStyle name="40% - Accent2 3 2 3 3 2" xfId="23975" xr:uid="{F99AD2AC-ABFA-4E55-ABE7-D9CDF75F2D96}"/>
    <cellStyle name="40% - Accent2 3 2 3 4" xfId="6220" xr:uid="{00000000-0005-0000-0000-0000D30B0000}"/>
    <cellStyle name="40% - Accent2 3 2 3 4 2" xfId="23976" xr:uid="{F349762E-8321-41C6-A162-6474D34DBF87}"/>
    <cellStyle name="40% - Accent2 3 2 3 5" xfId="23971" xr:uid="{B2270819-6090-4A82-BAB3-247FDBED6DA3}"/>
    <cellStyle name="40% - Accent2 3 2 4" xfId="6221" xr:uid="{00000000-0005-0000-0000-0000D40B0000}"/>
    <cellStyle name="40% - Accent2 3 3" xfId="6222" xr:uid="{00000000-0005-0000-0000-0000D50B0000}"/>
    <cellStyle name="40% - Accent2 3 3 2" xfId="6223" xr:uid="{00000000-0005-0000-0000-0000D60B0000}"/>
    <cellStyle name="40% - Accent2 3 3 2 2" xfId="6224" xr:uid="{00000000-0005-0000-0000-0000D70B0000}"/>
    <cellStyle name="40% - Accent2 3 3 2 2 2" xfId="23979" xr:uid="{2D2BA238-6553-46C1-8FC4-4B0E5500A039}"/>
    <cellStyle name="40% - Accent2 3 3 2 3" xfId="6225" xr:uid="{00000000-0005-0000-0000-0000D80B0000}"/>
    <cellStyle name="40% - Accent2 3 3 2 3 2" xfId="23980" xr:uid="{591AF4F5-9A3B-4D2D-9F5C-0DBD205B9CE1}"/>
    <cellStyle name="40% - Accent2 3 3 2 4" xfId="23978" xr:uid="{E7CD1D69-93CF-48AC-8B90-B6CD12124819}"/>
    <cellStyle name="40% - Accent2 3 3 3" xfId="6226" xr:uid="{00000000-0005-0000-0000-0000D90B0000}"/>
    <cellStyle name="40% - Accent2 3 3 3 2" xfId="23981" xr:uid="{1D018999-1FEC-4A98-888D-FF35819E1D5D}"/>
    <cellStyle name="40% - Accent2 3 3 4" xfId="6227" xr:uid="{00000000-0005-0000-0000-0000DA0B0000}"/>
    <cellStyle name="40% - Accent2 3 3 4 2" xfId="23982" xr:uid="{0D08A367-D1F5-4C7B-B314-07537599B16D}"/>
    <cellStyle name="40% - Accent2 3 3 5" xfId="23977" xr:uid="{A0A6C0CE-430B-42B6-8E14-6947CF545036}"/>
    <cellStyle name="40% - Accent2 3 4" xfId="6228" xr:uid="{00000000-0005-0000-0000-0000DB0B0000}"/>
    <cellStyle name="40% - Accent2 3 4 2" xfId="6229" xr:uid="{00000000-0005-0000-0000-0000DC0B0000}"/>
    <cellStyle name="40% - Accent2 3 4 2 2" xfId="6230" xr:uid="{00000000-0005-0000-0000-0000DD0B0000}"/>
    <cellStyle name="40% - Accent2 3 4 2 2 2" xfId="23985" xr:uid="{9852A06C-7A35-4005-815E-18D580401AA3}"/>
    <cellStyle name="40% - Accent2 3 4 2 3" xfId="6231" xr:uid="{00000000-0005-0000-0000-0000DE0B0000}"/>
    <cellStyle name="40% - Accent2 3 4 2 3 2" xfId="23986" xr:uid="{CFF6C536-2D73-4AFD-8F26-BEEA92C7C0D2}"/>
    <cellStyle name="40% - Accent2 3 4 2 4" xfId="23984" xr:uid="{43965921-6DE2-400A-B8B2-A3799DF6BC3D}"/>
    <cellStyle name="40% - Accent2 3 4 3" xfId="6232" xr:uid="{00000000-0005-0000-0000-0000DF0B0000}"/>
    <cellStyle name="40% - Accent2 3 4 3 2" xfId="23987" xr:uid="{1B2234FC-84E1-45BE-B662-7E5E8912F092}"/>
    <cellStyle name="40% - Accent2 3 4 4" xfId="6233" xr:uid="{00000000-0005-0000-0000-0000E00B0000}"/>
    <cellStyle name="40% - Accent2 3 4 4 2" xfId="23988" xr:uid="{4AD66F82-74DC-4438-A773-B3A7452D6838}"/>
    <cellStyle name="40% - Accent2 3 4 5" xfId="23983" xr:uid="{9F1D6D1B-ED94-422E-AC50-A73BE6B4957B}"/>
    <cellStyle name="40% - Accent2 3 5" xfId="6234" xr:uid="{00000000-0005-0000-0000-0000E10B0000}"/>
    <cellStyle name="40% - Accent2 3 5 2" xfId="6235" xr:uid="{00000000-0005-0000-0000-0000E20B0000}"/>
    <cellStyle name="40% - Accent2 3 5 2 2" xfId="6236" xr:uid="{00000000-0005-0000-0000-0000E30B0000}"/>
    <cellStyle name="40% - Accent2 3 5 2 2 2" xfId="23991" xr:uid="{6FC3AC4B-05ED-4733-9F5A-89CAE52F3F1F}"/>
    <cellStyle name="40% - Accent2 3 5 2 3" xfId="6237" xr:uid="{00000000-0005-0000-0000-0000E40B0000}"/>
    <cellStyle name="40% - Accent2 3 5 2 3 2" xfId="23992" xr:uid="{8380E15C-D475-43F0-B92F-ABC7694D680C}"/>
    <cellStyle name="40% - Accent2 3 5 2 4" xfId="23990" xr:uid="{662F47D7-16EB-4FE7-AC03-B41363672BFF}"/>
    <cellStyle name="40% - Accent2 3 5 3" xfId="6238" xr:uid="{00000000-0005-0000-0000-0000E50B0000}"/>
    <cellStyle name="40% - Accent2 3 5 3 2" xfId="23993" xr:uid="{4AC41396-87B8-4C71-80C8-D1B85E4D5132}"/>
    <cellStyle name="40% - Accent2 3 5 4" xfId="6239" xr:uid="{00000000-0005-0000-0000-0000E60B0000}"/>
    <cellStyle name="40% - Accent2 3 5 4 2" xfId="23994" xr:uid="{B284ECBE-0AC8-4E73-8EDB-51697B16E502}"/>
    <cellStyle name="40% - Accent2 3 5 5" xfId="23989" xr:uid="{EBB88BD4-171D-41E2-81F7-EE9C5FC4EFB6}"/>
    <cellStyle name="40% - Accent2 3 6" xfId="6240" xr:uid="{00000000-0005-0000-0000-0000E70B0000}"/>
    <cellStyle name="40% - Accent2 3 6 2" xfId="6241" xr:uid="{00000000-0005-0000-0000-0000E80B0000}"/>
    <cellStyle name="40% - Accent2 3 6 2 2" xfId="23996" xr:uid="{B77F7B1C-9F3D-4A8F-BEDE-D7ECDF23BE9F}"/>
    <cellStyle name="40% - Accent2 3 6 3" xfId="6242" xr:uid="{00000000-0005-0000-0000-0000E90B0000}"/>
    <cellStyle name="40% - Accent2 3 6 3 2" xfId="23997" xr:uid="{86CAAB20-5614-4A08-9B96-A6DB5CAEECDE}"/>
    <cellStyle name="40% - Accent2 3 6 4" xfId="23995" xr:uid="{61981E86-FDDF-4373-A7A7-798356B58B78}"/>
    <cellStyle name="40% - Accent2 3 7" xfId="6243" xr:uid="{00000000-0005-0000-0000-0000EA0B0000}"/>
    <cellStyle name="40% - Accent2 3 7 2" xfId="23998" xr:uid="{CCBF2743-AF08-439A-8E6E-55B9FB9604FE}"/>
    <cellStyle name="40% - Accent2 3 8" xfId="6244" xr:uid="{00000000-0005-0000-0000-0000EB0B0000}"/>
    <cellStyle name="40% - Accent2 3 8 2" xfId="23999" xr:uid="{079B5630-E3A4-40E0-912B-5EB9E790EE32}"/>
    <cellStyle name="40% - Accent2 3 9" xfId="6201" xr:uid="{00000000-0005-0000-0000-0000C00B0000}"/>
    <cellStyle name="40% - Accent2 3 9 2" xfId="23958" xr:uid="{D01E6402-4D41-43F3-AD12-3754528C383F}"/>
    <cellStyle name="40% - Accent2 4" xfId="229" xr:uid="{00000000-0005-0000-0000-000044000000}"/>
    <cellStyle name="40% - Accent2 4 2" xfId="6246" xr:uid="{00000000-0005-0000-0000-0000ED0B0000}"/>
    <cellStyle name="40% - Accent2 4 2 2" xfId="6247" xr:uid="{00000000-0005-0000-0000-0000EE0B0000}"/>
    <cellStyle name="40% - Accent2 4 2 2 2" xfId="6248" xr:uid="{00000000-0005-0000-0000-0000EF0B0000}"/>
    <cellStyle name="40% - Accent2 4 2 2 2 2" xfId="6249" xr:uid="{00000000-0005-0000-0000-0000F00B0000}"/>
    <cellStyle name="40% - Accent2 4 2 2 2 2 2" xfId="6250" xr:uid="{00000000-0005-0000-0000-0000F10B0000}"/>
    <cellStyle name="40% - Accent2 4 2 2 2 2 2 2" xfId="24004" xr:uid="{2BAA2D20-2B3E-45AD-8CD3-D51452D9C845}"/>
    <cellStyle name="40% - Accent2 4 2 2 2 2 3" xfId="6251" xr:uid="{00000000-0005-0000-0000-0000F20B0000}"/>
    <cellStyle name="40% - Accent2 4 2 2 2 2 3 2" xfId="24005" xr:uid="{A0DE8989-83A7-4E25-93E0-701970422CE6}"/>
    <cellStyle name="40% - Accent2 4 2 2 2 2 4" xfId="24003" xr:uid="{3B717CD8-1425-4970-8402-C75043AD9455}"/>
    <cellStyle name="40% - Accent2 4 2 2 2 3" xfId="6252" xr:uid="{00000000-0005-0000-0000-0000F30B0000}"/>
    <cellStyle name="40% - Accent2 4 2 2 2 3 2" xfId="24006" xr:uid="{39671DFE-BA9D-4FA4-8EE9-9A5A7CF7FAB6}"/>
    <cellStyle name="40% - Accent2 4 2 2 2 4" xfId="6253" xr:uid="{00000000-0005-0000-0000-0000F40B0000}"/>
    <cellStyle name="40% - Accent2 4 2 2 2 4 2" xfId="24007" xr:uid="{1186562B-5BA5-4A40-B7D1-AA0B141CE2C3}"/>
    <cellStyle name="40% - Accent2 4 2 2 2 5" xfId="24002" xr:uid="{BF1C8618-D852-4050-B923-604CECFAE9F9}"/>
    <cellStyle name="40% - Accent2 4 2 2 3" xfId="6254" xr:uid="{00000000-0005-0000-0000-0000F50B0000}"/>
    <cellStyle name="40% - Accent2 4 2 2 3 2" xfId="6255" xr:uid="{00000000-0005-0000-0000-0000F60B0000}"/>
    <cellStyle name="40% - Accent2 4 2 2 3 2 2" xfId="24009" xr:uid="{7C7E0FF9-40E4-4A26-927D-932F55AD1732}"/>
    <cellStyle name="40% - Accent2 4 2 2 3 3" xfId="6256" xr:uid="{00000000-0005-0000-0000-0000F70B0000}"/>
    <cellStyle name="40% - Accent2 4 2 2 3 3 2" xfId="24010" xr:uid="{9E7C8FEE-9B9C-49E7-BAAE-88DF58C60A6E}"/>
    <cellStyle name="40% - Accent2 4 2 2 3 4" xfId="24008" xr:uid="{A0005EDA-402B-4E39-8656-CC45DA990A13}"/>
    <cellStyle name="40% - Accent2 4 2 2 4" xfId="6257" xr:uid="{00000000-0005-0000-0000-0000F80B0000}"/>
    <cellStyle name="40% - Accent2 4 2 2 4 2" xfId="24011" xr:uid="{25944BA4-C8DF-4AD0-BCC5-E7570B870ADD}"/>
    <cellStyle name="40% - Accent2 4 2 2 5" xfId="6258" xr:uid="{00000000-0005-0000-0000-0000F90B0000}"/>
    <cellStyle name="40% - Accent2 4 2 2 5 2" xfId="24012" xr:uid="{C4D9FD06-E227-4551-8637-6CB4ABED4C21}"/>
    <cellStyle name="40% - Accent2 4 2 2 6" xfId="24001" xr:uid="{8061F50D-1D64-4BCE-91BC-AD5439E84E56}"/>
    <cellStyle name="40% - Accent2 4 2 3" xfId="6259" xr:uid="{00000000-0005-0000-0000-0000FA0B0000}"/>
    <cellStyle name="40% - Accent2 4 2 3 2" xfId="6260" xr:uid="{00000000-0005-0000-0000-0000FB0B0000}"/>
    <cellStyle name="40% - Accent2 4 2 3 2 2" xfId="6261" xr:uid="{00000000-0005-0000-0000-0000FC0B0000}"/>
    <cellStyle name="40% - Accent2 4 2 3 2 2 2" xfId="24015" xr:uid="{F9A9C058-4DF9-4792-8856-42052F3A158C}"/>
    <cellStyle name="40% - Accent2 4 2 3 2 3" xfId="6262" xr:uid="{00000000-0005-0000-0000-0000FD0B0000}"/>
    <cellStyle name="40% - Accent2 4 2 3 2 3 2" xfId="24016" xr:uid="{8CDC7791-A550-462C-8913-EF2C926851B7}"/>
    <cellStyle name="40% - Accent2 4 2 3 2 4" xfId="24014" xr:uid="{43F672BD-5173-494D-8E51-D977D08F72AA}"/>
    <cellStyle name="40% - Accent2 4 2 3 3" xfId="6263" xr:uid="{00000000-0005-0000-0000-0000FE0B0000}"/>
    <cellStyle name="40% - Accent2 4 2 3 3 2" xfId="24017" xr:uid="{9FA42EFB-4E0C-40CD-A03B-C5AAD0E84D58}"/>
    <cellStyle name="40% - Accent2 4 2 3 4" xfId="6264" xr:uid="{00000000-0005-0000-0000-0000FF0B0000}"/>
    <cellStyle name="40% - Accent2 4 2 3 4 2" xfId="24018" xr:uid="{44B244D9-07D0-4F48-B472-3D095F729664}"/>
    <cellStyle name="40% - Accent2 4 2 3 5" xfId="24013" xr:uid="{111DAFD0-5343-45CA-807F-3F5F8EAE8126}"/>
    <cellStyle name="40% - Accent2 4 2 4" xfId="6265" xr:uid="{00000000-0005-0000-0000-0000000C0000}"/>
    <cellStyle name="40% - Accent2 4 3" xfId="6266" xr:uid="{00000000-0005-0000-0000-0000010C0000}"/>
    <cellStyle name="40% - Accent2 4 3 2" xfId="6267" xr:uid="{00000000-0005-0000-0000-0000020C0000}"/>
    <cellStyle name="40% - Accent2 4 3 2 2" xfId="6268" xr:uid="{00000000-0005-0000-0000-0000030C0000}"/>
    <cellStyle name="40% - Accent2 4 3 2 2 2" xfId="24021" xr:uid="{42F4B7E1-3C2E-4146-AEDA-D4F241D92479}"/>
    <cellStyle name="40% - Accent2 4 3 2 3" xfId="6269" xr:uid="{00000000-0005-0000-0000-0000040C0000}"/>
    <cellStyle name="40% - Accent2 4 3 2 3 2" xfId="24022" xr:uid="{14B9D265-7CB9-445A-911C-4C3278204FE6}"/>
    <cellStyle name="40% - Accent2 4 3 2 4" xfId="24020" xr:uid="{325AD24C-2A1E-405F-9CB7-6439AB89551C}"/>
    <cellStyle name="40% - Accent2 4 3 3" xfId="6270" xr:uid="{00000000-0005-0000-0000-0000050C0000}"/>
    <cellStyle name="40% - Accent2 4 3 3 2" xfId="24023" xr:uid="{A8650754-B3A2-4B83-B659-9DCE61EE836E}"/>
    <cellStyle name="40% - Accent2 4 3 4" xfId="6271" xr:uid="{00000000-0005-0000-0000-0000060C0000}"/>
    <cellStyle name="40% - Accent2 4 3 4 2" xfId="24024" xr:uid="{FE1D9286-498E-4B63-AFA6-5736B500BD1D}"/>
    <cellStyle name="40% - Accent2 4 3 5" xfId="24019" xr:uid="{73A5B81B-8B3C-44D7-B6A8-9FF79051AFA7}"/>
    <cellStyle name="40% - Accent2 4 4" xfId="6272" xr:uid="{00000000-0005-0000-0000-0000070C0000}"/>
    <cellStyle name="40% - Accent2 4 4 2" xfId="6273" xr:uid="{00000000-0005-0000-0000-0000080C0000}"/>
    <cellStyle name="40% - Accent2 4 4 2 2" xfId="6274" xr:uid="{00000000-0005-0000-0000-0000090C0000}"/>
    <cellStyle name="40% - Accent2 4 4 2 2 2" xfId="24027" xr:uid="{0878F955-CCB8-421E-BFC9-092797DF267C}"/>
    <cellStyle name="40% - Accent2 4 4 2 3" xfId="6275" xr:uid="{00000000-0005-0000-0000-00000A0C0000}"/>
    <cellStyle name="40% - Accent2 4 4 2 3 2" xfId="24028" xr:uid="{9100A4D0-D3B1-4512-B17F-4BB11B605C8C}"/>
    <cellStyle name="40% - Accent2 4 4 2 4" xfId="24026" xr:uid="{623B8244-476F-4016-B6A7-C1A0A2E357D2}"/>
    <cellStyle name="40% - Accent2 4 4 3" xfId="6276" xr:uid="{00000000-0005-0000-0000-00000B0C0000}"/>
    <cellStyle name="40% - Accent2 4 4 3 2" xfId="24029" xr:uid="{0BAF2810-C168-4DF7-A4F9-AE3B32167A5B}"/>
    <cellStyle name="40% - Accent2 4 4 4" xfId="6277" xr:uid="{00000000-0005-0000-0000-00000C0C0000}"/>
    <cellStyle name="40% - Accent2 4 4 4 2" xfId="24030" xr:uid="{F6F3A3F7-185E-4FCC-95FF-D1C6CC2E6FD3}"/>
    <cellStyle name="40% - Accent2 4 4 5" xfId="24025" xr:uid="{EF861EDC-4245-4423-AAA3-79843DE7CF76}"/>
    <cellStyle name="40% - Accent2 4 5" xfId="6278" xr:uid="{00000000-0005-0000-0000-00000D0C0000}"/>
    <cellStyle name="40% - Accent2 4 5 2" xfId="6279" xr:uid="{00000000-0005-0000-0000-00000E0C0000}"/>
    <cellStyle name="40% - Accent2 4 5 2 2" xfId="6280" xr:uid="{00000000-0005-0000-0000-00000F0C0000}"/>
    <cellStyle name="40% - Accent2 4 5 2 2 2" xfId="24033" xr:uid="{242DE0BB-5F05-4BF8-9B4B-6184C3A758FD}"/>
    <cellStyle name="40% - Accent2 4 5 2 3" xfId="6281" xr:uid="{00000000-0005-0000-0000-0000100C0000}"/>
    <cellStyle name="40% - Accent2 4 5 2 3 2" xfId="24034" xr:uid="{038A6BF2-6D35-4C1F-AB13-2EC86E34BB10}"/>
    <cellStyle name="40% - Accent2 4 5 2 4" xfId="24032" xr:uid="{49F735FA-2383-4392-B947-9A0A6BB2871C}"/>
    <cellStyle name="40% - Accent2 4 5 3" xfId="6282" xr:uid="{00000000-0005-0000-0000-0000110C0000}"/>
    <cellStyle name="40% - Accent2 4 5 3 2" xfId="24035" xr:uid="{B06F35DA-18BA-4C3D-92D1-D946A78C00CC}"/>
    <cellStyle name="40% - Accent2 4 5 4" xfId="6283" xr:uid="{00000000-0005-0000-0000-0000120C0000}"/>
    <cellStyle name="40% - Accent2 4 5 4 2" xfId="24036" xr:uid="{A1FCDD72-A739-449A-B6A2-6468B85B9F7E}"/>
    <cellStyle name="40% - Accent2 4 5 5" xfId="24031" xr:uid="{53B59D2B-8DA4-4594-9398-4AB69C14741A}"/>
    <cellStyle name="40% - Accent2 4 6" xfId="6284" xr:uid="{00000000-0005-0000-0000-0000130C0000}"/>
    <cellStyle name="40% - Accent2 4 6 2" xfId="6285" xr:uid="{00000000-0005-0000-0000-0000140C0000}"/>
    <cellStyle name="40% - Accent2 4 6 2 2" xfId="24038" xr:uid="{3A9CADDF-9A9C-406F-8F47-E39163F59E11}"/>
    <cellStyle name="40% - Accent2 4 6 3" xfId="6286" xr:uid="{00000000-0005-0000-0000-0000150C0000}"/>
    <cellStyle name="40% - Accent2 4 6 3 2" xfId="24039" xr:uid="{223FC781-1B57-4547-BDDC-ED0813D11250}"/>
    <cellStyle name="40% - Accent2 4 6 4" xfId="24037" xr:uid="{A633EF21-4700-4266-9BF1-22093E090BFA}"/>
    <cellStyle name="40% - Accent2 4 7" xfId="6287" xr:uid="{00000000-0005-0000-0000-0000160C0000}"/>
    <cellStyle name="40% - Accent2 4 7 2" xfId="24040" xr:uid="{D0DFC5E2-9F8A-4C33-A50B-5E01DD99CEC4}"/>
    <cellStyle name="40% - Accent2 4 8" xfId="6288" xr:uid="{00000000-0005-0000-0000-0000170C0000}"/>
    <cellStyle name="40% - Accent2 4 8 2" xfId="24041" xr:uid="{27D8F241-2643-4EF1-BE53-DA71EED59FCF}"/>
    <cellStyle name="40% - Accent2 4 9" xfId="6245" xr:uid="{00000000-0005-0000-0000-0000EC0B0000}"/>
    <cellStyle name="40% - Accent2 4 9 2" xfId="24000" xr:uid="{7647DD66-AE7B-4AF8-AB1F-B4D0A134989F}"/>
    <cellStyle name="40% - Accent2 5" xfId="230" xr:uid="{00000000-0005-0000-0000-000045000000}"/>
    <cellStyle name="40% - Accent2 5 2" xfId="6290" xr:uid="{00000000-0005-0000-0000-0000190C0000}"/>
    <cellStyle name="40% - Accent2 5 2 2" xfId="6291" xr:uid="{00000000-0005-0000-0000-00001A0C0000}"/>
    <cellStyle name="40% - Accent2 5 2 2 2" xfId="6292" xr:uid="{00000000-0005-0000-0000-00001B0C0000}"/>
    <cellStyle name="40% - Accent2 5 2 2 2 2" xfId="6293" xr:uid="{00000000-0005-0000-0000-00001C0C0000}"/>
    <cellStyle name="40% - Accent2 5 2 2 2 2 2" xfId="6294" xr:uid="{00000000-0005-0000-0000-00001D0C0000}"/>
    <cellStyle name="40% - Accent2 5 2 2 2 2 2 2" xfId="24046" xr:uid="{A5401053-4A4A-4CE5-BFEE-CC5FAE1DFE3C}"/>
    <cellStyle name="40% - Accent2 5 2 2 2 2 3" xfId="6295" xr:uid="{00000000-0005-0000-0000-00001E0C0000}"/>
    <cellStyle name="40% - Accent2 5 2 2 2 2 3 2" xfId="24047" xr:uid="{C6D166EB-8B12-4D6A-B33A-87A37D2B4F0A}"/>
    <cellStyle name="40% - Accent2 5 2 2 2 2 4" xfId="24045" xr:uid="{490B7442-90BA-475D-A051-261E03C3CE68}"/>
    <cellStyle name="40% - Accent2 5 2 2 2 3" xfId="6296" xr:uid="{00000000-0005-0000-0000-00001F0C0000}"/>
    <cellStyle name="40% - Accent2 5 2 2 2 3 2" xfId="24048" xr:uid="{E307124A-E7D8-41FE-A817-29788003E651}"/>
    <cellStyle name="40% - Accent2 5 2 2 2 4" xfId="6297" xr:uid="{00000000-0005-0000-0000-0000200C0000}"/>
    <cellStyle name="40% - Accent2 5 2 2 2 4 2" xfId="24049" xr:uid="{EF7C777A-5929-436C-ADDE-745D6997920C}"/>
    <cellStyle name="40% - Accent2 5 2 2 2 5" xfId="24044" xr:uid="{223072AD-93AD-464A-ACC1-75014D5573E4}"/>
    <cellStyle name="40% - Accent2 5 2 2 3" xfId="6298" xr:uid="{00000000-0005-0000-0000-0000210C0000}"/>
    <cellStyle name="40% - Accent2 5 2 2 3 2" xfId="6299" xr:uid="{00000000-0005-0000-0000-0000220C0000}"/>
    <cellStyle name="40% - Accent2 5 2 2 3 2 2" xfId="24051" xr:uid="{34D23202-7065-48A9-B3D6-067456C9D932}"/>
    <cellStyle name="40% - Accent2 5 2 2 3 3" xfId="6300" xr:uid="{00000000-0005-0000-0000-0000230C0000}"/>
    <cellStyle name="40% - Accent2 5 2 2 3 3 2" xfId="24052" xr:uid="{F4FEB081-18DA-4D9E-8103-FC086F492CED}"/>
    <cellStyle name="40% - Accent2 5 2 2 3 4" xfId="24050" xr:uid="{1750C67A-7155-41F6-B085-1516B5B64FBD}"/>
    <cellStyle name="40% - Accent2 5 2 2 4" xfId="6301" xr:uid="{00000000-0005-0000-0000-0000240C0000}"/>
    <cellStyle name="40% - Accent2 5 2 2 4 2" xfId="24053" xr:uid="{64B0900F-126C-4333-90DF-0AC3F4B982E7}"/>
    <cellStyle name="40% - Accent2 5 2 2 5" xfId="6302" xr:uid="{00000000-0005-0000-0000-0000250C0000}"/>
    <cellStyle name="40% - Accent2 5 2 2 5 2" xfId="24054" xr:uid="{1598749F-00D7-4D81-A624-3087A95703F1}"/>
    <cellStyle name="40% - Accent2 5 2 2 6" xfId="24043" xr:uid="{C18AF1E3-3AB7-4CF9-A2B4-AFB8727561F4}"/>
    <cellStyle name="40% - Accent2 5 2 3" xfId="6303" xr:uid="{00000000-0005-0000-0000-0000260C0000}"/>
    <cellStyle name="40% - Accent2 5 2 3 2" xfId="6304" xr:uid="{00000000-0005-0000-0000-0000270C0000}"/>
    <cellStyle name="40% - Accent2 5 2 3 2 2" xfId="6305" xr:uid="{00000000-0005-0000-0000-0000280C0000}"/>
    <cellStyle name="40% - Accent2 5 2 3 2 2 2" xfId="24057" xr:uid="{0D1FDEB1-79E3-4DF9-82D7-118DAEDA83DD}"/>
    <cellStyle name="40% - Accent2 5 2 3 2 3" xfId="6306" xr:uid="{00000000-0005-0000-0000-0000290C0000}"/>
    <cellStyle name="40% - Accent2 5 2 3 2 3 2" xfId="24058" xr:uid="{8C1C9C9D-2590-4D62-941E-567B5978F9A5}"/>
    <cellStyle name="40% - Accent2 5 2 3 2 4" xfId="24056" xr:uid="{5613C037-45E5-434E-99AE-E05AF9615726}"/>
    <cellStyle name="40% - Accent2 5 2 3 3" xfId="6307" xr:uid="{00000000-0005-0000-0000-00002A0C0000}"/>
    <cellStyle name="40% - Accent2 5 2 3 3 2" xfId="24059" xr:uid="{110535D1-15A8-46EF-9AD2-3B4FBD6F0004}"/>
    <cellStyle name="40% - Accent2 5 2 3 4" xfId="6308" xr:uid="{00000000-0005-0000-0000-00002B0C0000}"/>
    <cellStyle name="40% - Accent2 5 2 3 4 2" xfId="24060" xr:uid="{D359F264-B4B3-4219-B473-A17BE4BDAC50}"/>
    <cellStyle name="40% - Accent2 5 2 3 5" xfId="24055" xr:uid="{21DC5B77-0681-4C72-A3D8-853BFA053202}"/>
    <cellStyle name="40% - Accent2 5 2 4" xfId="6309" xr:uid="{00000000-0005-0000-0000-00002C0C0000}"/>
    <cellStyle name="40% - Accent2 5 3" xfId="6310" xr:uid="{00000000-0005-0000-0000-00002D0C0000}"/>
    <cellStyle name="40% - Accent2 5 3 2" xfId="6311" xr:uid="{00000000-0005-0000-0000-00002E0C0000}"/>
    <cellStyle name="40% - Accent2 5 3 2 2" xfId="6312" xr:uid="{00000000-0005-0000-0000-00002F0C0000}"/>
    <cellStyle name="40% - Accent2 5 3 2 2 2" xfId="24063" xr:uid="{EED8AF24-0F5A-4A69-9479-5D25D9C2CBC8}"/>
    <cellStyle name="40% - Accent2 5 3 2 3" xfId="6313" xr:uid="{00000000-0005-0000-0000-0000300C0000}"/>
    <cellStyle name="40% - Accent2 5 3 2 3 2" xfId="24064" xr:uid="{333A9CEF-CC91-469B-875E-61B8C3DA7E46}"/>
    <cellStyle name="40% - Accent2 5 3 2 4" xfId="24062" xr:uid="{6EA2546D-1BED-485F-8C7B-F39D3C4D9BB2}"/>
    <cellStyle name="40% - Accent2 5 3 3" xfId="6314" xr:uid="{00000000-0005-0000-0000-0000310C0000}"/>
    <cellStyle name="40% - Accent2 5 3 3 2" xfId="24065" xr:uid="{C3389B84-699B-412E-9F5A-4B9A91B92CD0}"/>
    <cellStyle name="40% - Accent2 5 3 4" xfId="6315" xr:uid="{00000000-0005-0000-0000-0000320C0000}"/>
    <cellStyle name="40% - Accent2 5 3 4 2" xfId="24066" xr:uid="{60182CCC-EC09-4A1C-957D-D68DACEBA65E}"/>
    <cellStyle name="40% - Accent2 5 3 5" xfId="24061" xr:uid="{4388ED84-F851-404B-A1C6-4D7CEBDF39B1}"/>
    <cellStyle name="40% - Accent2 5 4" xfId="6316" xr:uid="{00000000-0005-0000-0000-0000330C0000}"/>
    <cellStyle name="40% - Accent2 5 4 2" xfId="6317" xr:uid="{00000000-0005-0000-0000-0000340C0000}"/>
    <cellStyle name="40% - Accent2 5 4 2 2" xfId="6318" xr:uid="{00000000-0005-0000-0000-0000350C0000}"/>
    <cellStyle name="40% - Accent2 5 4 2 2 2" xfId="24069" xr:uid="{6ADDB456-1792-4AF7-9324-F7B948BD9112}"/>
    <cellStyle name="40% - Accent2 5 4 2 3" xfId="6319" xr:uid="{00000000-0005-0000-0000-0000360C0000}"/>
    <cellStyle name="40% - Accent2 5 4 2 3 2" xfId="24070" xr:uid="{2B2566CF-9EB7-452D-BCB7-B1F0E80447B3}"/>
    <cellStyle name="40% - Accent2 5 4 2 4" xfId="24068" xr:uid="{E4B21B19-A7F9-436E-97EC-F86CA4729968}"/>
    <cellStyle name="40% - Accent2 5 4 3" xfId="6320" xr:uid="{00000000-0005-0000-0000-0000370C0000}"/>
    <cellStyle name="40% - Accent2 5 4 3 2" xfId="24071" xr:uid="{0E9C5B07-4314-4238-BA02-CF12064BA602}"/>
    <cellStyle name="40% - Accent2 5 4 4" xfId="6321" xr:uid="{00000000-0005-0000-0000-0000380C0000}"/>
    <cellStyle name="40% - Accent2 5 4 4 2" xfId="24072" xr:uid="{45CFC251-8C53-4A1D-873F-C36CF61578E5}"/>
    <cellStyle name="40% - Accent2 5 4 5" xfId="24067" xr:uid="{B7784C72-E73A-4F31-85A9-67235CD3F9EE}"/>
    <cellStyle name="40% - Accent2 5 5" xfId="6322" xr:uid="{00000000-0005-0000-0000-0000390C0000}"/>
    <cellStyle name="40% - Accent2 5 5 2" xfId="6323" xr:uid="{00000000-0005-0000-0000-00003A0C0000}"/>
    <cellStyle name="40% - Accent2 5 5 2 2" xfId="24074" xr:uid="{485514CC-ABEF-4AC6-A75C-39AD3950E0E3}"/>
    <cellStyle name="40% - Accent2 5 5 3" xfId="6324" xr:uid="{00000000-0005-0000-0000-00003B0C0000}"/>
    <cellStyle name="40% - Accent2 5 5 3 2" xfId="24075" xr:uid="{190882F1-D752-4422-AC9B-06DC324923BC}"/>
    <cellStyle name="40% - Accent2 5 5 4" xfId="24073" xr:uid="{D2DF6D34-E8E5-4745-A7B5-41B92EA0C123}"/>
    <cellStyle name="40% - Accent2 5 6" xfId="6325" xr:uid="{00000000-0005-0000-0000-00003C0C0000}"/>
    <cellStyle name="40% - Accent2 5 6 2" xfId="24076" xr:uid="{19387A47-BE6C-475E-BA6F-3005EB842737}"/>
    <cellStyle name="40% - Accent2 5 7" xfId="6326" xr:uid="{00000000-0005-0000-0000-00003D0C0000}"/>
    <cellStyle name="40% - Accent2 5 7 2" xfId="24077" xr:uid="{EB02C5F9-A3B5-4BB7-A1D6-653EA4D34B9A}"/>
    <cellStyle name="40% - Accent2 5 8" xfId="6289" xr:uid="{00000000-0005-0000-0000-0000180C0000}"/>
    <cellStyle name="40% - Accent2 5 8 2" xfId="24042" xr:uid="{7B4B5BF5-541E-491F-BB0C-9389720B916B}"/>
    <cellStyle name="40% - Accent2 6" xfId="231" xr:uid="{00000000-0005-0000-0000-000046000000}"/>
    <cellStyle name="40% - Accent2 6 2" xfId="6327" xr:uid="{00000000-0005-0000-0000-00003F0C0000}"/>
    <cellStyle name="40% - Accent2 6 2 2" xfId="6328" xr:uid="{00000000-0005-0000-0000-0000400C0000}"/>
    <cellStyle name="40% - Accent2 6 2 2 2" xfId="6329" xr:uid="{00000000-0005-0000-0000-0000410C0000}"/>
    <cellStyle name="40% - Accent2 6 2 2 2 2" xfId="6330" xr:uid="{00000000-0005-0000-0000-0000420C0000}"/>
    <cellStyle name="40% - Accent2 6 2 2 2 2 2" xfId="24081" xr:uid="{56FE6979-258A-4DDD-B659-AF6BF1333B59}"/>
    <cellStyle name="40% - Accent2 6 2 2 2 3" xfId="6331" xr:uid="{00000000-0005-0000-0000-0000430C0000}"/>
    <cellStyle name="40% - Accent2 6 2 2 2 3 2" xfId="24082" xr:uid="{F65F871F-52A1-4602-860C-7D4F981D9262}"/>
    <cellStyle name="40% - Accent2 6 2 2 2 4" xfId="24080" xr:uid="{D63148F9-39E4-4CFB-809B-0A584CB20C8C}"/>
    <cellStyle name="40% - Accent2 6 2 2 3" xfId="6332" xr:uid="{00000000-0005-0000-0000-0000440C0000}"/>
    <cellStyle name="40% - Accent2 6 2 2 3 2" xfId="24083" xr:uid="{090CAFE4-2DD0-4D9D-9B9C-2581F9A5EE76}"/>
    <cellStyle name="40% - Accent2 6 2 2 4" xfId="6333" xr:uid="{00000000-0005-0000-0000-0000450C0000}"/>
    <cellStyle name="40% - Accent2 6 2 2 4 2" xfId="24084" xr:uid="{04DD8C5B-4E56-4410-B982-460226854983}"/>
    <cellStyle name="40% - Accent2 6 2 2 5" xfId="24079" xr:uid="{9189DE99-EFB5-4AC8-A626-BFFADD089C20}"/>
    <cellStyle name="40% - Accent2 6 2 3" xfId="6334" xr:uid="{00000000-0005-0000-0000-0000460C0000}"/>
    <cellStyle name="40% - Accent2 6 2 3 2" xfId="6335" xr:uid="{00000000-0005-0000-0000-0000470C0000}"/>
    <cellStyle name="40% - Accent2 6 2 3 2 2" xfId="24086" xr:uid="{2E4B55F9-C089-480F-A89B-E15A2A6E1B69}"/>
    <cellStyle name="40% - Accent2 6 2 3 3" xfId="6336" xr:uid="{00000000-0005-0000-0000-0000480C0000}"/>
    <cellStyle name="40% - Accent2 6 2 3 3 2" xfId="24087" xr:uid="{5CE5EE78-8CD7-47F5-98E4-2C6C16C1E868}"/>
    <cellStyle name="40% - Accent2 6 2 3 4" xfId="24085" xr:uid="{BF512F7A-E205-4CDE-9D18-D4EA5938BB7A}"/>
    <cellStyle name="40% - Accent2 6 2 4" xfId="6337" xr:uid="{00000000-0005-0000-0000-0000490C0000}"/>
    <cellStyle name="40% - Accent2 6 2 4 2" xfId="24088" xr:uid="{02EA9EF0-54B0-45BB-8AD7-ED4B2A36F848}"/>
    <cellStyle name="40% - Accent2 6 2 5" xfId="6338" xr:uid="{00000000-0005-0000-0000-00004A0C0000}"/>
    <cellStyle name="40% - Accent2 6 2 5 2" xfId="24089" xr:uid="{8045D7BD-FF83-46B8-94EC-54288E22414B}"/>
    <cellStyle name="40% - Accent2 6 2 6" xfId="24078" xr:uid="{62882839-B037-4AE2-B5ED-ABABF423CAB6}"/>
    <cellStyle name="40% - Accent2 6 3" xfId="6339" xr:uid="{00000000-0005-0000-0000-00004B0C0000}"/>
    <cellStyle name="40% - Accent2 6 3 2" xfId="6340" xr:uid="{00000000-0005-0000-0000-00004C0C0000}"/>
    <cellStyle name="40% - Accent2 6 3 2 2" xfId="6341" xr:uid="{00000000-0005-0000-0000-00004D0C0000}"/>
    <cellStyle name="40% - Accent2 6 3 2 2 2" xfId="24092" xr:uid="{2A0E2CE3-7AD8-4E97-973C-000A3F67BA03}"/>
    <cellStyle name="40% - Accent2 6 3 2 3" xfId="6342" xr:uid="{00000000-0005-0000-0000-00004E0C0000}"/>
    <cellStyle name="40% - Accent2 6 3 2 3 2" xfId="24093" xr:uid="{FFB6A08F-3E14-4CE3-BEB1-B9E2DDCB1E62}"/>
    <cellStyle name="40% - Accent2 6 3 2 4" xfId="24091" xr:uid="{AA6CAA04-8749-4D9C-A799-C9316A02B8C3}"/>
    <cellStyle name="40% - Accent2 6 3 3" xfId="6343" xr:uid="{00000000-0005-0000-0000-00004F0C0000}"/>
    <cellStyle name="40% - Accent2 6 3 3 2" xfId="24094" xr:uid="{7D83C264-21F1-4E53-B178-C4AC6CA83B1B}"/>
    <cellStyle name="40% - Accent2 6 3 4" xfId="6344" xr:uid="{00000000-0005-0000-0000-0000500C0000}"/>
    <cellStyle name="40% - Accent2 6 3 4 2" xfId="24095" xr:uid="{D081A885-16F0-4AEC-95CA-DFD0F8CDE286}"/>
    <cellStyle name="40% - Accent2 6 3 5" xfId="24090" xr:uid="{C4041439-59DA-4233-AB1F-B352D038AFD0}"/>
    <cellStyle name="40% - Accent2 6 4" xfId="6345" xr:uid="{00000000-0005-0000-0000-0000510C0000}"/>
    <cellStyle name="40% - Accent2 7" xfId="232" xr:uid="{00000000-0005-0000-0000-000047000000}"/>
    <cellStyle name="40% - Accent2 7 2" xfId="6346" xr:uid="{00000000-0005-0000-0000-0000530C0000}"/>
    <cellStyle name="40% - Accent2 7 2 2" xfId="24096" xr:uid="{28F77EE1-D882-4C43-918A-9F84D57AFD2E}"/>
    <cellStyle name="40% - Accent2 7 3" xfId="6347" xr:uid="{00000000-0005-0000-0000-0000540C0000}"/>
    <cellStyle name="40% - Accent2 7 4" xfId="6348" xr:uid="{00000000-0005-0000-0000-0000550C0000}"/>
    <cellStyle name="40% - Accent2 7 4 2" xfId="24097" xr:uid="{49706DE8-4BA4-499A-BD7D-0D672DDB4681}"/>
    <cellStyle name="40% - Accent2 8" xfId="6349" xr:uid="{00000000-0005-0000-0000-0000560C0000}"/>
    <cellStyle name="40% - Accent2 8 2" xfId="6350" xr:uid="{00000000-0005-0000-0000-0000570C0000}"/>
    <cellStyle name="40% - Accent2 8 2 2" xfId="6351" xr:uid="{00000000-0005-0000-0000-0000580C0000}"/>
    <cellStyle name="40% - Accent2 8 2 2 2" xfId="24100" xr:uid="{071F60C8-3692-41F5-B46F-2D76339E424D}"/>
    <cellStyle name="40% - Accent2 8 2 3" xfId="6352" xr:uid="{00000000-0005-0000-0000-0000590C0000}"/>
    <cellStyle name="40% - Accent2 8 2 3 2" xfId="24101" xr:uid="{2F5C6767-40D1-486F-A0F2-96F350EB7D91}"/>
    <cellStyle name="40% - Accent2 8 2 4" xfId="24099" xr:uid="{FEBE3821-B3AB-4DE6-9C6E-AA8F601BF075}"/>
    <cellStyle name="40% - Accent2 8 3" xfId="6353" xr:uid="{00000000-0005-0000-0000-00005A0C0000}"/>
    <cellStyle name="40% - Accent2 8 3 2" xfId="24102" xr:uid="{383A2823-9F0B-4B6A-942D-26DCDD0202E0}"/>
    <cellStyle name="40% - Accent2 8 4" xfId="6354" xr:uid="{00000000-0005-0000-0000-00005B0C0000}"/>
    <cellStyle name="40% - Accent2 8 4 2" xfId="24103" xr:uid="{3B08E579-7CF2-4107-A8C5-6D72F0D465D8}"/>
    <cellStyle name="40% - Accent2 8 5" xfId="24098" xr:uid="{D7BD9EF0-7B8D-4C62-85A2-9DF95D9403C0}"/>
    <cellStyle name="40% - Accent2 9" xfId="6355" xr:uid="{00000000-0005-0000-0000-00005C0C0000}"/>
    <cellStyle name="40% - Accent2 9 2" xfId="6356" xr:uid="{00000000-0005-0000-0000-00005D0C0000}"/>
    <cellStyle name="40% - Accent2 9 2 2" xfId="6357" xr:uid="{00000000-0005-0000-0000-00005E0C0000}"/>
    <cellStyle name="40% - Accent2 9 2 2 2" xfId="24106" xr:uid="{BB57633A-77B9-4783-85F6-AAAD70369547}"/>
    <cellStyle name="40% - Accent2 9 2 3" xfId="6358" xr:uid="{00000000-0005-0000-0000-00005F0C0000}"/>
    <cellStyle name="40% - Accent2 9 2 3 2" xfId="24107" xr:uid="{541B6B44-2089-4EEA-8BB1-15A3C532C325}"/>
    <cellStyle name="40% - Accent2 9 2 4" xfId="24105" xr:uid="{C240FD23-F1D5-42FF-B014-603A81138DDA}"/>
    <cellStyle name="40% - Accent2 9 3" xfId="6359" xr:uid="{00000000-0005-0000-0000-0000600C0000}"/>
    <cellStyle name="40% - Accent2 9 3 2" xfId="24108" xr:uid="{05B9A622-B4DB-4D08-A8C8-924AE7BFCE8F}"/>
    <cellStyle name="40% - Accent2 9 4" xfId="6360" xr:uid="{00000000-0005-0000-0000-0000610C0000}"/>
    <cellStyle name="40% - Accent2 9 4 2" xfId="24109" xr:uid="{00125B23-1CA2-4910-A5E5-A78414C82A6B}"/>
    <cellStyle name="40% - Accent2 9 5" xfId="24104" xr:uid="{6DEA06B3-D56E-4502-A850-A8C89EB43681}"/>
    <cellStyle name="40% - Accent3" xfId="91" builtinId="39" customBuiltin="1"/>
    <cellStyle name="40% - Accent3 10" xfId="6361" xr:uid="{00000000-0005-0000-0000-0000620C0000}"/>
    <cellStyle name="40% - Accent3 10 2" xfId="6362" xr:uid="{00000000-0005-0000-0000-0000630C0000}"/>
    <cellStyle name="40% - Accent3 10 2 2" xfId="6363" xr:uid="{00000000-0005-0000-0000-0000640C0000}"/>
    <cellStyle name="40% - Accent3 10 2 2 2" xfId="24112" xr:uid="{D5BB56D7-D7C7-4049-833C-0014809A3F0F}"/>
    <cellStyle name="40% - Accent3 10 2 3" xfId="6364" xr:uid="{00000000-0005-0000-0000-0000650C0000}"/>
    <cellStyle name="40% - Accent3 10 2 3 2" xfId="24113" xr:uid="{CAF498CF-F75A-491F-9761-11A97392DC3F}"/>
    <cellStyle name="40% - Accent3 10 2 4" xfId="24111" xr:uid="{FB6CBDCF-A71C-4AE9-B06E-C6FD56FBD393}"/>
    <cellStyle name="40% - Accent3 10 3" xfId="6365" xr:uid="{00000000-0005-0000-0000-0000660C0000}"/>
    <cellStyle name="40% - Accent3 10 3 2" xfId="24114" xr:uid="{2B53EA9A-AB64-41C1-B3FF-8CB5AEFEE07B}"/>
    <cellStyle name="40% - Accent3 10 4" xfId="6366" xr:uid="{00000000-0005-0000-0000-0000670C0000}"/>
    <cellStyle name="40% - Accent3 10 4 2" xfId="6367" xr:uid="{00000000-0005-0000-0000-0000680C0000}"/>
    <cellStyle name="40% - Accent3 10 4 2 2" xfId="24116" xr:uid="{26B7534F-9793-4891-A27F-976A6334DF38}"/>
    <cellStyle name="40% - Accent3 10 4 3" xfId="24115" xr:uid="{A5DB1F6D-4B03-41AB-AD7B-A0409059CE86}"/>
    <cellStyle name="40% - Accent3 10 5" xfId="6368" xr:uid="{00000000-0005-0000-0000-0000690C0000}"/>
    <cellStyle name="40% - Accent3 10 5 2" xfId="24117" xr:uid="{B1AC185C-52D9-4D7E-A532-8072A8766DAC}"/>
    <cellStyle name="40% - Accent3 10 6" xfId="24110" xr:uid="{BC603996-7AFA-4FAD-AC43-ACFA0E1A73EB}"/>
    <cellStyle name="40% - Accent3 11" xfId="6369" xr:uid="{00000000-0005-0000-0000-00006A0C0000}"/>
    <cellStyle name="40% - Accent3 11 2" xfId="6370" xr:uid="{00000000-0005-0000-0000-00006B0C0000}"/>
    <cellStyle name="40% - Accent3 11 2 2" xfId="24119" xr:uid="{BE7ECD17-A6A5-481F-804C-9DCAC38B872F}"/>
    <cellStyle name="40% - Accent3 11 3" xfId="6371" xr:uid="{00000000-0005-0000-0000-00006C0C0000}"/>
    <cellStyle name="40% - Accent3 11 3 2" xfId="6372" xr:uid="{00000000-0005-0000-0000-00006D0C0000}"/>
    <cellStyle name="40% - Accent3 11 3 2 2" xfId="24121" xr:uid="{FDD1576F-E890-4D40-8346-CC4ABD2AEB61}"/>
    <cellStyle name="40% - Accent3 11 3 3" xfId="24120" xr:uid="{683AAD8A-A3BF-423B-B5C8-C2D36B5729C7}"/>
    <cellStyle name="40% - Accent3 11 4" xfId="24118" xr:uid="{0C173E03-B97B-4C1E-AEBB-D92FBEAF1CE2}"/>
    <cellStyle name="40% - Accent3 12" xfId="6373" xr:uid="{00000000-0005-0000-0000-00006E0C0000}"/>
    <cellStyle name="40% - Accent3 12 2" xfId="6374" xr:uid="{00000000-0005-0000-0000-00006F0C0000}"/>
    <cellStyle name="40% - Accent3 12 2 2" xfId="24123" xr:uid="{498F6CD4-1F31-41D9-88E3-83338A0FEB84}"/>
    <cellStyle name="40% - Accent3 12 3" xfId="6375" xr:uid="{00000000-0005-0000-0000-0000700C0000}"/>
    <cellStyle name="40% - Accent3 12 3 2" xfId="24124" xr:uid="{6623D62F-1730-40BA-A9A5-F7ACDCAC55BF}"/>
    <cellStyle name="40% - Accent3 12 4" xfId="24122" xr:uid="{4E7BB0E1-E4D8-42B8-A344-DA48014AD9C9}"/>
    <cellStyle name="40% - Accent3 13" xfId="6376" xr:uid="{00000000-0005-0000-0000-0000710C0000}"/>
    <cellStyle name="40% - Accent3 13 2" xfId="6377" xr:uid="{00000000-0005-0000-0000-0000720C0000}"/>
    <cellStyle name="40% - Accent3 13 2 2" xfId="24126" xr:uid="{B713270A-D0C6-4BCC-B110-AE60649AE261}"/>
    <cellStyle name="40% - Accent3 13 3" xfId="6378" xr:uid="{00000000-0005-0000-0000-0000730C0000}"/>
    <cellStyle name="40% - Accent3 13 3 2" xfId="24127" xr:uid="{341E9ABC-860C-491E-9C10-DC173A20889F}"/>
    <cellStyle name="40% - Accent3 13 4" xfId="24125" xr:uid="{EB5B332F-9095-4B74-9D02-49E560BF8B18}"/>
    <cellStyle name="40% - Accent3 14" xfId="6379" xr:uid="{00000000-0005-0000-0000-0000740C0000}"/>
    <cellStyle name="40% - Accent3 14 2" xfId="6380" xr:uid="{00000000-0005-0000-0000-0000750C0000}"/>
    <cellStyle name="40% - Accent3 14 2 2" xfId="24128" xr:uid="{00C1E476-DBE1-41EA-BD90-43CA2C9F70D2}"/>
    <cellStyle name="40% - Accent3 15" xfId="6381" xr:uid="{00000000-0005-0000-0000-0000760C0000}"/>
    <cellStyle name="40% - Accent3 15 2" xfId="24129" xr:uid="{DECDCBC1-8DA0-4BB2-AF3E-35F1FDAB53E8}"/>
    <cellStyle name="40% - Accent3 16" xfId="6382" xr:uid="{00000000-0005-0000-0000-0000770C0000}"/>
    <cellStyle name="40% - Accent3 17" xfId="20666" xr:uid="{F42562FF-4854-493C-9570-56C7D57BAF09}"/>
    <cellStyle name="40% - Accent3 2" xfId="233" xr:uid="{00000000-0005-0000-0000-000048000000}"/>
    <cellStyle name="40% - Accent3 2 2" xfId="6383" xr:uid="{00000000-0005-0000-0000-0000790C0000}"/>
    <cellStyle name="40% - Accent3 2 3" xfId="6384" xr:uid="{00000000-0005-0000-0000-00007A0C0000}"/>
    <cellStyle name="40% - Accent3 2 3 2" xfId="6385" xr:uid="{00000000-0005-0000-0000-00007B0C0000}"/>
    <cellStyle name="40% - Accent3 2 3 2 2" xfId="6386" xr:uid="{00000000-0005-0000-0000-00007C0C0000}"/>
    <cellStyle name="40% - Accent3 2 3 2 2 2" xfId="6387" xr:uid="{00000000-0005-0000-0000-00007D0C0000}"/>
    <cellStyle name="40% - Accent3 2 3 2 2 2 2" xfId="6388" xr:uid="{00000000-0005-0000-0000-00007E0C0000}"/>
    <cellStyle name="40% - Accent3 2 3 2 2 2 2 2" xfId="24134" xr:uid="{DEF10E4F-2429-485A-84D3-35C9A086AD1B}"/>
    <cellStyle name="40% - Accent3 2 3 2 2 2 3" xfId="6389" xr:uid="{00000000-0005-0000-0000-00007F0C0000}"/>
    <cellStyle name="40% - Accent3 2 3 2 2 2 3 2" xfId="24135" xr:uid="{B90C2C5E-114F-4A77-A9C7-34DF5204516E}"/>
    <cellStyle name="40% - Accent3 2 3 2 2 2 4" xfId="24133" xr:uid="{3BA2E080-73E3-4F1C-852B-078F8F9315D5}"/>
    <cellStyle name="40% - Accent3 2 3 2 2 3" xfId="6390" xr:uid="{00000000-0005-0000-0000-0000800C0000}"/>
    <cellStyle name="40% - Accent3 2 3 2 2 3 2" xfId="6391" xr:uid="{00000000-0005-0000-0000-0000810C0000}"/>
    <cellStyle name="40% - Accent3 2 3 2 2 3 2 2" xfId="24137" xr:uid="{ADBFAAA8-CC86-42E6-B109-0840A87C5F5B}"/>
    <cellStyle name="40% - Accent3 2 3 2 2 3 3" xfId="24136" xr:uid="{D56517B0-3594-46A7-9084-9BDEF9133D66}"/>
    <cellStyle name="40% - Accent3 2 3 2 2 4" xfId="6392" xr:uid="{00000000-0005-0000-0000-0000820C0000}"/>
    <cellStyle name="40% - Accent3 2 3 2 2 4 2" xfId="24138" xr:uid="{2E504717-758D-4C75-ABC1-6970BDFDC3C5}"/>
    <cellStyle name="40% - Accent3 2 3 2 2 5" xfId="24132" xr:uid="{E4D2A026-0A4E-41EE-A17E-E93D26F4078D}"/>
    <cellStyle name="40% - Accent3 2 3 2 3" xfId="6393" xr:uid="{00000000-0005-0000-0000-0000830C0000}"/>
    <cellStyle name="40% - Accent3 2 3 2 3 2" xfId="6394" xr:uid="{00000000-0005-0000-0000-0000840C0000}"/>
    <cellStyle name="40% - Accent3 2 3 2 3 2 2" xfId="6395" xr:uid="{00000000-0005-0000-0000-0000850C0000}"/>
    <cellStyle name="40% - Accent3 2 3 2 3 2 2 2" xfId="24141" xr:uid="{2FF2114A-587A-48D9-8BF8-131F73E42746}"/>
    <cellStyle name="40% - Accent3 2 3 2 3 2 3" xfId="6396" xr:uid="{00000000-0005-0000-0000-0000860C0000}"/>
    <cellStyle name="40% - Accent3 2 3 2 3 2 3 2" xfId="24142" xr:uid="{676E292C-00BF-4876-9E95-077D47F25F67}"/>
    <cellStyle name="40% - Accent3 2 3 2 3 2 4" xfId="24140" xr:uid="{2B29994A-FF6E-4605-9D65-8699E3EADC9E}"/>
    <cellStyle name="40% - Accent3 2 3 2 3 3" xfId="6397" xr:uid="{00000000-0005-0000-0000-0000870C0000}"/>
    <cellStyle name="40% - Accent3 2 3 2 3 3 2" xfId="6398" xr:uid="{00000000-0005-0000-0000-0000880C0000}"/>
    <cellStyle name="40% - Accent3 2 3 2 3 3 2 2" xfId="24144" xr:uid="{6F379340-F23C-413F-96AA-DD240496587D}"/>
    <cellStyle name="40% - Accent3 2 3 2 3 3 3" xfId="24143" xr:uid="{0B1CB6EC-D621-405B-BCEA-B6E31A239916}"/>
    <cellStyle name="40% - Accent3 2 3 2 3 4" xfId="6399" xr:uid="{00000000-0005-0000-0000-0000890C0000}"/>
    <cellStyle name="40% - Accent3 2 3 2 3 4 2" xfId="24145" xr:uid="{1BD54C00-DCF3-4A3B-A2CB-557047D38DB4}"/>
    <cellStyle name="40% - Accent3 2 3 2 3 5" xfId="24139" xr:uid="{944EC26F-1645-42A1-B68C-57F6BD26456A}"/>
    <cellStyle name="40% - Accent3 2 3 2 4" xfId="6400" xr:uid="{00000000-0005-0000-0000-00008A0C0000}"/>
    <cellStyle name="40% - Accent3 2 3 2 4 2" xfId="6401" xr:uid="{00000000-0005-0000-0000-00008B0C0000}"/>
    <cellStyle name="40% - Accent3 2 3 2 4 2 2" xfId="24147" xr:uid="{F8C4A117-397D-4A04-9A3E-ADD686A6AB1B}"/>
    <cellStyle name="40% - Accent3 2 3 2 4 3" xfId="6402" xr:uid="{00000000-0005-0000-0000-00008C0C0000}"/>
    <cellStyle name="40% - Accent3 2 3 2 4 3 2" xfId="24148" xr:uid="{161474E9-4C36-4D14-A3C7-39DF5742FD08}"/>
    <cellStyle name="40% - Accent3 2 3 2 4 4" xfId="24146" xr:uid="{C80584E7-6CCF-4F76-A61A-F9DC107B0FE3}"/>
    <cellStyle name="40% - Accent3 2 3 2 5" xfId="6403" xr:uid="{00000000-0005-0000-0000-00008D0C0000}"/>
    <cellStyle name="40% - Accent3 2 3 2 5 2" xfId="24149" xr:uid="{AD527FE8-0B5A-4B2A-9FC0-F22241CDBE89}"/>
    <cellStyle name="40% - Accent3 2 3 2 6" xfId="6404" xr:uid="{00000000-0005-0000-0000-00008E0C0000}"/>
    <cellStyle name="40% - Accent3 2 3 2 6 2" xfId="6405" xr:uid="{00000000-0005-0000-0000-00008F0C0000}"/>
    <cellStyle name="40% - Accent3 2 3 2 6 2 2" xfId="24151" xr:uid="{370CB61D-1E9B-44D6-B9B4-19179B0DD89B}"/>
    <cellStyle name="40% - Accent3 2 3 2 6 3" xfId="24150" xr:uid="{CD76085E-A101-471E-8815-367D6BEB7BFA}"/>
    <cellStyle name="40% - Accent3 2 3 2 7" xfId="6406" xr:uid="{00000000-0005-0000-0000-0000900C0000}"/>
    <cellStyle name="40% - Accent3 2 3 2 7 2" xfId="24152" xr:uid="{DFBD9F2C-09AE-4346-A1CF-F1189FEA51DC}"/>
    <cellStyle name="40% - Accent3 2 3 2 8" xfId="24131" xr:uid="{66798548-3719-4A31-8943-A19BC8C886CF}"/>
    <cellStyle name="40% - Accent3 2 3 3" xfId="6407" xr:uid="{00000000-0005-0000-0000-0000910C0000}"/>
    <cellStyle name="40% - Accent3 2 3 3 2" xfId="6408" xr:uid="{00000000-0005-0000-0000-0000920C0000}"/>
    <cellStyle name="40% - Accent3 2 3 3 2 2" xfId="6409" xr:uid="{00000000-0005-0000-0000-0000930C0000}"/>
    <cellStyle name="40% - Accent3 2 3 3 2 2 2" xfId="24155" xr:uid="{78680F0C-8B97-4E4C-8EEE-7A6E5D3CCDE3}"/>
    <cellStyle name="40% - Accent3 2 3 3 2 3" xfId="6410" xr:uid="{00000000-0005-0000-0000-0000940C0000}"/>
    <cellStyle name="40% - Accent3 2 3 3 2 3 2" xfId="24156" xr:uid="{B837B819-E204-44B8-969D-8749B386A5A4}"/>
    <cellStyle name="40% - Accent3 2 3 3 2 4" xfId="24154" xr:uid="{BB413145-53BA-4988-9D25-8E14F85EFB2E}"/>
    <cellStyle name="40% - Accent3 2 3 3 3" xfId="6411" xr:uid="{00000000-0005-0000-0000-0000950C0000}"/>
    <cellStyle name="40% - Accent3 2 3 3 3 2" xfId="6412" xr:uid="{00000000-0005-0000-0000-0000960C0000}"/>
    <cellStyle name="40% - Accent3 2 3 3 3 2 2" xfId="24158" xr:uid="{3EFD4CA6-74C2-470B-A16B-DD793A8EA909}"/>
    <cellStyle name="40% - Accent3 2 3 3 3 3" xfId="24157" xr:uid="{2992F2CC-DADF-44E7-B9B6-CF9137E7893B}"/>
    <cellStyle name="40% - Accent3 2 3 3 4" xfId="6413" xr:uid="{00000000-0005-0000-0000-0000970C0000}"/>
    <cellStyle name="40% - Accent3 2 3 3 4 2" xfId="24159" xr:uid="{3818F84F-40A5-4BF4-9DFD-5BFF28A20C8C}"/>
    <cellStyle name="40% - Accent3 2 3 3 5" xfId="24153" xr:uid="{1E267CA9-3261-4329-8BD8-15D275621E4D}"/>
    <cellStyle name="40% - Accent3 2 3 4" xfId="6414" xr:uid="{00000000-0005-0000-0000-0000980C0000}"/>
    <cellStyle name="40% - Accent3 2 3 4 2" xfId="6415" xr:uid="{00000000-0005-0000-0000-0000990C0000}"/>
    <cellStyle name="40% - Accent3 2 3 4 2 2" xfId="6416" xr:uid="{00000000-0005-0000-0000-00009A0C0000}"/>
    <cellStyle name="40% - Accent3 2 3 4 2 2 2" xfId="24162" xr:uid="{ECA8CD0F-15BD-472B-A5AF-29FA7E2D9883}"/>
    <cellStyle name="40% - Accent3 2 3 4 2 3" xfId="6417" xr:uid="{00000000-0005-0000-0000-00009B0C0000}"/>
    <cellStyle name="40% - Accent3 2 3 4 2 3 2" xfId="24163" xr:uid="{4E08BB20-7913-4372-86AD-7C020B9AF8CA}"/>
    <cellStyle name="40% - Accent3 2 3 4 2 4" xfId="24161" xr:uid="{CC2C9624-ECEE-48DF-9B13-D4A12E68467A}"/>
    <cellStyle name="40% - Accent3 2 3 4 3" xfId="6418" xr:uid="{00000000-0005-0000-0000-00009C0C0000}"/>
    <cellStyle name="40% - Accent3 2 3 4 3 2" xfId="6419" xr:uid="{00000000-0005-0000-0000-00009D0C0000}"/>
    <cellStyle name="40% - Accent3 2 3 4 3 2 2" xfId="24165" xr:uid="{E8561D0D-A3E9-4DD8-954B-335718EF4362}"/>
    <cellStyle name="40% - Accent3 2 3 4 3 3" xfId="24164" xr:uid="{125E773E-2574-410E-9C82-9B0C34C36E98}"/>
    <cellStyle name="40% - Accent3 2 3 4 4" xfId="6420" xr:uid="{00000000-0005-0000-0000-00009E0C0000}"/>
    <cellStyle name="40% - Accent3 2 3 4 4 2" xfId="24166" xr:uid="{89CBA088-1F72-4569-B31F-84E872706012}"/>
    <cellStyle name="40% - Accent3 2 3 4 5" xfId="24160" xr:uid="{37278D62-1CFF-4D86-BA18-0E35AC1878B9}"/>
    <cellStyle name="40% - Accent3 2 3 5" xfId="6421" xr:uid="{00000000-0005-0000-0000-00009F0C0000}"/>
    <cellStyle name="40% - Accent3 2 3 5 2" xfId="6422" xr:uid="{00000000-0005-0000-0000-0000A00C0000}"/>
    <cellStyle name="40% - Accent3 2 3 5 2 2" xfId="24168" xr:uid="{B511840F-081D-4023-BA56-EC398E5A378D}"/>
    <cellStyle name="40% - Accent3 2 3 5 3" xfId="6423" xr:uid="{00000000-0005-0000-0000-0000A10C0000}"/>
    <cellStyle name="40% - Accent3 2 3 5 3 2" xfId="24169" xr:uid="{F08C3763-2732-4A0E-A3AC-991D8D8BA60E}"/>
    <cellStyle name="40% - Accent3 2 3 5 4" xfId="24167" xr:uid="{769AECE6-F246-4276-ADEB-9DDA4946B113}"/>
    <cellStyle name="40% - Accent3 2 3 6" xfId="6424" xr:uid="{00000000-0005-0000-0000-0000A20C0000}"/>
    <cellStyle name="40% - Accent3 2 3 6 2" xfId="24170" xr:uid="{CB2E5505-B23D-46D7-B9A2-40F103D2C3F7}"/>
    <cellStyle name="40% - Accent3 2 3 7" xfId="6425" xr:uid="{00000000-0005-0000-0000-0000A30C0000}"/>
    <cellStyle name="40% - Accent3 2 3 7 2" xfId="6426" xr:uid="{00000000-0005-0000-0000-0000A40C0000}"/>
    <cellStyle name="40% - Accent3 2 3 7 2 2" xfId="24172" xr:uid="{5D4461E3-8742-4A58-B8A5-AA3EE8D64DE9}"/>
    <cellStyle name="40% - Accent3 2 3 7 3" xfId="24171" xr:uid="{E7370730-D5E5-43AA-9F39-975753F9E9F0}"/>
    <cellStyle name="40% - Accent3 2 3 8" xfId="6427" xr:uid="{00000000-0005-0000-0000-0000A50C0000}"/>
    <cellStyle name="40% - Accent3 2 3 8 2" xfId="24173" xr:uid="{1F36F31A-5A28-4490-A00A-12D969C01769}"/>
    <cellStyle name="40% - Accent3 2 3 9" xfId="24130" xr:uid="{6FDE28DF-A176-4284-A183-641CD44F1FD4}"/>
    <cellStyle name="40% - Accent3 2 4" xfId="6428" xr:uid="{00000000-0005-0000-0000-0000A60C0000}"/>
    <cellStyle name="40% - Accent3 2 4 2" xfId="6429" xr:uid="{00000000-0005-0000-0000-0000A70C0000}"/>
    <cellStyle name="40% - Accent3 2 4 2 2" xfId="6430" xr:uid="{00000000-0005-0000-0000-0000A80C0000}"/>
    <cellStyle name="40% - Accent3 2 4 2 2 2" xfId="6431" xr:uid="{00000000-0005-0000-0000-0000A90C0000}"/>
    <cellStyle name="40% - Accent3 2 4 2 2 2 2" xfId="6432" xr:uid="{00000000-0005-0000-0000-0000AA0C0000}"/>
    <cellStyle name="40% - Accent3 2 4 2 2 2 2 2" xfId="24178" xr:uid="{52056A18-C562-4DC9-B6B9-F6C630F68D54}"/>
    <cellStyle name="40% - Accent3 2 4 2 2 2 3" xfId="6433" xr:uid="{00000000-0005-0000-0000-0000AB0C0000}"/>
    <cellStyle name="40% - Accent3 2 4 2 2 2 3 2" xfId="24179" xr:uid="{AD1CAAF7-5F41-4933-BA97-DBB9518C8180}"/>
    <cellStyle name="40% - Accent3 2 4 2 2 2 4" xfId="24177" xr:uid="{8EA9D23A-FDCE-42F0-82CC-FEEEE57844A3}"/>
    <cellStyle name="40% - Accent3 2 4 2 2 3" xfId="6434" xr:uid="{00000000-0005-0000-0000-0000AC0C0000}"/>
    <cellStyle name="40% - Accent3 2 4 2 2 3 2" xfId="6435" xr:uid="{00000000-0005-0000-0000-0000AD0C0000}"/>
    <cellStyle name="40% - Accent3 2 4 2 2 3 2 2" xfId="24181" xr:uid="{E5397B23-97CA-434D-B32B-29DA1D23E66A}"/>
    <cellStyle name="40% - Accent3 2 4 2 2 3 3" xfId="24180" xr:uid="{1AFB3F5D-949B-496B-BF2C-FE9E0A6F095B}"/>
    <cellStyle name="40% - Accent3 2 4 2 2 4" xfId="6436" xr:uid="{00000000-0005-0000-0000-0000AE0C0000}"/>
    <cellStyle name="40% - Accent3 2 4 2 2 4 2" xfId="24182" xr:uid="{997688AF-1814-480E-A2F3-D3C98E7D2A3F}"/>
    <cellStyle name="40% - Accent3 2 4 2 2 5" xfId="24176" xr:uid="{A39BA401-3508-47BB-803D-32681B4BFEE7}"/>
    <cellStyle name="40% - Accent3 2 4 2 3" xfId="6437" xr:uid="{00000000-0005-0000-0000-0000AF0C0000}"/>
    <cellStyle name="40% - Accent3 2 4 2 3 2" xfId="6438" xr:uid="{00000000-0005-0000-0000-0000B00C0000}"/>
    <cellStyle name="40% - Accent3 2 4 2 3 2 2" xfId="6439" xr:uid="{00000000-0005-0000-0000-0000B10C0000}"/>
    <cellStyle name="40% - Accent3 2 4 2 3 2 2 2" xfId="24185" xr:uid="{DBE636C4-8AC0-43A0-8795-FD0B1AD1F9ED}"/>
    <cellStyle name="40% - Accent3 2 4 2 3 2 3" xfId="6440" xr:uid="{00000000-0005-0000-0000-0000B20C0000}"/>
    <cellStyle name="40% - Accent3 2 4 2 3 2 3 2" xfId="24186" xr:uid="{0E975A36-2CDD-401A-896E-48D689626060}"/>
    <cellStyle name="40% - Accent3 2 4 2 3 2 4" xfId="24184" xr:uid="{D0A14AAC-ED22-475C-A825-873ED83E4D16}"/>
    <cellStyle name="40% - Accent3 2 4 2 3 3" xfId="6441" xr:uid="{00000000-0005-0000-0000-0000B30C0000}"/>
    <cellStyle name="40% - Accent3 2 4 2 3 3 2" xfId="6442" xr:uid="{00000000-0005-0000-0000-0000B40C0000}"/>
    <cellStyle name="40% - Accent3 2 4 2 3 3 2 2" xfId="24188" xr:uid="{2C5FA09C-7765-4835-BD37-7857B2F3B8F8}"/>
    <cellStyle name="40% - Accent3 2 4 2 3 3 3" xfId="24187" xr:uid="{3C4AABC0-D2AE-4FDC-9822-8391A24EECC4}"/>
    <cellStyle name="40% - Accent3 2 4 2 3 4" xfId="6443" xr:uid="{00000000-0005-0000-0000-0000B50C0000}"/>
    <cellStyle name="40% - Accent3 2 4 2 3 4 2" xfId="24189" xr:uid="{ECB7666E-6D1E-41A0-93A2-3EAAC18DEAE7}"/>
    <cellStyle name="40% - Accent3 2 4 2 3 5" xfId="24183" xr:uid="{21BE8300-EBD5-4C78-BDCA-88569289383B}"/>
    <cellStyle name="40% - Accent3 2 4 2 4" xfId="6444" xr:uid="{00000000-0005-0000-0000-0000B60C0000}"/>
    <cellStyle name="40% - Accent3 2 4 2 4 2" xfId="6445" xr:uid="{00000000-0005-0000-0000-0000B70C0000}"/>
    <cellStyle name="40% - Accent3 2 4 2 4 2 2" xfId="24191" xr:uid="{12090E8C-9593-4FDD-80C9-94F04E411561}"/>
    <cellStyle name="40% - Accent3 2 4 2 4 3" xfId="6446" xr:uid="{00000000-0005-0000-0000-0000B80C0000}"/>
    <cellStyle name="40% - Accent3 2 4 2 4 3 2" xfId="24192" xr:uid="{0DE793E0-EB58-441D-82C3-5DF946509BAB}"/>
    <cellStyle name="40% - Accent3 2 4 2 4 4" xfId="24190" xr:uid="{0EFB44D5-5119-4459-9D6B-172665D8A38B}"/>
    <cellStyle name="40% - Accent3 2 4 2 5" xfId="6447" xr:uid="{00000000-0005-0000-0000-0000B90C0000}"/>
    <cellStyle name="40% - Accent3 2 4 2 5 2" xfId="24193" xr:uid="{3770F999-B12D-43CF-A032-3F9C2FC3BDB0}"/>
    <cellStyle name="40% - Accent3 2 4 2 6" xfId="6448" xr:uid="{00000000-0005-0000-0000-0000BA0C0000}"/>
    <cellStyle name="40% - Accent3 2 4 2 6 2" xfId="6449" xr:uid="{00000000-0005-0000-0000-0000BB0C0000}"/>
    <cellStyle name="40% - Accent3 2 4 2 6 2 2" xfId="24195" xr:uid="{DCDDC71B-D451-40DB-905C-FA45CC92297B}"/>
    <cellStyle name="40% - Accent3 2 4 2 6 3" xfId="24194" xr:uid="{2230F8B9-DB72-43C1-8680-7E6971E1515D}"/>
    <cellStyle name="40% - Accent3 2 4 2 7" xfId="6450" xr:uid="{00000000-0005-0000-0000-0000BC0C0000}"/>
    <cellStyle name="40% - Accent3 2 4 2 7 2" xfId="24196" xr:uid="{4AD23EE2-FC30-439C-AAA5-BBF7F21A2FF6}"/>
    <cellStyle name="40% - Accent3 2 4 2 8" xfId="24175" xr:uid="{F1F6E23F-8920-4CB4-99CF-BF420767315F}"/>
    <cellStyle name="40% - Accent3 2 4 3" xfId="6451" xr:uid="{00000000-0005-0000-0000-0000BD0C0000}"/>
    <cellStyle name="40% - Accent3 2 4 3 2" xfId="6452" xr:uid="{00000000-0005-0000-0000-0000BE0C0000}"/>
    <cellStyle name="40% - Accent3 2 4 3 2 2" xfId="6453" xr:uid="{00000000-0005-0000-0000-0000BF0C0000}"/>
    <cellStyle name="40% - Accent3 2 4 3 2 2 2" xfId="24199" xr:uid="{F653846D-A228-4A17-8EF9-587CC0F89507}"/>
    <cellStyle name="40% - Accent3 2 4 3 2 3" xfId="6454" xr:uid="{00000000-0005-0000-0000-0000C00C0000}"/>
    <cellStyle name="40% - Accent3 2 4 3 2 3 2" xfId="24200" xr:uid="{2E9DC227-ADEE-4002-89E9-10F4C2F6C9E8}"/>
    <cellStyle name="40% - Accent3 2 4 3 2 4" xfId="24198" xr:uid="{C38F973C-0970-4715-92D9-5863145DD780}"/>
    <cellStyle name="40% - Accent3 2 4 3 3" xfId="6455" xr:uid="{00000000-0005-0000-0000-0000C10C0000}"/>
    <cellStyle name="40% - Accent3 2 4 3 3 2" xfId="6456" xr:uid="{00000000-0005-0000-0000-0000C20C0000}"/>
    <cellStyle name="40% - Accent3 2 4 3 3 2 2" xfId="24202" xr:uid="{0ED09F31-21D0-434C-9D08-4ADA3F4F7118}"/>
    <cellStyle name="40% - Accent3 2 4 3 3 3" xfId="24201" xr:uid="{9FB080BB-BBC1-40D5-B910-B7B86FF83552}"/>
    <cellStyle name="40% - Accent3 2 4 3 4" xfId="6457" xr:uid="{00000000-0005-0000-0000-0000C30C0000}"/>
    <cellStyle name="40% - Accent3 2 4 3 4 2" xfId="24203" xr:uid="{8DA8CA58-E5C1-4E40-9772-49D16F7B2EEE}"/>
    <cellStyle name="40% - Accent3 2 4 3 5" xfId="24197" xr:uid="{09724B7D-3838-4124-8C97-60D2B104B706}"/>
    <cellStyle name="40% - Accent3 2 4 4" xfId="6458" xr:uid="{00000000-0005-0000-0000-0000C40C0000}"/>
    <cellStyle name="40% - Accent3 2 4 4 2" xfId="6459" xr:uid="{00000000-0005-0000-0000-0000C50C0000}"/>
    <cellStyle name="40% - Accent3 2 4 4 2 2" xfId="6460" xr:uid="{00000000-0005-0000-0000-0000C60C0000}"/>
    <cellStyle name="40% - Accent3 2 4 4 2 2 2" xfId="24206" xr:uid="{C9C6DD0F-9D94-4EC3-9F9D-46F147A8944D}"/>
    <cellStyle name="40% - Accent3 2 4 4 2 3" xfId="6461" xr:uid="{00000000-0005-0000-0000-0000C70C0000}"/>
    <cellStyle name="40% - Accent3 2 4 4 2 3 2" xfId="24207" xr:uid="{D03AD9BF-18C5-4054-B890-044355479EA9}"/>
    <cellStyle name="40% - Accent3 2 4 4 2 4" xfId="24205" xr:uid="{6178E2A2-68F6-4185-B0AF-631CECDB33F9}"/>
    <cellStyle name="40% - Accent3 2 4 4 3" xfId="6462" xr:uid="{00000000-0005-0000-0000-0000C80C0000}"/>
    <cellStyle name="40% - Accent3 2 4 4 3 2" xfId="6463" xr:uid="{00000000-0005-0000-0000-0000C90C0000}"/>
    <cellStyle name="40% - Accent3 2 4 4 3 2 2" xfId="24209" xr:uid="{C84F18B4-12B5-4B71-B800-645095EE4369}"/>
    <cellStyle name="40% - Accent3 2 4 4 3 3" xfId="24208" xr:uid="{E979C01A-1AAE-44AB-9D17-C141E26BEB8B}"/>
    <cellStyle name="40% - Accent3 2 4 4 4" xfId="6464" xr:uid="{00000000-0005-0000-0000-0000CA0C0000}"/>
    <cellStyle name="40% - Accent3 2 4 4 4 2" xfId="24210" xr:uid="{A0B0FA0E-F412-4D3C-915F-78124DB17BDB}"/>
    <cellStyle name="40% - Accent3 2 4 4 5" xfId="24204" xr:uid="{AD3F3C62-1D2A-49BA-B639-2D4879030C99}"/>
    <cellStyle name="40% - Accent3 2 4 5" xfId="6465" xr:uid="{00000000-0005-0000-0000-0000CB0C0000}"/>
    <cellStyle name="40% - Accent3 2 4 5 2" xfId="6466" xr:uid="{00000000-0005-0000-0000-0000CC0C0000}"/>
    <cellStyle name="40% - Accent3 2 4 5 2 2" xfId="24212" xr:uid="{9165B4A6-E8BD-4651-A952-947146780364}"/>
    <cellStyle name="40% - Accent3 2 4 5 3" xfId="6467" xr:uid="{00000000-0005-0000-0000-0000CD0C0000}"/>
    <cellStyle name="40% - Accent3 2 4 5 3 2" xfId="24213" xr:uid="{A3935961-5EE1-4D64-959B-9C7F2B76EB3E}"/>
    <cellStyle name="40% - Accent3 2 4 5 4" xfId="24211" xr:uid="{CB2BC26E-F2B1-470B-91C0-CC785785E0A8}"/>
    <cellStyle name="40% - Accent3 2 4 6" xfId="6468" xr:uid="{00000000-0005-0000-0000-0000CE0C0000}"/>
    <cellStyle name="40% - Accent3 2 4 6 2" xfId="24214" xr:uid="{DA7C51F9-8AD0-4E0A-8E39-AAF4E9DDBB81}"/>
    <cellStyle name="40% - Accent3 2 4 7" xfId="6469" xr:uid="{00000000-0005-0000-0000-0000CF0C0000}"/>
    <cellStyle name="40% - Accent3 2 4 7 2" xfId="6470" xr:uid="{00000000-0005-0000-0000-0000D00C0000}"/>
    <cellStyle name="40% - Accent3 2 4 7 2 2" xfId="24216" xr:uid="{3E422FB6-C932-4AB7-A5A9-D22C7FB8AE26}"/>
    <cellStyle name="40% - Accent3 2 4 7 3" xfId="24215" xr:uid="{9284410D-4028-400A-B274-0E1A6863C71A}"/>
    <cellStyle name="40% - Accent3 2 4 8" xfId="6471" xr:uid="{00000000-0005-0000-0000-0000D10C0000}"/>
    <cellStyle name="40% - Accent3 2 4 8 2" xfId="24217" xr:uid="{79B34AE6-7378-407A-B7FA-7C2544B3275C}"/>
    <cellStyle name="40% - Accent3 2 4 9" xfId="24174" xr:uid="{A881D322-80C4-43E5-B9AD-22E2FEE5C9F5}"/>
    <cellStyle name="40% - Accent3 2 5" xfId="6472" xr:uid="{00000000-0005-0000-0000-0000D20C0000}"/>
    <cellStyle name="40% - Accent3 2 5 2" xfId="6473" xr:uid="{00000000-0005-0000-0000-0000D30C0000}"/>
    <cellStyle name="40% - Accent3 2 5 2 2" xfId="6474" xr:uid="{00000000-0005-0000-0000-0000D40C0000}"/>
    <cellStyle name="40% - Accent3 2 5 2 2 2" xfId="6475" xr:uid="{00000000-0005-0000-0000-0000D50C0000}"/>
    <cellStyle name="40% - Accent3 2 5 2 2 2 2" xfId="6476" xr:uid="{00000000-0005-0000-0000-0000D60C0000}"/>
    <cellStyle name="40% - Accent3 2 5 2 2 2 2 2" xfId="24222" xr:uid="{B521B3E2-C93C-4110-B5B3-5C0028DD4D9F}"/>
    <cellStyle name="40% - Accent3 2 5 2 2 2 3" xfId="6477" xr:uid="{00000000-0005-0000-0000-0000D70C0000}"/>
    <cellStyle name="40% - Accent3 2 5 2 2 2 3 2" xfId="24223" xr:uid="{FD5AE58C-2241-48B9-B5A8-7827CD480B05}"/>
    <cellStyle name="40% - Accent3 2 5 2 2 2 4" xfId="24221" xr:uid="{A4A552C7-066E-416C-8F85-FB13F49DC50A}"/>
    <cellStyle name="40% - Accent3 2 5 2 2 3" xfId="6478" xr:uid="{00000000-0005-0000-0000-0000D80C0000}"/>
    <cellStyle name="40% - Accent3 2 5 2 2 3 2" xfId="6479" xr:uid="{00000000-0005-0000-0000-0000D90C0000}"/>
    <cellStyle name="40% - Accent3 2 5 2 2 3 2 2" xfId="24225" xr:uid="{23084951-BD01-453A-8019-91B9CCAE3905}"/>
    <cellStyle name="40% - Accent3 2 5 2 2 3 3" xfId="24224" xr:uid="{C90AC277-DA29-47D7-B087-F0DB01D1C3D2}"/>
    <cellStyle name="40% - Accent3 2 5 2 2 4" xfId="6480" xr:uid="{00000000-0005-0000-0000-0000DA0C0000}"/>
    <cellStyle name="40% - Accent3 2 5 2 2 4 2" xfId="24226" xr:uid="{6079CB15-C75C-461D-AC04-C6F1D2E1253E}"/>
    <cellStyle name="40% - Accent3 2 5 2 2 5" xfId="24220" xr:uid="{431C70A6-4E7A-4599-AE84-5B9C068D4C19}"/>
    <cellStyle name="40% - Accent3 2 5 2 3" xfId="6481" xr:uid="{00000000-0005-0000-0000-0000DB0C0000}"/>
    <cellStyle name="40% - Accent3 2 5 2 3 2" xfId="6482" xr:uid="{00000000-0005-0000-0000-0000DC0C0000}"/>
    <cellStyle name="40% - Accent3 2 5 2 3 2 2" xfId="6483" xr:uid="{00000000-0005-0000-0000-0000DD0C0000}"/>
    <cellStyle name="40% - Accent3 2 5 2 3 2 2 2" xfId="24229" xr:uid="{E1160678-FB1D-4F11-8544-19BBAC359F91}"/>
    <cellStyle name="40% - Accent3 2 5 2 3 2 3" xfId="6484" xr:uid="{00000000-0005-0000-0000-0000DE0C0000}"/>
    <cellStyle name="40% - Accent3 2 5 2 3 2 3 2" xfId="24230" xr:uid="{2E0B4D51-773C-4DFD-A126-C155F44B4E67}"/>
    <cellStyle name="40% - Accent3 2 5 2 3 2 4" xfId="24228" xr:uid="{D2A8EB71-1F5D-4EC5-B810-3D2267C48E3E}"/>
    <cellStyle name="40% - Accent3 2 5 2 3 3" xfId="6485" xr:uid="{00000000-0005-0000-0000-0000DF0C0000}"/>
    <cellStyle name="40% - Accent3 2 5 2 3 3 2" xfId="6486" xr:uid="{00000000-0005-0000-0000-0000E00C0000}"/>
    <cellStyle name="40% - Accent3 2 5 2 3 3 2 2" xfId="24232" xr:uid="{E5D93558-228C-468C-8D8B-C787E40B8416}"/>
    <cellStyle name="40% - Accent3 2 5 2 3 3 3" xfId="24231" xr:uid="{090B8020-93E8-461C-A5EC-BE4CA394C3B8}"/>
    <cellStyle name="40% - Accent3 2 5 2 3 4" xfId="6487" xr:uid="{00000000-0005-0000-0000-0000E10C0000}"/>
    <cellStyle name="40% - Accent3 2 5 2 3 4 2" xfId="24233" xr:uid="{13FC611B-933D-423D-8E3A-409C2BE95CDE}"/>
    <cellStyle name="40% - Accent3 2 5 2 3 5" xfId="24227" xr:uid="{45098226-7E85-4FEE-9DBA-17278E3DE424}"/>
    <cellStyle name="40% - Accent3 2 5 2 4" xfId="6488" xr:uid="{00000000-0005-0000-0000-0000E20C0000}"/>
    <cellStyle name="40% - Accent3 2 5 2 4 2" xfId="6489" xr:uid="{00000000-0005-0000-0000-0000E30C0000}"/>
    <cellStyle name="40% - Accent3 2 5 2 4 2 2" xfId="24235" xr:uid="{1961AFF3-8A56-4EB9-AC21-80A419824BA7}"/>
    <cellStyle name="40% - Accent3 2 5 2 4 3" xfId="6490" xr:uid="{00000000-0005-0000-0000-0000E40C0000}"/>
    <cellStyle name="40% - Accent3 2 5 2 4 3 2" xfId="24236" xr:uid="{088EB417-8A59-4C44-A24C-F27C15024381}"/>
    <cellStyle name="40% - Accent3 2 5 2 4 4" xfId="24234" xr:uid="{6DEC7FAA-8EBB-496E-B353-7760E36BE62C}"/>
    <cellStyle name="40% - Accent3 2 5 2 5" xfId="6491" xr:uid="{00000000-0005-0000-0000-0000E50C0000}"/>
    <cellStyle name="40% - Accent3 2 5 2 5 2" xfId="24237" xr:uid="{3D7FB2B1-80C2-4B9A-A599-5EEB0ED48742}"/>
    <cellStyle name="40% - Accent3 2 5 2 6" xfId="6492" xr:uid="{00000000-0005-0000-0000-0000E60C0000}"/>
    <cellStyle name="40% - Accent3 2 5 2 6 2" xfId="6493" xr:uid="{00000000-0005-0000-0000-0000E70C0000}"/>
    <cellStyle name="40% - Accent3 2 5 2 6 2 2" xfId="24239" xr:uid="{86371E35-29EE-4283-8A9D-3238B6F67E3E}"/>
    <cellStyle name="40% - Accent3 2 5 2 6 3" xfId="24238" xr:uid="{91206B64-2CE4-4390-8288-8CF909023B78}"/>
    <cellStyle name="40% - Accent3 2 5 2 7" xfId="6494" xr:uid="{00000000-0005-0000-0000-0000E80C0000}"/>
    <cellStyle name="40% - Accent3 2 5 2 7 2" xfId="24240" xr:uid="{365CC8C3-E0B5-49AA-9F77-68CE4F74BE05}"/>
    <cellStyle name="40% - Accent3 2 5 2 8" xfId="24219" xr:uid="{E895C038-9CA9-4FD4-ABE6-421206105189}"/>
    <cellStyle name="40% - Accent3 2 5 3" xfId="6495" xr:uid="{00000000-0005-0000-0000-0000E90C0000}"/>
    <cellStyle name="40% - Accent3 2 5 3 2" xfId="6496" xr:uid="{00000000-0005-0000-0000-0000EA0C0000}"/>
    <cellStyle name="40% - Accent3 2 5 3 2 2" xfId="6497" xr:uid="{00000000-0005-0000-0000-0000EB0C0000}"/>
    <cellStyle name="40% - Accent3 2 5 3 2 2 2" xfId="24243" xr:uid="{4C83A6AA-2695-4086-B375-309DFC4B8EE6}"/>
    <cellStyle name="40% - Accent3 2 5 3 2 3" xfId="6498" xr:uid="{00000000-0005-0000-0000-0000EC0C0000}"/>
    <cellStyle name="40% - Accent3 2 5 3 2 3 2" xfId="24244" xr:uid="{B35E2DD9-9FE4-4E67-9695-0765CFD33EB0}"/>
    <cellStyle name="40% - Accent3 2 5 3 2 4" xfId="24242" xr:uid="{E56C5F70-642F-4413-97EB-AFD9CC683E57}"/>
    <cellStyle name="40% - Accent3 2 5 3 3" xfId="6499" xr:uid="{00000000-0005-0000-0000-0000ED0C0000}"/>
    <cellStyle name="40% - Accent3 2 5 3 3 2" xfId="6500" xr:uid="{00000000-0005-0000-0000-0000EE0C0000}"/>
    <cellStyle name="40% - Accent3 2 5 3 3 2 2" xfId="24246" xr:uid="{C3BBF022-2F81-4001-ACD6-A8E66DBEC3BE}"/>
    <cellStyle name="40% - Accent3 2 5 3 3 3" xfId="24245" xr:uid="{F0B9CC36-013C-4289-8B3B-4B4EB3E35676}"/>
    <cellStyle name="40% - Accent3 2 5 3 4" xfId="6501" xr:uid="{00000000-0005-0000-0000-0000EF0C0000}"/>
    <cellStyle name="40% - Accent3 2 5 3 4 2" xfId="24247" xr:uid="{0A956267-5623-4976-9D7D-5424CA50ADE7}"/>
    <cellStyle name="40% - Accent3 2 5 3 5" xfId="24241" xr:uid="{543DBB8F-3794-4777-822B-C5635A194D4E}"/>
    <cellStyle name="40% - Accent3 2 5 4" xfId="6502" xr:uid="{00000000-0005-0000-0000-0000F00C0000}"/>
    <cellStyle name="40% - Accent3 2 5 4 2" xfId="6503" xr:uid="{00000000-0005-0000-0000-0000F10C0000}"/>
    <cellStyle name="40% - Accent3 2 5 4 2 2" xfId="6504" xr:uid="{00000000-0005-0000-0000-0000F20C0000}"/>
    <cellStyle name="40% - Accent3 2 5 4 2 2 2" xfId="24250" xr:uid="{0CFD5265-235E-4AD8-AC7B-69536139D873}"/>
    <cellStyle name="40% - Accent3 2 5 4 2 3" xfId="6505" xr:uid="{00000000-0005-0000-0000-0000F30C0000}"/>
    <cellStyle name="40% - Accent3 2 5 4 2 3 2" xfId="24251" xr:uid="{2C1ED836-78FA-40E3-B095-EB416F467743}"/>
    <cellStyle name="40% - Accent3 2 5 4 2 4" xfId="24249" xr:uid="{311D6FD2-EDE2-4AE0-9271-43FB0E832FC0}"/>
    <cellStyle name="40% - Accent3 2 5 4 3" xfId="6506" xr:uid="{00000000-0005-0000-0000-0000F40C0000}"/>
    <cellStyle name="40% - Accent3 2 5 4 3 2" xfId="6507" xr:uid="{00000000-0005-0000-0000-0000F50C0000}"/>
    <cellStyle name="40% - Accent3 2 5 4 3 2 2" xfId="24253" xr:uid="{3619891E-CBD6-4791-95EF-E4F60972D58E}"/>
    <cellStyle name="40% - Accent3 2 5 4 3 3" xfId="24252" xr:uid="{B257CF11-864C-46BD-8C03-4D0DA1CE8876}"/>
    <cellStyle name="40% - Accent3 2 5 4 4" xfId="6508" xr:uid="{00000000-0005-0000-0000-0000F60C0000}"/>
    <cellStyle name="40% - Accent3 2 5 4 4 2" xfId="24254" xr:uid="{DEE99360-45F4-4A12-A396-CA74A63B6C37}"/>
    <cellStyle name="40% - Accent3 2 5 4 5" xfId="24248" xr:uid="{30D6CD9A-D47F-4B9B-AA4D-F6D95F80BDBF}"/>
    <cellStyle name="40% - Accent3 2 5 5" xfId="6509" xr:uid="{00000000-0005-0000-0000-0000F70C0000}"/>
    <cellStyle name="40% - Accent3 2 5 5 2" xfId="6510" xr:uid="{00000000-0005-0000-0000-0000F80C0000}"/>
    <cellStyle name="40% - Accent3 2 5 5 2 2" xfId="24256" xr:uid="{D512EE87-8F61-4D1F-9B90-276998C99BBB}"/>
    <cellStyle name="40% - Accent3 2 5 5 3" xfId="6511" xr:uid="{00000000-0005-0000-0000-0000F90C0000}"/>
    <cellStyle name="40% - Accent3 2 5 5 3 2" xfId="24257" xr:uid="{94872A91-3528-43D4-936D-EE2805D25826}"/>
    <cellStyle name="40% - Accent3 2 5 5 4" xfId="24255" xr:uid="{68763A11-C97A-4CD0-A593-E63D71B7ACC4}"/>
    <cellStyle name="40% - Accent3 2 5 6" xfId="6512" xr:uid="{00000000-0005-0000-0000-0000FA0C0000}"/>
    <cellStyle name="40% - Accent3 2 5 6 2" xfId="24258" xr:uid="{1B4A0CB1-4ADB-4D7E-AB24-92DEE4408407}"/>
    <cellStyle name="40% - Accent3 2 5 7" xfId="6513" xr:uid="{00000000-0005-0000-0000-0000FB0C0000}"/>
    <cellStyle name="40% - Accent3 2 5 7 2" xfId="6514" xr:uid="{00000000-0005-0000-0000-0000FC0C0000}"/>
    <cellStyle name="40% - Accent3 2 5 7 2 2" xfId="24260" xr:uid="{0E0BCCF4-4838-4FD5-B3DC-6C303E0B8ADC}"/>
    <cellStyle name="40% - Accent3 2 5 7 3" xfId="24259" xr:uid="{D4AB5352-5AF0-4B5D-802A-539CDE298685}"/>
    <cellStyle name="40% - Accent3 2 5 8" xfId="6515" xr:uid="{00000000-0005-0000-0000-0000FD0C0000}"/>
    <cellStyle name="40% - Accent3 2 5 8 2" xfId="24261" xr:uid="{7AD48DC6-345F-4E22-8F91-BA740B1975E4}"/>
    <cellStyle name="40% - Accent3 2 5 9" xfId="24218" xr:uid="{F8BEAA4A-2AFE-4117-8014-CC2FDDB35524}"/>
    <cellStyle name="40% - Accent3 2 6" xfId="6516" xr:uid="{00000000-0005-0000-0000-0000FE0C0000}"/>
    <cellStyle name="40% - Accent3 2 6 2" xfId="6517" xr:uid="{00000000-0005-0000-0000-0000FF0C0000}"/>
    <cellStyle name="40% - Accent3 2 6 2 2" xfId="6518" xr:uid="{00000000-0005-0000-0000-0000000D0000}"/>
    <cellStyle name="40% - Accent3 2 6 2 2 2" xfId="6519" xr:uid="{00000000-0005-0000-0000-0000010D0000}"/>
    <cellStyle name="40% - Accent3 2 6 2 2 2 2" xfId="6520" xr:uid="{00000000-0005-0000-0000-0000020D0000}"/>
    <cellStyle name="40% - Accent3 2 6 2 2 2 2 2" xfId="24266" xr:uid="{36CC90A9-55AD-469E-AABE-3A1159866404}"/>
    <cellStyle name="40% - Accent3 2 6 2 2 2 3" xfId="6521" xr:uid="{00000000-0005-0000-0000-0000030D0000}"/>
    <cellStyle name="40% - Accent3 2 6 2 2 2 3 2" xfId="24267" xr:uid="{0C6FD9B8-DDB3-4D74-A3B3-E713578F8E8D}"/>
    <cellStyle name="40% - Accent3 2 6 2 2 2 4" xfId="24265" xr:uid="{3769AD42-C7B1-457E-82EA-613501603FB3}"/>
    <cellStyle name="40% - Accent3 2 6 2 2 3" xfId="6522" xr:uid="{00000000-0005-0000-0000-0000040D0000}"/>
    <cellStyle name="40% - Accent3 2 6 2 2 3 2" xfId="6523" xr:uid="{00000000-0005-0000-0000-0000050D0000}"/>
    <cellStyle name="40% - Accent3 2 6 2 2 3 2 2" xfId="24269" xr:uid="{F3F3E5BB-A48C-4E9D-95A4-92559CFD4CE8}"/>
    <cellStyle name="40% - Accent3 2 6 2 2 3 3" xfId="24268" xr:uid="{727ED41A-3204-421C-8EE3-5C41218ECAC9}"/>
    <cellStyle name="40% - Accent3 2 6 2 2 4" xfId="6524" xr:uid="{00000000-0005-0000-0000-0000060D0000}"/>
    <cellStyle name="40% - Accent3 2 6 2 2 4 2" xfId="24270" xr:uid="{30FC9C1A-C6BC-4352-9A07-BC28D3820124}"/>
    <cellStyle name="40% - Accent3 2 6 2 2 5" xfId="24264" xr:uid="{034B1612-A11B-4739-90AB-9899BAFC6ADA}"/>
    <cellStyle name="40% - Accent3 2 6 2 3" xfId="6525" xr:uid="{00000000-0005-0000-0000-0000070D0000}"/>
    <cellStyle name="40% - Accent3 2 6 2 3 2" xfId="6526" xr:uid="{00000000-0005-0000-0000-0000080D0000}"/>
    <cellStyle name="40% - Accent3 2 6 2 3 2 2" xfId="6527" xr:uid="{00000000-0005-0000-0000-0000090D0000}"/>
    <cellStyle name="40% - Accent3 2 6 2 3 2 2 2" xfId="24273" xr:uid="{5FAAD3EE-1C0E-41CC-BDAC-3F7A85538029}"/>
    <cellStyle name="40% - Accent3 2 6 2 3 2 3" xfId="6528" xr:uid="{00000000-0005-0000-0000-00000A0D0000}"/>
    <cellStyle name="40% - Accent3 2 6 2 3 2 3 2" xfId="24274" xr:uid="{38D94F99-6046-49EF-A1DC-B26B02C2166E}"/>
    <cellStyle name="40% - Accent3 2 6 2 3 2 4" xfId="24272" xr:uid="{F1EC27BF-B84C-4D64-8851-399F9330D3AB}"/>
    <cellStyle name="40% - Accent3 2 6 2 3 3" xfId="6529" xr:uid="{00000000-0005-0000-0000-00000B0D0000}"/>
    <cellStyle name="40% - Accent3 2 6 2 3 3 2" xfId="6530" xr:uid="{00000000-0005-0000-0000-00000C0D0000}"/>
    <cellStyle name="40% - Accent3 2 6 2 3 3 2 2" xfId="24276" xr:uid="{A7B9DE2E-B7A0-4829-89EF-2C0BADF2A89F}"/>
    <cellStyle name="40% - Accent3 2 6 2 3 3 3" xfId="24275" xr:uid="{7DE96A3E-CFCB-4AA8-89DC-F71971FCCDDD}"/>
    <cellStyle name="40% - Accent3 2 6 2 3 4" xfId="6531" xr:uid="{00000000-0005-0000-0000-00000D0D0000}"/>
    <cellStyle name="40% - Accent3 2 6 2 3 4 2" xfId="24277" xr:uid="{84BBF002-3F87-46AF-8D69-9F79464F0B59}"/>
    <cellStyle name="40% - Accent3 2 6 2 3 5" xfId="24271" xr:uid="{592C20F1-C709-4DD4-A92C-764626AD0D27}"/>
    <cellStyle name="40% - Accent3 2 6 2 4" xfId="6532" xr:uid="{00000000-0005-0000-0000-00000E0D0000}"/>
    <cellStyle name="40% - Accent3 2 6 2 4 2" xfId="6533" xr:uid="{00000000-0005-0000-0000-00000F0D0000}"/>
    <cellStyle name="40% - Accent3 2 6 2 4 2 2" xfId="24279" xr:uid="{D547E413-F2DC-4F19-8437-F8F26EF3983B}"/>
    <cellStyle name="40% - Accent3 2 6 2 4 3" xfId="6534" xr:uid="{00000000-0005-0000-0000-0000100D0000}"/>
    <cellStyle name="40% - Accent3 2 6 2 4 3 2" xfId="24280" xr:uid="{355FE799-4A11-4616-B6CF-7FDCBBA866AF}"/>
    <cellStyle name="40% - Accent3 2 6 2 4 4" xfId="24278" xr:uid="{1A3FF3B7-0681-43FF-942A-0210E8A41F7A}"/>
    <cellStyle name="40% - Accent3 2 6 2 5" xfId="6535" xr:uid="{00000000-0005-0000-0000-0000110D0000}"/>
    <cellStyle name="40% - Accent3 2 6 2 5 2" xfId="24281" xr:uid="{72C30834-5194-4844-B930-00C12339395F}"/>
    <cellStyle name="40% - Accent3 2 6 2 6" xfId="6536" xr:uid="{00000000-0005-0000-0000-0000120D0000}"/>
    <cellStyle name="40% - Accent3 2 6 2 6 2" xfId="6537" xr:uid="{00000000-0005-0000-0000-0000130D0000}"/>
    <cellStyle name="40% - Accent3 2 6 2 6 2 2" xfId="24283" xr:uid="{977069FF-4F8E-4665-BE82-9AB010934527}"/>
    <cellStyle name="40% - Accent3 2 6 2 6 3" xfId="24282" xr:uid="{32D44E44-AE15-4170-97F9-A2E39F560CC4}"/>
    <cellStyle name="40% - Accent3 2 6 2 7" xfId="6538" xr:uid="{00000000-0005-0000-0000-0000140D0000}"/>
    <cellStyle name="40% - Accent3 2 6 2 7 2" xfId="24284" xr:uid="{5ED75B56-78BC-4A08-940B-0C3889B31EF6}"/>
    <cellStyle name="40% - Accent3 2 6 2 8" xfId="24263" xr:uid="{5534A05E-0AE1-4A4B-878C-9633978BDAFF}"/>
    <cellStyle name="40% - Accent3 2 6 3" xfId="6539" xr:uid="{00000000-0005-0000-0000-0000150D0000}"/>
    <cellStyle name="40% - Accent3 2 6 3 2" xfId="6540" xr:uid="{00000000-0005-0000-0000-0000160D0000}"/>
    <cellStyle name="40% - Accent3 2 6 3 2 2" xfId="6541" xr:uid="{00000000-0005-0000-0000-0000170D0000}"/>
    <cellStyle name="40% - Accent3 2 6 3 2 2 2" xfId="24287" xr:uid="{AD3E6797-389F-45B7-A56D-CCB9D92B4EE0}"/>
    <cellStyle name="40% - Accent3 2 6 3 2 3" xfId="6542" xr:uid="{00000000-0005-0000-0000-0000180D0000}"/>
    <cellStyle name="40% - Accent3 2 6 3 2 3 2" xfId="24288" xr:uid="{3B9BFD11-731A-406C-8608-3DDB72C4EAA9}"/>
    <cellStyle name="40% - Accent3 2 6 3 2 4" xfId="24286" xr:uid="{DDFCDDBB-B869-4FE1-82D9-7535515E7A82}"/>
    <cellStyle name="40% - Accent3 2 6 3 3" xfId="6543" xr:uid="{00000000-0005-0000-0000-0000190D0000}"/>
    <cellStyle name="40% - Accent3 2 6 3 3 2" xfId="6544" xr:uid="{00000000-0005-0000-0000-00001A0D0000}"/>
    <cellStyle name="40% - Accent3 2 6 3 3 2 2" xfId="24290" xr:uid="{3C923CAF-1BCA-423D-B6DF-503F297EBB3B}"/>
    <cellStyle name="40% - Accent3 2 6 3 3 3" xfId="24289" xr:uid="{207FD326-1E55-41C4-A0BD-D6FF30E02355}"/>
    <cellStyle name="40% - Accent3 2 6 3 4" xfId="6545" xr:uid="{00000000-0005-0000-0000-00001B0D0000}"/>
    <cellStyle name="40% - Accent3 2 6 3 4 2" xfId="24291" xr:uid="{DB3E25BD-12A1-419A-A0ED-EDE0DB28665E}"/>
    <cellStyle name="40% - Accent3 2 6 3 5" xfId="24285" xr:uid="{98F43ACD-56F3-4FB7-948E-8F18D75DE83C}"/>
    <cellStyle name="40% - Accent3 2 6 4" xfId="6546" xr:uid="{00000000-0005-0000-0000-00001C0D0000}"/>
    <cellStyle name="40% - Accent3 2 6 4 2" xfId="6547" xr:uid="{00000000-0005-0000-0000-00001D0D0000}"/>
    <cellStyle name="40% - Accent3 2 6 4 2 2" xfId="6548" xr:uid="{00000000-0005-0000-0000-00001E0D0000}"/>
    <cellStyle name="40% - Accent3 2 6 4 2 2 2" xfId="24294" xr:uid="{97B77100-7392-4F47-9C88-918CD62F2059}"/>
    <cellStyle name="40% - Accent3 2 6 4 2 3" xfId="6549" xr:uid="{00000000-0005-0000-0000-00001F0D0000}"/>
    <cellStyle name="40% - Accent3 2 6 4 2 3 2" xfId="24295" xr:uid="{82BB0E0C-F7D8-4AF2-9894-C4BEABB5668F}"/>
    <cellStyle name="40% - Accent3 2 6 4 2 4" xfId="24293" xr:uid="{E2163597-47EC-4D40-B032-15878FA47A8A}"/>
    <cellStyle name="40% - Accent3 2 6 4 3" xfId="6550" xr:uid="{00000000-0005-0000-0000-0000200D0000}"/>
    <cellStyle name="40% - Accent3 2 6 4 3 2" xfId="6551" xr:uid="{00000000-0005-0000-0000-0000210D0000}"/>
    <cellStyle name="40% - Accent3 2 6 4 3 2 2" xfId="24297" xr:uid="{3E251644-4D6C-4A92-B53F-492B3645FB27}"/>
    <cellStyle name="40% - Accent3 2 6 4 3 3" xfId="24296" xr:uid="{3871DC29-EED2-4FE5-9F51-E543E599003D}"/>
    <cellStyle name="40% - Accent3 2 6 4 4" xfId="6552" xr:uid="{00000000-0005-0000-0000-0000220D0000}"/>
    <cellStyle name="40% - Accent3 2 6 4 4 2" xfId="24298" xr:uid="{2E38233A-4AAC-4739-B2B8-2CCF6A8525FA}"/>
    <cellStyle name="40% - Accent3 2 6 4 5" xfId="24292" xr:uid="{A12DE414-5F6C-4F9B-A2A3-29C739B9136C}"/>
    <cellStyle name="40% - Accent3 2 6 5" xfId="6553" xr:uid="{00000000-0005-0000-0000-0000230D0000}"/>
    <cellStyle name="40% - Accent3 2 6 5 2" xfId="6554" xr:uid="{00000000-0005-0000-0000-0000240D0000}"/>
    <cellStyle name="40% - Accent3 2 6 5 2 2" xfId="24300" xr:uid="{371D2124-CE45-4F49-BC57-8F7351F5E717}"/>
    <cellStyle name="40% - Accent3 2 6 5 3" xfId="6555" xr:uid="{00000000-0005-0000-0000-0000250D0000}"/>
    <cellStyle name="40% - Accent3 2 6 5 3 2" xfId="24301" xr:uid="{4C0BA2F9-9F03-4A87-A37F-23C3C826B99A}"/>
    <cellStyle name="40% - Accent3 2 6 5 4" xfId="24299" xr:uid="{D6175A62-41FB-4917-BFEC-2248DF039067}"/>
    <cellStyle name="40% - Accent3 2 6 6" xfId="6556" xr:uid="{00000000-0005-0000-0000-0000260D0000}"/>
    <cellStyle name="40% - Accent3 2 6 6 2" xfId="24302" xr:uid="{6B5EB5BF-EABE-44E0-A727-84A065D9DB57}"/>
    <cellStyle name="40% - Accent3 2 6 7" xfId="6557" xr:uid="{00000000-0005-0000-0000-0000270D0000}"/>
    <cellStyle name="40% - Accent3 2 6 7 2" xfId="6558" xr:uid="{00000000-0005-0000-0000-0000280D0000}"/>
    <cellStyle name="40% - Accent3 2 6 7 2 2" xfId="24304" xr:uid="{C846A594-F991-4B45-BBC7-95B46F04870B}"/>
    <cellStyle name="40% - Accent3 2 6 7 3" xfId="24303" xr:uid="{64483867-70C3-4E1B-9DA2-BD34DEC3E556}"/>
    <cellStyle name="40% - Accent3 2 6 8" xfId="6559" xr:uid="{00000000-0005-0000-0000-0000290D0000}"/>
    <cellStyle name="40% - Accent3 2 6 8 2" xfId="24305" xr:uid="{7D9E459B-C1AF-404C-8980-EDC55289E732}"/>
    <cellStyle name="40% - Accent3 2 6 9" xfId="24262" xr:uid="{A4E632A6-9450-4422-95F4-F6304FF23788}"/>
    <cellStyle name="40% - Accent3 2 7" xfId="6560" xr:uid="{00000000-0005-0000-0000-00002A0D0000}"/>
    <cellStyle name="40% - Accent3 2 7 2" xfId="6561" xr:uid="{00000000-0005-0000-0000-00002B0D0000}"/>
    <cellStyle name="40% - Accent3 2 7 2 2" xfId="6562" xr:uid="{00000000-0005-0000-0000-00002C0D0000}"/>
    <cellStyle name="40% - Accent3 2 7 2 2 2" xfId="24308" xr:uid="{21AC4AA4-3169-433B-B174-0A2CD7D316E0}"/>
    <cellStyle name="40% - Accent3 2 7 2 3" xfId="6563" xr:uid="{00000000-0005-0000-0000-00002D0D0000}"/>
    <cellStyle name="40% - Accent3 2 7 2 3 2" xfId="24309" xr:uid="{4B470892-BF57-4C93-98A9-8039D5FAEB90}"/>
    <cellStyle name="40% - Accent3 2 7 2 4" xfId="24307" xr:uid="{C0558C4E-865D-4581-9ADB-2449D226A2E5}"/>
    <cellStyle name="40% - Accent3 2 7 3" xfId="6564" xr:uid="{00000000-0005-0000-0000-00002E0D0000}"/>
    <cellStyle name="40% - Accent3 2 7 3 2" xfId="6565" xr:uid="{00000000-0005-0000-0000-00002F0D0000}"/>
    <cellStyle name="40% - Accent3 2 7 3 2 2" xfId="24311" xr:uid="{BA1E4E7A-58C4-4FF7-841A-AAD87EEF8498}"/>
    <cellStyle name="40% - Accent3 2 7 3 3" xfId="24310" xr:uid="{D0AAEF02-DF84-4700-A412-873C13043EDB}"/>
    <cellStyle name="40% - Accent3 2 7 4" xfId="6566" xr:uid="{00000000-0005-0000-0000-0000300D0000}"/>
    <cellStyle name="40% - Accent3 2 7 4 2" xfId="24312" xr:uid="{003224BF-59E1-4DBA-B940-D2059E78B71B}"/>
    <cellStyle name="40% - Accent3 2 7 5" xfId="24306" xr:uid="{B17DA59A-EC4A-41D7-9800-78FBEFFB9B47}"/>
    <cellStyle name="40% - Accent3 3" xfId="234" xr:uid="{00000000-0005-0000-0000-000049000000}"/>
    <cellStyle name="40% - Accent3 3 10" xfId="6567" xr:uid="{00000000-0005-0000-0000-0000310D0000}"/>
    <cellStyle name="40% - Accent3 3 10 2" xfId="24313" xr:uid="{A846C5D6-4080-4FA0-9F4E-A2A7F4B86D81}"/>
    <cellStyle name="40% - Accent3 3 2" xfId="6568" xr:uid="{00000000-0005-0000-0000-0000320D0000}"/>
    <cellStyle name="40% - Accent3 3 2 2" xfId="6569" xr:uid="{00000000-0005-0000-0000-0000330D0000}"/>
    <cellStyle name="40% - Accent3 3 2 2 2" xfId="6570" xr:uid="{00000000-0005-0000-0000-0000340D0000}"/>
    <cellStyle name="40% - Accent3 3 2 2 2 2" xfId="6571" xr:uid="{00000000-0005-0000-0000-0000350D0000}"/>
    <cellStyle name="40% - Accent3 3 2 2 2 2 2" xfId="6572" xr:uid="{00000000-0005-0000-0000-0000360D0000}"/>
    <cellStyle name="40% - Accent3 3 2 2 2 2 2 2" xfId="24317" xr:uid="{FD42D6EA-FD55-4C9D-AFA2-57AA6B8F10B6}"/>
    <cellStyle name="40% - Accent3 3 2 2 2 2 3" xfId="6573" xr:uid="{00000000-0005-0000-0000-0000370D0000}"/>
    <cellStyle name="40% - Accent3 3 2 2 2 2 3 2" xfId="24318" xr:uid="{4C6462E5-E55A-4B55-B823-5D530AA9D85B}"/>
    <cellStyle name="40% - Accent3 3 2 2 2 2 4" xfId="24316" xr:uid="{99918D01-2F78-401F-9785-AB00FBA61260}"/>
    <cellStyle name="40% - Accent3 3 2 2 2 3" xfId="6574" xr:uid="{00000000-0005-0000-0000-0000380D0000}"/>
    <cellStyle name="40% - Accent3 3 2 2 2 3 2" xfId="6575" xr:uid="{00000000-0005-0000-0000-0000390D0000}"/>
    <cellStyle name="40% - Accent3 3 2 2 2 3 2 2" xfId="24320" xr:uid="{5EE95D6D-1F20-43DD-9770-F747240275A0}"/>
    <cellStyle name="40% - Accent3 3 2 2 2 3 3" xfId="24319" xr:uid="{0D55A1DF-AE13-4C84-A150-5F580550997C}"/>
    <cellStyle name="40% - Accent3 3 2 2 2 4" xfId="6576" xr:uid="{00000000-0005-0000-0000-00003A0D0000}"/>
    <cellStyle name="40% - Accent3 3 2 2 2 4 2" xfId="24321" xr:uid="{CFE55952-4B37-4D2C-AE89-CE5B10FD9991}"/>
    <cellStyle name="40% - Accent3 3 2 2 2 5" xfId="24315" xr:uid="{F2DBEC28-F1B9-4835-B7D2-7631A68E2BA0}"/>
    <cellStyle name="40% - Accent3 3 2 2 3" xfId="6577" xr:uid="{00000000-0005-0000-0000-00003B0D0000}"/>
    <cellStyle name="40% - Accent3 3 2 2 3 2" xfId="6578" xr:uid="{00000000-0005-0000-0000-00003C0D0000}"/>
    <cellStyle name="40% - Accent3 3 2 2 3 2 2" xfId="24323" xr:uid="{585F0F89-B393-4A5C-9555-BA4804E6C76E}"/>
    <cellStyle name="40% - Accent3 3 2 2 3 3" xfId="6579" xr:uid="{00000000-0005-0000-0000-00003D0D0000}"/>
    <cellStyle name="40% - Accent3 3 2 2 3 3 2" xfId="24324" xr:uid="{B88B9BAA-BD27-479F-BB62-8152F3AAEE9D}"/>
    <cellStyle name="40% - Accent3 3 2 2 3 4" xfId="24322" xr:uid="{E391335A-EDB3-4CA8-BFED-F97789F33CDA}"/>
    <cellStyle name="40% - Accent3 3 2 2 4" xfId="6580" xr:uid="{00000000-0005-0000-0000-00003E0D0000}"/>
    <cellStyle name="40% - Accent3 3 2 2 4 2" xfId="24325" xr:uid="{3ACCED9E-A14E-4F67-824F-697142DDD060}"/>
    <cellStyle name="40% - Accent3 3 2 2 5" xfId="6581" xr:uid="{00000000-0005-0000-0000-00003F0D0000}"/>
    <cellStyle name="40% - Accent3 3 2 2 5 2" xfId="6582" xr:uid="{00000000-0005-0000-0000-0000400D0000}"/>
    <cellStyle name="40% - Accent3 3 2 2 5 2 2" xfId="24327" xr:uid="{6E9F4ADC-2C64-408E-8E61-6188DB6269A0}"/>
    <cellStyle name="40% - Accent3 3 2 2 5 3" xfId="24326" xr:uid="{AACCB1B4-7529-4676-B8D2-BCF600D528E2}"/>
    <cellStyle name="40% - Accent3 3 2 2 6" xfId="6583" xr:uid="{00000000-0005-0000-0000-0000410D0000}"/>
    <cellStyle name="40% - Accent3 3 2 2 6 2" xfId="24328" xr:uid="{921D7565-1D46-4FF1-8395-84944686A5DB}"/>
    <cellStyle name="40% - Accent3 3 2 2 7" xfId="24314" xr:uid="{B326F365-839B-4836-BE93-17A7A18E4AB0}"/>
    <cellStyle name="40% - Accent3 3 2 3" xfId="6584" xr:uid="{00000000-0005-0000-0000-0000420D0000}"/>
    <cellStyle name="40% - Accent3 3 2 3 2" xfId="6585" xr:uid="{00000000-0005-0000-0000-0000430D0000}"/>
    <cellStyle name="40% - Accent3 3 2 3 2 2" xfId="6586" xr:uid="{00000000-0005-0000-0000-0000440D0000}"/>
    <cellStyle name="40% - Accent3 3 2 3 2 2 2" xfId="24331" xr:uid="{E7CF4B16-5646-4583-B395-D35682CBDFF8}"/>
    <cellStyle name="40% - Accent3 3 2 3 2 3" xfId="6587" xr:uid="{00000000-0005-0000-0000-0000450D0000}"/>
    <cellStyle name="40% - Accent3 3 2 3 2 3 2" xfId="24332" xr:uid="{84A10497-5A46-4233-B0DC-BD61EC782F81}"/>
    <cellStyle name="40% - Accent3 3 2 3 2 4" xfId="24330" xr:uid="{5BC5299C-0E8F-4669-B9A3-552CA49FFE3E}"/>
    <cellStyle name="40% - Accent3 3 2 3 3" xfId="6588" xr:uid="{00000000-0005-0000-0000-0000460D0000}"/>
    <cellStyle name="40% - Accent3 3 2 3 3 2" xfId="6589" xr:uid="{00000000-0005-0000-0000-0000470D0000}"/>
    <cellStyle name="40% - Accent3 3 2 3 3 2 2" xfId="24334" xr:uid="{99B6A8D8-362E-4334-83B9-CB57E143A187}"/>
    <cellStyle name="40% - Accent3 3 2 3 3 3" xfId="24333" xr:uid="{3F09D2D2-E1B4-4C14-BE50-59890E221BCD}"/>
    <cellStyle name="40% - Accent3 3 2 3 4" xfId="6590" xr:uid="{00000000-0005-0000-0000-0000480D0000}"/>
    <cellStyle name="40% - Accent3 3 2 3 4 2" xfId="24335" xr:uid="{AFB77A13-F120-49C5-8465-5A5215BDE1DC}"/>
    <cellStyle name="40% - Accent3 3 2 3 5" xfId="24329" xr:uid="{6FF20FF7-A025-4E6E-A21A-2DEE51902200}"/>
    <cellStyle name="40% - Accent3 3 2 4" xfId="6591" xr:uid="{00000000-0005-0000-0000-0000490D0000}"/>
    <cellStyle name="40% - Accent3 3 2 5" xfId="6592" xr:uid="{00000000-0005-0000-0000-00004A0D0000}"/>
    <cellStyle name="40% - Accent3 3 2 5 2" xfId="24336" xr:uid="{876031B2-79DA-4937-8576-3E6A410C7AF8}"/>
    <cellStyle name="40% - Accent3 3 3" xfId="6593" xr:uid="{00000000-0005-0000-0000-00004B0D0000}"/>
    <cellStyle name="40% - Accent3 3 3 2" xfId="6594" xr:uid="{00000000-0005-0000-0000-00004C0D0000}"/>
    <cellStyle name="40% - Accent3 3 3 2 2" xfId="6595" xr:uid="{00000000-0005-0000-0000-00004D0D0000}"/>
    <cellStyle name="40% - Accent3 3 3 2 2 2" xfId="24339" xr:uid="{0310E9CA-89B9-4940-B951-1EC17327F005}"/>
    <cellStyle name="40% - Accent3 3 3 2 3" xfId="6596" xr:uid="{00000000-0005-0000-0000-00004E0D0000}"/>
    <cellStyle name="40% - Accent3 3 3 2 3 2" xfId="6597" xr:uid="{00000000-0005-0000-0000-00004F0D0000}"/>
    <cellStyle name="40% - Accent3 3 3 2 3 2 2" xfId="24341" xr:uid="{C3853C7C-F23A-4E0C-AD06-70F6EE8F561D}"/>
    <cellStyle name="40% - Accent3 3 3 2 3 3" xfId="24340" xr:uid="{96297852-B4EC-41A0-BFFE-C12D7631DC95}"/>
    <cellStyle name="40% - Accent3 3 3 2 4" xfId="24338" xr:uid="{8D4D6D1A-B610-4580-B322-A51B15DC8F5B}"/>
    <cellStyle name="40% - Accent3 3 3 3" xfId="6598" xr:uid="{00000000-0005-0000-0000-0000500D0000}"/>
    <cellStyle name="40% - Accent3 3 3 3 2" xfId="24342" xr:uid="{221F80BE-5A7D-4F94-891F-A572B2E00F70}"/>
    <cellStyle name="40% - Accent3 3 3 4" xfId="6599" xr:uid="{00000000-0005-0000-0000-0000510D0000}"/>
    <cellStyle name="40% - Accent3 3 3 4 2" xfId="6600" xr:uid="{00000000-0005-0000-0000-0000520D0000}"/>
    <cellStyle name="40% - Accent3 3 3 4 2 2" xfId="24344" xr:uid="{6475C9DC-1832-4822-A7F8-80086AF1AEB4}"/>
    <cellStyle name="40% - Accent3 3 3 4 3" xfId="24343" xr:uid="{447CF074-3D97-4B3A-99A3-2904F7142323}"/>
    <cellStyle name="40% - Accent3 3 3 5" xfId="6601" xr:uid="{00000000-0005-0000-0000-0000530D0000}"/>
    <cellStyle name="40% - Accent3 3 3 5 2" xfId="24345" xr:uid="{FF35D529-CFC2-4C51-B946-B91F112AB352}"/>
    <cellStyle name="40% - Accent3 3 3 6" xfId="24337" xr:uid="{695614B8-8EAE-4B12-B6A4-B2F26547F791}"/>
    <cellStyle name="40% - Accent3 3 4" xfId="6602" xr:uid="{00000000-0005-0000-0000-0000540D0000}"/>
    <cellStyle name="40% - Accent3 3 4 2" xfId="6603" xr:uid="{00000000-0005-0000-0000-0000550D0000}"/>
    <cellStyle name="40% - Accent3 3 4 2 2" xfId="6604" xr:uid="{00000000-0005-0000-0000-0000560D0000}"/>
    <cellStyle name="40% - Accent3 3 4 2 2 2" xfId="24348" xr:uid="{2E59168E-B125-47B4-A493-8FC9AA68984B}"/>
    <cellStyle name="40% - Accent3 3 4 2 3" xfId="6605" xr:uid="{00000000-0005-0000-0000-0000570D0000}"/>
    <cellStyle name="40% - Accent3 3 4 2 3 2" xfId="24349" xr:uid="{8028FB0D-5F02-44A2-BAD5-557198BFEF77}"/>
    <cellStyle name="40% - Accent3 3 4 2 4" xfId="24347" xr:uid="{F9FD1D82-8534-442B-AF3F-A48EB537CD9C}"/>
    <cellStyle name="40% - Accent3 3 4 3" xfId="6606" xr:uid="{00000000-0005-0000-0000-0000580D0000}"/>
    <cellStyle name="40% - Accent3 3 4 3 2" xfId="24350" xr:uid="{D9BC82A3-DC1D-4783-8D15-C5F823692991}"/>
    <cellStyle name="40% - Accent3 3 4 4" xfId="6607" xr:uid="{00000000-0005-0000-0000-0000590D0000}"/>
    <cellStyle name="40% - Accent3 3 4 4 2" xfId="6608" xr:uid="{00000000-0005-0000-0000-00005A0D0000}"/>
    <cellStyle name="40% - Accent3 3 4 4 2 2" xfId="24352" xr:uid="{FA774DD3-7708-4D19-B5CF-C832AA7C4B0F}"/>
    <cellStyle name="40% - Accent3 3 4 4 3" xfId="24351" xr:uid="{A7D3EA5B-872E-4495-897F-A905E9ED955E}"/>
    <cellStyle name="40% - Accent3 3 4 5" xfId="6609" xr:uid="{00000000-0005-0000-0000-00005B0D0000}"/>
    <cellStyle name="40% - Accent3 3 4 5 2" xfId="24353" xr:uid="{B189D7CD-FB31-4A5B-ACB6-4D4D9E02A3A7}"/>
    <cellStyle name="40% - Accent3 3 4 6" xfId="24346" xr:uid="{037D5A42-57EA-4983-A558-D077BB7EDE73}"/>
    <cellStyle name="40% - Accent3 3 5" xfId="6610" xr:uid="{00000000-0005-0000-0000-00005C0D0000}"/>
    <cellStyle name="40% - Accent3 3 5 2" xfId="6611" xr:uid="{00000000-0005-0000-0000-00005D0D0000}"/>
    <cellStyle name="40% - Accent3 3 5 2 2" xfId="6612" xr:uid="{00000000-0005-0000-0000-00005E0D0000}"/>
    <cellStyle name="40% - Accent3 3 5 2 2 2" xfId="24356" xr:uid="{793859D2-ACA7-45AD-AB05-2586FE35C3DB}"/>
    <cellStyle name="40% - Accent3 3 5 2 3" xfId="6613" xr:uid="{00000000-0005-0000-0000-00005F0D0000}"/>
    <cellStyle name="40% - Accent3 3 5 2 3 2" xfId="24357" xr:uid="{352554D8-839A-45B2-9BF2-BA7CBC3EB1A2}"/>
    <cellStyle name="40% - Accent3 3 5 2 4" xfId="24355" xr:uid="{5CF9B094-92EE-4DC4-99B3-9790B238410F}"/>
    <cellStyle name="40% - Accent3 3 5 3" xfId="6614" xr:uid="{00000000-0005-0000-0000-0000600D0000}"/>
    <cellStyle name="40% - Accent3 3 5 3 2" xfId="6615" xr:uid="{00000000-0005-0000-0000-0000610D0000}"/>
    <cellStyle name="40% - Accent3 3 5 3 2 2" xfId="24359" xr:uid="{CE7C0D5E-AB8B-4165-86CF-C8DA3ED3D594}"/>
    <cellStyle name="40% - Accent3 3 5 3 3" xfId="24358" xr:uid="{F1879029-AEC0-477F-B852-30A82D66E249}"/>
    <cellStyle name="40% - Accent3 3 5 4" xfId="6616" xr:uid="{00000000-0005-0000-0000-0000620D0000}"/>
    <cellStyle name="40% - Accent3 3 5 4 2" xfId="24360" xr:uid="{738ED554-3352-42C9-854F-8C82AB71015A}"/>
    <cellStyle name="40% - Accent3 3 5 5" xfId="24354" xr:uid="{A65052D4-E487-468F-ABD0-BB212DF32B59}"/>
    <cellStyle name="40% - Accent3 3 6" xfId="6617" xr:uid="{00000000-0005-0000-0000-0000630D0000}"/>
    <cellStyle name="40% - Accent3 3 6 2" xfId="6618" xr:uid="{00000000-0005-0000-0000-0000640D0000}"/>
    <cellStyle name="40% - Accent3 3 6 2 2" xfId="24362" xr:uid="{D90C4617-FA35-4D99-BCF5-505FC89E44F6}"/>
    <cellStyle name="40% - Accent3 3 6 3" xfId="6619" xr:uid="{00000000-0005-0000-0000-0000650D0000}"/>
    <cellStyle name="40% - Accent3 3 6 3 2" xfId="24363" xr:uid="{AB2BC949-CAA8-495F-AC6E-505A0AF3528F}"/>
    <cellStyle name="40% - Accent3 3 6 4" xfId="24361" xr:uid="{A7B32DFE-975E-4D31-8E0A-4FA10979470A}"/>
    <cellStyle name="40% - Accent3 3 7" xfId="6620" xr:uid="{00000000-0005-0000-0000-0000660D0000}"/>
    <cellStyle name="40% - Accent3 3 7 2" xfId="24364" xr:uid="{D323B04E-4673-4A97-92AD-47F386F52165}"/>
    <cellStyle name="40% - Accent3 3 8" xfId="6621" xr:uid="{00000000-0005-0000-0000-0000670D0000}"/>
    <cellStyle name="40% - Accent3 3 8 2" xfId="6622" xr:uid="{00000000-0005-0000-0000-0000680D0000}"/>
    <cellStyle name="40% - Accent3 3 8 2 2" xfId="24366" xr:uid="{C7493677-68A9-4C57-A3B9-23E335CA7A9B}"/>
    <cellStyle name="40% - Accent3 3 8 3" xfId="24365" xr:uid="{F297CFDF-4ECC-427D-A258-130E4C58243C}"/>
    <cellStyle name="40% - Accent3 3 9" xfId="6623" xr:uid="{00000000-0005-0000-0000-0000690D0000}"/>
    <cellStyle name="40% - Accent3 3 9 2" xfId="24367" xr:uid="{ADBDF766-1E24-49A4-B8AC-B73DE2F63BA9}"/>
    <cellStyle name="40% - Accent3 4" xfId="235" xr:uid="{00000000-0005-0000-0000-00004A000000}"/>
    <cellStyle name="40% - Accent3 4 10" xfId="6624" xr:uid="{00000000-0005-0000-0000-00006A0D0000}"/>
    <cellStyle name="40% - Accent3 4 10 2" xfId="24368" xr:uid="{35E52C77-DE6E-4D6C-98FD-98321311A5D4}"/>
    <cellStyle name="40% - Accent3 4 2" xfId="6625" xr:uid="{00000000-0005-0000-0000-00006B0D0000}"/>
    <cellStyle name="40% - Accent3 4 2 2" xfId="6626" xr:uid="{00000000-0005-0000-0000-00006C0D0000}"/>
    <cellStyle name="40% - Accent3 4 2 2 2" xfId="6627" xr:uid="{00000000-0005-0000-0000-00006D0D0000}"/>
    <cellStyle name="40% - Accent3 4 2 2 2 2" xfId="6628" xr:uid="{00000000-0005-0000-0000-00006E0D0000}"/>
    <cellStyle name="40% - Accent3 4 2 2 2 2 2" xfId="6629" xr:uid="{00000000-0005-0000-0000-00006F0D0000}"/>
    <cellStyle name="40% - Accent3 4 2 2 2 2 2 2" xfId="24372" xr:uid="{77964FF8-B294-4313-B8A8-58326BFCAEF0}"/>
    <cellStyle name="40% - Accent3 4 2 2 2 2 3" xfId="6630" xr:uid="{00000000-0005-0000-0000-0000700D0000}"/>
    <cellStyle name="40% - Accent3 4 2 2 2 2 3 2" xfId="24373" xr:uid="{25D0DF98-FAD3-4DBD-B027-CC632409DD40}"/>
    <cellStyle name="40% - Accent3 4 2 2 2 2 4" xfId="24371" xr:uid="{0991D1E2-FCD7-4FA4-984A-D54B57B947D7}"/>
    <cellStyle name="40% - Accent3 4 2 2 2 3" xfId="6631" xr:uid="{00000000-0005-0000-0000-0000710D0000}"/>
    <cellStyle name="40% - Accent3 4 2 2 2 3 2" xfId="6632" xr:uid="{00000000-0005-0000-0000-0000720D0000}"/>
    <cellStyle name="40% - Accent3 4 2 2 2 3 2 2" xfId="24375" xr:uid="{F42AFA56-3C9D-4FD0-A970-E660D362612A}"/>
    <cellStyle name="40% - Accent3 4 2 2 2 3 3" xfId="24374" xr:uid="{93141EE0-5865-4001-95BC-9BE9C06DA2D3}"/>
    <cellStyle name="40% - Accent3 4 2 2 2 4" xfId="6633" xr:uid="{00000000-0005-0000-0000-0000730D0000}"/>
    <cellStyle name="40% - Accent3 4 2 2 2 4 2" xfId="24376" xr:uid="{067764CF-6208-4B0A-BB58-A3F99D579E62}"/>
    <cellStyle name="40% - Accent3 4 2 2 2 5" xfId="24370" xr:uid="{4258FE29-F037-4D10-A0F1-19585A55129F}"/>
    <cellStyle name="40% - Accent3 4 2 2 3" xfId="6634" xr:uid="{00000000-0005-0000-0000-0000740D0000}"/>
    <cellStyle name="40% - Accent3 4 2 2 3 2" xfId="6635" xr:uid="{00000000-0005-0000-0000-0000750D0000}"/>
    <cellStyle name="40% - Accent3 4 2 2 3 2 2" xfId="24378" xr:uid="{2BF49388-FF04-4418-9403-476691EDD5ED}"/>
    <cellStyle name="40% - Accent3 4 2 2 3 3" xfId="6636" xr:uid="{00000000-0005-0000-0000-0000760D0000}"/>
    <cellStyle name="40% - Accent3 4 2 2 3 3 2" xfId="24379" xr:uid="{B0C8C2DC-35D4-4FA9-ABF6-E9AF7B3873A4}"/>
    <cellStyle name="40% - Accent3 4 2 2 3 4" xfId="24377" xr:uid="{02CAE2EE-5C7F-446B-ADF8-4CF22170B70E}"/>
    <cellStyle name="40% - Accent3 4 2 2 4" xfId="6637" xr:uid="{00000000-0005-0000-0000-0000770D0000}"/>
    <cellStyle name="40% - Accent3 4 2 2 4 2" xfId="24380" xr:uid="{F1A2581A-2EF3-4594-A99D-A1EE34AD6E52}"/>
    <cellStyle name="40% - Accent3 4 2 2 5" xfId="6638" xr:uid="{00000000-0005-0000-0000-0000780D0000}"/>
    <cellStyle name="40% - Accent3 4 2 2 5 2" xfId="6639" xr:uid="{00000000-0005-0000-0000-0000790D0000}"/>
    <cellStyle name="40% - Accent3 4 2 2 5 2 2" xfId="24382" xr:uid="{DD8A2302-1D87-4B26-B666-0D5A994E3C4B}"/>
    <cellStyle name="40% - Accent3 4 2 2 5 3" xfId="24381" xr:uid="{28F9ADC0-5CDF-4E6E-AD2F-E73402AC9A60}"/>
    <cellStyle name="40% - Accent3 4 2 2 6" xfId="6640" xr:uid="{00000000-0005-0000-0000-00007A0D0000}"/>
    <cellStyle name="40% - Accent3 4 2 2 6 2" xfId="24383" xr:uid="{7E9734AD-1AEA-4C1E-B030-33875C47B20E}"/>
    <cellStyle name="40% - Accent3 4 2 2 7" xfId="24369" xr:uid="{8E31C4AB-835E-453F-BA00-33B009ADB6B1}"/>
    <cellStyle name="40% - Accent3 4 2 3" xfId="6641" xr:uid="{00000000-0005-0000-0000-00007B0D0000}"/>
    <cellStyle name="40% - Accent3 4 2 3 2" xfId="6642" xr:uid="{00000000-0005-0000-0000-00007C0D0000}"/>
    <cellStyle name="40% - Accent3 4 2 3 2 2" xfId="6643" xr:uid="{00000000-0005-0000-0000-00007D0D0000}"/>
    <cellStyle name="40% - Accent3 4 2 3 2 2 2" xfId="24386" xr:uid="{173D6CD7-61E5-4378-867F-413F7EEF69BC}"/>
    <cellStyle name="40% - Accent3 4 2 3 2 3" xfId="6644" xr:uid="{00000000-0005-0000-0000-00007E0D0000}"/>
    <cellStyle name="40% - Accent3 4 2 3 2 3 2" xfId="24387" xr:uid="{B6B1F87B-313E-4ADB-B461-108F6E7EBED6}"/>
    <cellStyle name="40% - Accent3 4 2 3 2 4" xfId="24385" xr:uid="{C85954A6-56F2-4CC5-A9BD-C6044B6424B6}"/>
    <cellStyle name="40% - Accent3 4 2 3 3" xfId="6645" xr:uid="{00000000-0005-0000-0000-00007F0D0000}"/>
    <cellStyle name="40% - Accent3 4 2 3 3 2" xfId="6646" xr:uid="{00000000-0005-0000-0000-0000800D0000}"/>
    <cellStyle name="40% - Accent3 4 2 3 3 2 2" xfId="24389" xr:uid="{B170FF34-AF63-4C84-945B-C624754724BA}"/>
    <cellStyle name="40% - Accent3 4 2 3 3 3" xfId="24388" xr:uid="{7701A25D-E51D-442D-AA32-610390920B1D}"/>
    <cellStyle name="40% - Accent3 4 2 3 4" xfId="6647" xr:uid="{00000000-0005-0000-0000-0000810D0000}"/>
    <cellStyle name="40% - Accent3 4 2 3 4 2" xfId="24390" xr:uid="{2CD86B0D-6DEA-4682-AB50-0C4F0F80FCBE}"/>
    <cellStyle name="40% - Accent3 4 2 3 5" xfId="24384" xr:uid="{21198CE9-FBCC-4000-872E-22F0DBD6AA06}"/>
    <cellStyle name="40% - Accent3 4 2 4" xfId="6648" xr:uid="{00000000-0005-0000-0000-0000820D0000}"/>
    <cellStyle name="40% - Accent3 4 2 5" xfId="6649" xr:uid="{00000000-0005-0000-0000-0000830D0000}"/>
    <cellStyle name="40% - Accent3 4 2 5 2" xfId="24391" xr:uid="{64525E82-4C96-4A89-A82B-649236B8195A}"/>
    <cellStyle name="40% - Accent3 4 3" xfId="6650" xr:uid="{00000000-0005-0000-0000-0000840D0000}"/>
    <cellStyle name="40% - Accent3 4 3 2" xfId="6651" xr:uid="{00000000-0005-0000-0000-0000850D0000}"/>
    <cellStyle name="40% - Accent3 4 3 2 2" xfId="6652" xr:uid="{00000000-0005-0000-0000-0000860D0000}"/>
    <cellStyle name="40% - Accent3 4 3 2 2 2" xfId="24394" xr:uid="{0C5ACA7D-BD3C-4157-9067-B7D4A8DBC010}"/>
    <cellStyle name="40% - Accent3 4 3 2 3" xfId="6653" xr:uid="{00000000-0005-0000-0000-0000870D0000}"/>
    <cellStyle name="40% - Accent3 4 3 2 3 2" xfId="24395" xr:uid="{942A64AF-20EB-4E62-9C31-1B658E35B49F}"/>
    <cellStyle name="40% - Accent3 4 3 2 4" xfId="24393" xr:uid="{FCC6D369-ABD9-41CA-87FE-A653F133F896}"/>
    <cellStyle name="40% - Accent3 4 3 3" xfId="6654" xr:uid="{00000000-0005-0000-0000-0000880D0000}"/>
    <cellStyle name="40% - Accent3 4 3 3 2" xfId="24396" xr:uid="{011537BD-804C-4A3E-A896-CDF1B8A708FC}"/>
    <cellStyle name="40% - Accent3 4 3 4" xfId="6655" xr:uid="{00000000-0005-0000-0000-0000890D0000}"/>
    <cellStyle name="40% - Accent3 4 3 4 2" xfId="6656" xr:uid="{00000000-0005-0000-0000-00008A0D0000}"/>
    <cellStyle name="40% - Accent3 4 3 4 2 2" xfId="24398" xr:uid="{ACA40189-7439-4441-A791-B96679D0512E}"/>
    <cellStyle name="40% - Accent3 4 3 4 3" xfId="24397" xr:uid="{40389E14-C948-498D-A81C-35F3BED1B3EC}"/>
    <cellStyle name="40% - Accent3 4 3 5" xfId="6657" xr:uid="{00000000-0005-0000-0000-00008B0D0000}"/>
    <cellStyle name="40% - Accent3 4 3 5 2" xfId="24399" xr:uid="{5F64CE73-A7F1-4D25-97CF-BA40F105D84B}"/>
    <cellStyle name="40% - Accent3 4 3 6" xfId="24392" xr:uid="{002E7E4D-AD43-49BE-9F16-7CC3C78B5AAA}"/>
    <cellStyle name="40% - Accent3 4 4" xfId="6658" xr:uid="{00000000-0005-0000-0000-00008C0D0000}"/>
    <cellStyle name="40% - Accent3 4 4 2" xfId="6659" xr:uid="{00000000-0005-0000-0000-00008D0D0000}"/>
    <cellStyle name="40% - Accent3 4 4 2 2" xfId="6660" xr:uid="{00000000-0005-0000-0000-00008E0D0000}"/>
    <cellStyle name="40% - Accent3 4 4 2 2 2" xfId="24402" xr:uid="{0014BFE9-67EB-42B7-BB2E-F78E54F17411}"/>
    <cellStyle name="40% - Accent3 4 4 2 3" xfId="6661" xr:uid="{00000000-0005-0000-0000-00008F0D0000}"/>
    <cellStyle name="40% - Accent3 4 4 2 3 2" xfId="24403" xr:uid="{0C1C29CE-5B8E-49BC-A64F-D19AC1C59196}"/>
    <cellStyle name="40% - Accent3 4 4 2 4" xfId="24401" xr:uid="{407AEF30-C3D1-4E01-A512-7A4894B72CBD}"/>
    <cellStyle name="40% - Accent3 4 4 3" xfId="6662" xr:uid="{00000000-0005-0000-0000-0000900D0000}"/>
    <cellStyle name="40% - Accent3 4 4 3 2" xfId="6663" xr:uid="{00000000-0005-0000-0000-0000910D0000}"/>
    <cellStyle name="40% - Accent3 4 4 3 2 2" xfId="24405" xr:uid="{D3D3E5E3-7213-4B97-82D0-A62A8C9C657C}"/>
    <cellStyle name="40% - Accent3 4 4 3 3" xfId="24404" xr:uid="{8D72D9D1-1757-46D9-A2FB-345979C0B16C}"/>
    <cellStyle name="40% - Accent3 4 4 4" xfId="6664" xr:uid="{00000000-0005-0000-0000-0000920D0000}"/>
    <cellStyle name="40% - Accent3 4 4 4 2" xfId="24406" xr:uid="{FAEB3349-7AF5-40D6-BE74-C7A690350613}"/>
    <cellStyle name="40% - Accent3 4 4 5" xfId="24400" xr:uid="{A76504DD-43E3-43DB-AADC-2F504B02D82D}"/>
    <cellStyle name="40% - Accent3 4 5" xfId="6665" xr:uid="{00000000-0005-0000-0000-0000930D0000}"/>
    <cellStyle name="40% - Accent3 4 5 2" xfId="6666" xr:uid="{00000000-0005-0000-0000-0000940D0000}"/>
    <cellStyle name="40% - Accent3 4 5 2 2" xfId="6667" xr:uid="{00000000-0005-0000-0000-0000950D0000}"/>
    <cellStyle name="40% - Accent3 4 5 2 2 2" xfId="24409" xr:uid="{ED99DF73-281A-4565-82D5-E6124B1A5A37}"/>
    <cellStyle name="40% - Accent3 4 5 2 3" xfId="6668" xr:uid="{00000000-0005-0000-0000-0000960D0000}"/>
    <cellStyle name="40% - Accent3 4 5 2 3 2" xfId="24410" xr:uid="{E99480BE-2CFC-4D08-A2B4-E2ECB1C60E01}"/>
    <cellStyle name="40% - Accent3 4 5 2 4" xfId="24408" xr:uid="{74386B5E-72DA-430E-A601-F01AF2C2F8DF}"/>
    <cellStyle name="40% - Accent3 4 5 3" xfId="6669" xr:uid="{00000000-0005-0000-0000-0000970D0000}"/>
    <cellStyle name="40% - Accent3 4 5 3 2" xfId="6670" xr:uid="{00000000-0005-0000-0000-0000980D0000}"/>
    <cellStyle name="40% - Accent3 4 5 3 2 2" xfId="24412" xr:uid="{2FD8B5A1-E5B6-46AF-BA6E-F135ABF589D1}"/>
    <cellStyle name="40% - Accent3 4 5 3 3" xfId="24411" xr:uid="{DF02B98B-5A78-414B-AC6B-B1114480FB8E}"/>
    <cellStyle name="40% - Accent3 4 5 4" xfId="6671" xr:uid="{00000000-0005-0000-0000-0000990D0000}"/>
    <cellStyle name="40% - Accent3 4 5 4 2" xfId="24413" xr:uid="{F6C51E68-672F-4A87-A614-768A14F11C23}"/>
    <cellStyle name="40% - Accent3 4 5 5" xfId="24407" xr:uid="{2D03636F-38F0-4759-9C2D-D7C553DD5933}"/>
    <cellStyle name="40% - Accent3 4 6" xfId="6672" xr:uid="{00000000-0005-0000-0000-00009A0D0000}"/>
    <cellStyle name="40% - Accent3 4 6 2" xfId="6673" xr:uid="{00000000-0005-0000-0000-00009B0D0000}"/>
    <cellStyle name="40% - Accent3 4 6 2 2" xfId="24415" xr:uid="{6916299D-F9E9-424E-9D25-02BD560D3060}"/>
    <cellStyle name="40% - Accent3 4 6 3" xfId="6674" xr:uid="{00000000-0005-0000-0000-00009C0D0000}"/>
    <cellStyle name="40% - Accent3 4 6 3 2" xfId="24416" xr:uid="{459304BA-EE64-4DE1-905E-E1FE1D374212}"/>
    <cellStyle name="40% - Accent3 4 6 4" xfId="24414" xr:uid="{C46615C4-F479-4B65-9395-45AFC956F83F}"/>
    <cellStyle name="40% - Accent3 4 7" xfId="6675" xr:uid="{00000000-0005-0000-0000-00009D0D0000}"/>
    <cellStyle name="40% - Accent3 4 7 2" xfId="24417" xr:uid="{43548767-7C84-48C0-B740-4A8337466963}"/>
    <cellStyle name="40% - Accent3 4 8" xfId="6676" xr:uid="{00000000-0005-0000-0000-00009E0D0000}"/>
    <cellStyle name="40% - Accent3 4 8 2" xfId="6677" xr:uid="{00000000-0005-0000-0000-00009F0D0000}"/>
    <cellStyle name="40% - Accent3 4 8 2 2" xfId="24419" xr:uid="{A0BFC170-8129-48A5-89A1-4A5A4591BB03}"/>
    <cellStyle name="40% - Accent3 4 8 3" xfId="24418" xr:uid="{EA58EF2F-B162-4D73-8BE0-810EFFB1FEC2}"/>
    <cellStyle name="40% - Accent3 4 9" xfId="6678" xr:uid="{00000000-0005-0000-0000-0000A00D0000}"/>
    <cellStyle name="40% - Accent3 4 9 2" xfId="24420" xr:uid="{5F1E8463-BCF6-497F-AAF6-B5218BE8957D}"/>
    <cellStyle name="40% - Accent3 5" xfId="236" xr:uid="{00000000-0005-0000-0000-00004B000000}"/>
    <cellStyle name="40% - Accent3 5 2" xfId="6680" xr:uid="{00000000-0005-0000-0000-0000A20D0000}"/>
    <cellStyle name="40% - Accent3 5 2 2" xfId="6681" xr:uid="{00000000-0005-0000-0000-0000A30D0000}"/>
    <cellStyle name="40% - Accent3 5 2 2 2" xfId="6682" xr:uid="{00000000-0005-0000-0000-0000A40D0000}"/>
    <cellStyle name="40% - Accent3 5 2 2 2 2" xfId="6683" xr:uid="{00000000-0005-0000-0000-0000A50D0000}"/>
    <cellStyle name="40% - Accent3 5 2 2 2 2 2" xfId="6684" xr:uid="{00000000-0005-0000-0000-0000A60D0000}"/>
    <cellStyle name="40% - Accent3 5 2 2 2 2 2 2" xfId="24425" xr:uid="{279BB817-0B0A-4B12-B125-CF083DF42146}"/>
    <cellStyle name="40% - Accent3 5 2 2 2 2 3" xfId="6685" xr:uid="{00000000-0005-0000-0000-0000A70D0000}"/>
    <cellStyle name="40% - Accent3 5 2 2 2 2 3 2" xfId="24426" xr:uid="{AC3C4E92-8034-4800-BC78-DB1165DEACE6}"/>
    <cellStyle name="40% - Accent3 5 2 2 2 2 4" xfId="24424" xr:uid="{87E1E202-F490-47B8-927C-8170CDC607CC}"/>
    <cellStyle name="40% - Accent3 5 2 2 2 3" xfId="6686" xr:uid="{00000000-0005-0000-0000-0000A80D0000}"/>
    <cellStyle name="40% - Accent3 5 2 2 2 3 2" xfId="6687" xr:uid="{00000000-0005-0000-0000-0000A90D0000}"/>
    <cellStyle name="40% - Accent3 5 2 2 2 3 2 2" xfId="24428" xr:uid="{5B7C8137-36D7-4396-81FB-1A29365FC9F3}"/>
    <cellStyle name="40% - Accent3 5 2 2 2 3 3" xfId="24427" xr:uid="{9060D0A1-708A-477C-A5B9-B7D8A5DDC03A}"/>
    <cellStyle name="40% - Accent3 5 2 2 2 4" xfId="6688" xr:uid="{00000000-0005-0000-0000-0000AA0D0000}"/>
    <cellStyle name="40% - Accent3 5 2 2 2 4 2" xfId="24429" xr:uid="{B0A52FD2-B48F-462C-8D5A-2A9D7859CAE1}"/>
    <cellStyle name="40% - Accent3 5 2 2 2 5" xfId="24423" xr:uid="{962419CA-D8B4-47F7-BF05-29C694518856}"/>
    <cellStyle name="40% - Accent3 5 2 2 3" xfId="6689" xr:uid="{00000000-0005-0000-0000-0000AB0D0000}"/>
    <cellStyle name="40% - Accent3 5 2 2 3 2" xfId="6690" xr:uid="{00000000-0005-0000-0000-0000AC0D0000}"/>
    <cellStyle name="40% - Accent3 5 2 2 3 2 2" xfId="24431" xr:uid="{FCA6F621-3E4A-4433-B904-9E01648579A2}"/>
    <cellStyle name="40% - Accent3 5 2 2 3 3" xfId="6691" xr:uid="{00000000-0005-0000-0000-0000AD0D0000}"/>
    <cellStyle name="40% - Accent3 5 2 2 3 3 2" xfId="24432" xr:uid="{593C96D9-32C5-43E8-8199-6CEB17B12192}"/>
    <cellStyle name="40% - Accent3 5 2 2 3 4" xfId="24430" xr:uid="{C5BC942F-0EAF-4E03-8C23-E7386210FC8B}"/>
    <cellStyle name="40% - Accent3 5 2 2 4" xfId="6692" xr:uid="{00000000-0005-0000-0000-0000AE0D0000}"/>
    <cellStyle name="40% - Accent3 5 2 2 4 2" xfId="24433" xr:uid="{4765A554-8349-46B4-9CC2-FBACDAE03F41}"/>
    <cellStyle name="40% - Accent3 5 2 2 5" xfId="6693" xr:uid="{00000000-0005-0000-0000-0000AF0D0000}"/>
    <cellStyle name="40% - Accent3 5 2 2 5 2" xfId="6694" xr:uid="{00000000-0005-0000-0000-0000B00D0000}"/>
    <cellStyle name="40% - Accent3 5 2 2 5 2 2" xfId="24435" xr:uid="{16F0EF8E-304A-42A8-99B3-CAE2F5DDFC91}"/>
    <cellStyle name="40% - Accent3 5 2 2 5 3" xfId="24434" xr:uid="{80A80850-0726-405C-BAFB-FCAC4D7EABF8}"/>
    <cellStyle name="40% - Accent3 5 2 2 6" xfId="6695" xr:uid="{00000000-0005-0000-0000-0000B10D0000}"/>
    <cellStyle name="40% - Accent3 5 2 2 6 2" xfId="24436" xr:uid="{DEA0CAC9-D501-4AA6-B93C-417F6F8578CB}"/>
    <cellStyle name="40% - Accent3 5 2 2 7" xfId="24422" xr:uid="{543C2BF1-A1A5-45F1-9CFA-6E13A39D12EC}"/>
    <cellStyle name="40% - Accent3 5 2 3" xfId="6696" xr:uid="{00000000-0005-0000-0000-0000B20D0000}"/>
    <cellStyle name="40% - Accent3 5 2 3 2" xfId="6697" xr:uid="{00000000-0005-0000-0000-0000B30D0000}"/>
    <cellStyle name="40% - Accent3 5 2 3 2 2" xfId="6698" xr:uid="{00000000-0005-0000-0000-0000B40D0000}"/>
    <cellStyle name="40% - Accent3 5 2 3 2 2 2" xfId="24439" xr:uid="{02F9F1A6-990E-4C66-8925-EDEB6D954E82}"/>
    <cellStyle name="40% - Accent3 5 2 3 2 3" xfId="6699" xr:uid="{00000000-0005-0000-0000-0000B50D0000}"/>
    <cellStyle name="40% - Accent3 5 2 3 2 3 2" xfId="24440" xr:uid="{AAEBA21D-36BF-4A65-9E1C-D4D0220345FC}"/>
    <cellStyle name="40% - Accent3 5 2 3 2 4" xfId="24438" xr:uid="{5DA1E841-8235-4056-A662-E3B8D8FBBF3E}"/>
    <cellStyle name="40% - Accent3 5 2 3 3" xfId="6700" xr:uid="{00000000-0005-0000-0000-0000B60D0000}"/>
    <cellStyle name="40% - Accent3 5 2 3 3 2" xfId="6701" xr:uid="{00000000-0005-0000-0000-0000B70D0000}"/>
    <cellStyle name="40% - Accent3 5 2 3 3 2 2" xfId="24442" xr:uid="{57E83D29-5BEE-4C4D-9EE7-CF59D5A6A048}"/>
    <cellStyle name="40% - Accent3 5 2 3 3 3" xfId="24441" xr:uid="{73C81A32-72D1-4EFF-9EFC-6B3D85A62CFD}"/>
    <cellStyle name="40% - Accent3 5 2 3 4" xfId="6702" xr:uid="{00000000-0005-0000-0000-0000B80D0000}"/>
    <cellStyle name="40% - Accent3 5 2 3 4 2" xfId="24443" xr:uid="{4022BF36-CADC-45A0-BB64-EFC0AC1243E7}"/>
    <cellStyle name="40% - Accent3 5 2 3 5" xfId="24437" xr:uid="{947AF261-C5C3-49B0-8850-ECE20C6C8EC6}"/>
    <cellStyle name="40% - Accent3 5 2 4" xfId="6703" xr:uid="{00000000-0005-0000-0000-0000B90D0000}"/>
    <cellStyle name="40% - Accent3 5 2 5" xfId="6704" xr:uid="{00000000-0005-0000-0000-0000BA0D0000}"/>
    <cellStyle name="40% - Accent3 5 2 5 2" xfId="24444" xr:uid="{A3ECE01B-6F9F-4695-8196-AB49E0921E11}"/>
    <cellStyle name="40% - Accent3 5 3" xfId="6705" xr:uid="{00000000-0005-0000-0000-0000BB0D0000}"/>
    <cellStyle name="40% - Accent3 5 3 2" xfId="6706" xr:uid="{00000000-0005-0000-0000-0000BC0D0000}"/>
    <cellStyle name="40% - Accent3 5 3 2 2" xfId="6707" xr:uid="{00000000-0005-0000-0000-0000BD0D0000}"/>
    <cellStyle name="40% - Accent3 5 3 2 2 2" xfId="24447" xr:uid="{A80BE641-7814-49A1-AD56-5AA762D90191}"/>
    <cellStyle name="40% - Accent3 5 3 2 3" xfId="6708" xr:uid="{00000000-0005-0000-0000-0000BE0D0000}"/>
    <cellStyle name="40% - Accent3 5 3 2 3 2" xfId="24448" xr:uid="{3990BC27-9740-439B-8127-78ED6352CE60}"/>
    <cellStyle name="40% - Accent3 5 3 2 4" xfId="24446" xr:uid="{FF2BECE9-80B2-404D-833D-DD32CC1D149F}"/>
    <cellStyle name="40% - Accent3 5 3 3" xfId="6709" xr:uid="{00000000-0005-0000-0000-0000BF0D0000}"/>
    <cellStyle name="40% - Accent3 5 3 3 2" xfId="24449" xr:uid="{080A8AFC-8B75-4171-83AA-A60664634798}"/>
    <cellStyle name="40% - Accent3 5 3 4" xfId="6710" xr:uid="{00000000-0005-0000-0000-0000C00D0000}"/>
    <cellStyle name="40% - Accent3 5 3 4 2" xfId="6711" xr:uid="{00000000-0005-0000-0000-0000C10D0000}"/>
    <cellStyle name="40% - Accent3 5 3 4 2 2" xfId="24451" xr:uid="{7B369142-D13C-43F7-8CCC-7604140AA626}"/>
    <cellStyle name="40% - Accent3 5 3 4 3" xfId="24450" xr:uid="{78D339BE-DCD6-4DCB-97CC-E569BDA6648F}"/>
    <cellStyle name="40% - Accent3 5 3 5" xfId="6712" xr:uid="{00000000-0005-0000-0000-0000C20D0000}"/>
    <cellStyle name="40% - Accent3 5 3 5 2" xfId="24452" xr:uid="{D0A4DE6A-3F6D-4719-B550-6A01336A2C24}"/>
    <cellStyle name="40% - Accent3 5 3 6" xfId="24445" xr:uid="{EB1A3A70-2DDB-46E6-8556-36334BA13A94}"/>
    <cellStyle name="40% - Accent3 5 4" xfId="6713" xr:uid="{00000000-0005-0000-0000-0000C30D0000}"/>
    <cellStyle name="40% - Accent3 5 4 2" xfId="6714" xr:uid="{00000000-0005-0000-0000-0000C40D0000}"/>
    <cellStyle name="40% - Accent3 5 4 2 2" xfId="6715" xr:uid="{00000000-0005-0000-0000-0000C50D0000}"/>
    <cellStyle name="40% - Accent3 5 4 2 2 2" xfId="24455" xr:uid="{9AC53F69-6D59-4A64-B372-C09762B14033}"/>
    <cellStyle name="40% - Accent3 5 4 2 3" xfId="6716" xr:uid="{00000000-0005-0000-0000-0000C60D0000}"/>
    <cellStyle name="40% - Accent3 5 4 2 3 2" xfId="24456" xr:uid="{6B91D2B7-54CA-4C98-A261-FE3449458DD5}"/>
    <cellStyle name="40% - Accent3 5 4 2 4" xfId="24454" xr:uid="{0DA5A451-B18C-4B1C-BB20-5460A51B94CA}"/>
    <cellStyle name="40% - Accent3 5 4 3" xfId="6717" xr:uid="{00000000-0005-0000-0000-0000C70D0000}"/>
    <cellStyle name="40% - Accent3 5 4 3 2" xfId="6718" xr:uid="{00000000-0005-0000-0000-0000C80D0000}"/>
    <cellStyle name="40% - Accent3 5 4 3 2 2" xfId="24458" xr:uid="{8710A0D2-C661-4FC1-84C1-9057B945852B}"/>
    <cellStyle name="40% - Accent3 5 4 3 3" xfId="24457" xr:uid="{C195B355-6BE6-44DB-B715-BED9F8352FA9}"/>
    <cellStyle name="40% - Accent3 5 4 4" xfId="6719" xr:uid="{00000000-0005-0000-0000-0000C90D0000}"/>
    <cellStyle name="40% - Accent3 5 4 4 2" xfId="24459" xr:uid="{B43E27FD-4ED0-4277-9768-FF5465C0797D}"/>
    <cellStyle name="40% - Accent3 5 4 5" xfId="24453" xr:uid="{C3806431-4964-4D82-B2BD-8377ECBE32E9}"/>
    <cellStyle name="40% - Accent3 5 5" xfId="6720" xr:uid="{00000000-0005-0000-0000-0000CA0D0000}"/>
    <cellStyle name="40% - Accent3 5 5 2" xfId="6721" xr:uid="{00000000-0005-0000-0000-0000CB0D0000}"/>
    <cellStyle name="40% - Accent3 5 5 2 2" xfId="24461" xr:uid="{2CCB20B5-AB7B-4A72-BF07-B4090EC5F9FE}"/>
    <cellStyle name="40% - Accent3 5 5 3" xfId="6722" xr:uid="{00000000-0005-0000-0000-0000CC0D0000}"/>
    <cellStyle name="40% - Accent3 5 5 3 2" xfId="24462" xr:uid="{568A8182-ED0D-4264-88EF-4AE4D4064D7E}"/>
    <cellStyle name="40% - Accent3 5 5 4" xfId="24460" xr:uid="{1255FFE3-854E-452D-9C27-035B0365C5FE}"/>
    <cellStyle name="40% - Accent3 5 6" xfId="6723" xr:uid="{00000000-0005-0000-0000-0000CD0D0000}"/>
    <cellStyle name="40% - Accent3 5 6 2" xfId="24463" xr:uid="{B0FCBDBE-9648-43F5-A85C-AC93F28E136D}"/>
    <cellStyle name="40% - Accent3 5 7" xfId="6724" xr:uid="{00000000-0005-0000-0000-0000CE0D0000}"/>
    <cellStyle name="40% - Accent3 5 7 2" xfId="6725" xr:uid="{00000000-0005-0000-0000-0000CF0D0000}"/>
    <cellStyle name="40% - Accent3 5 7 2 2" xfId="24465" xr:uid="{FBA2260D-3B20-45BB-A88A-55A02A51AFF1}"/>
    <cellStyle name="40% - Accent3 5 7 3" xfId="24464" xr:uid="{EC6215B3-5C2B-46D7-A916-7AE7BE9A20C8}"/>
    <cellStyle name="40% - Accent3 5 8" xfId="6726" xr:uid="{00000000-0005-0000-0000-0000D00D0000}"/>
    <cellStyle name="40% - Accent3 5 8 2" xfId="24466" xr:uid="{5BA51B40-718D-401C-AF3A-E0F301E87A4D}"/>
    <cellStyle name="40% - Accent3 5 9" xfId="6679" xr:uid="{00000000-0005-0000-0000-0000A10D0000}"/>
    <cellStyle name="40% - Accent3 5 9 2" xfId="24421" xr:uid="{8C834A6A-4D99-4753-8FB9-D4BC962D2F4E}"/>
    <cellStyle name="40% - Accent3 6" xfId="237" xr:uid="{00000000-0005-0000-0000-00004C000000}"/>
    <cellStyle name="40% - Accent3 6 2" xfId="6727" xr:uid="{00000000-0005-0000-0000-0000D20D0000}"/>
    <cellStyle name="40% - Accent3 6 2 2" xfId="6728" xr:uid="{00000000-0005-0000-0000-0000D30D0000}"/>
    <cellStyle name="40% - Accent3 6 2 2 2" xfId="6729" xr:uid="{00000000-0005-0000-0000-0000D40D0000}"/>
    <cellStyle name="40% - Accent3 6 2 2 2 2" xfId="6730" xr:uid="{00000000-0005-0000-0000-0000D50D0000}"/>
    <cellStyle name="40% - Accent3 6 2 2 2 2 2" xfId="24470" xr:uid="{552229D0-0A64-46AF-94E5-A04D2298F296}"/>
    <cellStyle name="40% - Accent3 6 2 2 2 3" xfId="6731" xr:uid="{00000000-0005-0000-0000-0000D60D0000}"/>
    <cellStyle name="40% - Accent3 6 2 2 2 3 2" xfId="24471" xr:uid="{6FB488F7-A10A-476B-9AA6-78E5D4D3E144}"/>
    <cellStyle name="40% - Accent3 6 2 2 2 4" xfId="24469" xr:uid="{A806634A-D511-41B1-A92E-9927212F2454}"/>
    <cellStyle name="40% - Accent3 6 2 2 3" xfId="6732" xr:uid="{00000000-0005-0000-0000-0000D70D0000}"/>
    <cellStyle name="40% - Accent3 6 2 2 3 2" xfId="6733" xr:uid="{00000000-0005-0000-0000-0000D80D0000}"/>
    <cellStyle name="40% - Accent3 6 2 2 3 2 2" xfId="24473" xr:uid="{5AC55908-7A61-4348-A497-1653B677CE2F}"/>
    <cellStyle name="40% - Accent3 6 2 2 3 3" xfId="24472" xr:uid="{E003980A-FE7A-4776-93DE-522C59B89C12}"/>
    <cellStyle name="40% - Accent3 6 2 2 4" xfId="6734" xr:uid="{00000000-0005-0000-0000-0000D90D0000}"/>
    <cellStyle name="40% - Accent3 6 2 2 4 2" xfId="24474" xr:uid="{AFECE521-5B89-4E68-A700-83C583EA6EB0}"/>
    <cellStyle name="40% - Accent3 6 2 2 5" xfId="24468" xr:uid="{A07B98CB-0CB8-4FB8-A260-6D794A6DD5CE}"/>
    <cellStyle name="40% - Accent3 6 2 3" xfId="6735" xr:uid="{00000000-0005-0000-0000-0000DA0D0000}"/>
    <cellStyle name="40% - Accent3 6 2 3 2" xfId="6736" xr:uid="{00000000-0005-0000-0000-0000DB0D0000}"/>
    <cellStyle name="40% - Accent3 6 2 3 2 2" xfId="24476" xr:uid="{AFD022C1-CAC6-4E05-B733-F9ACED6C1BFB}"/>
    <cellStyle name="40% - Accent3 6 2 3 3" xfId="6737" xr:uid="{00000000-0005-0000-0000-0000DC0D0000}"/>
    <cellStyle name="40% - Accent3 6 2 3 3 2" xfId="24477" xr:uid="{5114599E-BBB5-4B39-BD98-0F6EA73F5458}"/>
    <cellStyle name="40% - Accent3 6 2 3 4" xfId="24475" xr:uid="{D2BDDB65-9C92-43AD-BA65-C6AD5D402A97}"/>
    <cellStyle name="40% - Accent3 6 2 4" xfId="6738" xr:uid="{00000000-0005-0000-0000-0000DD0D0000}"/>
    <cellStyle name="40% - Accent3 6 2 4 2" xfId="24478" xr:uid="{DEADBB39-36D0-49EE-BD8B-3EE2A8EF75A8}"/>
    <cellStyle name="40% - Accent3 6 2 5" xfId="6739" xr:uid="{00000000-0005-0000-0000-0000DE0D0000}"/>
    <cellStyle name="40% - Accent3 6 2 5 2" xfId="6740" xr:uid="{00000000-0005-0000-0000-0000DF0D0000}"/>
    <cellStyle name="40% - Accent3 6 2 5 2 2" xfId="24480" xr:uid="{220F87A3-A30B-4D26-956A-F63F64220734}"/>
    <cellStyle name="40% - Accent3 6 2 5 3" xfId="24479" xr:uid="{044672ED-6477-40BF-901D-1B0A6B808106}"/>
    <cellStyle name="40% - Accent3 6 2 6" xfId="6741" xr:uid="{00000000-0005-0000-0000-0000E00D0000}"/>
    <cellStyle name="40% - Accent3 6 2 6 2" xfId="24481" xr:uid="{445B9D92-7360-47B5-B6C0-AA2575524EE2}"/>
    <cellStyle name="40% - Accent3 6 2 7" xfId="24467" xr:uid="{8BED32F5-56A5-47F3-B4E0-C591E49AE2E2}"/>
    <cellStyle name="40% - Accent3 6 3" xfId="6742" xr:uid="{00000000-0005-0000-0000-0000E10D0000}"/>
    <cellStyle name="40% - Accent3 6 3 2" xfId="6743" xr:uid="{00000000-0005-0000-0000-0000E20D0000}"/>
    <cellStyle name="40% - Accent3 6 3 2 2" xfId="6744" xr:uid="{00000000-0005-0000-0000-0000E30D0000}"/>
    <cellStyle name="40% - Accent3 6 3 2 2 2" xfId="24484" xr:uid="{168AD3CC-9486-444D-BFB9-31B407D4CD1F}"/>
    <cellStyle name="40% - Accent3 6 3 2 3" xfId="6745" xr:uid="{00000000-0005-0000-0000-0000E40D0000}"/>
    <cellStyle name="40% - Accent3 6 3 2 3 2" xfId="24485" xr:uid="{80A554DB-D40A-4B51-9687-B045164477BF}"/>
    <cellStyle name="40% - Accent3 6 3 2 4" xfId="24483" xr:uid="{693EBC71-00BC-4B2B-A70C-A28F9059331F}"/>
    <cellStyle name="40% - Accent3 6 3 3" xfId="6746" xr:uid="{00000000-0005-0000-0000-0000E50D0000}"/>
    <cellStyle name="40% - Accent3 6 3 3 2" xfId="6747" xr:uid="{00000000-0005-0000-0000-0000E60D0000}"/>
    <cellStyle name="40% - Accent3 6 3 3 2 2" xfId="24487" xr:uid="{92594080-37BE-4F7E-B932-1E1F9C6C01B2}"/>
    <cellStyle name="40% - Accent3 6 3 3 3" xfId="24486" xr:uid="{7B8658BC-3072-44B2-992C-3A65846F8E8B}"/>
    <cellStyle name="40% - Accent3 6 3 4" xfId="6748" xr:uid="{00000000-0005-0000-0000-0000E70D0000}"/>
    <cellStyle name="40% - Accent3 6 3 4 2" xfId="24488" xr:uid="{858DB268-38DA-4448-A7AA-573D6D7AE282}"/>
    <cellStyle name="40% - Accent3 6 3 5" xfId="24482" xr:uid="{A8EAEFBF-9CCE-4390-BC50-06EA6CD40FEE}"/>
    <cellStyle name="40% - Accent3 6 4" xfId="6749" xr:uid="{00000000-0005-0000-0000-0000E80D0000}"/>
    <cellStyle name="40% - Accent3 6 5" xfId="6750" xr:uid="{00000000-0005-0000-0000-0000E90D0000}"/>
    <cellStyle name="40% - Accent3 6 5 2" xfId="24489" xr:uid="{C2870D0F-2F83-4EB1-94AF-D75EB703146B}"/>
    <cellStyle name="40% - Accent3 7" xfId="238" xr:uid="{00000000-0005-0000-0000-00004D000000}"/>
    <cellStyle name="40% - Accent3 7 2" xfId="6751" xr:uid="{00000000-0005-0000-0000-0000EB0D0000}"/>
    <cellStyle name="40% - Accent3 7 2 2" xfId="24490" xr:uid="{F8A97ED5-F857-4EC8-BB5F-97BCC057B00E}"/>
    <cellStyle name="40% - Accent3 7 3" xfId="6752" xr:uid="{00000000-0005-0000-0000-0000EC0D0000}"/>
    <cellStyle name="40% - Accent3 7 4" xfId="6753" xr:uid="{00000000-0005-0000-0000-0000ED0D0000}"/>
    <cellStyle name="40% - Accent3 7 4 2" xfId="24491" xr:uid="{7252D6D6-606C-4F41-99B1-90FB5BFB44FD}"/>
    <cellStyle name="40% - Accent3 8" xfId="6754" xr:uid="{00000000-0005-0000-0000-0000EE0D0000}"/>
    <cellStyle name="40% - Accent3 8 2" xfId="6755" xr:uid="{00000000-0005-0000-0000-0000EF0D0000}"/>
    <cellStyle name="40% - Accent3 8 2 2" xfId="6756" xr:uid="{00000000-0005-0000-0000-0000F00D0000}"/>
    <cellStyle name="40% - Accent3 8 2 2 2" xfId="24494" xr:uid="{5AC5F460-39FF-450C-B9B3-C123149D09EE}"/>
    <cellStyle name="40% - Accent3 8 2 3" xfId="6757" xr:uid="{00000000-0005-0000-0000-0000F10D0000}"/>
    <cellStyle name="40% - Accent3 8 2 3 2" xfId="6758" xr:uid="{00000000-0005-0000-0000-0000F20D0000}"/>
    <cellStyle name="40% - Accent3 8 2 3 2 2" xfId="24496" xr:uid="{3FD2D117-553D-4061-82C0-C8D9A54C9CB4}"/>
    <cellStyle name="40% - Accent3 8 2 3 3" xfId="24495" xr:uid="{1A726302-55B1-4016-A612-DE2AFF83F63B}"/>
    <cellStyle name="40% - Accent3 8 2 4" xfId="24493" xr:uid="{DDE155D8-B6B8-4FCA-9DCA-0EE50DD0057C}"/>
    <cellStyle name="40% - Accent3 8 3" xfId="6759" xr:uid="{00000000-0005-0000-0000-0000F30D0000}"/>
    <cellStyle name="40% - Accent3 8 3 2" xfId="24497" xr:uid="{2A6AF08E-3A13-4DC3-9D06-1304FD0F8457}"/>
    <cellStyle name="40% - Accent3 8 4" xfId="6760" xr:uid="{00000000-0005-0000-0000-0000F40D0000}"/>
    <cellStyle name="40% - Accent3 8 4 2" xfId="6761" xr:uid="{00000000-0005-0000-0000-0000F50D0000}"/>
    <cellStyle name="40% - Accent3 8 4 2 2" xfId="24499" xr:uid="{EE273632-0B6C-45BF-B3BC-A88057A60C8B}"/>
    <cellStyle name="40% - Accent3 8 4 3" xfId="24498" xr:uid="{FF04E47E-97D1-45EA-A006-1F15EFA7158F}"/>
    <cellStyle name="40% - Accent3 8 5" xfId="6762" xr:uid="{00000000-0005-0000-0000-0000F60D0000}"/>
    <cellStyle name="40% - Accent3 8 5 2" xfId="24500" xr:uid="{7FF058A0-C017-4618-8638-B40FDE82934A}"/>
    <cellStyle name="40% - Accent3 8 6" xfId="24492" xr:uid="{4B27172F-BF96-4518-894B-3017EC1A2AB3}"/>
    <cellStyle name="40% - Accent3 9" xfId="6763" xr:uid="{00000000-0005-0000-0000-0000F70D0000}"/>
    <cellStyle name="40% - Accent3 9 2" xfId="6764" xr:uid="{00000000-0005-0000-0000-0000F80D0000}"/>
    <cellStyle name="40% - Accent3 9 2 2" xfId="6765" xr:uid="{00000000-0005-0000-0000-0000F90D0000}"/>
    <cellStyle name="40% - Accent3 9 2 2 2" xfId="24503" xr:uid="{D6DDF0F4-7EA6-4389-BFB6-61D427222726}"/>
    <cellStyle name="40% - Accent3 9 2 3" xfId="6766" xr:uid="{00000000-0005-0000-0000-0000FA0D0000}"/>
    <cellStyle name="40% - Accent3 9 2 3 2" xfId="24504" xr:uid="{7084A92F-7BD0-4F96-9446-AC6C77B1C201}"/>
    <cellStyle name="40% - Accent3 9 2 4" xfId="24502" xr:uid="{B7228019-6379-4F0B-8AE8-714E0975F81A}"/>
    <cellStyle name="40% - Accent3 9 3" xfId="6767" xr:uid="{00000000-0005-0000-0000-0000FB0D0000}"/>
    <cellStyle name="40% - Accent3 9 3 2" xfId="24505" xr:uid="{85CFE7D6-7C1F-4816-BA01-909C6679B8CA}"/>
    <cellStyle name="40% - Accent3 9 4" xfId="6768" xr:uid="{00000000-0005-0000-0000-0000FC0D0000}"/>
    <cellStyle name="40% - Accent3 9 4 2" xfId="6769" xr:uid="{00000000-0005-0000-0000-0000FD0D0000}"/>
    <cellStyle name="40% - Accent3 9 4 2 2" xfId="24507" xr:uid="{93314338-0391-456D-8ABD-7CF1D1819E46}"/>
    <cellStyle name="40% - Accent3 9 4 3" xfId="24506" xr:uid="{01AC0695-2F1E-424E-8588-0407A2C749AF}"/>
    <cellStyle name="40% - Accent3 9 5" xfId="6770" xr:uid="{00000000-0005-0000-0000-0000FE0D0000}"/>
    <cellStyle name="40% - Accent3 9 5 2" xfId="24508" xr:uid="{CB29C641-087F-4228-B840-1F73262FBB28}"/>
    <cellStyle name="40% - Accent3 9 6" xfId="24501" xr:uid="{C68C1EEA-59C7-4A22-817E-D072C96BE162}"/>
    <cellStyle name="40% - Accent4" xfId="95" builtinId="43" customBuiltin="1"/>
    <cellStyle name="40% - Accent4 10" xfId="6771" xr:uid="{00000000-0005-0000-0000-0000FF0D0000}"/>
    <cellStyle name="40% - Accent4 10 2" xfId="6772" xr:uid="{00000000-0005-0000-0000-0000000E0000}"/>
    <cellStyle name="40% - Accent4 10 2 2" xfId="6773" xr:uid="{00000000-0005-0000-0000-0000010E0000}"/>
    <cellStyle name="40% - Accent4 10 2 2 2" xfId="24511" xr:uid="{F037A700-A536-4BFB-A064-6D6E808A6C11}"/>
    <cellStyle name="40% - Accent4 10 2 3" xfId="6774" xr:uid="{00000000-0005-0000-0000-0000020E0000}"/>
    <cellStyle name="40% - Accent4 10 2 3 2" xfId="24512" xr:uid="{B41D76D0-78C4-4EDF-919A-DA8C7E548414}"/>
    <cellStyle name="40% - Accent4 10 2 4" xfId="24510" xr:uid="{CE8CE212-C30C-474A-A26E-9728172685B1}"/>
    <cellStyle name="40% - Accent4 10 3" xfId="6775" xr:uid="{00000000-0005-0000-0000-0000030E0000}"/>
    <cellStyle name="40% - Accent4 10 3 2" xfId="24513" xr:uid="{93638ADE-4DE6-43DB-9AE1-749CC6222EFD}"/>
    <cellStyle name="40% - Accent4 10 4" xfId="6776" xr:uid="{00000000-0005-0000-0000-0000040E0000}"/>
    <cellStyle name="40% - Accent4 10 4 2" xfId="6777" xr:uid="{00000000-0005-0000-0000-0000050E0000}"/>
    <cellStyle name="40% - Accent4 10 4 2 2" xfId="24515" xr:uid="{A7E2AB0C-FB4D-4C97-B311-E1EF0B0963A3}"/>
    <cellStyle name="40% - Accent4 10 4 3" xfId="24514" xr:uid="{C82FA731-B59E-4D32-BFDC-08AD0F95BEFD}"/>
    <cellStyle name="40% - Accent4 10 5" xfId="6778" xr:uid="{00000000-0005-0000-0000-0000060E0000}"/>
    <cellStyle name="40% - Accent4 10 5 2" xfId="24516" xr:uid="{B9341255-15A9-4905-9DC6-45806E0A1375}"/>
    <cellStyle name="40% - Accent4 10 6" xfId="24509" xr:uid="{545200A6-07E5-429B-92C6-E6CE5D046A26}"/>
    <cellStyle name="40% - Accent4 11" xfId="6779" xr:uid="{00000000-0005-0000-0000-0000070E0000}"/>
    <cellStyle name="40% - Accent4 11 2" xfId="6780" xr:uid="{00000000-0005-0000-0000-0000080E0000}"/>
    <cellStyle name="40% - Accent4 11 2 2" xfId="24518" xr:uid="{C5D61F88-C11A-4DA2-AAFD-E0527EDF4629}"/>
    <cellStyle name="40% - Accent4 11 3" xfId="6781" xr:uid="{00000000-0005-0000-0000-0000090E0000}"/>
    <cellStyle name="40% - Accent4 11 3 2" xfId="6782" xr:uid="{00000000-0005-0000-0000-00000A0E0000}"/>
    <cellStyle name="40% - Accent4 11 3 2 2" xfId="24520" xr:uid="{2C2BBCB0-EE78-481C-BCF6-66A74AB70448}"/>
    <cellStyle name="40% - Accent4 11 3 3" xfId="24519" xr:uid="{E079F380-7840-4C5A-809D-541CB7D2772B}"/>
    <cellStyle name="40% - Accent4 11 4" xfId="24517" xr:uid="{E60E1865-1F24-44DE-9D1C-6BC9AE0FD15B}"/>
    <cellStyle name="40% - Accent4 12" xfId="6783" xr:uid="{00000000-0005-0000-0000-00000B0E0000}"/>
    <cellStyle name="40% - Accent4 12 2" xfId="6784" xr:uid="{00000000-0005-0000-0000-00000C0E0000}"/>
    <cellStyle name="40% - Accent4 12 2 2" xfId="24522" xr:uid="{90C706C4-5720-4A00-804C-D6908BC11CC9}"/>
    <cellStyle name="40% - Accent4 12 3" xfId="6785" xr:uid="{00000000-0005-0000-0000-00000D0E0000}"/>
    <cellStyle name="40% - Accent4 12 3 2" xfId="24523" xr:uid="{7DC888BE-570A-4350-B936-C1441C433939}"/>
    <cellStyle name="40% - Accent4 12 4" xfId="24521" xr:uid="{344B8A0E-FA3C-4CE4-9052-E0B2626C423E}"/>
    <cellStyle name="40% - Accent4 13" xfId="6786" xr:uid="{00000000-0005-0000-0000-00000E0E0000}"/>
    <cellStyle name="40% - Accent4 13 2" xfId="6787" xr:uid="{00000000-0005-0000-0000-00000F0E0000}"/>
    <cellStyle name="40% - Accent4 13 2 2" xfId="24525" xr:uid="{496E741D-BD7D-4DCD-83BD-75EB00BF7575}"/>
    <cellStyle name="40% - Accent4 13 3" xfId="6788" xr:uid="{00000000-0005-0000-0000-0000100E0000}"/>
    <cellStyle name="40% - Accent4 13 3 2" xfId="24526" xr:uid="{C010CC33-B18E-4FA6-98A9-E45E9563997A}"/>
    <cellStyle name="40% - Accent4 13 4" xfId="24524" xr:uid="{EEFF7814-8B68-457B-804C-53DC61E1B857}"/>
    <cellStyle name="40% - Accent4 14" xfId="6789" xr:uid="{00000000-0005-0000-0000-0000110E0000}"/>
    <cellStyle name="40% - Accent4 14 2" xfId="6790" xr:uid="{00000000-0005-0000-0000-0000120E0000}"/>
    <cellStyle name="40% - Accent4 14 2 2" xfId="24527" xr:uid="{7B16FE32-240D-4620-94BF-FBC99025C575}"/>
    <cellStyle name="40% - Accent4 15" xfId="6791" xr:uid="{00000000-0005-0000-0000-0000130E0000}"/>
    <cellStyle name="40% - Accent4 15 2" xfId="24528" xr:uid="{6CE2AF38-C00D-4879-BF9D-D9631B20E72A}"/>
    <cellStyle name="40% - Accent4 16" xfId="6792" xr:uid="{00000000-0005-0000-0000-0000140E0000}"/>
    <cellStyle name="40% - Accent4 17" xfId="20669" xr:uid="{1985FF1B-7AD3-4E08-BEF5-5378C6E63371}"/>
    <cellStyle name="40% - Accent4 2" xfId="239" xr:uid="{00000000-0005-0000-0000-00004E000000}"/>
    <cellStyle name="40% - Accent4 2 2" xfId="6793" xr:uid="{00000000-0005-0000-0000-0000160E0000}"/>
    <cellStyle name="40% - Accent4 2 3" xfId="6794" xr:uid="{00000000-0005-0000-0000-0000170E0000}"/>
    <cellStyle name="40% - Accent4 2 3 2" xfId="6795" xr:uid="{00000000-0005-0000-0000-0000180E0000}"/>
    <cellStyle name="40% - Accent4 2 3 2 2" xfId="6796" xr:uid="{00000000-0005-0000-0000-0000190E0000}"/>
    <cellStyle name="40% - Accent4 2 3 2 2 2" xfId="6797" xr:uid="{00000000-0005-0000-0000-00001A0E0000}"/>
    <cellStyle name="40% - Accent4 2 3 2 2 2 2" xfId="6798" xr:uid="{00000000-0005-0000-0000-00001B0E0000}"/>
    <cellStyle name="40% - Accent4 2 3 2 2 2 2 2" xfId="24533" xr:uid="{7D7400C2-5190-4504-9889-65F62A4447EF}"/>
    <cellStyle name="40% - Accent4 2 3 2 2 2 3" xfId="6799" xr:uid="{00000000-0005-0000-0000-00001C0E0000}"/>
    <cellStyle name="40% - Accent4 2 3 2 2 2 3 2" xfId="24534" xr:uid="{56A67006-CC16-4545-867C-DB77672C2B63}"/>
    <cellStyle name="40% - Accent4 2 3 2 2 2 4" xfId="24532" xr:uid="{E62EF116-514F-446F-95BC-D92C92EE054E}"/>
    <cellStyle name="40% - Accent4 2 3 2 2 3" xfId="6800" xr:uid="{00000000-0005-0000-0000-00001D0E0000}"/>
    <cellStyle name="40% - Accent4 2 3 2 2 3 2" xfId="6801" xr:uid="{00000000-0005-0000-0000-00001E0E0000}"/>
    <cellStyle name="40% - Accent4 2 3 2 2 3 2 2" xfId="24536" xr:uid="{89FE1685-CB9D-4A34-95C4-0CB11158807D}"/>
    <cellStyle name="40% - Accent4 2 3 2 2 3 3" xfId="24535" xr:uid="{C959FFF4-C080-431A-8FC6-E2EB6ADD51BB}"/>
    <cellStyle name="40% - Accent4 2 3 2 2 4" xfId="6802" xr:uid="{00000000-0005-0000-0000-00001F0E0000}"/>
    <cellStyle name="40% - Accent4 2 3 2 2 4 2" xfId="24537" xr:uid="{75CE79FE-89CC-4B59-A067-BF0838070C9B}"/>
    <cellStyle name="40% - Accent4 2 3 2 2 5" xfId="24531" xr:uid="{954376EC-9F14-46D3-B696-29231676D0F5}"/>
    <cellStyle name="40% - Accent4 2 3 2 3" xfId="6803" xr:uid="{00000000-0005-0000-0000-0000200E0000}"/>
    <cellStyle name="40% - Accent4 2 3 2 3 2" xfId="6804" xr:uid="{00000000-0005-0000-0000-0000210E0000}"/>
    <cellStyle name="40% - Accent4 2 3 2 3 2 2" xfId="6805" xr:uid="{00000000-0005-0000-0000-0000220E0000}"/>
    <cellStyle name="40% - Accent4 2 3 2 3 2 2 2" xfId="24540" xr:uid="{E6A3CFD1-D7DB-4725-9244-0B78B232602B}"/>
    <cellStyle name="40% - Accent4 2 3 2 3 2 3" xfId="6806" xr:uid="{00000000-0005-0000-0000-0000230E0000}"/>
    <cellStyle name="40% - Accent4 2 3 2 3 2 3 2" xfId="24541" xr:uid="{420F4294-2306-4218-9B0F-CB4220EB7402}"/>
    <cellStyle name="40% - Accent4 2 3 2 3 2 4" xfId="24539" xr:uid="{A8B8C72C-0131-4487-950B-3D4773494008}"/>
    <cellStyle name="40% - Accent4 2 3 2 3 3" xfId="6807" xr:uid="{00000000-0005-0000-0000-0000240E0000}"/>
    <cellStyle name="40% - Accent4 2 3 2 3 3 2" xfId="6808" xr:uid="{00000000-0005-0000-0000-0000250E0000}"/>
    <cellStyle name="40% - Accent4 2 3 2 3 3 2 2" xfId="24543" xr:uid="{C5496A3C-8087-4BD7-834D-C214F9441781}"/>
    <cellStyle name="40% - Accent4 2 3 2 3 3 3" xfId="24542" xr:uid="{EA951F59-5C36-43CD-85B3-3DE765BDF5B4}"/>
    <cellStyle name="40% - Accent4 2 3 2 3 4" xfId="6809" xr:uid="{00000000-0005-0000-0000-0000260E0000}"/>
    <cellStyle name="40% - Accent4 2 3 2 3 4 2" xfId="24544" xr:uid="{F8499B63-44B0-444C-AB65-2E1D17A9D867}"/>
    <cellStyle name="40% - Accent4 2 3 2 3 5" xfId="24538" xr:uid="{6479B6AE-99D7-4337-A567-84394D7D2A7A}"/>
    <cellStyle name="40% - Accent4 2 3 2 4" xfId="6810" xr:uid="{00000000-0005-0000-0000-0000270E0000}"/>
    <cellStyle name="40% - Accent4 2 3 2 4 2" xfId="6811" xr:uid="{00000000-0005-0000-0000-0000280E0000}"/>
    <cellStyle name="40% - Accent4 2 3 2 4 2 2" xfId="24546" xr:uid="{724BF2E4-BD71-469F-9EE7-EE0D922A4AE1}"/>
    <cellStyle name="40% - Accent4 2 3 2 4 3" xfId="6812" xr:uid="{00000000-0005-0000-0000-0000290E0000}"/>
    <cellStyle name="40% - Accent4 2 3 2 4 3 2" xfId="24547" xr:uid="{BCA5FFB5-95C0-4EDE-9506-2659A481FDEF}"/>
    <cellStyle name="40% - Accent4 2 3 2 4 4" xfId="24545" xr:uid="{207E0255-D410-4EF6-94D4-712BF1B18759}"/>
    <cellStyle name="40% - Accent4 2 3 2 5" xfId="6813" xr:uid="{00000000-0005-0000-0000-00002A0E0000}"/>
    <cellStyle name="40% - Accent4 2 3 2 5 2" xfId="24548" xr:uid="{FC4AD693-9A62-43AF-A00B-8CEFCB714742}"/>
    <cellStyle name="40% - Accent4 2 3 2 6" xfId="6814" xr:uid="{00000000-0005-0000-0000-00002B0E0000}"/>
    <cellStyle name="40% - Accent4 2 3 2 6 2" xfId="6815" xr:uid="{00000000-0005-0000-0000-00002C0E0000}"/>
    <cellStyle name="40% - Accent4 2 3 2 6 2 2" xfId="24550" xr:uid="{8B3BE468-C49E-4811-9303-F26987CAC930}"/>
    <cellStyle name="40% - Accent4 2 3 2 6 3" xfId="24549" xr:uid="{D3039909-BCE6-45C3-80FA-268DCB4A5201}"/>
    <cellStyle name="40% - Accent4 2 3 2 7" xfId="6816" xr:uid="{00000000-0005-0000-0000-00002D0E0000}"/>
    <cellStyle name="40% - Accent4 2 3 2 7 2" xfId="24551" xr:uid="{C39CA5D3-18E9-4B18-B62E-3F6C0753351F}"/>
    <cellStyle name="40% - Accent4 2 3 2 8" xfId="24530" xr:uid="{C127F57B-3F55-437E-8642-FB02907CE150}"/>
    <cellStyle name="40% - Accent4 2 3 3" xfId="6817" xr:uid="{00000000-0005-0000-0000-00002E0E0000}"/>
    <cellStyle name="40% - Accent4 2 3 3 2" xfId="6818" xr:uid="{00000000-0005-0000-0000-00002F0E0000}"/>
    <cellStyle name="40% - Accent4 2 3 3 2 2" xfId="6819" xr:uid="{00000000-0005-0000-0000-0000300E0000}"/>
    <cellStyle name="40% - Accent4 2 3 3 2 2 2" xfId="24554" xr:uid="{55BC65AD-2E63-451C-9EF7-D62D41310139}"/>
    <cellStyle name="40% - Accent4 2 3 3 2 3" xfId="6820" xr:uid="{00000000-0005-0000-0000-0000310E0000}"/>
    <cellStyle name="40% - Accent4 2 3 3 2 3 2" xfId="24555" xr:uid="{63A7F725-24A1-4E30-B4C5-E21509BC5925}"/>
    <cellStyle name="40% - Accent4 2 3 3 2 4" xfId="24553" xr:uid="{33860B26-6018-41DD-9020-9BA02D886559}"/>
    <cellStyle name="40% - Accent4 2 3 3 3" xfId="6821" xr:uid="{00000000-0005-0000-0000-0000320E0000}"/>
    <cellStyle name="40% - Accent4 2 3 3 3 2" xfId="6822" xr:uid="{00000000-0005-0000-0000-0000330E0000}"/>
    <cellStyle name="40% - Accent4 2 3 3 3 2 2" xfId="24557" xr:uid="{2C318630-E233-43B8-9282-DF129A7DC2FC}"/>
    <cellStyle name="40% - Accent4 2 3 3 3 3" xfId="24556" xr:uid="{592CCD7A-EC2C-4B10-9292-EDE656A16902}"/>
    <cellStyle name="40% - Accent4 2 3 3 4" xfId="6823" xr:uid="{00000000-0005-0000-0000-0000340E0000}"/>
    <cellStyle name="40% - Accent4 2 3 3 4 2" xfId="24558" xr:uid="{D648937F-ED37-4B31-962D-9043754B95C4}"/>
    <cellStyle name="40% - Accent4 2 3 3 5" xfId="24552" xr:uid="{D0C04224-7278-4969-BC8E-2804715EF855}"/>
    <cellStyle name="40% - Accent4 2 3 4" xfId="6824" xr:uid="{00000000-0005-0000-0000-0000350E0000}"/>
    <cellStyle name="40% - Accent4 2 3 4 2" xfId="6825" xr:uid="{00000000-0005-0000-0000-0000360E0000}"/>
    <cellStyle name="40% - Accent4 2 3 4 2 2" xfId="6826" xr:uid="{00000000-0005-0000-0000-0000370E0000}"/>
    <cellStyle name="40% - Accent4 2 3 4 2 2 2" xfId="24561" xr:uid="{602010C3-09D6-48D7-B1E7-E1EF402F3766}"/>
    <cellStyle name="40% - Accent4 2 3 4 2 3" xfId="6827" xr:uid="{00000000-0005-0000-0000-0000380E0000}"/>
    <cellStyle name="40% - Accent4 2 3 4 2 3 2" xfId="24562" xr:uid="{3A4C6123-0E01-4164-A2F8-12B9A3371F75}"/>
    <cellStyle name="40% - Accent4 2 3 4 2 4" xfId="24560" xr:uid="{4835DFB4-002A-4705-A4DB-FF2F6406FAD7}"/>
    <cellStyle name="40% - Accent4 2 3 4 3" xfId="6828" xr:uid="{00000000-0005-0000-0000-0000390E0000}"/>
    <cellStyle name="40% - Accent4 2 3 4 3 2" xfId="6829" xr:uid="{00000000-0005-0000-0000-00003A0E0000}"/>
    <cellStyle name="40% - Accent4 2 3 4 3 2 2" xfId="24564" xr:uid="{6C96312A-487B-42A7-8A33-BA3A26A4796C}"/>
    <cellStyle name="40% - Accent4 2 3 4 3 3" xfId="24563" xr:uid="{9CC376A7-3C48-40A0-87A5-2FEAFBDACD0B}"/>
    <cellStyle name="40% - Accent4 2 3 4 4" xfId="6830" xr:uid="{00000000-0005-0000-0000-00003B0E0000}"/>
    <cellStyle name="40% - Accent4 2 3 4 4 2" xfId="24565" xr:uid="{D7683B1E-86D7-422C-B869-595041E1B805}"/>
    <cellStyle name="40% - Accent4 2 3 4 5" xfId="24559" xr:uid="{3A25099E-F57C-4361-8B02-465980295672}"/>
    <cellStyle name="40% - Accent4 2 3 5" xfId="6831" xr:uid="{00000000-0005-0000-0000-00003C0E0000}"/>
    <cellStyle name="40% - Accent4 2 3 5 2" xfId="6832" xr:uid="{00000000-0005-0000-0000-00003D0E0000}"/>
    <cellStyle name="40% - Accent4 2 3 5 2 2" xfId="24567" xr:uid="{9641D0B7-1D8F-4C62-9E52-DFF653C2F105}"/>
    <cellStyle name="40% - Accent4 2 3 5 3" xfId="6833" xr:uid="{00000000-0005-0000-0000-00003E0E0000}"/>
    <cellStyle name="40% - Accent4 2 3 5 3 2" xfId="24568" xr:uid="{09B63DF4-60F5-4C02-B450-E4DDD3537914}"/>
    <cellStyle name="40% - Accent4 2 3 5 4" xfId="24566" xr:uid="{6877BD5B-F416-4FA0-A50E-B029D6DCCD85}"/>
    <cellStyle name="40% - Accent4 2 3 6" xfId="6834" xr:uid="{00000000-0005-0000-0000-00003F0E0000}"/>
    <cellStyle name="40% - Accent4 2 3 6 2" xfId="24569" xr:uid="{D13BFEDC-FF8F-404B-A4AB-153343870D54}"/>
    <cellStyle name="40% - Accent4 2 3 7" xfId="6835" xr:uid="{00000000-0005-0000-0000-0000400E0000}"/>
    <cellStyle name="40% - Accent4 2 3 7 2" xfId="6836" xr:uid="{00000000-0005-0000-0000-0000410E0000}"/>
    <cellStyle name="40% - Accent4 2 3 7 2 2" xfId="24571" xr:uid="{D9F56819-0543-4BA1-9146-218F8478F503}"/>
    <cellStyle name="40% - Accent4 2 3 7 3" xfId="24570" xr:uid="{6E1AE3F2-338C-4E47-B2C5-86F76D31D51D}"/>
    <cellStyle name="40% - Accent4 2 3 8" xfId="6837" xr:uid="{00000000-0005-0000-0000-0000420E0000}"/>
    <cellStyle name="40% - Accent4 2 3 8 2" xfId="24572" xr:uid="{C5FDCC60-9438-47FA-B900-372036AB955C}"/>
    <cellStyle name="40% - Accent4 2 3 9" xfId="24529" xr:uid="{44553ACF-F811-49B4-BE86-5FD85CAA590B}"/>
    <cellStyle name="40% - Accent4 2 4" xfId="6838" xr:uid="{00000000-0005-0000-0000-0000430E0000}"/>
    <cellStyle name="40% - Accent4 2 4 2" xfId="6839" xr:uid="{00000000-0005-0000-0000-0000440E0000}"/>
    <cellStyle name="40% - Accent4 2 4 2 2" xfId="6840" xr:uid="{00000000-0005-0000-0000-0000450E0000}"/>
    <cellStyle name="40% - Accent4 2 4 2 2 2" xfId="6841" xr:uid="{00000000-0005-0000-0000-0000460E0000}"/>
    <cellStyle name="40% - Accent4 2 4 2 2 2 2" xfId="6842" xr:uid="{00000000-0005-0000-0000-0000470E0000}"/>
    <cellStyle name="40% - Accent4 2 4 2 2 2 2 2" xfId="24577" xr:uid="{1836D32A-BF0F-4F8B-8734-75561D3F216B}"/>
    <cellStyle name="40% - Accent4 2 4 2 2 2 3" xfId="6843" xr:uid="{00000000-0005-0000-0000-0000480E0000}"/>
    <cellStyle name="40% - Accent4 2 4 2 2 2 3 2" xfId="24578" xr:uid="{ADC33A40-721C-47CB-AB15-3AB6D8166021}"/>
    <cellStyle name="40% - Accent4 2 4 2 2 2 4" xfId="24576" xr:uid="{E693EE96-DAF8-4416-9989-9F8440955D10}"/>
    <cellStyle name="40% - Accent4 2 4 2 2 3" xfId="6844" xr:uid="{00000000-0005-0000-0000-0000490E0000}"/>
    <cellStyle name="40% - Accent4 2 4 2 2 3 2" xfId="6845" xr:uid="{00000000-0005-0000-0000-00004A0E0000}"/>
    <cellStyle name="40% - Accent4 2 4 2 2 3 2 2" xfId="24580" xr:uid="{E31C50E8-C079-402A-8BB6-C4B8F50DB253}"/>
    <cellStyle name="40% - Accent4 2 4 2 2 3 3" xfId="24579" xr:uid="{F05794E9-21FE-4649-901C-9A59DC3BD318}"/>
    <cellStyle name="40% - Accent4 2 4 2 2 4" xfId="6846" xr:uid="{00000000-0005-0000-0000-00004B0E0000}"/>
    <cellStyle name="40% - Accent4 2 4 2 2 4 2" xfId="24581" xr:uid="{CFA820FD-BB97-41DB-9AAF-D9FBC10922BE}"/>
    <cellStyle name="40% - Accent4 2 4 2 2 5" xfId="24575" xr:uid="{3C08627D-CA26-485F-899C-B373231E8AF6}"/>
    <cellStyle name="40% - Accent4 2 4 2 3" xfId="6847" xr:uid="{00000000-0005-0000-0000-00004C0E0000}"/>
    <cellStyle name="40% - Accent4 2 4 2 3 2" xfId="6848" xr:uid="{00000000-0005-0000-0000-00004D0E0000}"/>
    <cellStyle name="40% - Accent4 2 4 2 3 2 2" xfId="6849" xr:uid="{00000000-0005-0000-0000-00004E0E0000}"/>
    <cellStyle name="40% - Accent4 2 4 2 3 2 2 2" xfId="24584" xr:uid="{3F80DBB4-6A73-4BC9-B595-AFA763010907}"/>
    <cellStyle name="40% - Accent4 2 4 2 3 2 3" xfId="6850" xr:uid="{00000000-0005-0000-0000-00004F0E0000}"/>
    <cellStyle name="40% - Accent4 2 4 2 3 2 3 2" xfId="24585" xr:uid="{6BD0593E-F6C8-4389-AB4B-538A80AF0923}"/>
    <cellStyle name="40% - Accent4 2 4 2 3 2 4" xfId="24583" xr:uid="{9DA6334C-E21F-4479-9B88-E044C1802D2E}"/>
    <cellStyle name="40% - Accent4 2 4 2 3 3" xfId="6851" xr:uid="{00000000-0005-0000-0000-0000500E0000}"/>
    <cellStyle name="40% - Accent4 2 4 2 3 3 2" xfId="6852" xr:uid="{00000000-0005-0000-0000-0000510E0000}"/>
    <cellStyle name="40% - Accent4 2 4 2 3 3 2 2" xfId="24587" xr:uid="{603EE0BD-0507-4DC2-837C-61C1C739DE9F}"/>
    <cellStyle name="40% - Accent4 2 4 2 3 3 3" xfId="24586" xr:uid="{B922F439-9C4B-48AA-AC95-F7989F9A02BB}"/>
    <cellStyle name="40% - Accent4 2 4 2 3 4" xfId="6853" xr:uid="{00000000-0005-0000-0000-0000520E0000}"/>
    <cellStyle name="40% - Accent4 2 4 2 3 4 2" xfId="24588" xr:uid="{70834F11-B494-44FA-8AF0-71CFD76108E5}"/>
    <cellStyle name="40% - Accent4 2 4 2 3 5" xfId="24582" xr:uid="{EE7FADAB-4FCE-4EAB-B8ED-1EB13FCE4CDC}"/>
    <cellStyle name="40% - Accent4 2 4 2 4" xfId="6854" xr:uid="{00000000-0005-0000-0000-0000530E0000}"/>
    <cellStyle name="40% - Accent4 2 4 2 4 2" xfId="6855" xr:uid="{00000000-0005-0000-0000-0000540E0000}"/>
    <cellStyle name="40% - Accent4 2 4 2 4 2 2" xfId="24590" xr:uid="{ACC23E87-D2E5-4C54-8071-3020CE8E975B}"/>
    <cellStyle name="40% - Accent4 2 4 2 4 3" xfId="6856" xr:uid="{00000000-0005-0000-0000-0000550E0000}"/>
    <cellStyle name="40% - Accent4 2 4 2 4 3 2" xfId="24591" xr:uid="{1D6283EA-4AD9-47A5-9188-BBC10FE06440}"/>
    <cellStyle name="40% - Accent4 2 4 2 4 4" xfId="24589" xr:uid="{4E4B4DDE-DBDB-4174-8EFC-B9F117E844B2}"/>
    <cellStyle name="40% - Accent4 2 4 2 5" xfId="6857" xr:uid="{00000000-0005-0000-0000-0000560E0000}"/>
    <cellStyle name="40% - Accent4 2 4 2 5 2" xfId="24592" xr:uid="{E088E3E9-E1CE-4C8E-9004-5237814F9E86}"/>
    <cellStyle name="40% - Accent4 2 4 2 6" xfId="6858" xr:uid="{00000000-0005-0000-0000-0000570E0000}"/>
    <cellStyle name="40% - Accent4 2 4 2 6 2" xfId="6859" xr:uid="{00000000-0005-0000-0000-0000580E0000}"/>
    <cellStyle name="40% - Accent4 2 4 2 6 2 2" xfId="24594" xr:uid="{2D45118E-A332-4D22-9D23-FBA9B51459B9}"/>
    <cellStyle name="40% - Accent4 2 4 2 6 3" xfId="24593" xr:uid="{980A9C17-C10F-42A4-8B6D-9FBC3DB66553}"/>
    <cellStyle name="40% - Accent4 2 4 2 7" xfId="6860" xr:uid="{00000000-0005-0000-0000-0000590E0000}"/>
    <cellStyle name="40% - Accent4 2 4 2 7 2" xfId="24595" xr:uid="{320A7A0C-243F-4270-8B09-5876F4F133D5}"/>
    <cellStyle name="40% - Accent4 2 4 2 8" xfId="24574" xr:uid="{BDB0E91F-87AF-4429-9014-CDAD544E2F07}"/>
    <cellStyle name="40% - Accent4 2 4 3" xfId="6861" xr:uid="{00000000-0005-0000-0000-00005A0E0000}"/>
    <cellStyle name="40% - Accent4 2 4 3 2" xfId="6862" xr:uid="{00000000-0005-0000-0000-00005B0E0000}"/>
    <cellStyle name="40% - Accent4 2 4 3 2 2" xfId="6863" xr:uid="{00000000-0005-0000-0000-00005C0E0000}"/>
    <cellStyle name="40% - Accent4 2 4 3 2 2 2" xfId="24598" xr:uid="{71B194F4-672E-487B-A164-AF371ABD0441}"/>
    <cellStyle name="40% - Accent4 2 4 3 2 3" xfId="6864" xr:uid="{00000000-0005-0000-0000-00005D0E0000}"/>
    <cellStyle name="40% - Accent4 2 4 3 2 3 2" xfId="24599" xr:uid="{5C2379E4-0A84-4496-A3B2-8973F28804A6}"/>
    <cellStyle name="40% - Accent4 2 4 3 2 4" xfId="24597" xr:uid="{49CBB53C-D724-49D1-A9F2-8108929D9586}"/>
    <cellStyle name="40% - Accent4 2 4 3 3" xfId="6865" xr:uid="{00000000-0005-0000-0000-00005E0E0000}"/>
    <cellStyle name="40% - Accent4 2 4 3 3 2" xfId="6866" xr:uid="{00000000-0005-0000-0000-00005F0E0000}"/>
    <cellStyle name="40% - Accent4 2 4 3 3 2 2" xfId="24601" xr:uid="{B73EFB1C-E246-45DC-8832-E6B9C8EF861E}"/>
    <cellStyle name="40% - Accent4 2 4 3 3 3" xfId="24600" xr:uid="{0298118C-0AA3-489C-8BEB-BC59F05563EC}"/>
    <cellStyle name="40% - Accent4 2 4 3 4" xfId="6867" xr:uid="{00000000-0005-0000-0000-0000600E0000}"/>
    <cellStyle name="40% - Accent4 2 4 3 4 2" xfId="24602" xr:uid="{51D00DAC-29E2-4EB8-9743-246B78B5B8B9}"/>
    <cellStyle name="40% - Accent4 2 4 3 5" xfId="24596" xr:uid="{10E8E729-82F8-4B9D-8458-CF985BAD186E}"/>
    <cellStyle name="40% - Accent4 2 4 4" xfId="6868" xr:uid="{00000000-0005-0000-0000-0000610E0000}"/>
    <cellStyle name="40% - Accent4 2 4 4 2" xfId="6869" xr:uid="{00000000-0005-0000-0000-0000620E0000}"/>
    <cellStyle name="40% - Accent4 2 4 4 2 2" xfId="6870" xr:uid="{00000000-0005-0000-0000-0000630E0000}"/>
    <cellStyle name="40% - Accent4 2 4 4 2 2 2" xfId="24605" xr:uid="{538D4C34-DED4-43BA-BC80-BBC3FF512335}"/>
    <cellStyle name="40% - Accent4 2 4 4 2 3" xfId="6871" xr:uid="{00000000-0005-0000-0000-0000640E0000}"/>
    <cellStyle name="40% - Accent4 2 4 4 2 3 2" xfId="24606" xr:uid="{AA53328C-A580-4CE0-99CC-E42527DEB4BE}"/>
    <cellStyle name="40% - Accent4 2 4 4 2 4" xfId="24604" xr:uid="{9CB8CAE4-CEC4-45EE-9EE8-D3C4A1F6D398}"/>
    <cellStyle name="40% - Accent4 2 4 4 3" xfId="6872" xr:uid="{00000000-0005-0000-0000-0000650E0000}"/>
    <cellStyle name="40% - Accent4 2 4 4 3 2" xfId="6873" xr:uid="{00000000-0005-0000-0000-0000660E0000}"/>
    <cellStyle name="40% - Accent4 2 4 4 3 2 2" xfId="24608" xr:uid="{BD34F040-DCD8-4CD2-9487-C279C2F698D0}"/>
    <cellStyle name="40% - Accent4 2 4 4 3 3" xfId="24607" xr:uid="{572DED0B-9074-44DE-973E-13A6DE27A39C}"/>
    <cellStyle name="40% - Accent4 2 4 4 4" xfId="6874" xr:uid="{00000000-0005-0000-0000-0000670E0000}"/>
    <cellStyle name="40% - Accent4 2 4 4 4 2" xfId="24609" xr:uid="{3A1F1EB8-2AF8-4BA3-BA63-E521A86B143C}"/>
    <cellStyle name="40% - Accent4 2 4 4 5" xfId="24603" xr:uid="{1DA483D1-9E3E-46F3-BD5E-952F5EA22805}"/>
    <cellStyle name="40% - Accent4 2 4 5" xfId="6875" xr:uid="{00000000-0005-0000-0000-0000680E0000}"/>
    <cellStyle name="40% - Accent4 2 4 5 2" xfId="6876" xr:uid="{00000000-0005-0000-0000-0000690E0000}"/>
    <cellStyle name="40% - Accent4 2 4 5 2 2" xfId="24611" xr:uid="{0F10044D-50E3-4EF6-BAC6-9BA5D7C95965}"/>
    <cellStyle name="40% - Accent4 2 4 5 3" xfId="6877" xr:uid="{00000000-0005-0000-0000-00006A0E0000}"/>
    <cellStyle name="40% - Accent4 2 4 5 3 2" xfId="24612" xr:uid="{48BF0076-9955-4AE9-B13E-C2035431FA11}"/>
    <cellStyle name="40% - Accent4 2 4 5 4" xfId="24610" xr:uid="{65B064F8-9200-4B29-94DA-6D098555D9C9}"/>
    <cellStyle name="40% - Accent4 2 4 6" xfId="6878" xr:uid="{00000000-0005-0000-0000-00006B0E0000}"/>
    <cellStyle name="40% - Accent4 2 4 6 2" xfId="24613" xr:uid="{17DDC9BD-B214-4F35-97BF-20C9246A18BF}"/>
    <cellStyle name="40% - Accent4 2 4 7" xfId="6879" xr:uid="{00000000-0005-0000-0000-00006C0E0000}"/>
    <cellStyle name="40% - Accent4 2 4 7 2" xfId="6880" xr:uid="{00000000-0005-0000-0000-00006D0E0000}"/>
    <cellStyle name="40% - Accent4 2 4 7 2 2" xfId="24615" xr:uid="{334CBBEA-2289-47B2-A7BC-35BF01CD47F1}"/>
    <cellStyle name="40% - Accent4 2 4 7 3" xfId="24614" xr:uid="{1F5C52DB-6426-456A-9961-32C05934B6A9}"/>
    <cellStyle name="40% - Accent4 2 4 8" xfId="6881" xr:uid="{00000000-0005-0000-0000-00006E0E0000}"/>
    <cellStyle name="40% - Accent4 2 4 8 2" xfId="24616" xr:uid="{082B8CF5-B133-412E-BEE2-E5BDA0CAC002}"/>
    <cellStyle name="40% - Accent4 2 4 9" xfId="24573" xr:uid="{0A207CB5-4785-4164-8854-A5C905C4D6F3}"/>
    <cellStyle name="40% - Accent4 2 5" xfId="6882" xr:uid="{00000000-0005-0000-0000-00006F0E0000}"/>
    <cellStyle name="40% - Accent4 2 5 2" xfId="6883" xr:uid="{00000000-0005-0000-0000-0000700E0000}"/>
    <cellStyle name="40% - Accent4 2 5 2 2" xfId="6884" xr:uid="{00000000-0005-0000-0000-0000710E0000}"/>
    <cellStyle name="40% - Accent4 2 5 2 2 2" xfId="6885" xr:uid="{00000000-0005-0000-0000-0000720E0000}"/>
    <cellStyle name="40% - Accent4 2 5 2 2 2 2" xfId="6886" xr:uid="{00000000-0005-0000-0000-0000730E0000}"/>
    <cellStyle name="40% - Accent4 2 5 2 2 2 2 2" xfId="24621" xr:uid="{64D89C69-C8B8-44FE-B0CE-FEA03F6924A1}"/>
    <cellStyle name="40% - Accent4 2 5 2 2 2 3" xfId="6887" xr:uid="{00000000-0005-0000-0000-0000740E0000}"/>
    <cellStyle name="40% - Accent4 2 5 2 2 2 3 2" xfId="24622" xr:uid="{7F739714-9D70-4052-9ACE-DBA85D187F01}"/>
    <cellStyle name="40% - Accent4 2 5 2 2 2 4" xfId="24620" xr:uid="{A5668F5F-5774-4C0C-8CB4-E0ECA41162FD}"/>
    <cellStyle name="40% - Accent4 2 5 2 2 3" xfId="6888" xr:uid="{00000000-0005-0000-0000-0000750E0000}"/>
    <cellStyle name="40% - Accent4 2 5 2 2 3 2" xfId="6889" xr:uid="{00000000-0005-0000-0000-0000760E0000}"/>
    <cellStyle name="40% - Accent4 2 5 2 2 3 2 2" xfId="24624" xr:uid="{07800A3C-CD9E-434C-8EB9-017645C2BCC9}"/>
    <cellStyle name="40% - Accent4 2 5 2 2 3 3" xfId="24623" xr:uid="{71775954-1666-4E8C-B639-B6674EFD9083}"/>
    <cellStyle name="40% - Accent4 2 5 2 2 4" xfId="6890" xr:uid="{00000000-0005-0000-0000-0000770E0000}"/>
    <cellStyle name="40% - Accent4 2 5 2 2 4 2" xfId="24625" xr:uid="{96DB909C-67F7-4E1A-92E0-F758AA735FAE}"/>
    <cellStyle name="40% - Accent4 2 5 2 2 5" xfId="24619" xr:uid="{6932CF1D-7555-4EA7-B352-C60A43F40B92}"/>
    <cellStyle name="40% - Accent4 2 5 2 3" xfId="6891" xr:uid="{00000000-0005-0000-0000-0000780E0000}"/>
    <cellStyle name="40% - Accent4 2 5 2 3 2" xfId="6892" xr:uid="{00000000-0005-0000-0000-0000790E0000}"/>
    <cellStyle name="40% - Accent4 2 5 2 3 2 2" xfId="6893" xr:uid="{00000000-0005-0000-0000-00007A0E0000}"/>
    <cellStyle name="40% - Accent4 2 5 2 3 2 2 2" xfId="24628" xr:uid="{C20A376B-AA27-4055-8749-F30CBA8A4FE4}"/>
    <cellStyle name="40% - Accent4 2 5 2 3 2 3" xfId="6894" xr:uid="{00000000-0005-0000-0000-00007B0E0000}"/>
    <cellStyle name="40% - Accent4 2 5 2 3 2 3 2" xfId="24629" xr:uid="{A1FBA63A-1090-4678-B9CB-261E46B0C209}"/>
    <cellStyle name="40% - Accent4 2 5 2 3 2 4" xfId="24627" xr:uid="{86867BB6-81D8-4780-8C9B-2C42034F6AA5}"/>
    <cellStyle name="40% - Accent4 2 5 2 3 3" xfId="6895" xr:uid="{00000000-0005-0000-0000-00007C0E0000}"/>
    <cellStyle name="40% - Accent4 2 5 2 3 3 2" xfId="6896" xr:uid="{00000000-0005-0000-0000-00007D0E0000}"/>
    <cellStyle name="40% - Accent4 2 5 2 3 3 2 2" xfId="24631" xr:uid="{A3E024E2-2E99-4CAC-973E-646570CDCD42}"/>
    <cellStyle name="40% - Accent4 2 5 2 3 3 3" xfId="24630" xr:uid="{DB154C28-A8C5-4CBD-8AE9-AEDF4841ABD3}"/>
    <cellStyle name="40% - Accent4 2 5 2 3 4" xfId="6897" xr:uid="{00000000-0005-0000-0000-00007E0E0000}"/>
    <cellStyle name="40% - Accent4 2 5 2 3 4 2" xfId="24632" xr:uid="{811A7919-77FD-4590-8AB4-60A0E388BA5B}"/>
    <cellStyle name="40% - Accent4 2 5 2 3 5" xfId="24626" xr:uid="{94765AB4-98FC-4BBB-A387-A7CD0E6703FD}"/>
    <cellStyle name="40% - Accent4 2 5 2 4" xfId="6898" xr:uid="{00000000-0005-0000-0000-00007F0E0000}"/>
    <cellStyle name="40% - Accent4 2 5 2 4 2" xfId="6899" xr:uid="{00000000-0005-0000-0000-0000800E0000}"/>
    <cellStyle name="40% - Accent4 2 5 2 4 2 2" xfId="24634" xr:uid="{D97A8091-3086-4F47-8AD2-4E6BA6000713}"/>
    <cellStyle name="40% - Accent4 2 5 2 4 3" xfId="6900" xr:uid="{00000000-0005-0000-0000-0000810E0000}"/>
    <cellStyle name="40% - Accent4 2 5 2 4 3 2" xfId="24635" xr:uid="{8CAB41FA-6834-44B1-82A7-3F77584412FA}"/>
    <cellStyle name="40% - Accent4 2 5 2 4 4" xfId="24633" xr:uid="{CEE791B4-91CB-4428-88A6-A3564B574826}"/>
    <cellStyle name="40% - Accent4 2 5 2 5" xfId="6901" xr:uid="{00000000-0005-0000-0000-0000820E0000}"/>
    <cellStyle name="40% - Accent4 2 5 2 5 2" xfId="24636" xr:uid="{1940737B-DE1E-485B-A50B-E0A7300B0FC2}"/>
    <cellStyle name="40% - Accent4 2 5 2 6" xfId="6902" xr:uid="{00000000-0005-0000-0000-0000830E0000}"/>
    <cellStyle name="40% - Accent4 2 5 2 6 2" xfId="6903" xr:uid="{00000000-0005-0000-0000-0000840E0000}"/>
    <cellStyle name="40% - Accent4 2 5 2 6 2 2" xfId="24638" xr:uid="{ECFF4F4C-5E3C-4B67-92F5-8742101DB1D2}"/>
    <cellStyle name="40% - Accent4 2 5 2 6 3" xfId="24637" xr:uid="{E6C0663F-E6C7-473C-8F1C-067394423B08}"/>
    <cellStyle name="40% - Accent4 2 5 2 7" xfId="6904" xr:uid="{00000000-0005-0000-0000-0000850E0000}"/>
    <cellStyle name="40% - Accent4 2 5 2 7 2" xfId="24639" xr:uid="{54B483DB-D2D7-4FB1-B472-430EFB18B1A8}"/>
    <cellStyle name="40% - Accent4 2 5 2 8" xfId="24618" xr:uid="{E5040FB8-D387-4B62-AFE8-0B40C5E4A1D1}"/>
    <cellStyle name="40% - Accent4 2 5 3" xfId="6905" xr:uid="{00000000-0005-0000-0000-0000860E0000}"/>
    <cellStyle name="40% - Accent4 2 5 3 2" xfId="6906" xr:uid="{00000000-0005-0000-0000-0000870E0000}"/>
    <cellStyle name="40% - Accent4 2 5 3 2 2" xfId="6907" xr:uid="{00000000-0005-0000-0000-0000880E0000}"/>
    <cellStyle name="40% - Accent4 2 5 3 2 2 2" xfId="24642" xr:uid="{6AE6878F-A3B5-4249-B133-4ACD0FB06D9E}"/>
    <cellStyle name="40% - Accent4 2 5 3 2 3" xfId="6908" xr:uid="{00000000-0005-0000-0000-0000890E0000}"/>
    <cellStyle name="40% - Accent4 2 5 3 2 3 2" xfId="24643" xr:uid="{39B32C09-CE06-4EBA-9330-E3A1C1EC6A9E}"/>
    <cellStyle name="40% - Accent4 2 5 3 2 4" xfId="24641" xr:uid="{1382F18A-4963-4525-9BC9-7E1383AC6EA3}"/>
    <cellStyle name="40% - Accent4 2 5 3 3" xfId="6909" xr:uid="{00000000-0005-0000-0000-00008A0E0000}"/>
    <cellStyle name="40% - Accent4 2 5 3 3 2" xfId="6910" xr:uid="{00000000-0005-0000-0000-00008B0E0000}"/>
    <cellStyle name="40% - Accent4 2 5 3 3 2 2" xfId="24645" xr:uid="{F717D28C-759A-44BF-80B9-22FD3F23BF59}"/>
    <cellStyle name="40% - Accent4 2 5 3 3 3" xfId="24644" xr:uid="{E9430A9C-0D73-4B22-9234-6F93EA495623}"/>
    <cellStyle name="40% - Accent4 2 5 3 4" xfId="6911" xr:uid="{00000000-0005-0000-0000-00008C0E0000}"/>
    <cellStyle name="40% - Accent4 2 5 3 4 2" xfId="24646" xr:uid="{0F8A8A38-A8C1-4B7F-9686-40E3E6BD8538}"/>
    <cellStyle name="40% - Accent4 2 5 3 5" xfId="24640" xr:uid="{37043484-7496-49A2-BDEC-616259C2B660}"/>
    <cellStyle name="40% - Accent4 2 5 4" xfId="6912" xr:uid="{00000000-0005-0000-0000-00008D0E0000}"/>
    <cellStyle name="40% - Accent4 2 5 4 2" xfId="6913" xr:uid="{00000000-0005-0000-0000-00008E0E0000}"/>
    <cellStyle name="40% - Accent4 2 5 4 2 2" xfId="6914" xr:uid="{00000000-0005-0000-0000-00008F0E0000}"/>
    <cellStyle name="40% - Accent4 2 5 4 2 2 2" xfId="24649" xr:uid="{08049812-39CF-448D-8D34-6A4DD4880B36}"/>
    <cellStyle name="40% - Accent4 2 5 4 2 3" xfId="6915" xr:uid="{00000000-0005-0000-0000-0000900E0000}"/>
    <cellStyle name="40% - Accent4 2 5 4 2 3 2" xfId="24650" xr:uid="{34E32572-2ADD-4B7B-9C8C-0C95C7D6D0EF}"/>
    <cellStyle name="40% - Accent4 2 5 4 2 4" xfId="24648" xr:uid="{BCCE7235-B900-445C-96A4-759D38AF089D}"/>
    <cellStyle name="40% - Accent4 2 5 4 3" xfId="6916" xr:uid="{00000000-0005-0000-0000-0000910E0000}"/>
    <cellStyle name="40% - Accent4 2 5 4 3 2" xfId="6917" xr:uid="{00000000-0005-0000-0000-0000920E0000}"/>
    <cellStyle name="40% - Accent4 2 5 4 3 2 2" xfId="24652" xr:uid="{AFB39CD4-26D7-4C26-8323-2CA114475F3E}"/>
    <cellStyle name="40% - Accent4 2 5 4 3 3" xfId="24651" xr:uid="{C312A60C-12CB-423F-AAA7-8DE4E8811C2D}"/>
    <cellStyle name="40% - Accent4 2 5 4 4" xfId="6918" xr:uid="{00000000-0005-0000-0000-0000930E0000}"/>
    <cellStyle name="40% - Accent4 2 5 4 4 2" xfId="24653" xr:uid="{EC94C4EE-7A4A-4BF2-9027-5A78E8740DB2}"/>
    <cellStyle name="40% - Accent4 2 5 4 5" xfId="24647" xr:uid="{28F62710-1D55-4178-9736-C87F37F483CD}"/>
    <cellStyle name="40% - Accent4 2 5 5" xfId="6919" xr:uid="{00000000-0005-0000-0000-0000940E0000}"/>
    <cellStyle name="40% - Accent4 2 5 5 2" xfId="6920" xr:uid="{00000000-0005-0000-0000-0000950E0000}"/>
    <cellStyle name="40% - Accent4 2 5 5 2 2" xfId="24655" xr:uid="{1166834E-98E0-48CE-BC62-E531B7949CA0}"/>
    <cellStyle name="40% - Accent4 2 5 5 3" xfId="6921" xr:uid="{00000000-0005-0000-0000-0000960E0000}"/>
    <cellStyle name="40% - Accent4 2 5 5 3 2" xfId="24656" xr:uid="{205C16E3-FA14-4FBF-8B4A-4271AB74ACF2}"/>
    <cellStyle name="40% - Accent4 2 5 5 4" xfId="24654" xr:uid="{AB465726-7B43-448C-8A5C-6E2C84E76531}"/>
    <cellStyle name="40% - Accent4 2 5 6" xfId="6922" xr:uid="{00000000-0005-0000-0000-0000970E0000}"/>
    <cellStyle name="40% - Accent4 2 5 6 2" xfId="24657" xr:uid="{B0F1BB44-9512-40A4-B122-8047D2FEB948}"/>
    <cellStyle name="40% - Accent4 2 5 7" xfId="6923" xr:uid="{00000000-0005-0000-0000-0000980E0000}"/>
    <cellStyle name="40% - Accent4 2 5 7 2" xfId="6924" xr:uid="{00000000-0005-0000-0000-0000990E0000}"/>
    <cellStyle name="40% - Accent4 2 5 7 2 2" xfId="24659" xr:uid="{03EAC32B-897D-486A-88E3-729B55E7E928}"/>
    <cellStyle name="40% - Accent4 2 5 7 3" xfId="24658" xr:uid="{A4B27DDA-DC26-490E-A604-2DB949CC8EF8}"/>
    <cellStyle name="40% - Accent4 2 5 8" xfId="6925" xr:uid="{00000000-0005-0000-0000-00009A0E0000}"/>
    <cellStyle name="40% - Accent4 2 5 8 2" xfId="24660" xr:uid="{B2A4500E-BEFB-423F-AF46-707101B5C3E4}"/>
    <cellStyle name="40% - Accent4 2 5 9" xfId="24617" xr:uid="{254D36A2-D90B-4D16-999E-7F1E177A9623}"/>
    <cellStyle name="40% - Accent4 2 6" xfId="6926" xr:uid="{00000000-0005-0000-0000-00009B0E0000}"/>
    <cellStyle name="40% - Accent4 2 6 2" xfId="6927" xr:uid="{00000000-0005-0000-0000-00009C0E0000}"/>
    <cellStyle name="40% - Accent4 2 6 2 2" xfId="6928" xr:uid="{00000000-0005-0000-0000-00009D0E0000}"/>
    <cellStyle name="40% - Accent4 2 6 2 2 2" xfId="6929" xr:uid="{00000000-0005-0000-0000-00009E0E0000}"/>
    <cellStyle name="40% - Accent4 2 6 2 2 2 2" xfId="6930" xr:uid="{00000000-0005-0000-0000-00009F0E0000}"/>
    <cellStyle name="40% - Accent4 2 6 2 2 2 2 2" xfId="24665" xr:uid="{75E6485C-26BB-45A6-BE2F-8D7F28BB5E26}"/>
    <cellStyle name="40% - Accent4 2 6 2 2 2 3" xfId="6931" xr:uid="{00000000-0005-0000-0000-0000A00E0000}"/>
    <cellStyle name="40% - Accent4 2 6 2 2 2 3 2" xfId="24666" xr:uid="{50128E34-85B0-454D-B1D3-86291D22A8FD}"/>
    <cellStyle name="40% - Accent4 2 6 2 2 2 4" xfId="24664" xr:uid="{63049E44-0E9B-46B7-A5F0-D2B6ACF92031}"/>
    <cellStyle name="40% - Accent4 2 6 2 2 3" xfId="6932" xr:uid="{00000000-0005-0000-0000-0000A10E0000}"/>
    <cellStyle name="40% - Accent4 2 6 2 2 3 2" xfId="6933" xr:uid="{00000000-0005-0000-0000-0000A20E0000}"/>
    <cellStyle name="40% - Accent4 2 6 2 2 3 2 2" xfId="24668" xr:uid="{8B3196C7-1651-4EC3-A262-86C6E34DB8D1}"/>
    <cellStyle name="40% - Accent4 2 6 2 2 3 3" xfId="24667" xr:uid="{B193B126-0E08-4522-850B-C5D74B485F64}"/>
    <cellStyle name="40% - Accent4 2 6 2 2 4" xfId="6934" xr:uid="{00000000-0005-0000-0000-0000A30E0000}"/>
    <cellStyle name="40% - Accent4 2 6 2 2 4 2" xfId="24669" xr:uid="{31D003EA-2ECD-4886-8091-F05D901F6352}"/>
    <cellStyle name="40% - Accent4 2 6 2 2 5" xfId="24663" xr:uid="{91DA8723-4817-4ED8-B908-A453C6B87097}"/>
    <cellStyle name="40% - Accent4 2 6 2 3" xfId="6935" xr:uid="{00000000-0005-0000-0000-0000A40E0000}"/>
    <cellStyle name="40% - Accent4 2 6 2 3 2" xfId="6936" xr:uid="{00000000-0005-0000-0000-0000A50E0000}"/>
    <cellStyle name="40% - Accent4 2 6 2 3 2 2" xfId="6937" xr:uid="{00000000-0005-0000-0000-0000A60E0000}"/>
    <cellStyle name="40% - Accent4 2 6 2 3 2 2 2" xfId="24672" xr:uid="{DE18F214-BF62-4AF6-8D24-A06E2260FB83}"/>
    <cellStyle name="40% - Accent4 2 6 2 3 2 3" xfId="6938" xr:uid="{00000000-0005-0000-0000-0000A70E0000}"/>
    <cellStyle name="40% - Accent4 2 6 2 3 2 3 2" xfId="24673" xr:uid="{2D4B2DB9-D1D8-4B71-8C00-3AD426D6A1FD}"/>
    <cellStyle name="40% - Accent4 2 6 2 3 2 4" xfId="24671" xr:uid="{CD97D8D5-686F-4542-B045-DBC7B2328347}"/>
    <cellStyle name="40% - Accent4 2 6 2 3 3" xfId="6939" xr:uid="{00000000-0005-0000-0000-0000A80E0000}"/>
    <cellStyle name="40% - Accent4 2 6 2 3 3 2" xfId="6940" xr:uid="{00000000-0005-0000-0000-0000A90E0000}"/>
    <cellStyle name="40% - Accent4 2 6 2 3 3 2 2" xfId="24675" xr:uid="{30DAC54C-11C2-4490-9077-A7719B41C2E9}"/>
    <cellStyle name="40% - Accent4 2 6 2 3 3 3" xfId="24674" xr:uid="{C89EEAF9-790C-4707-B6CC-DCBBADCE933F}"/>
    <cellStyle name="40% - Accent4 2 6 2 3 4" xfId="6941" xr:uid="{00000000-0005-0000-0000-0000AA0E0000}"/>
    <cellStyle name="40% - Accent4 2 6 2 3 4 2" xfId="24676" xr:uid="{DCBAF43F-3BB8-42B9-972A-7C502EB85660}"/>
    <cellStyle name="40% - Accent4 2 6 2 3 5" xfId="24670" xr:uid="{AAAE480C-1BA9-4B91-BA3A-EE37530DE0D3}"/>
    <cellStyle name="40% - Accent4 2 6 2 4" xfId="6942" xr:uid="{00000000-0005-0000-0000-0000AB0E0000}"/>
    <cellStyle name="40% - Accent4 2 6 2 4 2" xfId="6943" xr:uid="{00000000-0005-0000-0000-0000AC0E0000}"/>
    <cellStyle name="40% - Accent4 2 6 2 4 2 2" xfId="24678" xr:uid="{58B0E3EC-5F2D-4873-9C2F-9E9918C8B611}"/>
    <cellStyle name="40% - Accent4 2 6 2 4 3" xfId="6944" xr:uid="{00000000-0005-0000-0000-0000AD0E0000}"/>
    <cellStyle name="40% - Accent4 2 6 2 4 3 2" xfId="24679" xr:uid="{49C979F4-FC1F-42E6-8E3D-33CB5B2BE396}"/>
    <cellStyle name="40% - Accent4 2 6 2 4 4" xfId="24677" xr:uid="{80AECA2C-77D7-40D5-AE54-A7D9DA68A36B}"/>
    <cellStyle name="40% - Accent4 2 6 2 5" xfId="6945" xr:uid="{00000000-0005-0000-0000-0000AE0E0000}"/>
    <cellStyle name="40% - Accent4 2 6 2 5 2" xfId="24680" xr:uid="{4B671E37-B844-4E40-830E-3C9B129DBEC3}"/>
    <cellStyle name="40% - Accent4 2 6 2 6" xfId="6946" xr:uid="{00000000-0005-0000-0000-0000AF0E0000}"/>
    <cellStyle name="40% - Accent4 2 6 2 6 2" xfId="6947" xr:uid="{00000000-0005-0000-0000-0000B00E0000}"/>
    <cellStyle name="40% - Accent4 2 6 2 6 2 2" xfId="24682" xr:uid="{BC912DB4-1EB5-4962-9670-2FE9D22A8829}"/>
    <cellStyle name="40% - Accent4 2 6 2 6 3" xfId="24681" xr:uid="{9924D74C-94FF-4D69-B3AA-59D7E83E3247}"/>
    <cellStyle name="40% - Accent4 2 6 2 7" xfId="6948" xr:uid="{00000000-0005-0000-0000-0000B10E0000}"/>
    <cellStyle name="40% - Accent4 2 6 2 7 2" xfId="24683" xr:uid="{8F39F09F-BAB3-47C2-90B3-B6DCCB11A18A}"/>
    <cellStyle name="40% - Accent4 2 6 2 8" xfId="24662" xr:uid="{AA1722CC-A75D-4BE4-92E7-933C033579E4}"/>
    <cellStyle name="40% - Accent4 2 6 3" xfId="6949" xr:uid="{00000000-0005-0000-0000-0000B20E0000}"/>
    <cellStyle name="40% - Accent4 2 6 3 2" xfId="6950" xr:uid="{00000000-0005-0000-0000-0000B30E0000}"/>
    <cellStyle name="40% - Accent4 2 6 3 2 2" xfId="6951" xr:uid="{00000000-0005-0000-0000-0000B40E0000}"/>
    <cellStyle name="40% - Accent4 2 6 3 2 2 2" xfId="24686" xr:uid="{BB75A62B-CD6C-4041-A6D5-8310AA4BD205}"/>
    <cellStyle name="40% - Accent4 2 6 3 2 3" xfId="6952" xr:uid="{00000000-0005-0000-0000-0000B50E0000}"/>
    <cellStyle name="40% - Accent4 2 6 3 2 3 2" xfId="24687" xr:uid="{3A90D0B9-8ED9-475A-89E9-695D1F27982A}"/>
    <cellStyle name="40% - Accent4 2 6 3 2 4" xfId="24685" xr:uid="{D5C59F15-6868-4371-BDA8-79096C7A7159}"/>
    <cellStyle name="40% - Accent4 2 6 3 3" xfId="6953" xr:uid="{00000000-0005-0000-0000-0000B60E0000}"/>
    <cellStyle name="40% - Accent4 2 6 3 3 2" xfId="6954" xr:uid="{00000000-0005-0000-0000-0000B70E0000}"/>
    <cellStyle name="40% - Accent4 2 6 3 3 2 2" xfId="24689" xr:uid="{1904CCAC-063A-4E20-83AA-69FF1683254B}"/>
    <cellStyle name="40% - Accent4 2 6 3 3 3" xfId="24688" xr:uid="{1326875D-62CB-4C0D-817F-0E8848EA7D46}"/>
    <cellStyle name="40% - Accent4 2 6 3 4" xfId="6955" xr:uid="{00000000-0005-0000-0000-0000B80E0000}"/>
    <cellStyle name="40% - Accent4 2 6 3 4 2" xfId="24690" xr:uid="{C54296FE-76A5-4086-A90E-AFA4B5029354}"/>
    <cellStyle name="40% - Accent4 2 6 3 5" xfId="24684" xr:uid="{169BB518-1212-41CC-9E86-FA7F66A8A26E}"/>
    <cellStyle name="40% - Accent4 2 6 4" xfId="6956" xr:uid="{00000000-0005-0000-0000-0000B90E0000}"/>
    <cellStyle name="40% - Accent4 2 6 4 2" xfId="6957" xr:uid="{00000000-0005-0000-0000-0000BA0E0000}"/>
    <cellStyle name="40% - Accent4 2 6 4 2 2" xfId="6958" xr:uid="{00000000-0005-0000-0000-0000BB0E0000}"/>
    <cellStyle name="40% - Accent4 2 6 4 2 2 2" xfId="24693" xr:uid="{961A666A-4601-4DBD-A15F-93CF5BEE8F3F}"/>
    <cellStyle name="40% - Accent4 2 6 4 2 3" xfId="6959" xr:uid="{00000000-0005-0000-0000-0000BC0E0000}"/>
    <cellStyle name="40% - Accent4 2 6 4 2 3 2" xfId="24694" xr:uid="{C8A923E5-6A20-4447-B6FB-CB9BDBF12CAF}"/>
    <cellStyle name="40% - Accent4 2 6 4 2 4" xfId="24692" xr:uid="{5951A54B-3F83-40A4-B60D-CAD4900E70AA}"/>
    <cellStyle name="40% - Accent4 2 6 4 3" xfId="6960" xr:uid="{00000000-0005-0000-0000-0000BD0E0000}"/>
    <cellStyle name="40% - Accent4 2 6 4 3 2" xfId="6961" xr:uid="{00000000-0005-0000-0000-0000BE0E0000}"/>
    <cellStyle name="40% - Accent4 2 6 4 3 2 2" xfId="24696" xr:uid="{79E266B5-9B1E-4B5B-8C95-E9D4B4AE2E7D}"/>
    <cellStyle name="40% - Accent4 2 6 4 3 3" xfId="24695" xr:uid="{475F029A-742D-4D9D-9394-B915B58FC3A7}"/>
    <cellStyle name="40% - Accent4 2 6 4 4" xfId="6962" xr:uid="{00000000-0005-0000-0000-0000BF0E0000}"/>
    <cellStyle name="40% - Accent4 2 6 4 4 2" xfId="24697" xr:uid="{D235ADC9-74E0-43DF-B934-E73BBEE81651}"/>
    <cellStyle name="40% - Accent4 2 6 4 5" xfId="24691" xr:uid="{E9FD25B3-A0E1-4E3C-89AB-DE4DF2340A53}"/>
    <cellStyle name="40% - Accent4 2 6 5" xfId="6963" xr:uid="{00000000-0005-0000-0000-0000C00E0000}"/>
    <cellStyle name="40% - Accent4 2 6 5 2" xfId="6964" xr:uid="{00000000-0005-0000-0000-0000C10E0000}"/>
    <cellStyle name="40% - Accent4 2 6 5 2 2" xfId="24699" xr:uid="{04E31E68-FFE5-4E01-9FFC-A1358A22CAAC}"/>
    <cellStyle name="40% - Accent4 2 6 5 3" xfId="6965" xr:uid="{00000000-0005-0000-0000-0000C20E0000}"/>
    <cellStyle name="40% - Accent4 2 6 5 3 2" xfId="24700" xr:uid="{EAE5338F-0ADA-4937-8B42-A2DFD44CCCAA}"/>
    <cellStyle name="40% - Accent4 2 6 5 4" xfId="24698" xr:uid="{538215A8-5068-4ADC-9129-B609EFEC4BE4}"/>
    <cellStyle name="40% - Accent4 2 6 6" xfId="6966" xr:uid="{00000000-0005-0000-0000-0000C30E0000}"/>
    <cellStyle name="40% - Accent4 2 6 6 2" xfId="24701" xr:uid="{395AE230-0812-4479-8F4C-BA6F57034046}"/>
    <cellStyle name="40% - Accent4 2 6 7" xfId="6967" xr:uid="{00000000-0005-0000-0000-0000C40E0000}"/>
    <cellStyle name="40% - Accent4 2 6 7 2" xfId="6968" xr:uid="{00000000-0005-0000-0000-0000C50E0000}"/>
    <cellStyle name="40% - Accent4 2 6 7 2 2" xfId="24703" xr:uid="{284DE7D7-3818-498F-944D-4765BD63AEB9}"/>
    <cellStyle name="40% - Accent4 2 6 7 3" xfId="24702" xr:uid="{46929224-6B4B-4C23-9339-D48F31E71461}"/>
    <cellStyle name="40% - Accent4 2 6 8" xfId="6969" xr:uid="{00000000-0005-0000-0000-0000C60E0000}"/>
    <cellStyle name="40% - Accent4 2 6 8 2" xfId="24704" xr:uid="{E0E466D9-01EE-41E6-BBC8-91B1BB58CB71}"/>
    <cellStyle name="40% - Accent4 2 6 9" xfId="24661" xr:uid="{B3A11E9B-8C0E-47F2-BDDB-28CB2DF7F6F1}"/>
    <cellStyle name="40% - Accent4 2 7" xfId="6970" xr:uid="{00000000-0005-0000-0000-0000C70E0000}"/>
    <cellStyle name="40% - Accent4 2 7 2" xfId="6971" xr:uid="{00000000-0005-0000-0000-0000C80E0000}"/>
    <cellStyle name="40% - Accent4 2 7 2 2" xfId="6972" xr:uid="{00000000-0005-0000-0000-0000C90E0000}"/>
    <cellStyle name="40% - Accent4 2 7 2 2 2" xfId="24707" xr:uid="{2A5A5997-C5F6-45A9-9FD7-4C09709A7949}"/>
    <cellStyle name="40% - Accent4 2 7 2 3" xfId="6973" xr:uid="{00000000-0005-0000-0000-0000CA0E0000}"/>
    <cellStyle name="40% - Accent4 2 7 2 3 2" xfId="24708" xr:uid="{B28DD004-7F5C-4DB9-9C43-F511BF617367}"/>
    <cellStyle name="40% - Accent4 2 7 2 4" xfId="24706" xr:uid="{1916A6EE-4483-424C-A990-319730ECC540}"/>
    <cellStyle name="40% - Accent4 2 7 3" xfId="6974" xr:uid="{00000000-0005-0000-0000-0000CB0E0000}"/>
    <cellStyle name="40% - Accent4 2 7 3 2" xfId="6975" xr:uid="{00000000-0005-0000-0000-0000CC0E0000}"/>
    <cellStyle name="40% - Accent4 2 7 3 2 2" xfId="24710" xr:uid="{C632BEC7-5795-457B-819B-E992D60B7F9E}"/>
    <cellStyle name="40% - Accent4 2 7 3 3" xfId="24709" xr:uid="{93BB012E-3038-4783-85E2-8BABF3D9962C}"/>
    <cellStyle name="40% - Accent4 2 7 4" xfId="6976" xr:uid="{00000000-0005-0000-0000-0000CD0E0000}"/>
    <cellStyle name="40% - Accent4 2 7 4 2" xfId="24711" xr:uid="{8780A384-0DEA-4F73-B317-949070EF2A1A}"/>
    <cellStyle name="40% - Accent4 2 7 5" xfId="24705" xr:uid="{B236094D-E1ED-488C-A65C-51D60D104F4C}"/>
    <cellStyle name="40% - Accent4 3" xfId="240" xr:uid="{00000000-0005-0000-0000-00004F000000}"/>
    <cellStyle name="40% - Accent4 3 10" xfId="6977" xr:uid="{00000000-0005-0000-0000-0000CE0E0000}"/>
    <cellStyle name="40% - Accent4 3 10 2" xfId="24712" xr:uid="{C4BC05FA-B126-4184-9DCD-F5670D987E30}"/>
    <cellStyle name="40% - Accent4 3 2" xfId="6978" xr:uid="{00000000-0005-0000-0000-0000CF0E0000}"/>
    <cellStyle name="40% - Accent4 3 2 2" xfId="6979" xr:uid="{00000000-0005-0000-0000-0000D00E0000}"/>
    <cellStyle name="40% - Accent4 3 2 2 2" xfId="6980" xr:uid="{00000000-0005-0000-0000-0000D10E0000}"/>
    <cellStyle name="40% - Accent4 3 2 2 2 2" xfId="6981" xr:uid="{00000000-0005-0000-0000-0000D20E0000}"/>
    <cellStyle name="40% - Accent4 3 2 2 2 2 2" xfId="6982" xr:uid="{00000000-0005-0000-0000-0000D30E0000}"/>
    <cellStyle name="40% - Accent4 3 2 2 2 2 2 2" xfId="24716" xr:uid="{642C82CA-A275-4132-B7D8-628BF34345F9}"/>
    <cellStyle name="40% - Accent4 3 2 2 2 2 3" xfId="6983" xr:uid="{00000000-0005-0000-0000-0000D40E0000}"/>
    <cellStyle name="40% - Accent4 3 2 2 2 2 3 2" xfId="24717" xr:uid="{520970C6-D7A7-40EF-8C8F-63CBAB2C0A44}"/>
    <cellStyle name="40% - Accent4 3 2 2 2 2 4" xfId="24715" xr:uid="{DF887D22-4BB6-41C0-9B05-4BACA332E054}"/>
    <cellStyle name="40% - Accent4 3 2 2 2 3" xfId="6984" xr:uid="{00000000-0005-0000-0000-0000D50E0000}"/>
    <cellStyle name="40% - Accent4 3 2 2 2 3 2" xfId="6985" xr:uid="{00000000-0005-0000-0000-0000D60E0000}"/>
    <cellStyle name="40% - Accent4 3 2 2 2 3 2 2" xfId="24719" xr:uid="{33CFB66F-863E-48A8-911E-E4BC94BA92EC}"/>
    <cellStyle name="40% - Accent4 3 2 2 2 3 3" xfId="24718" xr:uid="{8CC8F7B5-54EF-42FE-8157-B9D0EF02D73B}"/>
    <cellStyle name="40% - Accent4 3 2 2 2 4" xfId="6986" xr:uid="{00000000-0005-0000-0000-0000D70E0000}"/>
    <cellStyle name="40% - Accent4 3 2 2 2 4 2" xfId="24720" xr:uid="{F8D40ECB-AAC3-4844-ADAC-E6BE3B1A814B}"/>
    <cellStyle name="40% - Accent4 3 2 2 2 5" xfId="24714" xr:uid="{FAC8F110-C360-4B42-87E8-CCB0C293F59D}"/>
    <cellStyle name="40% - Accent4 3 2 2 3" xfId="6987" xr:uid="{00000000-0005-0000-0000-0000D80E0000}"/>
    <cellStyle name="40% - Accent4 3 2 2 3 2" xfId="6988" xr:uid="{00000000-0005-0000-0000-0000D90E0000}"/>
    <cellStyle name="40% - Accent4 3 2 2 3 2 2" xfId="24722" xr:uid="{114DF593-B576-498C-AA37-CE4CE263A28C}"/>
    <cellStyle name="40% - Accent4 3 2 2 3 3" xfId="6989" xr:uid="{00000000-0005-0000-0000-0000DA0E0000}"/>
    <cellStyle name="40% - Accent4 3 2 2 3 3 2" xfId="24723" xr:uid="{929BAC46-8837-4200-803F-CF30400EBC99}"/>
    <cellStyle name="40% - Accent4 3 2 2 3 4" xfId="24721" xr:uid="{77A67AE6-342F-4C46-9E9B-EF92FE7947D9}"/>
    <cellStyle name="40% - Accent4 3 2 2 4" xfId="6990" xr:uid="{00000000-0005-0000-0000-0000DB0E0000}"/>
    <cellStyle name="40% - Accent4 3 2 2 4 2" xfId="24724" xr:uid="{4510222D-7235-420A-B4E1-DDAB17D60185}"/>
    <cellStyle name="40% - Accent4 3 2 2 5" xfId="6991" xr:uid="{00000000-0005-0000-0000-0000DC0E0000}"/>
    <cellStyle name="40% - Accent4 3 2 2 5 2" xfId="6992" xr:uid="{00000000-0005-0000-0000-0000DD0E0000}"/>
    <cellStyle name="40% - Accent4 3 2 2 5 2 2" xfId="24726" xr:uid="{D830FBE2-0297-42D0-9C33-B597E0D820A6}"/>
    <cellStyle name="40% - Accent4 3 2 2 5 3" xfId="24725" xr:uid="{B66EDAB3-8BF2-4944-853E-724B57421602}"/>
    <cellStyle name="40% - Accent4 3 2 2 6" xfId="6993" xr:uid="{00000000-0005-0000-0000-0000DE0E0000}"/>
    <cellStyle name="40% - Accent4 3 2 2 6 2" xfId="24727" xr:uid="{F1B6390D-BEA5-47A4-B713-E5343814A363}"/>
    <cellStyle name="40% - Accent4 3 2 2 7" xfId="24713" xr:uid="{378E4E69-4090-4C2B-AFA5-B85544B35084}"/>
    <cellStyle name="40% - Accent4 3 2 3" xfId="6994" xr:uid="{00000000-0005-0000-0000-0000DF0E0000}"/>
    <cellStyle name="40% - Accent4 3 2 3 2" xfId="6995" xr:uid="{00000000-0005-0000-0000-0000E00E0000}"/>
    <cellStyle name="40% - Accent4 3 2 3 2 2" xfId="6996" xr:uid="{00000000-0005-0000-0000-0000E10E0000}"/>
    <cellStyle name="40% - Accent4 3 2 3 2 2 2" xfId="24730" xr:uid="{A117AE4E-FDE8-4A39-A057-069E80306876}"/>
    <cellStyle name="40% - Accent4 3 2 3 2 3" xfId="6997" xr:uid="{00000000-0005-0000-0000-0000E20E0000}"/>
    <cellStyle name="40% - Accent4 3 2 3 2 3 2" xfId="24731" xr:uid="{FFB67261-B907-48FF-91B7-686983ADFE31}"/>
    <cellStyle name="40% - Accent4 3 2 3 2 4" xfId="24729" xr:uid="{C12A373A-CCA9-4449-BBDF-FBD9369F68AA}"/>
    <cellStyle name="40% - Accent4 3 2 3 3" xfId="6998" xr:uid="{00000000-0005-0000-0000-0000E30E0000}"/>
    <cellStyle name="40% - Accent4 3 2 3 3 2" xfId="6999" xr:uid="{00000000-0005-0000-0000-0000E40E0000}"/>
    <cellStyle name="40% - Accent4 3 2 3 3 2 2" xfId="24733" xr:uid="{AC30CFCA-C3D2-4906-AB87-D590B18BF407}"/>
    <cellStyle name="40% - Accent4 3 2 3 3 3" xfId="24732" xr:uid="{BCE9C193-E17F-4427-AC1C-B1530963F043}"/>
    <cellStyle name="40% - Accent4 3 2 3 4" xfId="7000" xr:uid="{00000000-0005-0000-0000-0000E50E0000}"/>
    <cellStyle name="40% - Accent4 3 2 3 4 2" xfId="24734" xr:uid="{0099479C-77A7-4405-9EA8-BE0C79E4FF52}"/>
    <cellStyle name="40% - Accent4 3 2 3 5" xfId="24728" xr:uid="{B165C81A-E076-403C-8168-25975DB47BCC}"/>
    <cellStyle name="40% - Accent4 3 2 4" xfId="7001" xr:uid="{00000000-0005-0000-0000-0000E60E0000}"/>
    <cellStyle name="40% - Accent4 3 2 5" xfId="7002" xr:uid="{00000000-0005-0000-0000-0000E70E0000}"/>
    <cellStyle name="40% - Accent4 3 2 5 2" xfId="24735" xr:uid="{88598E6F-E09B-4FF4-87C1-95110525EE9C}"/>
    <cellStyle name="40% - Accent4 3 3" xfId="7003" xr:uid="{00000000-0005-0000-0000-0000E80E0000}"/>
    <cellStyle name="40% - Accent4 3 3 2" xfId="7004" xr:uid="{00000000-0005-0000-0000-0000E90E0000}"/>
    <cellStyle name="40% - Accent4 3 3 2 2" xfId="7005" xr:uid="{00000000-0005-0000-0000-0000EA0E0000}"/>
    <cellStyle name="40% - Accent4 3 3 2 2 2" xfId="24738" xr:uid="{8B882EFC-BD4B-4239-A574-8C430EF24A1D}"/>
    <cellStyle name="40% - Accent4 3 3 2 3" xfId="7006" xr:uid="{00000000-0005-0000-0000-0000EB0E0000}"/>
    <cellStyle name="40% - Accent4 3 3 2 3 2" xfId="7007" xr:uid="{00000000-0005-0000-0000-0000EC0E0000}"/>
    <cellStyle name="40% - Accent4 3 3 2 3 2 2" xfId="24740" xr:uid="{40A9B502-FC98-495C-8D77-5529098F6C8D}"/>
    <cellStyle name="40% - Accent4 3 3 2 3 3" xfId="24739" xr:uid="{927AA79F-2594-4D3E-8818-2FAAB28EA8DE}"/>
    <cellStyle name="40% - Accent4 3 3 2 4" xfId="24737" xr:uid="{345B2D32-D702-4DAB-B673-BFC0334DD5B3}"/>
    <cellStyle name="40% - Accent4 3 3 3" xfId="7008" xr:uid="{00000000-0005-0000-0000-0000ED0E0000}"/>
    <cellStyle name="40% - Accent4 3 3 3 2" xfId="24741" xr:uid="{149C1B16-7F14-41D0-9F40-CB46614C0757}"/>
    <cellStyle name="40% - Accent4 3 3 4" xfId="7009" xr:uid="{00000000-0005-0000-0000-0000EE0E0000}"/>
    <cellStyle name="40% - Accent4 3 3 4 2" xfId="7010" xr:uid="{00000000-0005-0000-0000-0000EF0E0000}"/>
    <cellStyle name="40% - Accent4 3 3 4 2 2" xfId="24743" xr:uid="{25BEBF9D-DAC3-4400-A707-16E6713E48AE}"/>
    <cellStyle name="40% - Accent4 3 3 4 3" xfId="24742" xr:uid="{30DEF747-D7FB-4E46-AAC1-9417C40A7F36}"/>
    <cellStyle name="40% - Accent4 3 3 5" xfId="7011" xr:uid="{00000000-0005-0000-0000-0000F00E0000}"/>
    <cellStyle name="40% - Accent4 3 3 5 2" xfId="24744" xr:uid="{A620A394-8103-4CFD-BBBE-61053890298A}"/>
    <cellStyle name="40% - Accent4 3 3 6" xfId="24736" xr:uid="{25C0F183-574D-4AF6-A058-6DC45C8F3AA5}"/>
    <cellStyle name="40% - Accent4 3 4" xfId="7012" xr:uid="{00000000-0005-0000-0000-0000F10E0000}"/>
    <cellStyle name="40% - Accent4 3 4 2" xfId="7013" xr:uid="{00000000-0005-0000-0000-0000F20E0000}"/>
    <cellStyle name="40% - Accent4 3 4 2 2" xfId="7014" xr:uid="{00000000-0005-0000-0000-0000F30E0000}"/>
    <cellStyle name="40% - Accent4 3 4 2 2 2" xfId="24747" xr:uid="{B3AB7511-B917-4AE5-97DB-2A4DCA89B94E}"/>
    <cellStyle name="40% - Accent4 3 4 2 3" xfId="7015" xr:uid="{00000000-0005-0000-0000-0000F40E0000}"/>
    <cellStyle name="40% - Accent4 3 4 2 3 2" xfId="24748" xr:uid="{906E1DAE-4663-44C1-AC9D-B0A1812D7352}"/>
    <cellStyle name="40% - Accent4 3 4 2 4" xfId="24746" xr:uid="{DA6E221D-2047-4D66-B158-D9DE0A8A6CB8}"/>
    <cellStyle name="40% - Accent4 3 4 3" xfId="7016" xr:uid="{00000000-0005-0000-0000-0000F50E0000}"/>
    <cellStyle name="40% - Accent4 3 4 3 2" xfId="24749" xr:uid="{C34F1FAF-18CD-400E-BF98-BD19731572BD}"/>
    <cellStyle name="40% - Accent4 3 4 4" xfId="7017" xr:uid="{00000000-0005-0000-0000-0000F60E0000}"/>
    <cellStyle name="40% - Accent4 3 4 4 2" xfId="7018" xr:uid="{00000000-0005-0000-0000-0000F70E0000}"/>
    <cellStyle name="40% - Accent4 3 4 4 2 2" xfId="24751" xr:uid="{C52A2718-FA13-4601-BA24-22A1C2600ACA}"/>
    <cellStyle name="40% - Accent4 3 4 4 3" xfId="24750" xr:uid="{FB40D41B-6DB2-4742-8622-D403C545BDC1}"/>
    <cellStyle name="40% - Accent4 3 4 5" xfId="7019" xr:uid="{00000000-0005-0000-0000-0000F80E0000}"/>
    <cellStyle name="40% - Accent4 3 4 5 2" xfId="24752" xr:uid="{56E49FF7-81D5-449E-B974-F2C347A04110}"/>
    <cellStyle name="40% - Accent4 3 4 6" xfId="24745" xr:uid="{62E11B90-48E9-41FC-9098-E1695B9E545E}"/>
    <cellStyle name="40% - Accent4 3 5" xfId="7020" xr:uid="{00000000-0005-0000-0000-0000F90E0000}"/>
    <cellStyle name="40% - Accent4 3 5 2" xfId="7021" xr:uid="{00000000-0005-0000-0000-0000FA0E0000}"/>
    <cellStyle name="40% - Accent4 3 5 2 2" xfId="7022" xr:uid="{00000000-0005-0000-0000-0000FB0E0000}"/>
    <cellStyle name="40% - Accent4 3 5 2 2 2" xfId="24755" xr:uid="{08381F0B-79D3-4143-BD58-69F35970B0EE}"/>
    <cellStyle name="40% - Accent4 3 5 2 3" xfId="7023" xr:uid="{00000000-0005-0000-0000-0000FC0E0000}"/>
    <cellStyle name="40% - Accent4 3 5 2 3 2" xfId="24756" xr:uid="{779C5ACD-EBF8-4485-BA25-7D2FE4579072}"/>
    <cellStyle name="40% - Accent4 3 5 2 4" xfId="24754" xr:uid="{D130B8B1-EFC9-45C9-8D9D-30FFC8F853E0}"/>
    <cellStyle name="40% - Accent4 3 5 3" xfId="7024" xr:uid="{00000000-0005-0000-0000-0000FD0E0000}"/>
    <cellStyle name="40% - Accent4 3 5 3 2" xfId="7025" xr:uid="{00000000-0005-0000-0000-0000FE0E0000}"/>
    <cellStyle name="40% - Accent4 3 5 3 2 2" xfId="24758" xr:uid="{4CD80E81-B903-4F52-B519-6ACB00E31F73}"/>
    <cellStyle name="40% - Accent4 3 5 3 3" xfId="24757" xr:uid="{96647C97-BBA8-4C32-A779-EEEC4FD43155}"/>
    <cellStyle name="40% - Accent4 3 5 4" xfId="7026" xr:uid="{00000000-0005-0000-0000-0000FF0E0000}"/>
    <cellStyle name="40% - Accent4 3 5 4 2" xfId="24759" xr:uid="{F2A5ABAF-C719-4667-AC9E-0877C5298CA8}"/>
    <cellStyle name="40% - Accent4 3 5 5" xfId="24753" xr:uid="{C07C21CA-2791-4BF4-A8E3-FE35ABCC8A7D}"/>
    <cellStyle name="40% - Accent4 3 6" xfId="7027" xr:uid="{00000000-0005-0000-0000-0000000F0000}"/>
    <cellStyle name="40% - Accent4 3 6 2" xfId="7028" xr:uid="{00000000-0005-0000-0000-0000010F0000}"/>
    <cellStyle name="40% - Accent4 3 6 2 2" xfId="24761" xr:uid="{04EC359A-3DDF-4881-9166-35F8A3E54CB1}"/>
    <cellStyle name="40% - Accent4 3 6 3" xfId="7029" xr:uid="{00000000-0005-0000-0000-0000020F0000}"/>
    <cellStyle name="40% - Accent4 3 6 3 2" xfId="24762" xr:uid="{087FA676-F1D1-4769-AAF3-69F94EF67BF4}"/>
    <cellStyle name="40% - Accent4 3 6 4" xfId="24760" xr:uid="{75963E7C-A985-4569-888D-18046B5BB60D}"/>
    <cellStyle name="40% - Accent4 3 7" xfId="7030" xr:uid="{00000000-0005-0000-0000-0000030F0000}"/>
    <cellStyle name="40% - Accent4 3 7 2" xfId="24763" xr:uid="{86D5A649-87BF-4D9B-91E4-C699AFDE2325}"/>
    <cellStyle name="40% - Accent4 3 8" xfId="7031" xr:uid="{00000000-0005-0000-0000-0000040F0000}"/>
    <cellStyle name="40% - Accent4 3 8 2" xfId="7032" xr:uid="{00000000-0005-0000-0000-0000050F0000}"/>
    <cellStyle name="40% - Accent4 3 8 2 2" xfId="24765" xr:uid="{FDDD2E12-6085-4FA7-B73F-26E9627DC363}"/>
    <cellStyle name="40% - Accent4 3 8 3" xfId="24764" xr:uid="{0AE295B9-9584-47E1-8669-473B7B95CE0B}"/>
    <cellStyle name="40% - Accent4 3 9" xfId="7033" xr:uid="{00000000-0005-0000-0000-0000060F0000}"/>
    <cellStyle name="40% - Accent4 3 9 2" xfId="24766" xr:uid="{61C195F7-9136-4E59-8448-A076E7224286}"/>
    <cellStyle name="40% - Accent4 4" xfId="241" xr:uid="{00000000-0005-0000-0000-000050000000}"/>
    <cellStyle name="40% - Accent4 4 10" xfId="7034" xr:uid="{00000000-0005-0000-0000-0000070F0000}"/>
    <cellStyle name="40% - Accent4 4 10 2" xfId="24767" xr:uid="{72262FBE-08EC-4AC1-9D58-5BBE14C3EF36}"/>
    <cellStyle name="40% - Accent4 4 2" xfId="7035" xr:uid="{00000000-0005-0000-0000-0000080F0000}"/>
    <cellStyle name="40% - Accent4 4 2 2" xfId="7036" xr:uid="{00000000-0005-0000-0000-0000090F0000}"/>
    <cellStyle name="40% - Accent4 4 2 2 2" xfId="7037" xr:uid="{00000000-0005-0000-0000-00000A0F0000}"/>
    <cellStyle name="40% - Accent4 4 2 2 2 2" xfId="7038" xr:uid="{00000000-0005-0000-0000-00000B0F0000}"/>
    <cellStyle name="40% - Accent4 4 2 2 2 2 2" xfId="7039" xr:uid="{00000000-0005-0000-0000-00000C0F0000}"/>
    <cellStyle name="40% - Accent4 4 2 2 2 2 2 2" xfId="24771" xr:uid="{5ABCF721-A660-40BB-B35E-96E019DBD31D}"/>
    <cellStyle name="40% - Accent4 4 2 2 2 2 3" xfId="7040" xr:uid="{00000000-0005-0000-0000-00000D0F0000}"/>
    <cellStyle name="40% - Accent4 4 2 2 2 2 3 2" xfId="24772" xr:uid="{764F1119-7043-4FB1-99D2-50E3B88ABC3C}"/>
    <cellStyle name="40% - Accent4 4 2 2 2 2 4" xfId="24770" xr:uid="{530F1AED-4320-4C71-A5D2-BC9E696B5F07}"/>
    <cellStyle name="40% - Accent4 4 2 2 2 3" xfId="7041" xr:uid="{00000000-0005-0000-0000-00000E0F0000}"/>
    <cellStyle name="40% - Accent4 4 2 2 2 3 2" xfId="7042" xr:uid="{00000000-0005-0000-0000-00000F0F0000}"/>
    <cellStyle name="40% - Accent4 4 2 2 2 3 2 2" xfId="24774" xr:uid="{B7012245-A8BE-4BFC-93AC-9EDD6571BF5A}"/>
    <cellStyle name="40% - Accent4 4 2 2 2 3 3" xfId="24773" xr:uid="{1030CD02-4842-4981-94BB-FC4551555E53}"/>
    <cellStyle name="40% - Accent4 4 2 2 2 4" xfId="7043" xr:uid="{00000000-0005-0000-0000-0000100F0000}"/>
    <cellStyle name="40% - Accent4 4 2 2 2 4 2" xfId="24775" xr:uid="{EE1A2BDF-EA48-4265-AA7D-91AE8EE187FA}"/>
    <cellStyle name="40% - Accent4 4 2 2 2 5" xfId="24769" xr:uid="{3CD7FBF0-DC47-4BC2-AFA7-532BDAB5DB6E}"/>
    <cellStyle name="40% - Accent4 4 2 2 3" xfId="7044" xr:uid="{00000000-0005-0000-0000-0000110F0000}"/>
    <cellStyle name="40% - Accent4 4 2 2 3 2" xfId="7045" xr:uid="{00000000-0005-0000-0000-0000120F0000}"/>
    <cellStyle name="40% - Accent4 4 2 2 3 2 2" xfId="24777" xr:uid="{9354C0CB-5D2B-4718-8392-D77F2683F04A}"/>
    <cellStyle name="40% - Accent4 4 2 2 3 3" xfId="7046" xr:uid="{00000000-0005-0000-0000-0000130F0000}"/>
    <cellStyle name="40% - Accent4 4 2 2 3 3 2" xfId="24778" xr:uid="{E7B828A1-9945-42D1-9041-D89F4F8B45DB}"/>
    <cellStyle name="40% - Accent4 4 2 2 3 4" xfId="24776" xr:uid="{995436A3-63BB-42A4-9DD9-AF88BA4F6FE9}"/>
    <cellStyle name="40% - Accent4 4 2 2 4" xfId="7047" xr:uid="{00000000-0005-0000-0000-0000140F0000}"/>
    <cellStyle name="40% - Accent4 4 2 2 4 2" xfId="24779" xr:uid="{7181CFFD-2DB1-42B7-9859-7DBEEC7962D6}"/>
    <cellStyle name="40% - Accent4 4 2 2 5" xfId="7048" xr:uid="{00000000-0005-0000-0000-0000150F0000}"/>
    <cellStyle name="40% - Accent4 4 2 2 5 2" xfId="7049" xr:uid="{00000000-0005-0000-0000-0000160F0000}"/>
    <cellStyle name="40% - Accent4 4 2 2 5 2 2" xfId="24781" xr:uid="{20D83D3D-48E6-4B65-920C-38454208F3DD}"/>
    <cellStyle name="40% - Accent4 4 2 2 5 3" xfId="24780" xr:uid="{F7A262BB-9A21-4B68-A11F-2B75598557EC}"/>
    <cellStyle name="40% - Accent4 4 2 2 6" xfId="7050" xr:uid="{00000000-0005-0000-0000-0000170F0000}"/>
    <cellStyle name="40% - Accent4 4 2 2 6 2" xfId="24782" xr:uid="{C991AC40-2CF3-4027-B80E-15180B2E2C74}"/>
    <cellStyle name="40% - Accent4 4 2 2 7" xfId="24768" xr:uid="{847590E8-F02F-45D4-A5CB-6C463B340CD5}"/>
    <cellStyle name="40% - Accent4 4 2 3" xfId="7051" xr:uid="{00000000-0005-0000-0000-0000180F0000}"/>
    <cellStyle name="40% - Accent4 4 2 3 2" xfId="7052" xr:uid="{00000000-0005-0000-0000-0000190F0000}"/>
    <cellStyle name="40% - Accent4 4 2 3 2 2" xfId="7053" xr:uid="{00000000-0005-0000-0000-00001A0F0000}"/>
    <cellStyle name="40% - Accent4 4 2 3 2 2 2" xfId="24785" xr:uid="{957275A7-42FF-433E-9CEA-C0A025C12057}"/>
    <cellStyle name="40% - Accent4 4 2 3 2 3" xfId="7054" xr:uid="{00000000-0005-0000-0000-00001B0F0000}"/>
    <cellStyle name="40% - Accent4 4 2 3 2 3 2" xfId="24786" xr:uid="{E0D1E559-1188-4F86-BAFF-F22BDECACAA2}"/>
    <cellStyle name="40% - Accent4 4 2 3 2 4" xfId="24784" xr:uid="{77FBC037-9E28-4534-8C28-5D0F12ED1433}"/>
    <cellStyle name="40% - Accent4 4 2 3 3" xfId="7055" xr:uid="{00000000-0005-0000-0000-00001C0F0000}"/>
    <cellStyle name="40% - Accent4 4 2 3 3 2" xfId="7056" xr:uid="{00000000-0005-0000-0000-00001D0F0000}"/>
    <cellStyle name="40% - Accent4 4 2 3 3 2 2" xfId="24788" xr:uid="{BC05B754-8A6D-4C17-916C-EC84AFFA1684}"/>
    <cellStyle name="40% - Accent4 4 2 3 3 3" xfId="24787" xr:uid="{F24B9476-6CC4-4F61-AC82-4BF066D0D5B1}"/>
    <cellStyle name="40% - Accent4 4 2 3 4" xfId="7057" xr:uid="{00000000-0005-0000-0000-00001E0F0000}"/>
    <cellStyle name="40% - Accent4 4 2 3 4 2" xfId="24789" xr:uid="{34647643-5D71-4E11-974B-4B94833E2082}"/>
    <cellStyle name="40% - Accent4 4 2 3 5" xfId="24783" xr:uid="{D39DCF3F-F924-429C-8093-94A64ABDD4A1}"/>
    <cellStyle name="40% - Accent4 4 2 4" xfId="7058" xr:uid="{00000000-0005-0000-0000-00001F0F0000}"/>
    <cellStyle name="40% - Accent4 4 2 5" xfId="7059" xr:uid="{00000000-0005-0000-0000-0000200F0000}"/>
    <cellStyle name="40% - Accent4 4 2 5 2" xfId="24790" xr:uid="{F8FA9A3D-F223-426E-9655-AD639D159A30}"/>
    <cellStyle name="40% - Accent4 4 3" xfId="7060" xr:uid="{00000000-0005-0000-0000-0000210F0000}"/>
    <cellStyle name="40% - Accent4 4 3 2" xfId="7061" xr:uid="{00000000-0005-0000-0000-0000220F0000}"/>
    <cellStyle name="40% - Accent4 4 3 2 2" xfId="7062" xr:uid="{00000000-0005-0000-0000-0000230F0000}"/>
    <cellStyle name="40% - Accent4 4 3 2 2 2" xfId="24793" xr:uid="{3C64F1CF-0D0B-4333-8533-0F8AD45C2B14}"/>
    <cellStyle name="40% - Accent4 4 3 2 3" xfId="7063" xr:uid="{00000000-0005-0000-0000-0000240F0000}"/>
    <cellStyle name="40% - Accent4 4 3 2 3 2" xfId="24794" xr:uid="{801001F3-6764-41E3-8AAC-F5ADA29011FE}"/>
    <cellStyle name="40% - Accent4 4 3 2 4" xfId="24792" xr:uid="{D95ECA1C-90A3-45AD-B587-3358BFF80EBD}"/>
    <cellStyle name="40% - Accent4 4 3 3" xfId="7064" xr:uid="{00000000-0005-0000-0000-0000250F0000}"/>
    <cellStyle name="40% - Accent4 4 3 3 2" xfId="24795" xr:uid="{3174A772-A225-4BD0-B698-774DD044841D}"/>
    <cellStyle name="40% - Accent4 4 3 4" xfId="7065" xr:uid="{00000000-0005-0000-0000-0000260F0000}"/>
    <cellStyle name="40% - Accent4 4 3 4 2" xfId="7066" xr:uid="{00000000-0005-0000-0000-0000270F0000}"/>
    <cellStyle name="40% - Accent4 4 3 4 2 2" xfId="24797" xr:uid="{C1375532-2476-4256-9D92-83CF15251BB5}"/>
    <cellStyle name="40% - Accent4 4 3 4 3" xfId="24796" xr:uid="{EA10B178-A69A-4291-8877-CDF0E8EAD98C}"/>
    <cellStyle name="40% - Accent4 4 3 5" xfId="7067" xr:uid="{00000000-0005-0000-0000-0000280F0000}"/>
    <cellStyle name="40% - Accent4 4 3 5 2" xfId="24798" xr:uid="{CF15049B-B238-4C62-9240-2A8624160057}"/>
    <cellStyle name="40% - Accent4 4 3 6" xfId="24791" xr:uid="{A2498C0E-1C95-4BA9-ACEE-1811840F5F32}"/>
    <cellStyle name="40% - Accent4 4 4" xfId="7068" xr:uid="{00000000-0005-0000-0000-0000290F0000}"/>
    <cellStyle name="40% - Accent4 4 4 2" xfId="7069" xr:uid="{00000000-0005-0000-0000-00002A0F0000}"/>
    <cellStyle name="40% - Accent4 4 4 2 2" xfId="7070" xr:uid="{00000000-0005-0000-0000-00002B0F0000}"/>
    <cellStyle name="40% - Accent4 4 4 2 2 2" xfId="24801" xr:uid="{2A6FA1CF-C9EE-489C-BBF2-889FB18EC88C}"/>
    <cellStyle name="40% - Accent4 4 4 2 3" xfId="7071" xr:uid="{00000000-0005-0000-0000-00002C0F0000}"/>
    <cellStyle name="40% - Accent4 4 4 2 3 2" xfId="24802" xr:uid="{8CC5C3DB-93CC-4B13-B999-5429421E1333}"/>
    <cellStyle name="40% - Accent4 4 4 2 4" xfId="24800" xr:uid="{8DEF6643-0B7A-440B-93F6-03D9D4A980EE}"/>
    <cellStyle name="40% - Accent4 4 4 3" xfId="7072" xr:uid="{00000000-0005-0000-0000-00002D0F0000}"/>
    <cellStyle name="40% - Accent4 4 4 3 2" xfId="7073" xr:uid="{00000000-0005-0000-0000-00002E0F0000}"/>
    <cellStyle name="40% - Accent4 4 4 3 2 2" xfId="24804" xr:uid="{527D73BC-6044-4B08-A136-8546B59DF670}"/>
    <cellStyle name="40% - Accent4 4 4 3 3" xfId="24803" xr:uid="{F5FE9C64-05E8-4494-92F5-FC4A88922119}"/>
    <cellStyle name="40% - Accent4 4 4 4" xfId="7074" xr:uid="{00000000-0005-0000-0000-00002F0F0000}"/>
    <cellStyle name="40% - Accent4 4 4 4 2" xfId="24805" xr:uid="{A794DAEA-319A-4F54-AD32-4D14ED9A53E6}"/>
    <cellStyle name="40% - Accent4 4 4 5" xfId="24799" xr:uid="{03FA36C4-287D-4FE9-B6DF-D39D76F5D5FD}"/>
    <cellStyle name="40% - Accent4 4 5" xfId="7075" xr:uid="{00000000-0005-0000-0000-0000300F0000}"/>
    <cellStyle name="40% - Accent4 4 5 2" xfId="7076" xr:uid="{00000000-0005-0000-0000-0000310F0000}"/>
    <cellStyle name="40% - Accent4 4 5 2 2" xfId="7077" xr:uid="{00000000-0005-0000-0000-0000320F0000}"/>
    <cellStyle name="40% - Accent4 4 5 2 2 2" xfId="24808" xr:uid="{A63B3959-4072-45F5-847B-CBE1ABDD7A09}"/>
    <cellStyle name="40% - Accent4 4 5 2 3" xfId="7078" xr:uid="{00000000-0005-0000-0000-0000330F0000}"/>
    <cellStyle name="40% - Accent4 4 5 2 3 2" xfId="24809" xr:uid="{3DE1FA75-2507-4127-9515-0BA59DAF43D7}"/>
    <cellStyle name="40% - Accent4 4 5 2 4" xfId="24807" xr:uid="{ECF5AD02-D54C-4FCB-954F-09D63CD52D27}"/>
    <cellStyle name="40% - Accent4 4 5 3" xfId="7079" xr:uid="{00000000-0005-0000-0000-0000340F0000}"/>
    <cellStyle name="40% - Accent4 4 5 3 2" xfId="7080" xr:uid="{00000000-0005-0000-0000-0000350F0000}"/>
    <cellStyle name="40% - Accent4 4 5 3 2 2" xfId="24811" xr:uid="{BBFC8763-4937-4D51-A754-2ECE2933D72F}"/>
    <cellStyle name="40% - Accent4 4 5 3 3" xfId="24810" xr:uid="{0143C3DC-486B-4B2E-869F-BDBE379BE51F}"/>
    <cellStyle name="40% - Accent4 4 5 4" xfId="7081" xr:uid="{00000000-0005-0000-0000-0000360F0000}"/>
    <cellStyle name="40% - Accent4 4 5 4 2" xfId="24812" xr:uid="{5AA7C252-DC5B-4DCE-ACA9-BF8AB3B93A1A}"/>
    <cellStyle name="40% - Accent4 4 5 5" xfId="24806" xr:uid="{63B88176-FBA5-4559-97D9-71E51F0F506E}"/>
    <cellStyle name="40% - Accent4 4 6" xfId="7082" xr:uid="{00000000-0005-0000-0000-0000370F0000}"/>
    <cellStyle name="40% - Accent4 4 6 2" xfId="7083" xr:uid="{00000000-0005-0000-0000-0000380F0000}"/>
    <cellStyle name="40% - Accent4 4 6 2 2" xfId="24814" xr:uid="{1B377976-2EE1-4FDB-9F85-ACE12660B836}"/>
    <cellStyle name="40% - Accent4 4 6 3" xfId="7084" xr:uid="{00000000-0005-0000-0000-0000390F0000}"/>
    <cellStyle name="40% - Accent4 4 6 3 2" xfId="24815" xr:uid="{346A141B-4182-4ECF-AA6F-2EE194E61D97}"/>
    <cellStyle name="40% - Accent4 4 6 4" xfId="24813" xr:uid="{557621FC-7BA3-492E-9D71-C9B726A43123}"/>
    <cellStyle name="40% - Accent4 4 7" xfId="7085" xr:uid="{00000000-0005-0000-0000-00003A0F0000}"/>
    <cellStyle name="40% - Accent4 4 7 2" xfId="24816" xr:uid="{4AC9C7FE-654B-4CE7-A999-33AA000FBBFC}"/>
    <cellStyle name="40% - Accent4 4 8" xfId="7086" xr:uid="{00000000-0005-0000-0000-00003B0F0000}"/>
    <cellStyle name="40% - Accent4 4 8 2" xfId="7087" xr:uid="{00000000-0005-0000-0000-00003C0F0000}"/>
    <cellStyle name="40% - Accent4 4 8 2 2" xfId="24818" xr:uid="{CC323968-3E7E-41D8-A582-A9C6096D1693}"/>
    <cellStyle name="40% - Accent4 4 8 3" xfId="24817" xr:uid="{35924900-200D-4511-B1AD-46D8F3FA7D99}"/>
    <cellStyle name="40% - Accent4 4 9" xfId="7088" xr:uid="{00000000-0005-0000-0000-00003D0F0000}"/>
    <cellStyle name="40% - Accent4 4 9 2" xfId="24819" xr:uid="{7F35C41E-6D48-4215-9814-AD7DC4765F25}"/>
    <cellStyle name="40% - Accent4 5" xfId="242" xr:uid="{00000000-0005-0000-0000-000051000000}"/>
    <cellStyle name="40% - Accent4 5 2" xfId="7090" xr:uid="{00000000-0005-0000-0000-00003F0F0000}"/>
    <cellStyle name="40% - Accent4 5 2 2" xfId="7091" xr:uid="{00000000-0005-0000-0000-0000400F0000}"/>
    <cellStyle name="40% - Accent4 5 2 2 2" xfId="7092" xr:uid="{00000000-0005-0000-0000-0000410F0000}"/>
    <cellStyle name="40% - Accent4 5 2 2 2 2" xfId="7093" xr:uid="{00000000-0005-0000-0000-0000420F0000}"/>
    <cellStyle name="40% - Accent4 5 2 2 2 2 2" xfId="7094" xr:uid="{00000000-0005-0000-0000-0000430F0000}"/>
    <cellStyle name="40% - Accent4 5 2 2 2 2 2 2" xfId="24824" xr:uid="{CC74DACB-69EF-4B4F-9D76-BD8B148CC94F}"/>
    <cellStyle name="40% - Accent4 5 2 2 2 2 3" xfId="7095" xr:uid="{00000000-0005-0000-0000-0000440F0000}"/>
    <cellStyle name="40% - Accent4 5 2 2 2 2 3 2" xfId="24825" xr:uid="{B83EED7D-6F64-403A-8399-433BF4DDDA94}"/>
    <cellStyle name="40% - Accent4 5 2 2 2 2 4" xfId="24823" xr:uid="{E68B1726-0D8B-4B76-9954-A58C69A87CAA}"/>
    <cellStyle name="40% - Accent4 5 2 2 2 3" xfId="7096" xr:uid="{00000000-0005-0000-0000-0000450F0000}"/>
    <cellStyle name="40% - Accent4 5 2 2 2 3 2" xfId="7097" xr:uid="{00000000-0005-0000-0000-0000460F0000}"/>
    <cellStyle name="40% - Accent4 5 2 2 2 3 2 2" xfId="24827" xr:uid="{0EA66D76-6512-4E8D-8F31-BBB08763F6E1}"/>
    <cellStyle name="40% - Accent4 5 2 2 2 3 3" xfId="24826" xr:uid="{A176ABFE-FA95-47A7-A22D-9E400D616A27}"/>
    <cellStyle name="40% - Accent4 5 2 2 2 4" xfId="7098" xr:uid="{00000000-0005-0000-0000-0000470F0000}"/>
    <cellStyle name="40% - Accent4 5 2 2 2 4 2" xfId="24828" xr:uid="{1D236868-7589-4357-8DAD-E8BF8E44AB11}"/>
    <cellStyle name="40% - Accent4 5 2 2 2 5" xfId="24822" xr:uid="{8C98B916-F57C-4366-BE37-42EBFE3A0C04}"/>
    <cellStyle name="40% - Accent4 5 2 2 3" xfId="7099" xr:uid="{00000000-0005-0000-0000-0000480F0000}"/>
    <cellStyle name="40% - Accent4 5 2 2 3 2" xfId="7100" xr:uid="{00000000-0005-0000-0000-0000490F0000}"/>
    <cellStyle name="40% - Accent4 5 2 2 3 2 2" xfId="24830" xr:uid="{2138E1D0-D3EF-4566-905A-D2CFFB68ADA9}"/>
    <cellStyle name="40% - Accent4 5 2 2 3 3" xfId="7101" xr:uid="{00000000-0005-0000-0000-00004A0F0000}"/>
    <cellStyle name="40% - Accent4 5 2 2 3 3 2" xfId="24831" xr:uid="{5E5455C3-34E0-4968-8FD7-13B211F532BC}"/>
    <cellStyle name="40% - Accent4 5 2 2 3 4" xfId="24829" xr:uid="{FF4FD738-A9AC-49BD-983B-74CB0542EFAF}"/>
    <cellStyle name="40% - Accent4 5 2 2 4" xfId="7102" xr:uid="{00000000-0005-0000-0000-00004B0F0000}"/>
    <cellStyle name="40% - Accent4 5 2 2 4 2" xfId="24832" xr:uid="{1174D6EC-8541-4B4B-B722-58FF3E6132EA}"/>
    <cellStyle name="40% - Accent4 5 2 2 5" xfId="7103" xr:uid="{00000000-0005-0000-0000-00004C0F0000}"/>
    <cellStyle name="40% - Accent4 5 2 2 5 2" xfId="7104" xr:uid="{00000000-0005-0000-0000-00004D0F0000}"/>
    <cellStyle name="40% - Accent4 5 2 2 5 2 2" xfId="24834" xr:uid="{03CA422F-58B8-4B81-A7E6-E8EC971827F1}"/>
    <cellStyle name="40% - Accent4 5 2 2 5 3" xfId="24833" xr:uid="{4A014B82-823A-4CB7-AE40-A1EFC9F29044}"/>
    <cellStyle name="40% - Accent4 5 2 2 6" xfId="7105" xr:uid="{00000000-0005-0000-0000-00004E0F0000}"/>
    <cellStyle name="40% - Accent4 5 2 2 6 2" xfId="24835" xr:uid="{772136B9-562E-4484-8499-34A4657D11DB}"/>
    <cellStyle name="40% - Accent4 5 2 2 7" xfId="24821" xr:uid="{E9CCEA07-E652-4E42-A604-EF1A6BD0CDF6}"/>
    <cellStyle name="40% - Accent4 5 2 3" xfId="7106" xr:uid="{00000000-0005-0000-0000-00004F0F0000}"/>
    <cellStyle name="40% - Accent4 5 2 3 2" xfId="7107" xr:uid="{00000000-0005-0000-0000-0000500F0000}"/>
    <cellStyle name="40% - Accent4 5 2 3 2 2" xfId="7108" xr:uid="{00000000-0005-0000-0000-0000510F0000}"/>
    <cellStyle name="40% - Accent4 5 2 3 2 2 2" xfId="24838" xr:uid="{9EF15EEC-2245-46A4-B81A-53EC39534ACF}"/>
    <cellStyle name="40% - Accent4 5 2 3 2 3" xfId="7109" xr:uid="{00000000-0005-0000-0000-0000520F0000}"/>
    <cellStyle name="40% - Accent4 5 2 3 2 3 2" xfId="24839" xr:uid="{5DA082D3-A5A4-4CBD-B22B-C7622470000D}"/>
    <cellStyle name="40% - Accent4 5 2 3 2 4" xfId="24837" xr:uid="{76D00CEE-3D0E-402B-BE9A-5E298E176F09}"/>
    <cellStyle name="40% - Accent4 5 2 3 3" xfId="7110" xr:uid="{00000000-0005-0000-0000-0000530F0000}"/>
    <cellStyle name="40% - Accent4 5 2 3 3 2" xfId="7111" xr:uid="{00000000-0005-0000-0000-0000540F0000}"/>
    <cellStyle name="40% - Accent4 5 2 3 3 2 2" xfId="24841" xr:uid="{3AD415B7-517E-4398-9F97-589073128CAE}"/>
    <cellStyle name="40% - Accent4 5 2 3 3 3" xfId="24840" xr:uid="{78020458-63FD-4668-A690-649C47E052B3}"/>
    <cellStyle name="40% - Accent4 5 2 3 4" xfId="7112" xr:uid="{00000000-0005-0000-0000-0000550F0000}"/>
    <cellStyle name="40% - Accent4 5 2 3 4 2" xfId="24842" xr:uid="{3996A4DB-3F1D-496B-B99C-6A84C8C3790A}"/>
    <cellStyle name="40% - Accent4 5 2 3 5" xfId="24836" xr:uid="{67F3F455-7B70-4D66-9C75-7EA3F850C5AB}"/>
    <cellStyle name="40% - Accent4 5 2 4" xfId="7113" xr:uid="{00000000-0005-0000-0000-0000560F0000}"/>
    <cellStyle name="40% - Accent4 5 2 5" xfId="7114" xr:uid="{00000000-0005-0000-0000-0000570F0000}"/>
    <cellStyle name="40% - Accent4 5 2 5 2" xfId="24843" xr:uid="{ABFFE3E8-6F3D-4EEC-BEB3-CABA17410943}"/>
    <cellStyle name="40% - Accent4 5 3" xfId="7115" xr:uid="{00000000-0005-0000-0000-0000580F0000}"/>
    <cellStyle name="40% - Accent4 5 3 2" xfId="7116" xr:uid="{00000000-0005-0000-0000-0000590F0000}"/>
    <cellStyle name="40% - Accent4 5 3 2 2" xfId="7117" xr:uid="{00000000-0005-0000-0000-00005A0F0000}"/>
    <cellStyle name="40% - Accent4 5 3 2 2 2" xfId="24846" xr:uid="{A30C198C-14BA-4398-BDF0-5020A421500C}"/>
    <cellStyle name="40% - Accent4 5 3 2 3" xfId="7118" xr:uid="{00000000-0005-0000-0000-00005B0F0000}"/>
    <cellStyle name="40% - Accent4 5 3 2 3 2" xfId="24847" xr:uid="{F4F9E7D6-8F10-4A09-9E02-ED354BD50946}"/>
    <cellStyle name="40% - Accent4 5 3 2 4" xfId="24845" xr:uid="{B7C58168-1EAE-44A1-B13C-DB2DCA08AF4E}"/>
    <cellStyle name="40% - Accent4 5 3 3" xfId="7119" xr:uid="{00000000-0005-0000-0000-00005C0F0000}"/>
    <cellStyle name="40% - Accent4 5 3 3 2" xfId="24848" xr:uid="{820BAEF1-BDFB-4BE6-BC1E-E5F7E0E82394}"/>
    <cellStyle name="40% - Accent4 5 3 4" xfId="7120" xr:uid="{00000000-0005-0000-0000-00005D0F0000}"/>
    <cellStyle name="40% - Accent4 5 3 4 2" xfId="7121" xr:uid="{00000000-0005-0000-0000-00005E0F0000}"/>
    <cellStyle name="40% - Accent4 5 3 4 2 2" xfId="24850" xr:uid="{56D16960-D76C-4D24-B117-AA54736D45F6}"/>
    <cellStyle name="40% - Accent4 5 3 4 3" xfId="24849" xr:uid="{83F59157-4E12-4EAA-A13D-5167BBC4D41E}"/>
    <cellStyle name="40% - Accent4 5 3 5" xfId="7122" xr:uid="{00000000-0005-0000-0000-00005F0F0000}"/>
    <cellStyle name="40% - Accent4 5 3 5 2" xfId="24851" xr:uid="{A1C1293F-CBA5-4542-A65B-92FA5B4F48BE}"/>
    <cellStyle name="40% - Accent4 5 3 6" xfId="24844" xr:uid="{999BDECF-4DA9-483E-885B-6CD9B7D6C850}"/>
    <cellStyle name="40% - Accent4 5 4" xfId="7123" xr:uid="{00000000-0005-0000-0000-0000600F0000}"/>
    <cellStyle name="40% - Accent4 5 4 2" xfId="7124" xr:uid="{00000000-0005-0000-0000-0000610F0000}"/>
    <cellStyle name="40% - Accent4 5 4 2 2" xfId="7125" xr:uid="{00000000-0005-0000-0000-0000620F0000}"/>
    <cellStyle name="40% - Accent4 5 4 2 2 2" xfId="24854" xr:uid="{1F68E0CF-5B98-4A8E-8588-5A2D91039A45}"/>
    <cellStyle name="40% - Accent4 5 4 2 3" xfId="7126" xr:uid="{00000000-0005-0000-0000-0000630F0000}"/>
    <cellStyle name="40% - Accent4 5 4 2 3 2" xfId="24855" xr:uid="{392F3C5B-179E-43AE-9466-A578741576D0}"/>
    <cellStyle name="40% - Accent4 5 4 2 4" xfId="24853" xr:uid="{343CD664-D236-4F06-B2EB-01E1C6C9C143}"/>
    <cellStyle name="40% - Accent4 5 4 3" xfId="7127" xr:uid="{00000000-0005-0000-0000-0000640F0000}"/>
    <cellStyle name="40% - Accent4 5 4 3 2" xfId="7128" xr:uid="{00000000-0005-0000-0000-0000650F0000}"/>
    <cellStyle name="40% - Accent4 5 4 3 2 2" xfId="24857" xr:uid="{F2DFA74A-F3B5-467E-ABD9-44C42E55D8BD}"/>
    <cellStyle name="40% - Accent4 5 4 3 3" xfId="24856" xr:uid="{2493ABB7-1E12-40ED-9178-F4FCEF6EAB65}"/>
    <cellStyle name="40% - Accent4 5 4 4" xfId="7129" xr:uid="{00000000-0005-0000-0000-0000660F0000}"/>
    <cellStyle name="40% - Accent4 5 4 4 2" xfId="24858" xr:uid="{69696D54-F2AB-43A2-A7F1-93256C534C2F}"/>
    <cellStyle name="40% - Accent4 5 4 5" xfId="24852" xr:uid="{0A7773DE-D9C1-44FF-8E67-C66E405A4152}"/>
    <cellStyle name="40% - Accent4 5 5" xfId="7130" xr:uid="{00000000-0005-0000-0000-0000670F0000}"/>
    <cellStyle name="40% - Accent4 5 5 2" xfId="7131" xr:uid="{00000000-0005-0000-0000-0000680F0000}"/>
    <cellStyle name="40% - Accent4 5 5 2 2" xfId="24860" xr:uid="{4C3621DE-9F2E-4328-A0D2-F3644E38455E}"/>
    <cellStyle name="40% - Accent4 5 5 3" xfId="7132" xr:uid="{00000000-0005-0000-0000-0000690F0000}"/>
    <cellStyle name="40% - Accent4 5 5 3 2" xfId="24861" xr:uid="{2017BB5B-3539-41F9-92C6-376781E415EE}"/>
    <cellStyle name="40% - Accent4 5 5 4" xfId="24859" xr:uid="{61C2631C-418D-4817-8391-2140F111428E}"/>
    <cellStyle name="40% - Accent4 5 6" xfId="7133" xr:uid="{00000000-0005-0000-0000-00006A0F0000}"/>
    <cellStyle name="40% - Accent4 5 6 2" xfId="24862" xr:uid="{CEBD894A-CA0D-4715-AE09-D782A944DAAE}"/>
    <cellStyle name="40% - Accent4 5 7" xfId="7134" xr:uid="{00000000-0005-0000-0000-00006B0F0000}"/>
    <cellStyle name="40% - Accent4 5 7 2" xfId="7135" xr:uid="{00000000-0005-0000-0000-00006C0F0000}"/>
    <cellStyle name="40% - Accent4 5 7 2 2" xfId="24864" xr:uid="{1781633B-6F8C-4910-B950-60A590C2673E}"/>
    <cellStyle name="40% - Accent4 5 7 3" xfId="24863" xr:uid="{FFEF9999-16F7-4728-A12C-36F6B110FDDE}"/>
    <cellStyle name="40% - Accent4 5 8" xfId="7136" xr:uid="{00000000-0005-0000-0000-00006D0F0000}"/>
    <cellStyle name="40% - Accent4 5 8 2" xfId="24865" xr:uid="{477D9738-885F-4504-9989-CE128845D1BA}"/>
    <cellStyle name="40% - Accent4 5 9" xfId="7089" xr:uid="{00000000-0005-0000-0000-00003E0F0000}"/>
    <cellStyle name="40% - Accent4 5 9 2" xfId="24820" xr:uid="{BBD5C77D-CCDF-4CAB-BD94-138EEF8E0F9F}"/>
    <cellStyle name="40% - Accent4 6" xfId="243" xr:uid="{00000000-0005-0000-0000-000052000000}"/>
    <cellStyle name="40% - Accent4 6 2" xfId="7137" xr:uid="{00000000-0005-0000-0000-00006F0F0000}"/>
    <cellStyle name="40% - Accent4 6 2 2" xfId="7138" xr:uid="{00000000-0005-0000-0000-0000700F0000}"/>
    <cellStyle name="40% - Accent4 6 2 2 2" xfId="7139" xr:uid="{00000000-0005-0000-0000-0000710F0000}"/>
    <cellStyle name="40% - Accent4 6 2 2 2 2" xfId="7140" xr:uid="{00000000-0005-0000-0000-0000720F0000}"/>
    <cellStyle name="40% - Accent4 6 2 2 2 2 2" xfId="24869" xr:uid="{7F3EBEA9-AAF1-4C1A-8F5F-D3CA13046A5A}"/>
    <cellStyle name="40% - Accent4 6 2 2 2 3" xfId="7141" xr:uid="{00000000-0005-0000-0000-0000730F0000}"/>
    <cellStyle name="40% - Accent4 6 2 2 2 3 2" xfId="24870" xr:uid="{057EAE4F-B7DA-4432-82CD-780DA1440CA7}"/>
    <cellStyle name="40% - Accent4 6 2 2 2 4" xfId="24868" xr:uid="{C9BE2C93-70EB-406F-9BEE-D0623FCB3BD1}"/>
    <cellStyle name="40% - Accent4 6 2 2 3" xfId="7142" xr:uid="{00000000-0005-0000-0000-0000740F0000}"/>
    <cellStyle name="40% - Accent4 6 2 2 3 2" xfId="7143" xr:uid="{00000000-0005-0000-0000-0000750F0000}"/>
    <cellStyle name="40% - Accent4 6 2 2 3 2 2" xfId="24872" xr:uid="{A54D881F-223F-4634-986E-6B17A2E17691}"/>
    <cellStyle name="40% - Accent4 6 2 2 3 3" xfId="24871" xr:uid="{84731944-A353-462A-A6F1-AFD45C24B6CA}"/>
    <cellStyle name="40% - Accent4 6 2 2 4" xfId="7144" xr:uid="{00000000-0005-0000-0000-0000760F0000}"/>
    <cellStyle name="40% - Accent4 6 2 2 4 2" xfId="24873" xr:uid="{5266FAB6-4033-41EC-9829-80E10A1877A3}"/>
    <cellStyle name="40% - Accent4 6 2 2 5" xfId="24867" xr:uid="{7D7E50A8-4FEE-40FE-AF4E-616FD66660FA}"/>
    <cellStyle name="40% - Accent4 6 2 3" xfId="7145" xr:uid="{00000000-0005-0000-0000-0000770F0000}"/>
    <cellStyle name="40% - Accent4 6 2 3 2" xfId="7146" xr:uid="{00000000-0005-0000-0000-0000780F0000}"/>
    <cellStyle name="40% - Accent4 6 2 3 2 2" xfId="24875" xr:uid="{3D630D40-7279-4443-82D2-EF9F37276603}"/>
    <cellStyle name="40% - Accent4 6 2 3 3" xfId="7147" xr:uid="{00000000-0005-0000-0000-0000790F0000}"/>
    <cellStyle name="40% - Accent4 6 2 3 3 2" xfId="24876" xr:uid="{6CCBCE9D-99B8-447B-B4AE-435AE6D4F3D6}"/>
    <cellStyle name="40% - Accent4 6 2 3 4" xfId="24874" xr:uid="{B066D773-929A-4A95-AA0E-7C2FE83B7A89}"/>
    <cellStyle name="40% - Accent4 6 2 4" xfId="7148" xr:uid="{00000000-0005-0000-0000-00007A0F0000}"/>
    <cellStyle name="40% - Accent4 6 2 4 2" xfId="24877" xr:uid="{48C0795F-1020-43AB-AAB3-7780D7A7ED82}"/>
    <cellStyle name="40% - Accent4 6 2 5" xfId="7149" xr:uid="{00000000-0005-0000-0000-00007B0F0000}"/>
    <cellStyle name="40% - Accent4 6 2 5 2" xfId="7150" xr:uid="{00000000-0005-0000-0000-00007C0F0000}"/>
    <cellStyle name="40% - Accent4 6 2 5 2 2" xfId="24879" xr:uid="{1CB06B6F-201A-4CBE-8354-4F900C444838}"/>
    <cellStyle name="40% - Accent4 6 2 5 3" xfId="24878" xr:uid="{46C4F0FD-85BA-47B0-919E-E3BC275A5DF1}"/>
    <cellStyle name="40% - Accent4 6 2 6" xfId="7151" xr:uid="{00000000-0005-0000-0000-00007D0F0000}"/>
    <cellStyle name="40% - Accent4 6 2 6 2" xfId="24880" xr:uid="{98C56993-66E0-4363-9499-8CB21C8EB5D3}"/>
    <cellStyle name="40% - Accent4 6 2 7" xfId="24866" xr:uid="{80A1B29E-E25B-4B2F-8CD6-1583DF3D4308}"/>
    <cellStyle name="40% - Accent4 6 3" xfId="7152" xr:uid="{00000000-0005-0000-0000-00007E0F0000}"/>
    <cellStyle name="40% - Accent4 6 3 2" xfId="7153" xr:uid="{00000000-0005-0000-0000-00007F0F0000}"/>
    <cellStyle name="40% - Accent4 6 3 2 2" xfId="7154" xr:uid="{00000000-0005-0000-0000-0000800F0000}"/>
    <cellStyle name="40% - Accent4 6 3 2 2 2" xfId="24883" xr:uid="{50845FC4-7495-4827-8F71-C53D8486D0F8}"/>
    <cellStyle name="40% - Accent4 6 3 2 3" xfId="7155" xr:uid="{00000000-0005-0000-0000-0000810F0000}"/>
    <cellStyle name="40% - Accent4 6 3 2 3 2" xfId="24884" xr:uid="{CB51ABF7-129D-4E9F-97CA-8D2C8E4D9F68}"/>
    <cellStyle name="40% - Accent4 6 3 2 4" xfId="24882" xr:uid="{F4B6FC71-B64B-4D31-88FD-C2B17D7A0EF9}"/>
    <cellStyle name="40% - Accent4 6 3 3" xfId="7156" xr:uid="{00000000-0005-0000-0000-0000820F0000}"/>
    <cellStyle name="40% - Accent4 6 3 3 2" xfId="7157" xr:uid="{00000000-0005-0000-0000-0000830F0000}"/>
    <cellStyle name="40% - Accent4 6 3 3 2 2" xfId="24886" xr:uid="{5743462A-B8C2-4424-927A-2BD252A2960D}"/>
    <cellStyle name="40% - Accent4 6 3 3 3" xfId="24885" xr:uid="{3D4A9232-D26F-4C77-9638-D971717E3575}"/>
    <cellStyle name="40% - Accent4 6 3 4" xfId="7158" xr:uid="{00000000-0005-0000-0000-0000840F0000}"/>
    <cellStyle name="40% - Accent4 6 3 4 2" xfId="24887" xr:uid="{CB288ADB-4BD0-4528-8876-19D76FE4412E}"/>
    <cellStyle name="40% - Accent4 6 3 5" xfId="24881" xr:uid="{66B26802-7CFE-4482-BD73-D673AB05E6EF}"/>
    <cellStyle name="40% - Accent4 6 4" xfId="7159" xr:uid="{00000000-0005-0000-0000-0000850F0000}"/>
    <cellStyle name="40% - Accent4 6 5" xfId="7160" xr:uid="{00000000-0005-0000-0000-0000860F0000}"/>
    <cellStyle name="40% - Accent4 6 5 2" xfId="24888" xr:uid="{C938C479-6CC4-4BBF-9C03-DF58314BFEED}"/>
    <cellStyle name="40% - Accent4 7" xfId="244" xr:uid="{00000000-0005-0000-0000-000053000000}"/>
    <cellStyle name="40% - Accent4 7 2" xfId="7161" xr:uid="{00000000-0005-0000-0000-0000880F0000}"/>
    <cellStyle name="40% - Accent4 7 2 2" xfId="24889" xr:uid="{4C27F8BF-6919-43D9-BB34-61DDF3F3F963}"/>
    <cellStyle name="40% - Accent4 7 3" xfId="7162" xr:uid="{00000000-0005-0000-0000-0000890F0000}"/>
    <cellStyle name="40% - Accent4 7 4" xfId="7163" xr:uid="{00000000-0005-0000-0000-00008A0F0000}"/>
    <cellStyle name="40% - Accent4 7 4 2" xfId="24890" xr:uid="{670D0F15-5D06-4DD4-B2EE-0A3B39BC43CC}"/>
    <cellStyle name="40% - Accent4 8" xfId="7164" xr:uid="{00000000-0005-0000-0000-00008B0F0000}"/>
    <cellStyle name="40% - Accent4 8 2" xfId="7165" xr:uid="{00000000-0005-0000-0000-00008C0F0000}"/>
    <cellStyle name="40% - Accent4 8 2 2" xfId="7166" xr:uid="{00000000-0005-0000-0000-00008D0F0000}"/>
    <cellStyle name="40% - Accent4 8 2 2 2" xfId="24893" xr:uid="{E35024D1-4F9E-461B-868C-98F673271E09}"/>
    <cellStyle name="40% - Accent4 8 2 3" xfId="7167" xr:uid="{00000000-0005-0000-0000-00008E0F0000}"/>
    <cellStyle name="40% - Accent4 8 2 3 2" xfId="7168" xr:uid="{00000000-0005-0000-0000-00008F0F0000}"/>
    <cellStyle name="40% - Accent4 8 2 3 2 2" xfId="24895" xr:uid="{A8891637-7B00-4B85-97FA-B3A375172187}"/>
    <cellStyle name="40% - Accent4 8 2 3 3" xfId="24894" xr:uid="{0EC1755E-67C0-4262-802B-BC1C6896E76D}"/>
    <cellStyle name="40% - Accent4 8 2 4" xfId="24892" xr:uid="{60F118D4-600B-4F02-A4AC-9D5F7204970E}"/>
    <cellStyle name="40% - Accent4 8 3" xfId="7169" xr:uid="{00000000-0005-0000-0000-0000900F0000}"/>
    <cellStyle name="40% - Accent4 8 3 2" xfId="24896" xr:uid="{5DB9B693-2E77-483B-8E6E-5B54A611BFBC}"/>
    <cellStyle name="40% - Accent4 8 4" xfId="7170" xr:uid="{00000000-0005-0000-0000-0000910F0000}"/>
    <cellStyle name="40% - Accent4 8 4 2" xfId="7171" xr:uid="{00000000-0005-0000-0000-0000920F0000}"/>
    <cellStyle name="40% - Accent4 8 4 2 2" xfId="24898" xr:uid="{5D5A2D39-B661-46FD-876B-926B9A0BB59D}"/>
    <cellStyle name="40% - Accent4 8 4 3" xfId="24897" xr:uid="{AACF27A9-52AD-4326-9965-48B9E904B520}"/>
    <cellStyle name="40% - Accent4 8 5" xfId="7172" xr:uid="{00000000-0005-0000-0000-0000930F0000}"/>
    <cellStyle name="40% - Accent4 8 5 2" xfId="24899" xr:uid="{3ADAB2EC-D35B-43EB-84D7-99E986984678}"/>
    <cellStyle name="40% - Accent4 8 6" xfId="24891" xr:uid="{26728C4F-0DDB-4D11-BE24-112FD062B4C0}"/>
    <cellStyle name="40% - Accent4 9" xfId="7173" xr:uid="{00000000-0005-0000-0000-0000940F0000}"/>
    <cellStyle name="40% - Accent4 9 2" xfId="7174" xr:uid="{00000000-0005-0000-0000-0000950F0000}"/>
    <cellStyle name="40% - Accent4 9 2 2" xfId="7175" xr:uid="{00000000-0005-0000-0000-0000960F0000}"/>
    <cellStyle name="40% - Accent4 9 2 2 2" xfId="24902" xr:uid="{9D963C35-13C2-4B71-A5EE-817B866523DE}"/>
    <cellStyle name="40% - Accent4 9 2 3" xfId="7176" xr:uid="{00000000-0005-0000-0000-0000970F0000}"/>
    <cellStyle name="40% - Accent4 9 2 3 2" xfId="24903" xr:uid="{FD17F263-92FD-4148-B3D5-A0F17360115F}"/>
    <cellStyle name="40% - Accent4 9 2 4" xfId="24901" xr:uid="{C9CE5809-8E9E-4ED1-B9E7-E692FA06FD5B}"/>
    <cellStyle name="40% - Accent4 9 3" xfId="7177" xr:uid="{00000000-0005-0000-0000-0000980F0000}"/>
    <cellStyle name="40% - Accent4 9 3 2" xfId="24904" xr:uid="{25759854-EA68-4645-AE04-E1F15269E753}"/>
    <cellStyle name="40% - Accent4 9 4" xfId="7178" xr:uid="{00000000-0005-0000-0000-0000990F0000}"/>
    <cellStyle name="40% - Accent4 9 4 2" xfId="7179" xr:uid="{00000000-0005-0000-0000-00009A0F0000}"/>
    <cellStyle name="40% - Accent4 9 4 2 2" xfId="24906" xr:uid="{F165D6A9-BFAC-4377-8C00-0212F536EBD9}"/>
    <cellStyle name="40% - Accent4 9 4 3" xfId="24905" xr:uid="{222AD48A-39C1-4170-AE45-55C6275F8FFA}"/>
    <cellStyle name="40% - Accent4 9 5" xfId="7180" xr:uid="{00000000-0005-0000-0000-00009B0F0000}"/>
    <cellStyle name="40% - Accent4 9 5 2" xfId="24907" xr:uid="{B20263CB-6C45-4B34-B415-DBE3BBF8F33A}"/>
    <cellStyle name="40% - Accent4 9 6" xfId="24900" xr:uid="{7CFE0BB9-E468-4B0B-88C4-96B6E1407ED5}"/>
    <cellStyle name="40% - Accent5" xfId="99" builtinId="47" customBuiltin="1"/>
    <cellStyle name="40% - Accent5 10" xfId="7181" xr:uid="{00000000-0005-0000-0000-00009C0F0000}"/>
    <cellStyle name="40% - Accent5 10 2" xfId="7182" xr:uid="{00000000-0005-0000-0000-00009D0F0000}"/>
    <cellStyle name="40% - Accent5 10 2 2" xfId="7183" xr:uid="{00000000-0005-0000-0000-00009E0F0000}"/>
    <cellStyle name="40% - Accent5 10 2 2 2" xfId="24910" xr:uid="{427909C0-6C92-4A85-AFEF-7F7C9482B0D4}"/>
    <cellStyle name="40% - Accent5 10 2 3" xfId="7184" xr:uid="{00000000-0005-0000-0000-00009F0F0000}"/>
    <cellStyle name="40% - Accent5 10 2 3 2" xfId="24911" xr:uid="{1BB1760A-790A-4FA6-BC19-FE75CDA85B45}"/>
    <cellStyle name="40% - Accent5 10 2 4" xfId="24909" xr:uid="{DA9A6A75-D339-44B1-8AD8-F2DF10276159}"/>
    <cellStyle name="40% - Accent5 10 3" xfId="7185" xr:uid="{00000000-0005-0000-0000-0000A00F0000}"/>
    <cellStyle name="40% - Accent5 10 3 2" xfId="24912" xr:uid="{55B5C513-7CA9-478D-A15F-F5807B6EAC79}"/>
    <cellStyle name="40% - Accent5 10 4" xfId="7186" xr:uid="{00000000-0005-0000-0000-0000A10F0000}"/>
    <cellStyle name="40% - Accent5 10 4 2" xfId="7187" xr:uid="{00000000-0005-0000-0000-0000A20F0000}"/>
    <cellStyle name="40% - Accent5 10 4 2 2" xfId="24914" xr:uid="{E671F83A-B436-407E-BA12-32D64F3A4A1E}"/>
    <cellStyle name="40% - Accent5 10 4 3" xfId="24913" xr:uid="{B482D3B3-D921-43D2-82F1-1997D0706A90}"/>
    <cellStyle name="40% - Accent5 10 5" xfId="7188" xr:uid="{00000000-0005-0000-0000-0000A30F0000}"/>
    <cellStyle name="40% - Accent5 10 5 2" xfId="24915" xr:uid="{E60F1455-B8E3-4396-9D43-C8DFBBC3C925}"/>
    <cellStyle name="40% - Accent5 10 6" xfId="24908" xr:uid="{82AAECF2-098D-421B-A065-BD201A503B29}"/>
    <cellStyle name="40% - Accent5 11" xfId="7189" xr:uid="{00000000-0005-0000-0000-0000A40F0000}"/>
    <cellStyle name="40% - Accent5 11 2" xfId="7190" xr:uid="{00000000-0005-0000-0000-0000A50F0000}"/>
    <cellStyle name="40% - Accent5 11 2 2" xfId="24917" xr:uid="{292D647B-9653-43DE-B5D3-4EA84BF32CF6}"/>
    <cellStyle name="40% - Accent5 11 3" xfId="7191" xr:uid="{00000000-0005-0000-0000-0000A60F0000}"/>
    <cellStyle name="40% - Accent5 11 3 2" xfId="7192" xr:uid="{00000000-0005-0000-0000-0000A70F0000}"/>
    <cellStyle name="40% - Accent5 11 3 2 2" xfId="24919" xr:uid="{9DCEAE08-A201-4CFA-B3DA-E1A98F782B27}"/>
    <cellStyle name="40% - Accent5 11 3 3" xfId="24918" xr:uid="{42F2AAA0-C0BA-4CAE-B16F-717DB344601C}"/>
    <cellStyle name="40% - Accent5 11 4" xfId="24916" xr:uid="{46853E32-0B50-4D9E-B791-C21350B05A43}"/>
    <cellStyle name="40% - Accent5 12" xfId="7193" xr:uid="{00000000-0005-0000-0000-0000A80F0000}"/>
    <cellStyle name="40% - Accent5 12 2" xfId="7194" xr:uid="{00000000-0005-0000-0000-0000A90F0000}"/>
    <cellStyle name="40% - Accent5 12 2 2" xfId="24921" xr:uid="{5C0762C6-9DF2-4037-9DD6-0F8778F14B21}"/>
    <cellStyle name="40% - Accent5 12 3" xfId="7195" xr:uid="{00000000-0005-0000-0000-0000AA0F0000}"/>
    <cellStyle name="40% - Accent5 12 3 2" xfId="24922" xr:uid="{63CB7AC4-433C-43B6-B3BD-842ED7F024B8}"/>
    <cellStyle name="40% - Accent5 12 4" xfId="24920" xr:uid="{FBF01127-4F6E-4E94-9182-929A9251EC5E}"/>
    <cellStyle name="40% - Accent5 13" xfId="7196" xr:uid="{00000000-0005-0000-0000-0000AB0F0000}"/>
    <cellStyle name="40% - Accent5 13 2" xfId="7197" xr:uid="{00000000-0005-0000-0000-0000AC0F0000}"/>
    <cellStyle name="40% - Accent5 13 2 2" xfId="24924" xr:uid="{50342E86-22DC-4358-ABCC-2601F1BB8DA8}"/>
    <cellStyle name="40% - Accent5 13 3" xfId="7198" xr:uid="{00000000-0005-0000-0000-0000AD0F0000}"/>
    <cellStyle name="40% - Accent5 13 3 2" xfId="24925" xr:uid="{856A960B-B7A3-4781-BEFB-44794B7F5221}"/>
    <cellStyle name="40% - Accent5 13 4" xfId="24923" xr:uid="{C0979A60-A561-446F-ACFF-E0256DA00473}"/>
    <cellStyle name="40% - Accent5 14" xfId="7199" xr:uid="{00000000-0005-0000-0000-0000AE0F0000}"/>
    <cellStyle name="40% - Accent5 14 2" xfId="7200" xr:uid="{00000000-0005-0000-0000-0000AF0F0000}"/>
    <cellStyle name="40% - Accent5 14 2 2" xfId="24926" xr:uid="{44026D2D-B67A-4EDE-80B0-6AE95BB25C7B}"/>
    <cellStyle name="40% - Accent5 15" xfId="7201" xr:uid="{00000000-0005-0000-0000-0000B00F0000}"/>
    <cellStyle name="40% - Accent5 15 2" xfId="24927" xr:uid="{FA760951-E37B-4C01-8280-C207D329161A}"/>
    <cellStyle name="40% - Accent5 16" xfId="7202" xr:uid="{00000000-0005-0000-0000-0000B10F0000}"/>
    <cellStyle name="40% - Accent5 17" xfId="20672" xr:uid="{0B52A0F5-A1A4-4038-A57F-29DDED985782}"/>
    <cellStyle name="40% - Accent5 2" xfId="245" xr:uid="{00000000-0005-0000-0000-000054000000}"/>
    <cellStyle name="40% - Accent5 2 2" xfId="7203" xr:uid="{00000000-0005-0000-0000-0000B30F0000}"/>
    <cellStyle name="40% - Accent5 2 3" xfId="7204" xr:uid="{00000000-0005-0000-0000-0000B40F0000}"/>
    <cellStyle name="40% - Accent5 2 3 2" xfId="7205" xr:uid="{00000000-0005-0000-0000-0000B50F0000}"/>
    <cellStyle name="40% - Accent5 2 3 2 2" xfId="7206" xr:uid="{00000000-0005-0000-0000-0000B60F0000}"/>
    <cellStyle name="40% - Accent5 2 3 2 2 2" xfId="7207" xr:uid="{00000000-0005-0000-0000-0000B70F0000}"/>
    <cellStyle name="40% - Accent5 2 3 2 2 2 2" xfId="7208" xr:uid="{00000000-0005-0000-0000-0000B80F0000}"/>
    <cellStyle name="40% - Accent5 2 3 2 2 2 2 2" xfId="24932" xr:uid="{4AB02A1D-5BB3-4A87-8125-5D3AED3AFADA}"/>
    <cellStyle name="40% - Accent5 2 3 2 2 2 3" xfId="7209" xr:uid="{00000000-0005-0000-0000-0000B90F0000}"/>
    <cellStyle name="40% - Accent5 2 3 2 2 2 3 2" xfId="24933" xr:uid="{205AB209-3ED1-45F9-95A3-70B10125449E}"/>
    <cellStyle name="40% - Accent5 2 3 2 2 2 4" xfId="24931" xr:uid="{4C4EF5E6-06AF-41A7-88DF-AA7BB5127185}"/>
    <cellStyle name="40% - Accent5 2 3 2 2 3" xfId="7210" xr:uid="{00000000-0005-0000-0000-0000BA0F0000}"/>
    <cellStyle name="40% - Accent5 2 3 2 2 3 2" xfId="7211" xr:uid="{00000000-0005-0000-0000-0000BB0F0000}"/>
    <cellStyle name="40% - Accent5 2 3 2 2 3 2 2" xfId="24935" xr:uid="{F6639F0D-F9C6-4661-B19E-FE4721E305D6}"/>
    <cellStyle name="40% - Accent5 2 3 2 2 3 3" xfId="24934" xr:uid="{EED89603-FB72-49E9-8DD9-7F261B60B711}"/>
    <cellStyle name="40% - Accent5 2 3 2 2 4" xfId="7212" xr:uid="{00000000-0005-0000-0000-0000BC0F0000}"/>
    <cellStyle name="40% - Accent5 2 3 2 2 4 2" xfId="24936" xr:uid="{5C5574A7-722F-4756-9DA3-5BF61CF8BFE3}"/>
    <cellStyle name="40% - Accent5 2 3 2 2 5" xfId="24930" xr:uid="{E00BC374-10CF-46AB-BFC4-AD74A2560EE0}"/>
    <cellStyle name="40% - Accent5 2 3 2 3" xfId="7213" xr:uid="{00000000-0005-0000-0000-0000BD0F0000}"/>
    <cellStyle name="40% - Accent5 2 3 2 3 2" xfId="7214" xr:uid="{00000000-0005-0000-0000-0000BE0F0000}"/>
    <cellStyle name="40% - Accent5 2 3 2 3 2 2" xfId="7215" xr:uid="{00000000-0005-0000-0000-0000BF0F0000}"/>
    <cellStyle name="40% - Accent5 2 3 2 3 2 2 2" xfId="24939" xr:uid="{C8146CF6-424E-4886-A521-AAE9A28AC80A}"/>
    <cellStyle name="40% - Accent5 2 3 2 3 2 3" xfId="7216" xr:uid="{00000000-0005-0000-0000-0000C00F0000}"/>
    <cellStyle name="40% - Accent5 2 3 2 3 2 3 2" xfId="24940" xr:uid="{7F17DBCA-92BE-4EAF-B037-DE93FD71B50A}"/>
    <cellStyle name="40% - Accent5 2 3 2 3 2 4" xfId="24938" xr:uid="{7BF11AB4-23A8-49C3-8F37-889E6510148C}"/>
    <cellStyle name="40% - Accent5 2 3 2 3 3" xfId="7217" xr:uid="{00000000-0005-0000-0000-0000C10F0000}"/>
    <cellStyle name="40% - Accent5 2 3 2 3 3 2" xfId="7218" xr:uid="{00000000-0005-0000-0000-0000C20F0000}"/>
    <cellStyle name="40% - Accent5 2 3 2 3 3 2 2" xfId="24942" xr:uid="{39CA0CCF-6096-4FF1-B799-9E0E3DDF27E1}"/>
    <cellStyle name="40% - Accent5 2 3 2 3 3 3" xfId="24941" xr:uid="{FF7F72D4-8010-4DF9-99C6-00895FF6A85C}"/>
    <cellStyle name="40% - Accent5 2 3 2 3 4" xfId="7219" xr:uid="{00000000-0005-0000-0000-0000C30F0000}"/>
    <cellStyle name="40% - Accent5 2 3 2 3 4 2" xfId="24943" xr:uid="{1A72D222-9157-4F53-843D-6BCD29A7324E}"/>
    <cellStyle name="40% - Accent5 2 3 2 3 5" xfId="24937" xr:uid="{B22A29C2-E725-4571-A29E-FF11C9BE2B5B}"/>
    <cellStyle name="40% - Accent5 2 3 2 4" xfId="7220" xr:uid="{00000000-0005-0000-0000-0000C40F0000}"/>
    <cellStyle name="40% - Accent5 2 3 2 4 2" xfId="7221" xr:uid="{00000000-0005-0000-0000-0000C50F0000}"/>
    <cellStyle name="40% - Accent5 2 3 2 4 2 2" xfId="24945" xr:uid="{B862616D-47FE-4FCA-9312-6502A3BF4ECD}"/>
    <cellStyle name="40% - Accent5 2 3 2 4 3" xfId="7222" xr:uid="{00000000-0005-0000-0000-0000C60F0000}"/>
    <cellStyle name="40% - Accent5 2 3 2 4 3 2" xfId="24946" xr:uid="{686A5A76-E0F6-4697-9AF9-FF8A23B1E9B5}"/>
    <cellStyle name="40% - Accent5 2 3 2 4 4" xfId="24944" xr:uid="{5F85C5E4-46BF-4097-A990-E5D3C7265766}"/>
    <cellStyle name="40% - Accent5 2 3 2 5" xfId="7223" xr:uid="{00000000-0005-0000-0000-0000C70F0000}"/>
    <cellStyle name="40% - Accent5 2 3 2 5 2" xfId="24947" xr:uid="{CFD6B96E-3176-4B65-A58A-5867F4A8E701}"/>
    <cellStyle name="40% - Accent5 2 3 2 6" xfId="7224" xr:uid="{00000000-0005-0000-0000-0000C80F0000}"/>
    <cellStyle name="40% - Accent5 2 3 2 6 2" xfId="7225" xr:uid="{00000000-0005-0000-0000-0000C90F0000}"/>
    <cellStyle name="40% - Accent5 2 3 2 6 2 2" xfId="24949" xr:uid="{CC6C48C7-053F-4E9E-A13D-3066F08A480A}"/>
    <cellStyle name="40% - Accent5 2 3 2 6 3" xfId="24948" xr:uid="{3D82B3DE-93BA-4444-BC30-80602A41A0AD}"/>
    <cellStyle name="40% - Accent5 2 3 2 7" xfId="7226" xr:uid="{00000000-0005-0000-0000-0000CA0F0000}"/>
    <cellStyle name="40% - Accent5 2 3 2 7 2" xfId="24950" xr:uid="{50F36EB1-E098-4D66-99B2-A902B84517C0}"/>
    <cellStyle name="40% - Accent5 2 3 2 8" xfId="24929" xr:uid="{229CBEC1-884F-4D1A-AA2E-879DD3D04A38}"/>
    <cellStyle name="40% - Accent5 2 3 3" xfId="7227" xr:uid="{00000000-0005-0000-0000-0000CB0F0000}"/>
    <cellStyle name="40% - Accent5 2 3 3 2" xfId="7228" xr:uid="{00000000-0005-0000-0000-0000CC0F0000}"/>
    <cellStyle name="40% - Accent5 2 3 3 2 2" xfId="7229" xr:uid="{00000000-0005-0000-0000-0000CD0F0000}"/>
    <cellStyle name="40% - Accent5 2 3 3 2 2 2" xfId="24953" xr:uid="{F6569429-FB49-400D-90DB-22612127B283}"/>
    <cellStyle name="40% - Accent5 2 3 3 2 3" xfId="7230" xr:uid="{00000000-0005-0000-0000-0000CE0F0000}"/>
    <cellStyle name="40% - Accent5 2 3 3 2 3 2" xfId="24954" xr:uid="{3E3E586D-6CB6-4699-B911-38A6F515A2AC}"/>
    <cellStyle name="40% - Accent5 2 3 3 2 4" xfId="24952" xr:uid="{03B17318-5D68-448C-A5BD-C4F9746180DC}"/>
    <cellStyle name="40% - Accent5 2 3 3 3" xfId="7231" xr:uid="{00000000-0005-0000-0000-0000CF0F0000}"/>
    <cellStyle name="40% - Accent5 2 3 3 3 2" xfId="7232" xr:uid="{00000000-0005-0000-0000-0000D00F0000}"/>
    <cellStyle name="40% - Accent5 2 3 3 3 2 2" xfId="24956" xr:uid="{4E390B87-52D0-4C79-A818-C5BC5D210EEC}"/>
    <cellStyle name="40% - Accent5 2 3 3 3 3" xfId="24955" xr:uid="{42560289-ACFF-41B6-BBDB-02F62F8F628A}"/>
    <cellStyle name="40% - Accent5 2 3 3 4" xfId="7233" xr:uid="{00000000-0005-0000-0000-0000D10F0000}"/>
    <cellStyle name="40% - Accent5 2 3 3 4 2" xfId="24957" xr:uid="{BD5ECB65-F3DB-4B34-A95A-2AE862FB8388}"/>
    <cellStyle name="40% - Accent5 2 3 3 5" xfId="24951" xr:uid="{D5140ACC-9B30-488C-A61B-FC300C8C0F2F}"/>
    <cellStyle name="40% - Accent5 2 3 4" xfId="7234" xr:uid="{00000000-0005-0000-0000-0000D20F0000}"/>
    <cellStyle name="40% - Accent5 2 3 4 2" xfId="7235" xr:uid="{00000000-0005-0000-0000-0000D30F0000}"/>
    <cellStyle name="40% - Accent5 2 3 4 2 2" xfId="7236" xr:uid="{00000000-0005-0000-0000-0000D40F0000}"/>
    <cellStyle name="40% - Accent5 2 3 4 2 2 2" xfId="24960" xr:uid="{DC41E1B4-852E-4E29-82BA-6F66AD3E650E}"/>
    <cellStyle name="40% - Accent5 2 3 4 2 3" xfId="7237" xr:uid="{00000000-0005-0000-0000-0000D50F0000}"/>
    <cellStyle name="40% - Accent5 2 3 4 2 3 2" xfId="24961" xr:uid="{DA190E27-7D1C-4E71-A8A9-6FC643AB95B1}"/>
    <cellStyle name="40% - Accent5 2 3 4 2 4" xfId="24959" xr:uid="{8D578813-C68C-49D2-8BE8-37A56C58F09B}"/>
    <cellStyle name="40% - Accent5 2 3 4 3" xfId="7238" xr:uid="{00000000-0005-0000-0000-0000D60F0000}"/>
    <cellStyle name="40% - Accent5 2 3 4 3 2" xfId="7239" xr:uid="{00000000-0005-0000-0000-0000D70F0000}"/>
    <cellStyle name="40% - Accent5 2 3 4 3 2 2" xfId="24963" xr:uid="{8D37E48F-7AC6-495B-99BA-513048F6F9E5}"/>
    <cellStyle name="40% - Accent5 2 3 4 3 3" xfId="24962" xr:uid="{B7CB7250-C6FE-4EC2-B69C-457C078B3BD6}"/>
    <cellStyle name="40% - Accent5 2 3 4 4" xfId="7240" xr:uid="{00000000-0005-0000-0000-0000D80F0000}"/>
    <cellStyle name="40% - Accent5 2 3 4 4 2" xfId="24964" xr:uid="{B9852A4C-B05F-4131-889E-9095FFB68AD9}"/>
    <cellStyle name="40% - Accent5 2 3 4 5" xfId="24958" xr:uid="{427C972A-F365-4226-B7FE-D453DED2EEC3}"/>
    <cellStyle name="40% - Accent5 2 3 5" xfId="7241" xr:uid="{00000000-0005-0000-0000-0000D90F0000}"/>
    <cellStyle name="40% - Accent5 2 3 5 2" xfId="7242" xr:uid="{00000000-0005-0000-0000-0000DA0F0000}"/>
    <cellStyle name="40% - Accent5 2 3 5 2 2" xfId="24966" xr:uid="{61132C92-EDC1-4B47-8E62-93F6427B2364}"/>
    <cellStyle name="40% - Accent5 2 3 5 3" xfId="7243" xr:uid="{00000000-0005-0000-0000-0000DB0F0000}"/>
    <cellStyle name="40% - Accent5 2 3 5 3 2" xfId="24967" xr:uid="{3E72DA6C-C7B7-4F37-9A50-A2563C1926D6}"/>
    <cellStyle name="40% - Accent5 2 3 5 4" xfId="24965" xr:uid="{42E55153-0574-44CA-8B30-E037FF48F054}"/>
    <cellStyle name="40% - Accent5 2 3 6" xfId="7244" xr:uid="{00000000-0005-0000-0000-0000DC0F0000}"/>
    <cellStyle name="40% - Accent5 2 3 6 2" xfId="24968" xr:uid="{04EF3A47-36EF-4B66-9913-022C7600C9BA}"/>
    <cellStyle name="40% - Accent5 2 3 7" xfId="7245" xr:uid="{00000000-0005-0000-0000-0000DD0F0000}"/>
    <cellStyle name="40% - Accent5 2 3 7 2" xfId="7246" xr:uid="{00000000-0005-0000-0000-0000DE0F0000}"/>
    <cellStyle name="40% - Accent5 2 3 7 2 2" xfId="24970" xr:uid="{06E359A6-DCCC-4DE5-805A-95165D8A06EB}"/>
    <cellStyle name="40% - Accent5 2 3 7 3" xfId="24969" xr:uid="{614FE9E9-95FA-4506-8441-51F2BD86E363}"/>
    <cellStyle name="40% - Accent5 2 3 8" xfId="7247" xr:uid="{00000000-0005-0000-0000-0000DF0F0000}"/>
    <cellStyle name="40% - Accent5 2 3 8 2" xfId="24971" xr:uid="{3D875532-4719-49DD-819E-7FDCA819254B}"/>
    <cellStyle name="40% - Accent5 2 3 9" xfId="24928" xr:uid="{DCA8A7D3-B8A2-4373-B2AE-095A888BC637}"/>
    <cellStyle name="40% - Accent5 2 4" xfId="7248" xr:uid="{00000000-0005-0000-0000-0000E00F0000}"/>
    <cellStyle name="40% - Accent5 2 4 2" xfId="7249" xr:uid="{00000000-0005-0000-0000-0000E10F0000}"/>
    <cellStyle name="40% - Accent5 2 4 2 2" xfId="7250" xr:uid="{00000000-0005-0000-0000-0000E20F0000}"/>
    <cellStyle name="40% - Accent5 2 4 2 2 2" xfId="7251" xr:uid="{00000000-0005-0000-0000-0000E30F0000}"/>
    <cellStyle name="40% - Accent5 2 4 2 2 2 2" xfId="7252" xr:uid="{00000000-0005-0000-0000-0000E40F0000}"/>
    <cellStyle name="40% - Accent5 2 4 2 2 2 2 2" xfId="24976" xr:uid="{608E8A3F-6721-4F62-9C8F-01FD79692C9C}"/>
    <cellStyle name="40% - Accent5 2 4 2 2 2 3" xfId="7253" xr:uid="{00000000-0005-0000-0000-0000E50F0000}"/>
    <cellStyle name="40% - Accent5 2 4 2 2 2 3 2" xfId="24977" xr:uid="{86FD7F1C-BFCA-412B-A6ED-5CA95E260C0A}"/>
    <cellStyle name="40% - Accent5 2 4 2 2 2 4" xfId="24975" xr:uid="{1D6A8C87-FA5F-46BD-8612-C15C09AC9864}"/>
    <cellStyle name="40% - Accent5 2 4 2 2 3" xfId="7254" xr:uid="{00000000-0005-0000-0000-0000E60F0000}"/>
    <cellStyle name="40% - Accent5 2 4 2 2 3 2" xfId="7255" xr:uid="{00000000-0005-0000-0000-0000E70F0000}"/>
    <cellStyle name="40% - Accent5 2 4 2 2 3 2 2" xfId="24979" xr:uid="{9DAC941B-A801-4DD4-9096-3F9D4C9E29D7}"/>
    <cellStyle name="40% - Accent5 2 4 2 2 3 3" xfId="24978" xr:uid="{7B5D8819-C19F-4ACD-A692-B0A44D7E38BC}"/>
    <cellStyle name="40% - Accent5 2 4 2 2 4" xfId="7256" xr:uid="{00000000-0005-0000-0000-0000E80F0000}"/>
    <cellStyle name="40% - Accent5 2 4 2 2 4 2" xfId="24980" xr:uid="{CFF14ED8-9C64-4C7E-9FD5-94574B54696C}"/>
    <cellStyle name="40% - Accent5 2 4 2 2 5" xfId="24974" xr:uid="{05FFEE37-7A0A-4AB1-89CF-08C0926E815B}"/>
    <cellStyle name="40% - Accent5 2 4 2 3" xfId="7257" xr:uid="{00000000-0005-0000-0000-0000E90F0000}"/>
    <cellStyle name="40% - Accent5 2 4 2 3 2" xfId="7258" xr:uid="{00000000-0005-0000-0000-0000EA0F0000}"/>
    <cellStyle name="40% - Accent5 2 4 2 3 2 2" xfId="7259" xr:uid="{00000000-0005-0000-0000-0000EB0F0000}"/>
    <cellStyle name="40% - Accent5 2 4 2 3 2 2 2" xfId="24983" xr:uid="{9036FBB5-D8ED-4BCF-B475-FE86388B8DB0}"/>
    <cellStyle name="40% - Accent5 2 4 2 3 2 3" xfId="7260" xr:uid="{00000000-0005-0000-0000-0000EC0F0000}"/>
    <cellStyle name="40% - Accent5 2 4 2 3 2 3 2" xfId="24984" xr:uid="{4E7CA34C-C15F-4F73-91B4-F59F42BE9205}"/>
    <cellStyle name="40% - Accent5 2 4 2 3 2 4" xfId="24982" xr:uid="{5808EEBC-59FA-4205-8D76-DAEC9A5E99B5}"/>
    <cellStyle name="40% - Accent5 2 4 2 3 3" xfId="7261" xr:uid="{00000000-0005-0000-0000-0000ED0F0000}"/>
    <cellStyle name="40% - Accent5 2 4 2 3 3 2" xfId="7262" xr:uid="{00000000-0005-0000-0000-0000EE0F0000}"/>
    <cellStyle name="40% - Accent5 2 4 2 3 3 2 2" xfId="24986" xr:uid="{15862791-89F6-43BF-8C8D-E8917D9F2339}"/>
    <cellStyle name="40% - Accent5 2 4 2 3 3 3" xfId="24985" xr:uid="{0067CAD8-82DF-49AD-8626-88E0F143A649}"/>
    <cellStyle name="40% - Accent5 2 4 2 3 4" xfId="7263" xr:uid="{00000000-0005-0000-0000-0000EF0F0000}"/>
    <cellStyle name="40% - Accent5 2 4 2 3 4 2" xfId="24987" xr:uid="{36F5E2CA-6621-454F-A84E-93013916977F}"/>
    <cellStyle name="40% - Accent5 2 4 2 3 5" xfId="24981" xr:uid="{CAF57D71-0F68-4500-AB82-F5C41875F046}"/>
    <cellStyle name="40% - Accent5 2 4 2 4" xfId="7264" xr:uid="{00000000-0005-0000-0000-0000F00F0000}"/>
    <cellStyle name="40% - Accent5 2 4 2 4 2" xfId="7265" xr:uid="{00000000-0005-0000-0000-0000F10F0000}"/>
    <cellStyle name="40% - Accent5 2 4 2 4 2 2" xfId="24989" xr:uid="{7EA3C283-C9E8-4FB6-9CF2-5B34A788D8E4}"/>
    <cellStyle name="40% - Accent5 2 4 2 4 3" xfId="7266" xr:uid="{00000000-0005-0000-0000-0000F20F0000}"/>
    <cellStyle name="40% - Accent5 2 4 2 4 3 2" xfId="24990" xr:uid="{539F5491-A974-49AA-B820-A4A4A7FD8439}"/>
    <cellStyle name="40% - Accent5 2 4 2 4 4" xfId="24988" xr:uid="{7A047B02-AFA2-421C-A5C7-59DD456428AF}"/>
    <cellStyle name="40% - Accent5 2 4 2 5" xfId="7267" xr:uid="{00000000-0005-0000-0000-0000F30F0000}"/>
    <cellStyle name="40% - Accent5 2 4 2 5 2" xfId="24991" xr:uid="{AFBE06B4-67DD-4041-9452-F41C18AA9864}"/>
    <cellStyle name="40% - Accent5 2 4 2 6" xfId="7268" xr:uid="{00000000-0005-0000-0000-0000F40F0000}"/>
    <cellStyle name="40% - Accent5 2 4 2 6 2" xfId="7269" xr:uid="{00000000-0005-0000-0000-0000F50F0000}"/>
    <cellStyle name="40% - Accent5 2 4 2 6 2 2" xfId="24993" xr:uid="{9315C18B-7130-4369-9138-E566F7ADCA62}"/>
    <cellStyle name="40% - Accent5 2 4 2 6 3" xfId="24992" xr:uid="{D4FB96B0-1E6E-47A1-9A13-956833DB6F39}"/>
    <cellStyle name="40% - Accent5 2 4 2 7" xfId="7270" xr:uid="{00000000-0005-0000-0000-0000F60F0000}"/>
    <cellStyle name="40% - Accent5 2 4 2 7 2" xfId="24994" xr:uid="{77E00DAC-0D29-42DE-BD9B-DAFC14390ACC}"/>
    <cellStyle name="40% - Accent5 2 4 2 8" xfId="24973" xr:uid="{72BDA42F-67CF-42C3-A4F7-D07959E2510E}"/>
    <cellStyle name="40% - Accent5 2 4 3" xfId="7271" xr:uid="{00000000-0005-0000-0000-0000F70F0000}"/>
    <cellStyle name="40% - Accent5 2 4 3 2" xfId="7272" xr:uid="{00000000-0005-0000-0000-0000F80F0000}"/>
    <cellStyle name="40% - Accent5 2 4 3 2 2" xfId="7273" xr:uid="{00000000-0005-0000-0000-0000F90F0000}"/>
    <cellStyle name="40% - Accent5 2 4 3 2 2 2" xfId="24997" xr:uid="{6FEF2B0C-9D02-45CF-840D-48BBEBBC057A}"/>
    <cellStyle name="40% - Accent5 2 4 3 2 3" xfId="7274" xr:uid="{00000000-0005-0000-0000-0000FA0F0000}"/>
    <cellStyle name="40% - Accent5 2 4 3 2 3 2" xfId="24998" xr:uid="{9392EB3F-90E5-4208-8F28-E83D3EA2609D}"/>
    <cellStyle name="40% - Accent5 2 4 3 2 4" xfId="24996" xr:uid="{056A7C98-5F2E-4EC1-8C78-0BACE7B7EE69}"/>
    <cellStyle name="40% - Accent5 2 4 3 3" xfId="7275" xr:uid="{00000000-0005-0000-0000-0000FB0F0000}"/>
    <cellStyle name="40% - Accent5 2 4 3 3 2" xfId="7276" xr:uid="{00000000-0005-0000-0000-0000FC0F0000}"/>
    <cellStyle name="40% - Accent5 2 4 3 3 2 2" xfId="25000" xr:uid="{7160EB99-336F-4031-8D98-1C384335E00B}"/>
    <cellStyle name="40% - Accent5 2 4 3 3 3" xfId="24999" xr:uid="{0EA7A6B7-61C7-4EAE-9DB4-3E1CA9B2706D}"/>
    <cellStyle name="40% - Accent5 2 4 3 4" xfId="7277" xr:uid="{00000000-0005-0000-0000-0000FD0F0000}"/>
    <cellStyle name="40% - Accent5 2 4 3 4 2" xfId="25001" xr:uid="{C619FCFE-D0D5-420A-9B9D-8062C1742310}"/>
    <cellStyle name="40% - Accent5 2 4 3 5" xfId="24995" xr:uid="{E3E6E5D1-4FCB-49F1-A15B-504B64531CE2}"/>
    <cellStyle name="40% - Accent5 2 4 4" xfId="7278" xr:uid="{00000000-0005-0000-0000-0000FE0F0000}"/>
    <cellStyle name="40% - Accent5 2 4 4 2" xfId="7279" xr:uid="{00000000-0005-0000-0000-0000FF0F0000}"/>
    <cellStyle name="40% - Accent5 2 4 4 2 2" xfId="7280" xr:uid="{00000000-0005-0000-0000-000000100000}"/>
    <cellStyle name="40% - Accent5 2 4 4 2 2 2" xfId="25004" xr:uid="{8FB3F836-57EB-41D9-A17E-AAA0C7FFE6C6}"/>
    <cellStyle name="40% - Accent5 2 4 4 2 3" xfId="7281" xr:uid="{00000000-0005-0000-0000-000001100000}"/>
    <cellStyle name="40% - Accent5 2 4 4 2 3 2" xfId="25005" xr:uid="{5C65C41C-3504-4683-8EC1-4DBF8F9740C7}"/>
    <cellStyle name="40% - Accent5 2 4 4 2 4" xfId="25003" xr:uid="{402BBEC9-9629-48B8-B2E5-4D8A7A0680E2}"/>
    <cellStyle name="40% - Accent5 2 4 4 3" xfId="7282" xr:uid="{00000000-0005-0000-0000-000002100000}"/>
    <cellStyle name="40% - Accent5 2 4 4 3 2" xfId="7283" xr:uid="{00000000-0005-0000-0000-000003100000}"/>
    <cellStyle name="40% - Accent5 2 4 4 3 2 2" xfId="25007" xr:uid="{12C484E6-70D7-4DDB-BE43-748A8DF8228B}"/>
    <cellStyle name="40% - Accent5 2 4 4 3 3" xfId="25006" xr:uid="{04C56ED3-382B-4BBB-92A0-8122101E318C}"/>
    <cellStyle name="40% - Accent5 2 4 4 4" xfId="7284" xr:uid="{00000000-0005-0000-0000-000004100000}"/>
    <cellStyle name="40% - Accent5 2 4 4 4 2" xfId="25008" xr:uid="{A4751A23-0A70-4951-88DE-3B4AC8878C87}"/>
    <cellStyle name="40% - Accent5 2 4 4 5" xfId="25002" xr:uid="{C08E4A8E-5443-4B51-9BED-2D56DFF36A76}"/>
    <cellStyle name="40% - Accent5 2 4 5" xfId="7285" xr:uid="{00000000-0005-0000-0000-000005100000}"/>
    <cellStyle name="40% - Accent5 2 4 5 2" xfId="7286" xr:uid="{00000000-0005-0000-0000-000006100000}"/>
    <cellStyle name="40% - Accent5 2 4 5 2 2" xfId="25010" xr:uid="{6B3A3BDE-E40A-4241-AC7E-C14A215E1CA7}"/>
    <cellStyle name="40% - Accent5 2 4 5 3" xfId="7287" xr:uid="{00000000-0005-0000-0000-000007100000}"/>
    <cellStyle name="40% - Accent5 2 4 5 3 2" xfId="25011" xr:uid="{F1B656F0-8895-4EA3-A41F-BA4796E481B2}"/>
    <cellStyle name="40% - Accent5 2 4 5 4" xfId="25009" xr:uid="{5FB09BA7-FB8C-464A-BE3D-D5EB0E987DE0}"/>
    <cellStyle name="40% - Accent5 2 4 6" xfId="7288" xr:uid="{00000000-0005-0000-0000-000008100000}"/>
    <cellStyle name="40% - Accent5 2 4 6 2" xfId="25012" xr:uid="{7B49F92B-75CD-49A7-82F7-B267F90606C1}"/>
    <cellStyle name="40% - Accent5 2 4 7" xfId="7289" xr:uid="{00000000-0005-0000-0000-000009100000}"/>
    <cellStyle name="40% - Accent5 2 4 7 2" xfId="7290" xr:uid="{00000000-0005-0000-0000-00000A100000}"/>
    <cellStyle name="40% - Accent5 2 4 7 2 2" xfId="25014" xr:uid="{086EF4DC-6324-493A-A518-F9791C897438}"/>
    <cellStyle name="40% - Accent5 2 4 7 3" xfId="25013" xr:uid="{8CC44D57-290E-4DC1-A8BD-540E01D04DDB}"/>
    <cellStyle name="40% - Accent5 2 4 8" xfId="7291" xr:uid="{00000000-0005-0000-0000-00000B100000}"/>
    <cellStyle name="40% - Accent5 2 4 8 2" xfId="25015" xr:uid="{620EE94D-E8C6-4973-9F1C-6BE405BFE0FA}"/>
    <cellStyle name="40% - Accent5 2 4 9" xfId="24972" xr:uid="{80E2F233-1279-45C8-A9D4-0DF951DE35EB}"/>
    <cellStyle name="40% - Accent5 2 5" xfId="7292" xr:uid="{00000000-0005-0000-0000-00000C100000}"/>
    <cellStyle name="40% - Accent5 2 5 2" xfId="7293" xr:uid="{00000000-0005-0000-0000-00000D100000}"/>
    <cellStyle name="40% - Accent5 2 5 2 2" xfId="7294" xr:uid="{00000000-0005-0000-0000-00000E100000}"/>
    <cellStyle name="40% - Accent5 2 5 2 2 2" xfId="7295" xr:uid="{00000000-0005-0000-0000-00000F100000}"/>
    <cellStyle name="40% - Accent5 2 5 2 2 2 2" xfId="7296" xr:uid="{00000000-0005-0000-0000-000010100000}"/>
    <cellStyle name="40% - Accent5 2 5 2 2 2 2 2" xfId="25020" xr:uid="{18668B9C-4121-49B6-8655-56A49BD308B8}"/>
    <cellStyle name="40% - Accent5 2 5 2 2 2 3" xfId="7297" xr:uid="{00000000-0005-0000-0000-000011100000}"/>
    <cellStyle name="40% - Accent5 2 5 2 2 2 3 2" xfId="25021" xr:uid="{81718101-E696-43B5-A84C-73844155DC4B}"/>
    <cellStyle name="40% - Accent5 2 5 2 2 2 4" xfId="25019" xr:uid="{EB4FD06B-38C2-442E-9363-7CE473896A10}"/>
    <cellStyle name="40% - Accent5 2 5 2 2 3" xfId="7298" xr:uid="{00000000-0005-0000-0000-000012100000}"/>
    <cellStyle name="40% - Accent5 2 5 2 2 3 2" xfId="7299" xr:uid="{00000000-0005-0000-0000-000013100000}"/>
    <cellStyle name="40% - Accent5 2 5 2 2 3 2 2" xfId="25023" xr:uid="{D0973161-4F10-49B6-8AAA-104B1564FCCA}"/>
    <cellStyle name="40% - Accent5 2 5 2 2 3 3" xfId="25022" xr:uid="{D4489D21-CBBA-47F8-8964-036DF2E0E0BA}"/>
    <cellStyle name="40% - Accent5 2 5 2 2 4" xfId="7300" xr:uid="{00000000-0005-0000-0000-000014100000}"/>
    <cellStyle name="40% - Accent5 2 5 2 2 4 2" xfId="25024" xr:uid="{B243F45B-4FB5-4FA4-B3E7-750EAC589F07}"/>
    <cellStyle name="40% - Accent5 2 5 2 2 5" xfId="25018" xr:uid="{B381E9DC-EA43-49AA-B106-2DF809A0222F}"/>
    <cellStyle name="40% - Accent5 2 5 2 3" xfId="7301" xr:uid="{00000000-0005-0000-0000-000015100000}"/>
    <cellStyle name="40% - Accent5 2 5 2 3 2" xfId="7302" xr:uid="{00000000-0005-0000-0000-000016100000}"/>
    <cellStyle name="40% - Accent5 2 5 2 3 2 2" xfId="7303" xr:uid="{00000000-0005-0000-0000-000017100000}"/>
    <cellStyle name="40% - Accent5 2 5 2 3 2 2 2" xfId="25027" xr:uid="{855626F9-0815-4DE6-BA91-16F9AA03DD34}"/>
    <cellStyle name="40% - Accent5 2 5 2 3 2 3" xfId="7304" xr:uid="{00000000-0005-0000-0000-000018100000}"/>
    <cellStyle name="40% - Accent5 2 5 2 3 2 3 2" xfId="25028" xr:uid="{2494DB4D-57A9-44E0-8541-93C414211F60}"/>
    <cellStyle name="40% - Accent5 2 5 2 3 2 4" xfId="25026" xr:uid="{9EA319DB-6A9D-4CE0-B1E6-43419CBA9421}"/>
    <cellStyle name="40% - Accent5 2 5 2 3 3" xfId="7305" xr:uid="{00000000-0005-0000-0000-000019100000}"/>
    <cellStyle name="40% - Accent5 2 5 2 3 3 2" xfId="7306" xr:uid="{00000000-0005-0000-0000-00001A100000}"/>
    <cellStyle name="40% - Accent5 2 5 2 3 3 2 2" xfId="25030" xr:uid="{9B22BA70-7764-4445-B1E3-FD4623B0BCEF}"/>
    <cellStyle name="40% - Accent5 2 5 2 3 3 3" xfId="25029" xr:uid="{EBF0DCE2-6F09-42F1-AA53-7898F5020A99}"/>
    <cellStyle name="40% - Accent5 2 5 2 3 4" xfId="7307" xr:uid="{00000000-0005-0000-0000-00001B100000}"/>
    <cellStyle name="40% - Accent5 2 5 2 3 4 2" xfId="25031" xr:uid="{9E35CF52-DB2E-4161-B0BC-10B427F941C4}"/>
    <cellStyle name="40% - Accent5 2 5 2 3 5" xfId="25025" xr:uid="{58ECEC62-7BE9-4588-A5BF-EF9C4E60D42E}"/>
    <cellStyle name="40% - Accent5 2 5 2 4" xfId="7308" xr:uid="{00000000-0005-0000-0000-00001C100000}"/>
    <cellStyle name="40% - Accent5 2 5 2 4 2" xfId="7309" xr:uid="{00000000-0005-0000-0000-00001D100000}"/>
    <cellStyle name="40% - Accent5 2 5 2 4 2 2" xfId="25033" xr:uid="{945C321A-C785-4110-976F-E54094BA5ADE}"/>
    <cellStyle name="40% - Accent5 2 5 2 4 3" xfId="7310" xr:uid="{00000000-0005-0000-0000-00001E100000}"/>
    <cellStyle name="40% - Accent5 2 5 2 4 3 2" xfId="25034" xr:uid="{ABD3DA37-1045-4A7A-BAC9-3E06237F111B}"/>
    <cellStyle name="40% - Accent5 2 5 2 4 4" xfId="25032" xr:uid="{81A32077-3156-4548-9741-76079D53D209}"/>
    <cellStyle name="40% - Accent5 2 5 2 5" xfId="7311" xr:uid="{00000000-0005-0000-0000-00001F100000}"/>
    <cellStyle name="40% - Accent5 2 5 2 5 2" xfId="25035" xr:uid="{29878442-6EA7-435C-A5DF-EBE980A1D1CC}"/>
    <cellStyle name="40% - Accent5 2 5 2 6" xfId="7312" xr:uid="{00000000-0005-0000-0000-000020100000}"/>
    <cellStyle name="40% - Accent5 2 5 2 6 2" xfId="7313" xr:uid="{00000000-0005-0000-0000-000021100000}"/>
    <cellStyle name="40% - Accent5 2 5 2 6 2 2" xfId="25037" xr:uid="{8DE6551F-939B-4206-9110-87D3918AD22E}"/>
    <cellStyle name="40% - Accent5 2 5 2 6 3" xfId="25036" xr:uid="{6A1A47BC-718F-4740-A27E-F4494ACD65CE}"/>
    <cellStyle name="40% - Accent5 2 5 2 7" xfId="7314" xr:uid="{00000000-0005-0000-0000-000022100000}"/>
    <cellStyle name="40% - Accent5 2 5 2 7 2" xfId="25038" xr:uid="{F8CBDAF3-5D8D-44F2-BDD4-44B6DE32F956}"/>
    <cellStyle name="40% - Accent5 2 5 2 8" xfId="25017" xr:uid="{D0373BDC-B093-458E-9E49-01C3973A5372}"/>
    <cellStyle name="40% - Accent5 2 5 3" xfId="7315" xr:uid="{00000000-0005-0000-0000-000023100000}"/>
    <cellStyle name="40% - Accent5 2 5 3 2" xfId="7316" xr:uid="{00000000-0005-0000-0000-000024100000}"/>
    <cellStyle name="40% - Accent5 2 5 3 2 2" xfId="7317" xr:uid="{00000000-0005-0000-0000-000025100000}"/>
    <cellStyle name="40% - Accent5 2 5 3 2 2 2" xfId="25041" xr:uid="{2F7EFCB6-C81C-4855-B572-214AA60294A2}"/>
    <cellStyle name="40% - Accent5 2 5 3 2 3" xfId="7318" xr:uid="{00000000-0005-0000-0000-000026100000}"/>
    <cellStyle name="40% - Accent5 2 5 3 2 3 2" xfId="25042" xr:uid="{FB4DAFEA-26A5-4C4E-9BC4-52185F4089C6}"/>
    <cellStyle name="40% - Accent5 2 5 3 2 4" xfId="25040" xr:uid="{F8B24EED-B058-4B5C-9525-76B662BADFA1}"/>
    <cellStyle name="40% - Accent5 2 5 3 3" xfId="7319" xr:uid="{00000000-0005-0000-0000-000027100000}"/>
    <cellStyle name="40% - Accent5 2 5 3 3 2" xfId="7320" xr:uid="{00000000-0005-0000-0000-000028100000}"/>
    <cellStyle name="40% - Accent5 2 5 3 3 2 2" xfId="25044" xr:uid="{05DFABB5-0698-47F8-A9CF-9C0A43F1552B}"/>
    <cellStyle name="40% - Accent5 2 5 3 3 3" xfId="25043" xr:uid="{072A9611-BDDC-46E1-8CF3-EEFF2DFE9146}"/>
    <cellStyle name="40% - Accent5 2 5 3 4" xfId="7321" xr:uid="{00000000-0005-0000-0000-000029100000}"/>
    <cellStyle name="40% - Accent5 2 5 3 4 2" xfId="25045" xr:uid="{3D696538-4558-4ED5-AD7C-8B64F88DDF5C}"/>
    <cellStyle name="40% - Accent5 2 5 3 5" xfId="25039" xr:uid="{C258159B-C545-4E52-9DFE-C690E165E074}"/>
    <cellStyle name="40% - Accent5 2 5 4" xfId="7322" xr:uid="{00000000-0005-0000-0000-00002A100000}"/>
    <cellStyle name="40% - Accent5 2 5 4 2" xfId="7323" xr:uid="{00000000-0005-0000-0000-00002B100000}"/>
    <cellStyle name="40% - Accent5 2 5 4 2 2" xfId="7324" xr:uid="{00000000-0005-0000-0000-00002C100000}"/>
    <cellStyle name="40% - Accent5 2 5 4 2 2 2" xfId="25048" xr:uid="{5F90F59A-FD59-403B-94F4-6EB0ECC4C912}"/>
    <cellStyle name="40% - Accent5 2 5 4 2 3" xfId="7325" xr:uid="{00000000-0005-0000-0000-00002D100000}"/>
    <cellStyle name="40% - Accent5 2 5 4 2 3 2" xfId="25049" xr:uid="{0852A981-C596-4C01-8F5D-1AB0E4EB7C63}"/>
    <cellStyle name="40% - Accent5 2 5 4 2 4" xfId="25047" xr:uid="{C56C1D09-38F4-479F-88D2-D4D776688A74}"/>
    <cellStyle name="40% - Accent5 2 5 4 3" xfId="7326" xr:uid="{00000000-0005-0000-0000-00002E100000}"/>
    <cellStyle name="40% - Accent5 2 5 4 3 2" xfId="7327" xr:uid="{00000000-0005-0000-0000-00002F100000}"/>
    <cellStyle name="40% - Accent5 2 5 4 3 2 2" xfId="25051" xr:uid="{C6102C1E-138C-4F17-B445-B51DCAB3C4F6}"/>
    <cellStyle name="40% - Accent5 2 5 4 3 3" xfId="25050" xr:uid="{DB6B59DD-B1F2-40F0-89CA-588CDCE67DA1}"/>
    <cellStyle name="40% - Accent5 2 5 4 4" xfId="7328" xr:uid="{00000000-0005-0000-0000-000030100000}"/>
    <cellStyle name="40% - Accent5 2 5 4 4 2" xfId="25052" xr:uid="{C4C34ADA-FE20-42AC-BC57-0D677B2AC56A}"/>
    <cellStyle name="40% - Accent5 2 5 4 5" xfId="25046" xr:uid="{189BFEC7-F0D4-4F1A-AD65-65DCEBF33CA9}"/>
    <cellStyle name="40% - Accent5 2 5 5" xfId="7329" xr:uid="{00000000-0005-0000-0000-000031100000}"/>
    <cellStyle name="40% - Accent5 2 5 5 2" xfId="7330" xr:uid="{00000000-0005-0000-0000-000032100000}"/>
    <cellStyle name="40% - Accent5 2 5 5 2 2" xfId="25054" xr:uid="{E8B13176-33CD-4743-B30D-806529CD94D0}"/>
    <cellStyle name="40% - Accent5 2 5 5 3" xfId="7331" xr:uid="{00000000-0005-0000-0000-000033100000}"/>
    <cellStyle name="40% - Accent5 2 5 5 3 2" xfId="25055" xr:uid="{ECB819CE-CCCE-429D-8621-3C1133B85979}"/>
    <cellStyle name="40% - Accent5 2 5 5 4" xfId="25053" xr:uid="{79911646-AEDF-4450-B534-3E652603875E}"/>
    <cellStyle name="40% - Accent5 2 5 6" xfId="7332" xr:uid="{00000000-0005-0000-0000-000034100000}"/>
    <cellStyle name="40% - Accent5 2 5 6 2" xfId="25056" xr:uid="{0FF6BCD0-9595-4287-A107-8B3547CF2211}"/>
    <cellStyle name="40% - Accent5 2 5 7" xfId="7333" xr:uid="{00000000-0005-0000-0000-000035100000}"/>
    <cellStyle name="40% - Accent5 2 5 7 2" xfId="7334" xr:uid="{00000000-0005-0000-0000-000036100000}"/>
    <cellStyle name="40% - Accent5 2 5 7 2 2" xfId="25058" xr:uid="{E1001D6A-6942-4FFB-8D5D-DBA35EC32FB7}"/>
    <cellStyle name="40% - Accent5 2 5 7 3" xfId="25057" xr:uid="{E86ECC93-DAC1-4926-AA0E-4A0FB35B3836}"/>
    <cellStyle name="40% - Accent5 2 5 8" xfId="7335" xr:uid="{00000000-0005-0000-0000-000037100000}"/>
    <cellStyle name="40% - Accent5 2 5 8 2" xfId="25059" xr:uid="{A2F83130-33E1-44BA-94E5-12D784734174}"/>
    <cellStyle name="40% - Accent5 2 5 9" xfId="25016" xr:uid="{D9A83344-E555-40E0-8DC9-1FC827773271}"/>
    <cellStyle name="40% - Accent5 2 6" xfId="7336" xr:uid="{00000000-0005-0000-0000-000038100000}"/>
    <cellStyle name="40% - Accent5 2 6 2" xfId="7337" xr:uid="{00000000-0005-0000-0000-000039100000}"/>
    <cellStyle name="40% - Accent5 2 6 2 2" xfId="7338" xr:uid="{00000000-0005-0000-0000-00003A100000}"/>
    <cellStyle name="40% - Accent5 2 6 2 2 2" xfId="7339" xr:uid="{00000000-0005-0000-0000-00003B100000}"/>
    <cellStyle name="40% - Accent5 2 6 2 2 2 2" xfId="7340" xr:uid="{00000000-0005-0000-0000-00003C100000}"/>
    <cellStyle name="40% - Accent5 2 6 2 2 2 2 2" xfId="25064" xr:uid="{9E7A1FD9-8C49-4B43-A8AE-7225B4222FF2}"/>
    <cellStyle name="40% - Accent5 2 6 2 2 2 3" xfId="7341" xr:uid="{00000000-0005-0000-0000-00003D100000}"/>
    <cellStyle name="40% - Accent5 2 6 2 2 2 3 2" xfId="25065" xr:uid="{5A2AB73A-0858-40A8-8041-034BB2FEDFFE}"/>
    <cellStyle name="40% - Accent5 2 6 2 2 2 4" xfId="25063" xr:uid="{62E61195-EB42-4A0D-AA88-69520D044243}"/>
    <cellStyle name="40% - Accent5 2 6 2 2 3" xfId="7342" xr:uid="{00000000-0005-0000-0000-00003E100000}"/>
    <cellStyle name="40% - Accent5 2 6 2 2 3 2" xfId="7343" xr:uid="{00000000-0005-0000-0000-00003F100000}"/>
    <cellStyle name="40% - Accent5 2 6 2 2 3 2 2" xfId="25067" xr:uid="{41F1EC0B-5E82-4FEA-B1CE-3EC93A3CCA9C}"/>
    <cellStyle name="40% - Accent5 2 6 2 2 3 3" xfId="25066" xr:uid="{BB736A9F-55A4-47FD-8F42-690EF9749E98}"/>
    <cellStyle name="40% - Accent5 2 6 2 2 4" xfId="7344" xr:uid="{00000000-0005-0000-0000-000040100000}"/>
    <cellStyle name="40% - Accent5 2 6 2 2 4 2" xfId="25068" xr:uid="{B53F9D9D-D83B-4DCA-9518-CFDB972A4D00}"/>
    <cellStyle name="40% - Accent5 2 6 2 2 5" xfId="25062" xr:uid="{D952D64B-3CD7-42C8-AF75-7280DA304CE3}"/>
    <cellStyle name="40% - Accent5 2 6 2 3" xfId="7345" xr:uid="{00000000-0005-0000-0000-000041100000}"/>
    <cellStyle name="40% - Accent5 2 6 2 3 2" xfId="7346" xr:uid="{00000000-0005-0000-0000-000042100000}"/>
    <cellStyle name="40% - Accent5 2 6 2 3 2 2" xfId="7347" xr:uid="{00000000-0005-0000-0000-000043100000}"/>
    <cellStyle name="40% - Accent5 2 6 2 3 2 2 2" xfId="25071" xr:uid="{511A342B-357D-42CC-B6A6-38A07E55E2A8}"/>
    <cellStyle name="40% - Accent5 2 6 2 3 2 3" xfId="7348" xr:uid="{00000000-0005-0000-0000-000044100000}"/>
    <cellStyle name="40% - Accent5 2 6 2 3 2 3 2" xfId="25072" xr:uid="{6409FFAE-57B2-41A5-AEB1-093279B35F6D}"/>
    <cellStyle name="40% - Accent5 2 6 2 3 2 4" xfId="25070" xr:uid="{6F08CF77-268F-4FD9-B340-70AF5D5767FA}"/>
    <cellStyle name="40% - Accent5 2 6 2 3 3" xfId="7349" xr:uid="{00000000-0005-0000-0000-000045100000}"/>
    <cellStyle name="40% - Accent5 2 6 2 3 3 2" xfId="7350" xr:uid="{00000000-0005-0000-0000-000046100000}"/>
    <cellStyle name="40% - Accent5 2 6 2 3 3 2 2" xfId="25074" xr:uid="{0422EEE7-8D70-48B9-AB57-6BA1BEE354FF}"/>
    <cellStyle name="40% - Accent5 2 6 2 3 3 3" xfId="25073" xr:uid="{8527C39F-F621-4B99-B96B-EAD7E4E68BFE}"/>
    <cellStyle name="40% - Accent5 2 6 2 3 4" xfId="7351" xr:uid="{00000000-0005-0000-0000-000047100000}"/>
    <cellStyle name="40% - Accent5 2 6 2 3 4 2" xfId="25075" xr:uid="{F2E90F7D-5BA3-4DB6-8736-201091375F69}"/>
    <cellStyle name="40% - Accent5 2 6 2 3 5" xfId="25069" xr:uid="{6D7F373A-1845-4AA5-BE45-99109A234DA6}"/>
    <cellStyle name="40% - Accent5 2 6 2 4" xfId="7352" xr:uid="{00000000-0005-0000-0000-000048100000}"/>
    <cellStyle name="40% - Accent5 2 6 2 4 2" xfId="7353" xr:uid="{00000000-0005-0000-0000-000049100000}"/>
    <cellStyle name="40% - Accent5 2 6 2 4 2 2" xfId="25077" xr:uid="{6C601A0E-F8AF-4F76-B103-73FA18E50395}"/>
    <cellStyle name="40% - Accent5 2 6 2 4 3" xfId="7354" xr:uid="{00000000-0005-0000-0000-00004A100000}"/>
    <cellStyle name="40% - Accent5 2 6 2 4 3 2" xfId="25078" xr:uid="{65ECC849-FF61-4F82-AB63-2B465EA1C18A}"/>
    <cellStyle name="40% - Accent5 2 6 2 4 4" xfId="25076" xr:uid="{F02C63B5-7DD2-4DC9-989D-8AEB94D8DA76}"/>
    <cellStyle name="40% - Accent5 2 6 2 5" xfId="7355" xr:uid="{00000000-0005-0000-0000-00004B100000}"/>
    <cellStyle name="40% - Accent5 2 6 2 5 2" xfId="25079" xr:uid="{CAA66679-8B7C-43E9-9D87-9E4F8CCCEBEB}"/>
    <cellStyle name="40% - Accent5 2 6 2 6" xfId="7356" xr:uid="{00000000-0005-0000-0000-00004C100000}"/>
    <cellStyle name="40% - Accent5 2 6 2 6 2" xfId="7357" xr:uid="{00000000-0005-0000-0000-00004D100000}"/>
    <cellStyle name="40% - Accent5 2 6 2 6 2 2" xfId="25081" xr:uid="{842A4747-09F8-4480-8991-BCF5DCB48BA8}"/>
    <cellStyle name="40% - Accent5 2 6 2 6 3" xfId="25080" xr:uid="{3D7760D5-6486-4F39-BF49-85C43EA05E7E}"/>
    <cellStyle name="40% - Accent5 2 6 2 7" xfId="7358" xr:uid="{00000000-0005-0000-0000-00004E100000}"/>
    <cellStyle name="40% - Accent5 2 6 2 7 2" xfId="25082" xr:uid="{047BCEED-67B7-4775-9CBF-51649D582215}"/>
    <cellStyle name="40% - Accent5 2 6 2 8" xfId="25061" xr:uid="{352BEDDE-5528-41E8-AC91-D70282FD5670}"/>
    <cellStyle name="40% - Accent5 2 6 3" xfId="7359" xr:uid="{00000000-0005-0000-0000-00004F100000}"/>
    <cellStyle name="40% - Accent5 2 6 3 2" xfId="7360" xr:uid="{00000000-0005-0000-0000-000050100000}"/>
    <cellStyle name="40% - Accent5 2 6 3 2 2" xfId="7361" xr:uid="{00000000-0005-0000-0000-000051100000}"/>
    <cellStyle name="40% - Accent5 2 6 3 2 2 2" xfId="25085" xr:uid="{85F9FE42-5C69-40EB-AD7B-027E01B4A2A5}"/>
    <cellStyle name="40% - Accent5 2 6 3 2 3" xfId="7362" xr:uid="{00000000-0005-0000-0000-000052100000}"/>
    <cellStyle name="40% - Accent5 2 6 3 2 3 2" xfId="25086" xr:uid="{EB54C975-A2EE-40FF-B076-6812450C26D3}"/>
    <cellStyle name="40% - Accent5 2 6 3 2 4" xfId="25084" xr:uid="{3D3D82A3-DA35-465A-B0F0-674ACA366E6B}"/>
    <cellStyle name="40% - Accent5 2 6 3 3" xfId="7363" xr:uid="{00000000-0005-0000-0000-000053100000}"/>
    <cellStyle name="40% - Accent5 2 6 3 3 2" xfId="7364" xr:uid="{00000000-0005-0000-0000-000054100000}"/>
    <cellStyle name="40% - Accent5 2 6 3 3 2 2" xfId="25088" xr:uid="{E8909CD4-0FB5-4464-A7D6-D0416C2D125A}"/>
    <cellStyle name="40% - Accent5 2 6 3 3 3" xfId="25087" xr:uid="{B4A19BE1-0615-4188-945E-69A66584572F}"/>
    <cellStyle name="40% - Accent5 2 6 3 4" xfId="7365" xr:uid="{00000000-0005-0000-0000-000055100000}"/>
    <cellStyle name="40% - Accent5 2 6 3 4 2" xfId="25089" xr:uid="{8598F8A9-04F5-43AB-A1F6-0010A943ABE1}"/>
    <cellStyle name="40% - Accent5 2 6 3 5" xfId="25083" xr:uid="{9ED08162-A491-4C45-8075-273B62F92DDA}"/>
    <cellStyle name="40% - Accent5 2 6 4" xfId="7366" xr:uid="{00000000-0005-0000-0000-000056100000}"/>
    <cellStyle name="40% - Accent5 2 6 4 2" xfId="7367" xr:uid="{00000000-0005-0000-0000-000057100000}"/>
    <cellStyle name="40% - Accent5 2 6 4 2 2" xfId="7368" xr:uid="{00000000-0005-0000-0000-000058100000}"/>
    <cellStyle name="40% - Accent5 2 6 4 2 2 2" xfId="25092" xr:uid="{DD42FB86-929B-4C26-9160-FC995CFFF11B}"/>
    <cellStyle name="40% - Accent5 2 6 4 2 3" xfId="7369" xr:uid="{00000000-0005-0000-0000-000059100000}"/>
    <cellStyle name="40% - Accent5 2 6 4 2 3 2" xfId="25093" xr:uid="{4C2C154B-ED0B-4176-A302-6CBCC62F1D95}"/>
    <cellStyle name="40% - Accent5 2 6 4 2 4" xfId="25091" xr:uid="{735F8B6F-3B6E-4EBF-8790-5969EE44FA02}"/>
    <cellStyle name="40% - Accent5 2 6 4 3" xfId="7370" xr:uid="{00000000-0005-0000-0000-00005A100000}"/>
    <cellStyle name="40% - Accent5 2 6 4 3 2" xfId="7371" xr:uid="{00000000-0005-0000-0000-00005B100000}"/>
    <cellStyle name="40% - Accent5 2 6 4 3 2 2" xfId="25095" xr:uid="{2599AC94-3A77-41EA-98D7-2D6E7B96D744}"/>
    <cellStyle name="40% - Accent5 2 6 4 3 3" xfId="25094" xr:uid="{CE1262E6-F6C9-4B99-8A81-652714E54C9B}"/>
    <cellStyle name="40% - Accent5 2 6 4 4" xfId="7372" xr:uid="{00000000-0005-0000-0000-00005C100000}"/>
    <cellStyle name="40% - Accent5 2 6 4 4 2" xfId="25096" xr:uid="{925BFE26-2DB2-44CE-8D96-F4365BD44467}"/>
    <cellStyle name="40% - Accent5 2 6 4 5" xfId="25090" xr:uid="{F1A97225-EB44-4CF0-8DCD-48F2185B0041}"/>
    <cellStyle name="40% - Accent5 2 6 5" xfId="7373" xr:uid="{00000000-0005-0000-0000-00005D100000}"/>
    <cellStyle name="40% - Accent5 2 6 5 2" xfId="7374" xr:uid="{00000000-0005-0000-0000-00005E100000}"/>
    <cellStyle name="40% - Accent5 2 6 5 2 2" xfId="25098" xr:uid="{3CFAD406-B4F5-4DA2-9ED3-336F9702C23B}"/>
    <cellStyle name="40% - Accent5 2 6 5 3" xfId="7375" xr:uid="{00000000-0005-0000-0000-00005F100000}"/>
    <cellStyle name="40% - Accent5 2 6 5 3 2" xfId="25099" xr:uid="{7E9D2606-6BB5-47AC-B9E5-5CD435624251}"/>
    <cellStyle name="40% - Accent5 2 6 5 4" xfId="25097" xr:uid="{A5A2B8C0-9737-47F1-94AF-3A275F12DCE2}"/>
    <cellStyle name="40% - Accent5 2 6 6" xfId="7376" xr:uid="{00000000-0005-0000-0000-000060100000}"/>
    <cellStyle name="40% - Accent5 2 6 6 2" xfId="25100" xr:uid="{F1402B6B-DA31-4CBB-BCF3-25B5DEA02645}"/>
    <cellStyle name="40% - Accent5 2 6 7" xfId="7377" xr:uid="{00000000-0005-0000-0000-000061100000}"/>
    <cellStyle name="40% - Accent5 2 6 7 2" xfId="7378" xr:uid="{00000000-0005-0000-0000-000062100000}"/>
    <cellStyle name="40% - Accent5 2 6 7 2 2" xfId="25102" xr:uid="{31E94D7F-D7F3-4933-821C-C9FD6FAAE537}"/>
    <cellStyle name="40% - Accent5 2 6 7 3" xfId="25101" xr:uid="{0AC1F0E5-EBE3-4E56-BCC9-42F0D9026B37}"/>
    <cellStyle name="40% - Accent5 2 6 8" xfId="7379" xr:uid="{00000000-0005-0000-0000-000063100000}"/>
    <cellStyle name="40% - Accent5 2 6 8 2" xfId="25103" xr:uid="{012F0A98-C5B9-4F70-9046-9BFA31BC31A2}"/>
    <cellStyle name="40% - Accent5 2 6 9" xfId="25060" xr:uid="{F8555270-756B-49E1-8F88-17C5B8E89145}"/>
    <cellStyle name="40% - Accent5 2 7" xfId="7380" xr:uid="{00000000-0005-0000-0000-000064100000}"/>
    <cellStyle name="40% - Accent5 2 7 2" xfId="7381" xr:uid="{00000000-0005-0000-0000-000065100000}"/>
    <cellStyle name="40% - Accent5 2 7 2 2" xfId="7382" xr:uid="{00000000-0005-0000-0000-000066100000}"/>
    <cellStyle name="40% - Accent5 2 7 2 2 2" xfId="25106" xr:uid="{021962A7-5423-43C7-A70A-D8B27CC57112}"/>
    <cellStyle name="40% - Accent5 2 7 2 3" xfId="7383" xr:uid="{00000000-0005-0000-0000-000067100000}"/>
    <cellStyle name="40% - Accent5 2 7 2 3 2" xfId="25107" xr:uid="{FB9DED25-E01B-4207-886B-233B2688C935}"/>
    <cellStyle name="40% - Accent5 2 7 2 4" xfId="25105" xr:uid="{33B81F4D-AD43-4F5C-A60F-3B908D684BBE}"/>
    <cellStyle name="40% - Accent5 2 7 3" xfId="7384" xr:uid="{00000000-0005-0000-0000-000068100000}"/>
    <cellStyle name="40% - Accent5 2 7 3 2" xfId="7385" xr:uid="{00000000-0005-0000-0000-000069100000}"/>
    <cellStyle name="40% - Accent5 2 7 3 2 2" xfId="25109" xr:uid="{20218F3D-8165-40DA-9CBA-A16AB6B477F9}"/>
    <cellStyle name="40% - Accent5 2 7 3 3" xfId="25108" xr:uid="{50D1B3B9-FA22-4E9A-91CA-D18811F92FC5}"/>
    <cellStyle name="40% - Accent5 2 7 4" xfId="7386" xr:uid="{00000000-0005-0000-0000-00006A100000}"/>
    <cellStyle name="40% - Accent5 2 7 4 2" xfId="25110" xr:uid="{D382EC76-A5F0-4782-85B2-42DE16AD704C}"/>
    <cellStyle name="40% - Accent5 2 7 5" xfId="25104" xr:uid="{6699065C-E1CB-464A-B209-F5E94A6AF866}"/>
    <cellStyle name="40% - Accent5 3" xfId="246" xr:uid="{00000000-0005-0000-0000-000055000000}"/>
    <cellStyle name="40% - Accent5 3 10" xfId="7387" xr:uid="{00000000-0005-0000-0000-00006B100000}"/>
    <cellStyle name="40% - Accent5 3 10 2" xfId="25111" xr:uid="{71193021-84FD-4A81-9D56-7DC66E8BBAC1}"/>
    <cellStyle name="40% - Accent5 3 2" xfId="7388" xr:uid="{00000000-0005-0000-0000-00006C100000}"/>
    <cellStyle name="40% - Accent5 3 2 2" xfId="7389" xr:uid="{00000000-0005-0000-0000-00006D100000}"/>
    <cellStyle name="40% - Accent5 3 2 2 2" xfId="7390" xr:uid="{00000000-0005-0000-0000-00006E100000}"/>
    <cellStyle name="40% - Accent5 3 2 2 2 2" xfId="7391" xr:uid="{00000000-0005-0000-0000-00006F100000}"/>
    <cellStyle name="40% - Accent5 3 2 2 2 2 2" xfId="7392" xr:uid="{00000000-0005-0000-0000-000070100000}"/>
    <cellStyle name="40% - Accent5 3 2 2 2 2 2 2" xfId="25115" xr:uid="{FD4826AD-3A0E-4E1E-B86B-9527642E24DA}"/>
    <cellStyle name="40% - Accent5 3 2 2 2 2 3" xfId="7393" xr:uid="{00000000-0005-0000-0000-000071100000}"/>
    <cellStyle name="40% - Accent5 3 2 2 2 2 3 2" xfId="25116" xr:uid="{71D9EF74-317E-4931-8A9B-0D1D9A756495}"/>
    <cellStyle name="40% - Accent5 3 2 2 2 2 4" xfId="25114" xr:uid="{2828C260-2433-4063-A525-435826E9B250}"/>
    <cellStyle name="40% - Accent5 3 2 2 2 3" xfId="7394" xr:uid="{00000000-0005-0000-0000-000072100000}"/>
    <cellStyle name="40% - Accent5 3 2 2 2 3 2" xfId="7395" xr:uid="{00000000-0005-0000-0000-000073100000}"/>
    <cellStyle name="40% - Accent5 3 2 2 2 3 2 2" xfId="25118" xr:uid="{9DD741D4-FFB7-490D-B750-DB66542DDA24}"/>
    <cellStyle name="40% - Accent5 3 2 2 2 3 3" xfId="25117" xr:uid="{8A979B99-15F8-4384-B89B-EBE9299E08A3}"/>
    <cellStyle name="40% - Accent5 3 2 2 2 4" xfId="7396" xr:uid="{00000000-0005-0000-0000-000074100000}"/>
    <cellStyle name="40% - Accent5 3 2 2 2 4 2" xfId="25119" xr:uid="{F6380284-3DA9-403A-809C-C5E62BCD70B7}"/>
    <cellStyle name="40% - Accent5 3 2 2 2 5" xfId="25113" xr:uid="{4374C9FD-896C-4139-A139-9033A5770C04}"/>
    <cellStyle name="40% - Accent5 3 2 2 3" xfId="7397" xr:uid="{00000000-0005-0000-0000-000075100000}"/>
    <cellStyle name="40% - Accent5 3 2 2 3 2" xfId="7398" xr:uid="{00000000-0005-0000-0000-000076100000}"/>
    <cellStyle name="40% - Accent5 3 2 2 3 2 2" xfId="25121" xr:uid="{299AED29-B253-40A3-9D8E-4CB1319287DC}"/>
    <cellStyle name="40% - Accent5 3 2 2 3 3" xfId="7399" xr:uid="{00000000-0005-0000-0000-000077100000}"/>
    <cellStyle name="40% - Accent5 3 2 2 3 3 2" xfId="25122" xr:uid="{F1CCDF64-C415-4BCB-9B1C-5246C802D0C9}"/>
    <cellStyle name="40% - Accent5 3 2 2 3 4" xfId="25120" xr:uid="{156AF296-DB20-44AE-A3E9-2A927A38F7F4}"/>
    <cellStyle name="40% - Accent5 3 2 2 4" xfId="7400" xr:uid="{00000000-0005-0000-0000-000078100000}"/>
    <cellStyle name="40% - Accent5 3 2 2 4 2" xfId="25123" xr:uid="{B30BC68E-00F1-4090-B979-A7EAB23C0C80}"/>
    <cellStyle name="40% - Accent5 3 2 2 5" xfId="7401" xr:uid="{00000000-0005-0000-0000-000079100000}"/>
    <cellStyle name="40% - Accent5 3 2 2 5 2" xfId="7402" xr:uid="{00000000-0005-0000-0000-00007A100000}"/>
    <cellStyle name="40% - Accent5 3 2 2 5 2 2" xfId="25125" xr:uid="{F150A0A6-D190-4548-9E94-DBAE21C78809}"/>
    <cellStyle name="40% - Accent5 3 2 2 5 3" xfId="25124" xr:uid="{E3B4835C-AAE1-4E97-B823-6C41F409A1F8}"/>
    <cellStyle name="40% - Accent5 3 2 2 6" xfId="7403" xr:uid="{00000000-0005-0000-0000-00007B100000}"/>
    <cellStyle name="40% - Accent5 3 2 2 6 2" xfId="25126" xr:uid="{FE464CA2-13AD-4059-A449-2F4CC25D2FA3}"/>
    <cellStyle name="40% - Accent5 3 2 2 7" xfId="25112" xr:uid="{A0B29769-2878-47AA-875C-4483B0E7C104}"/>
    <cellStyle name="40% - Accent5 3 2 3" xfId="7404" xr:uid="{00000000-0005-0000-0000-00007C100000}"/>
    <cellStyle name="40% - Accent5 3 2 3 2" xfId="7405" xr:uid="{00000000-0005-0000-0000-00007D100000}"/>
    <cellStyle name="40% - Accent5 3 2 3 2 2" xfId="7406" xr:uid="{00000000-0005-0000-0000-00007E100000}"/>
    <cellStyle name="40% - Accent5 3 2 3 2 2 2" xfId="25129" xr:uid="{1229AA17-E5DD-4BE2-AF4E-C89439030D29}"/>
    <cellStyle name="40% - Accent5 3 2 3 2 3" xfId="7407" xr:uid="{00000000-0005-0000-0000-00007F100000}"/>
    <cellStyle name="40% - Accent5 3 2 3 2 3 2" xfId="25130" xr:uid="{C37FFC37-AE9B-4E29-B2FC-A9B7EBABB6FA}"/>
    <cellStyle name="40% - Accent5 3 2 3 2 4" xfId="25128" xr:uid="{70DAA558-309E-4FF4-AAB7-ECFEF3CE4D91}"/>
    <cellStyle name="40% - Accent5 3 2 3 3" xfId="7408" xr:uid="{00000000-0005-0000-0000-000080100000}"/>
    <cellStyle name="40% - Accent5 3 2 3 3 2" xfId="7409" xr:uid="{00000000-0005-0000-0000-000081100000}"/>
    <cellStyle name="40% - Accent5 3 2 3 3 2 2" xfId="25132" xr:uid="{DF9EA212-CEC7-4087-97DC-6FBC1A6C59BA}"/>
    <cellStyle name="40% - Accent5 3 2 3 3 3" xfId="25131" xr:uid="{54799C81-5FD8-4E11-8F0B-CDA2DDAB9551}"/>
    <cellStyle name="40% - Accent5 3 2 3 4" xfId="7410" xr:uid="{00000000-0005-0000-0000-000082100000}"/>
    <cellStyle name="40% - Accent5 3 2 3 4 2" xfId="25133" xr:uid="{760FF137-B00D-4FFA-9E6B-FFD66615F2CA}"/>
    <cellStyle name="40% - Accent5 3 2 3 5" xfId="25127" xr:uid="{7EE6B270-1B6A-42D7-900D-FB52CED5050A}"/>
    <cellStyle name="40% - Accent5 3 2 4" xfId="7411" xr:uid="{00000000-0005-0000-0000-000083100000}"/>
    <cellStyle name="40% - Accent5 3 2 5" xfId="7412" xr:uid="{00000000-0005-0000-0000-000084100000}"/>
    <cellStyle name="40% - Accent5 3 2 5 2" xfId="25134" xr:uid="{6A1D2F3D-5B1A-4F58-B31B-5C049463F780}"/>
    <cellStyle name="40% - Accent5 3 3" xfId="7413" xr:uid="{00000000-0005-0000-0000-000085100000}"/>
    <cellStyle name="40% - Accent5 3 3 2" xfId="7414" xr:uid="{00000000-0005-0000-0000-000086100000}"/>
    <cellStyle name="40% - Accent5 3 3 2 2" xfId="7415" xr:uid="{00000000-0005-0000-0000-000087100000}"/>
    <cellStyle name="40% - Accent5 3 3 2 2 2" xfId="25137" xr:uid="{5FF5E1A3-832A-4B50-9C09-8ED1629DFE87}"/>
    <cellStyle name="40% - Accent5 3 3 2 3" xfId="7416" xr:uid="{00000000-0005-0000-0000-000088100000}"/>
    <cellStyle name="40% - Accent5 3 3 2 3 2" xfId="7417" xr:uid="{00000000-0005-0000-0000-000089100000}"/>
    <cellStyle name="40% - Accent5 3 3 2 3 2 2" xfId="25139" xr:uid="{BAD6EFA0-3346-493C-B831-1D10EBB7E370}"/>
    <cellStyle name="40% - Accent5 3 3 2 3 3" xfId="25138" xr:uid="{0E447E7A-1B4F-4EF3-9231-4B20D8F0C5EA}"/>
    <cellStyle name="40% - Accent5 3 3 2 4" xfId="25136" xr:uid="{59433183-ECCA-4458-BA87-A08E85810DCE}"/>
    <cellStyle name="40% - Accent5 3 3 3" xfId="7418" xr:uid="{00000000-0005-0000-0000-00008A100000}"/>
    <cellStyle name="40% - Accent5 3 3 3 2" xfId="25140" xr:uid="{4865CAE5-190D-489B-BB42-22628CB4BB74}"/>
    <cellStyle name="40% - Accent5 3 3 4" xfId="7419" xr:uid="{00000000-0005-0000-0000-00008B100000}"/>
    <cellStyle name="40% - Accent5 3 3 4 2" xfId="7420" xr:uid="{00000000-0005-0000-0000-00008C100000}"/>
    <cellStyle name="40% - Accent5 3 3 4 2 2" xfId="25142" xr:uid="{540D4C2B-AC29-481A-92F1-187CBE024ADF}"/>
    <cellStyle name="40% - Accent5 3 3 4 3" xfId="25141" xr:uid="{0E5F1ECC-7107-4172-8AF1-75CE8081D8A0}"/>
    <cellStyle name="40% - Accent5 3 3 5" xfId="7421" xr:uid="{00000000-0005-0000-0000-00008D100000}"/>
    <cellStyle name="40% - Accent5 3 3 5 2" xfId="25143" xr:uid="{ABD071FE-1180-4247-B529-8C8C3F2B2591}"/>
    <cellStyle name="40% - Accent5 3 3 6" xfId="25135" xr:uid="{03271CFF-246B-4D61-A1EC-D191BC434A28}"/>
    <cellStyle name="40% - Accent5 3 4" xfId="7422" xr:uid="{00000000-0005-0000-0000-00008E100000}"/>
    <cellStyle name="40% - Accent5 3 4 2" xfId="7423" xr:uid="{00000000-0005-0000-0000-00008F100000}"/>
    <cellStyle name="40% - Accent5 3 4 2 2" xfId="7424" xr:uid="{00000000-0005-0000-0000-000090100000}"/>
    <cellStyle name="40% - Accent5 3 4 2 2 2" xfId="25146" xr:uid="{067969DD-1A70-4CBD-9EA2-38073A47B7FB}"/>
    <cellStyle name="40% - Accent5 3 4 2 3" xfId="7425" xr:uid="{00000000-0005-0000-0000-000091100000}"/>
    <cellStyle name="40% - Accent5 3 4 2 3 2" xfId="25147" xr:uid="{4A489B8D-6467-4D92-8268-ADA654926F31}"/>
    <cellStyle name="40% - Accent5 3 4 2 4" xfId="25145" xr:uid="{121F63B9-9921-46A8-9719-A74276763F88}"/>
    <cellStyle name="40% - Accent5 3 4 3" xfId="7426" xr:uid="{00000000-0005-0000-0000-000092100000}"/>
    <cellStyle name="40% - Accent5 3 4 3 2" xfId="25148" xr:uid="{9C5ABB6B-6814-4ED1-9212-A02AFEF9490E}"/>
    <cellStyle name="40% - Accent5 3 4 4" xfId="7427" xr:uid="{00000000-0005-0000-0000-000093100000}"/>
    <cellStyle name="40% - Accent5 3 4 4 2" xfId="7428" xr:uid="{00000000-0005-0000-0000-000094100000}"/>
    <cellStyle name="40% - Accent5 3 4 4 2 2" xfId="25150" xr:uid="{17EF3B78-EDB8-4205-BACE-5E2054097048}"/>
    <cellStyle name="40% - Accent5 3 4 4 3" xfId="25149" xr:uid="{711B0EB2-BBB9-4929-8BC6-1122B38CB383}"/>
    <cellStyle name="40% - Accent5 3 4 5" xfId="7429" xr:uid="{00000000-0005-0000-0000-000095100000}"/>
    <cellStyle name="40% - Accent5 3 4 5 2" xfId="25151" xr:uid="{D2A1201C-DBFC-49D6-84B2-CC2E11E3EB1A}"/>
    <cellStyle name="40% - Accent5 3 4 6" xfId="25144" xr:uid="{0918B67A-56CB-4D8D-9D1F-5C70DF70CD7A}"/>
    <cellStyle name="40% - Accent5 3 5" xfId="7430" xr:uid="{00000000-0005-0000-0000-000096100000}"/>
    <cellStyle name="40% - Accent5 3 5 2" xfId="7431" xr:uid="{00000000-0005-0000-0000-000097100000}"/>
    <cellStyle name="40% - Accent5 3 5 2 2" xfId="7432" xr:uid="{00000000-0005-0000-0000-000098100000}"/>
    <cellStyle name="40% - Accent5 3 5 2 2 2" xfId="25154" xr:uid="{26399D40-367F-44C7-AD3A-A77312CEF80E}"/>
    <cellStyle name="40% - Accent5 3 5 2 3" xfId="7433" xr:uid="{00000000-0005-0000-0000-000099100000}"/>
    <cellStyle name="40% - Accent5 3 5 2 3 2" xfId="25155" xr:uid="{88CC6862-6FBB-42CD-A10E-2DA4057082F3}"/>
    <cellStyle name="40% - Accent5 3 5 2 4" xfId="25153" xr:uid="{CBD81F97-2F37-4005-9170-B6E8152DC873}"/>
    <cellStyle name="40% - Accent5 3 5 3" xfId="7434" xr:uid="{00000000-0005-0000-0000-00009A100000}"/>
    <cellStyle name="40% - Accent5 3 5 3 2" xfId="7435" xr:uid="{00000000-0005-0000-0000-00009B100000}"/>
    <cellStyle name="40% - Accent5 3 5 3 2 2" xfId="25157" xr:uid="{09F54407-3DFA-4792-A14B-94EFA15FADFF}"/>
    <cellStyle name="40% - Accent5 3 5 3 3" xfId="25156" xr:uid="{52131EAB-82B4-496A-A359-47B7AE0BA6E6}"/>
    <cellStyle name="40% - Accent5 3 5 4" xfId="7436" xr:uid="{00000000-0005-0000-0000-00009C100000}"/>
    <cellStyle name="40% - Accent5 3 5 4 2" xfId="25158" xr:uid="{C5B66B6B-D8D2-4C78-B47B-961BBFB2AD92}"/>
    <cellStyle name="40% - Accent5 3 5 5" xfId="25152" xr:uid="{400A637B-00B9-4805-B0CD-D6D34ABF1795}"/>
    <cellStyle name="40% - Accent5 3 6" xfId="7437" xr:uid="{00000000-0005-0000-0000-00009D100000}"/>
    <cellStyle name="40% - Accent5 3 6 2" xfId="7438" xr:uid="{00000000-0005-0000-0000-00009E100000}"/>
    <cellStyle name="40% - Accent5 3 6 2 2" xfId="25160" xr:uid="{B9453D16-8D0B-4E00-92EE-77AE2A1486B2}"/>
    <cellStyle name="40% - Accent5 3 6 3" xfId="7439" xr:uid="{00000000-0005-0000-0000-00009F100000}"/>
    <cellStyle name="40% - Accent5 3 6 3 2" xfId="25161" xr:uid="{385E6FAF-20AB-4E0A-8EE6-3FCA9800B267}"/>
    <cellStyle name="40% - Accent5 3 6 4" xfId="25159" xr:uid="{7A7BEA81-3416-419B-BC1D-8C8B40687B4B}"/>
    <cellStyle name="40% - Accent5 3 7" xfId="7440" xr:uid="{00000000-0005-0000-0000-0000A0100000}"/>
    <cellStyle name="40% - Accent5 3 7 2" xfId="25162" xr:uid="{DAC6D80A-B522-43DE-97F7-E0A5A375CC62}"/>
    <cellStyle name="40% - Accent5 3 8" xfId="7441" xr:uid="{00000000-0005-0000-0000-0000A1100000}"/>
    <cellStyle name="40% - Accent5 3 8 2" xfId="7442" xr:uid="{00000000-0005-0000-0000-0000A2100000}"/>
    <cellStyle name="40% - Accent5 3 8 2 2" xfId="25164" xr:uid="{34DED536-EC56-4C53-A132-320BA0AA0B58}"/>
    <cellStyle name="40% - Accent5 3 8 3" xfId="25163" xr:uid="{21B97663-F9A4-40DF-ABD4-823DD8CB24E1}"/>
    <cellStyle name="40% - Accent5 3 9" xfId="7443" xr:uid="{00000000-0005-0000-0000-0000A3100000}"/>
    <cellStyle name="40% - Accent5 3 9 2" xfId="25165" xr:uid="{E99AE7E8-FB3C-44F2-BFB6-BA290256EC96}"/>
    <cellStyle name="40% - Accent5 4" xfId="247" xr:uid="{00000000-0005-0000-0000-000056000000}"/>
    <cellStyle name="40% - Accent5 4 10" xfId="7444" xr:uid="{00000000-0005-0000-0000-0000A4100000}"/>
    <cellStyle name="40% - Accent5 4 10 2" xfId="25166" xr:uid="{511C77AD-1F08-47C4-A1C7-4E2EAFF1B971}"/>
    <cellStyle name="40% - Accent5 4 2" xfId="7445" xr:uid="{00000000-0005-0000-0000-0000A5100000}"/>
    <cellStyle name="40% - Accent5 4 2 2" xfId="7446" xr:uid="{00000000-0005-0000-0000-0000A6100000}"/>
    <cellStyle name="40% - Accent5 4 2 2 2" xfId="7447" xr:uid="{00000000-0005-0000-0000-0000A7100000}"/>
    <cellStyle name="40% - Accent5 4 2 2 2 2" xfId="7448" xr:uid="{00000000-0005-0000-0000-0000A8100000}"/>
    <cellStyle name="40% - Accent5 4 2 2 2 2 2" xfId="7449" xr:uid="{00000000-0005-0000-0000-0000A9100000}"/>
    <cellStyle name="40% - Accent5 4 2 2 2 2 2 2" xfId="25170" xr:uid="{A925B197-129D-4B5F-B22B-9EDBD2D53011}"/>
    <cellStyle name="40% - Accent5 4 2 2 2 2 3" xfId="7450" xr:uid="{00000000-0005-0000-0000-0000AA100000}"/>
    <cellStyle name="40% - Accent5 4 2 2 2 2 3 2" xfId="25171" xr:uid="{59FB316A-76C9-4954-8909-B37812C26110}"/>
    <cellStyle name="40% - Accent5 4 2 2 2 2 4" xfId="25169" xr:uid="{C7D21235-11D3-4087-A190-5B44914612CD}"/>
    <cellStyle name="40% - Accent5 4 2 2 2 3" xfId="7451" xr:uid="{00000000-0005-0000-0000-0000AB100000}"/>
    <cellStyle name="40% - Accent5 4 2 2 2 3 2" xfId="7452" xr:uid="{00000000-0005-0000-0000-0000AC100000}"/>
    <cellStyle name="40% - Accent5 4 2 2 2 3 2 2" xfId="25173" xr:uid="{08E06AFF-73A9-4D52-971F-A4D2B8D109C0}"/>
    <cellStyle name="40% - Accent5 4 2 2 2 3 3" xfId="25172" xr:uid="{3CA6C1EC-3974-4B6C-8852-4972BDE63C12}"/>
    <cellStyle name="40% - Accent5 4 2 2 2 4" xfId="7453" xr:uid="{00000000-0005-0000-0000-0000AD100000}"/>
    <cellStyle name="40% - Accent5 4 2 2 2 4 2" xfId="25174" xr:uid="{CB651254-D6D9-4A57-B794-FC7B8478E99B}"/>
    <cellStyle name="40% - Accent5 4 2 2 2 5" xfId="25168" xr:uid="{E39DE693-F04C-4B16-8551-269946C0A278}"/>
    <cellStyle name="40% - Accent5 4 2 2 3" xfId="7454" xr:uid="{00000000-0005-0000-0000-0000AE100000}"/>
    <cellStyle name="40% - Accent5 4 2 2 3 2" xfId="7455" xr:uid="{00000000-0005-0000-0000-0000AF100000}"/>
    <cellStyle name="40% - Accent5 4 2 2 3 2 2" xfId="25176" xr:uid="{AE5B8676-528C-4885-B6D3-9DC04F9D76C7}"/>
    <cellStyle name="40% - Accent5 4 2 2 3 3" xfId="7456" xr:uid="{00000000-0005-0000-0000-0000B0100000}"/>
    <cellStyle name="40% - Accent5 4 2 2 3 3 2" xfId="25177" xr:uid="{D0E3C05F-A5C3-4DE3-B43E-F8F291193803}"/>
    <cellStyle name="40% - Accent5 4 2 2 3 4" xfId="25175" xr:uid="{87A572F7-1992-4310-B675-425E48676F2F}"/>
    <cellStyle name="40% - Accent5 4 2 2 4" xfId="7457" xr:uid="{00000000-0005-0000-0000-0000B1100000}"/>
    <cellStyle name="40% - Accent5 4 2 2 4 2" xfId="25178" xr:uid="{4FBECF79-32C8-4CC0-A6A4-BCAD063FF034}"/>
    <cellStyle name="40% - Accent5 4 2 2 5" xfId="7458" xr:uid="{00000000-0005-0000-0000-0000B2100000}"/>
    <cellStyle name="40% - Accent5 4 2 2 5 2" xfId="7459" xr:uid="{00000000-0005-0000-0000-0000B3100000}"/>
    <cellStyle name="40% - Accent5 4 2 2 5 2 2" xfId="25180" xr:uid="{64A78CDE-0C57-43A2-8C6A-B8B8E383E8E5}"/>
    <cellStyle name="40% - Accent5 4 2 2 5 3" xfId="25179" xr:uid="{A7FE48AF-4A9D-45DC-9F03-770E499FF0B5}"/>
    <cellStyle name="40% - Accent5 4 2 2 6" xfId="7460" xr:uid="{00000000-0005-0000-0000-0000B4100000}"/>
    <cellStyle name="40% - Accent5 4 2 2 6 2" xfId="25181" xr:uid="{F966C50A-2575-4DC3-B811-986B2B7A3F60}"/>
    <cellStyle name="40% - Accent5 4 2 2 7" xfId="25167" xr:uid="{2E43DFAD-3CAF-4443-906D-05593B41A0A4}"/>
    <cellStyle name="40% - Accent5 4 2 3" xfId="7461" xr:uid="{00000000-0005-0000-0000-0000B5100000}"/>
    <cellStyle name="40% - Accent5 4 2 3 2" xfId="7462" xr:uid="{00000000-0005-0000-0000-0000B6100000}"/>
    <cellStyle name="40% - Accent5 4 2 3 2 2" xfId="7463" xr:uid="{00000000-0005-0000-0000-0000B7100000}"/>
    <cellStyle name="40% - Accent5 4 2 3 2 2 2" xfId="25184" xr:uid="{56CE5FC4-0C13-4FB4-8229-0DE06B866D31}"/>
    <cellStyle name="40% - Accent5 4 2 3 2 3" xfId="7464" xr:uid="{00000000-0005-0000-0000-0000B8100000}"/>
    <cellStyle name="40% - Accent5 4 2 3 2 3 2" xfId="25185" xr:uid="{D0A14D86-AAD6-4CD3-8AEF-95672F258F5C}"/>
    <cellStyle name="40% - Accent5 4 2 3 2 4" xfId="25183" xr:uid="{1349E38D-FE15-4143-AAD2-B31A95C13CDB}"/>
    <cellStyle name="40% - Accent5 4 2 3 3" xfId="7465" xr:uid="{00000000-0005-0000-0000-0000B9100000}"/>
    <cellStyle name="40% - Accent5 4 2 3 3 2" xfId="7466" xr:uid="{00000000-0005-0000-0000-0000BA100000}"/>
    <cellStyle name="40% - Accent5 4 2 3 3 2 2" xfId="25187" xr:uid="{AA2B8F04-5FE9-4E64-A667-465F6EB38B43}"/>
    <cellStyle name="40% - Accent5 4 2 3 3 3" xfId="25186" xr:uid="{321A6776-E545-47FA-A17C-627C9A6D6DA5}"/>
    <cellStyle name="40% - Accent5 4 2 3 4" xfId="7467" xr:uid="{00000000-0005-0000-0000-0000BB100000}"/>
    <cellStyle name="40% - Accent5 4 2 3 4 2" xfId="25188" xr:uid="{934A71B4-E232-461E-B433-8A134B043215}"/>
    <cellStyle name="40% - Accent5 4 2 3 5" xfId="25182" xr:uid="{D494F628-7FB0-4EE9-B245-C052E83CE88A}"/>
    <cellStyle name="40% - Accent5 4 2 4" xfId="7468" xr:uid="{00000000-0005-0000-0000-0000BC100000}"/>
    <cellStyle name="40% - Accent5 4 2 5" xfId="7469" xr:uid="{00000000-0005-0000-0000-0000BD100000}"/>
    <cellStyle name="40% - Accent5 4 2 5 2" xfId="25189" xr:uid="{D12CF697-FB3F-4A07-BA56-82E87BCB341F}"/>
    <cellStyle name="40% - Accent5 4 3" xfId="7470" xr:uid="{00000000-0005-0000-0000-0000BE100000}"/>
    <cellStyle name="40% - Accent5 4 3 2" xfId="7471" xr:uid="{00000000-0005-0000-0000-0000BF100000}"/>
    <cellStyle name="40% - Accent5 4 3 2 2" xfId="7472" xr:uid="{00000000-0005-0000-0000-0000C0100000}"/>
    <cellStyle name="40% - Accent5 4 3 2 2 2" xfId="25192" xr:uid="{888EBF22-E2EE-440E-8551-E49E2D98B2C8}"/>
    <cellStyle name="40% - Accent5 4 3 2 3" xfId="7473" xr:uid="{00000000-0005-0000-0000-0000C1100000}"/>
    <cellStyle name="40% - Accent5 4 3 2 3 2" xfId="25193" xr:uid="{A3F8B917-E677-4128-A5A9-751BEC6C5842}"/>
    <cellStyle name="40% - Accent5 4 3 2 4" xfId="25191" xr:uid="{5C752E75-B4C3-45B7-AA06-E84C49E8D67F}"/>
    <cellStyle name="40% - Accent5 4 3 3" xfId="7474" xr:uid="{00000000-0005-0000-0000-0000C2100000}"/>
    <cellStyle name="40% - Accent5 4 3 3 2" xfId="25194" xr:uid="{50F09AC9-52A2-4DE7-A54F-0BC8070FC1C7}"/>
    <cellStyle name="40% - Accent5 4 3 4" xfId="7475" xr:uid="{00000000-0005-0000-0000-0000C3100000}"/>
    <cellStyle name="40% - Accent5 4 3 4 2" xfId="7476" xr:uid="{00000000-0005-0000-0000-0000C4100000}"/>
    <cellStyle name="40% - Accent5 4 3 4 2 2" xfId="25196" xr:uid="{DDF6F20B-8834-4900-A737-E94D13BF0751}"/>
    <cellStyle name="40% - Accent5 4 3 4 3" xfId="25195" xr:uid="{742E2A4A-DE1A-4D54-B8A8-928184A82234}"/>
    <cellStyle name="40% - Accent5 4 3 5" xfId="7477" xr:uid="{00000000-0005-0000-0000-0000C5100000}"/>
    <cellStyle name="40% - Accent5 4 3 5 2" xfId="25197" xr:uid="{F8064AB9-E25F-4472-9F45-C0E0A26432C7}"/>
    <cellStyle name="40% - Accent5 4 3 6" xfId="25190" xr:uid="{5C787B91-CAAC-4FE5-8765-32B255EE95FA}"/>
    <cellStyle name="40% - Accent5 4 4" xfId="7478" xr:uid="{00000000-0005-0000-0000-0000C6100000}"/>
    <cellStyle name="40% - Accent5 4 4 2" xfId="7479" xr:uid="{00000000-0005-0000-0000-0000C7100000}"/>
    <cellStyle name="40% - Accent5 4 4 2 2" xfId="7480" xr:uid="{00000000-0005-0000-0000-0000C8100000}"/>
    <cellStyle name="40% - Accent5 4 4 2 2 2" xfId="25200" xr:uid="{E91A1BE1-3A50-49D5-8872-FA2360DA2A81}"/>
    <cellStyle name="40% - Accent5 4 4 2 3" xfId="7481" xr:uid="{00000000-0005-0000-0000-0000C9100000}"/>
    <cellStyle name="40% - Accent5 4 4 2 3 2" xfId="25201" xr:uid="{1CD72A64-2CE8-47AB-A2FD-52E7B85F07AC}"/>
    <cellStyle name="40% - Accent5 4 4 2 4" xfId="25199" xr:uid="{B4CC75F9-6552-4008-8ABC-0168B20343F5}"/>
    <cellStyle name="40% - Accent5 4 4 3" xfId="7482" xr:uid="{00000000-0005-0000-0000-0000CA100000}"/>
    <cellStyle name="40% - Accent5 4 4 3 2" xfId="7483" xr:uid="{00000000-0005-0000-0000-0000CB100000}"/>
    <cellStyle name="40% - Accent5 4 4 3 2 2" xfId="25203" xr:uid="{C5626F58-CD16-4277-9F09-4E2D70439996}"/>
    <cellStyle name="40% - Accent5 4 4 3 3" xfId="25202" xr:uid="{6A133DFB-BEDE-4F06-8BCC-DBA8729FA58A}"/>
    <cellStyle name="40% - Accent5 4 4 4" xfId="7484" xr:uid="{00000000-0005-0000-0000-0000CC100000}"/>
    <cellStyle name="40% - Accent5 4 4 4 2" xfId="25204" xr:uid="{04820699-218C-4702-B1B7-C775DAE8B3DB}"/>
    <cellStyle name="40% - Accent5 4 4 5" xfId="25198" xr:uid="{F2B48CB2-2827-4963-A470-DE7E85C1346E}"/>
    <cellStyle name="40% - Accent5 4 5" xfId="7485" xr:uid="{00000000-0005-0000-0000-0000CD100000}"/>
    <cellStyle name="40% - Accent5 4 5 2" xfId="7486" xr:uid="{00000000-0005-0000-0000-0000CE100000}"/>
    <cellStyle name="40% - Accent5 4 5 2 2" xfId="7487" xr:uid="{00000000-0005-0000-0000-0000CF100000}"/>
    <cellStyle name="40% - Accent5 4 5 2 2 2" xfId="25207" xr:uid="{F672A113-E7A6-4D8C-A112-3947F9487FC1}"/>
    <cellStyle name="40% - Accent5 4 5 2 3" xfId="7488" xr:uid="{00000000-0005-0000-0000-0000D0100000}"/>
    <cellStyle name="40% - Accent5 4 5 2 3 2" xfId="25208" xr:uid="{AF127730-B4CB-48D3-830E-554BDDBE8FEF}"/>
    <cellStyle name="40% - Accent5 4 5 2 4" xfId="25206" xr:uid="{71239699-8D9F-4D6B-8653-E132ED8B6D2D}"/>
    <cellStyle name="40% - Accent5 4 5 3" xfId="7489" xr:uid="{00000000-0005-0000-0000-0000D1100000}"/>
    <cellStyle name="40% - Accent5 4 5 3 2" xfId="7490" xr:uid="{00000000-0005-0000-0000-0000D2100000}"/>
    <cellStyle name="40% - Accent5 4 5 3 2 2" xfId="25210" xr:uid="{455541B6-2826-4C56-992A-DFBDB732F6F1}"/>
    <cellStyle name="40% - Accent5 4 5 3 3" xfId="25209" xr:uid="{4A4B8F96-54C3-43B8-B6C4-796D6BE413F0}"/>
    <cellStyle name="40% - Accent5 4 5 4" xfId="7491" xr:uid="{00000000-0005-0000-0000-0000D3100000}"/>
    <cellStyle name="40% - Accent5 4 5 4 2" xfId="25211" xr:uid="{598071C0-A302-4802-A709-D028192586B1}"/>
    <cellStyle name="40% - Accent5 4 5 5" xfId="25205" xr:uid="{8B72555E-6CEC-4F32-8A77-1402D9E8E62B}"/>
    <cellStyle name="40% - Accent5 4 6" xfId="7492" xr:uid="{00000000-0005-0000-0000-0000D4100000}"/>
    <cellStyle name="40% - Accent5 4 6 2" xfId="7493" xr:uid="{00000000-0005-0000-0000-0000D5100000}"/>
    <cellStyle name="40% - Accent5 4 6 2 2" xfId="25213" xr:uid="{08D0A2A0-EAD2-4165-B62D-44E00B72F2D4}"/>
    <cellStyle name="40% - Accent5 4 6 3" xfId="7494" xr:uid="{00000000-0005-0000-0000-0000D6100000}"/>
    <cellStyle name="40% - Accent5 4 6 3 2" xfId="25214" xr:uid="{7263BE23-80DD-494B-AE54-AC9D5AAB03D8}"/>
    <cellStyle name="40% - Accent5 4 6 4" xfId="25212" xr:uid="{784E0DA1-F758-4EB7-BA4B-05655524AE89}"/>
    <cellStyle name="40% - Accent5 4 7" xfId="7495" xr:uid="{00000000-0005-0000-0000-0000D7100000}"/>
    <cellStyle name="40% - Accent5 4 7 2" xfId="25215" xr:uid="{8F7C516E-F698-4F96-8BF1-1CD50181AF3C}"/>
    <cellStyle name="40% - Accent5 4 8" xfId="7496" xr:uid="{00000000-0005-0000-0000-0000D8100000}"/>
    <cellStyle name="40% - Accent5 4 8 2" xfId="7497" xr:uid="{00000000-0005-0000-0000-0000D9100000}"/>
    <cellStyle name="40% - Accent5 4 8 2 2" xfId="25217" xr:uid="{E64FDFA4-D04B-4D78-A4D7-77AC9E680950}"/>
    <cellStyle name="40% - Accent5 4 8 3" xfId="25216" xr:uid="{96D937FB-4257-4794-8833-D824A1CD35F9}"/>
    <cellStyle name="40% - Accent5 4 9" xfId="7498" xr:uid="{00000000-0005-0000-0000-0000DA100000}"/>
    <cellStyle name="40% - Accent5 4 9 2" xfId="25218" xr:uid="{C062D435-82B4-4173-A6BC-AB6D63E9F6F9}"/>
    <cellStyle name="40% - Accent5 5" xfId="248" xr:uid="{00000000-0005-0000-0000-000057000000}"/>
    <cellStyle name="40% - Accent5 5 2" xfId="7500" xr:uid="{00000000-0005-0000-0000-0000DC100000}"/>
    <cellStyle name="40% - Accent5 5 2 2" xfId="7501" xr:uid="{00000000-0005-0000-0000-0000DD100000}"/>
    <cellStyle name="40% - Accent5 5 2 2 2" xfId="7502" xr:uid="{00000000-0005-0000-0000-0000DE100000}"/>
    <cellStyle name="40% - Accent5 5 2 2 2 2" xfId="7503" xr:uid="{00000000-0005-0000-0000-0000DF100000}"/>
    <cellStyle name="40% - Accent5 5 2 2 2 2 2" xfId="7504" xr:uid="{00000000-0005-0000-0000-0000E0100000}"/>
    <cellStyle name="40% - Accent5 5 2 2 2 2 2 2" xfId="25223" xr:uid="{9D678159-0F04-4BA3-8FCF-29347DF71519}"/>
    <cellStyle name="40% - Accent5 5 2 2 2 2 3" xfId="7505" xr:uid="{00000000-0005-0000-0000-0000E1100000}"/>
    <cellStyle name="40% - Accent5 5 2 2 2 2 3 2" xfId="25224" xr:uid="{3FDE728E-6D4C-461A-B68C-D64EABD6AC75}"/>
    <cellStyle name="40% - Accent5 5 2 2 2 2 4" xfId="25222" xr:uid="{95319831-02E7-430E-8B7E-D4ECA91ECF61}"/>
    <cellStyle name="40% - Accent5 5 2 2 2 3" xfId="7506" xr:uid="{00000000-0005-0000-0000-0000E2100000}"/>
    <cellStyle name="40% - Accent5 5 2 2 2 3 2" xfId="7507" xr:uid="{00000000-0005-0000-0000-0000E3100000}"/>
    <cellStyle name="40% - Accent5 5 2 2 2 3 2 2" xfId="25226" xr:uid="{CCD8BEE6-7D35-470B-A5D3-2DCE4AFE8114}"/>
    <cellStyle name="40% - Accent5 5 2 2 2 3 3" xfId="25225" xr:uid="{A30115C8-A479-4F37-B506-8CBB79F915E2}"/>
    <cellStyle name="40% - Accent5 5 2 2 2 4" xfId="7508" xr:uid="{00000000-0005-0000-0000-0000E4100000}"/>
    <cellStyle name="40% - Accent5 5 2 2 2 4 2" xfId="25227" xr:uid="{6FA3FFC2-5687-448F-BAAD-B3AFA47659BA}"/>
    <cellStyle name="40% - Accent5 5 2 2 2 5" xfId="25221" xr:uid="{D99F2F84-9ABD-48A0-8AD8-89158BC19D9F}"/>
    <cellStyle name="40% - Accent5 5 2 2 3" xfId="7509" xr:uid="{00000000-0005-0000-0000-0000E5100000}"/>
    <cellStyle name="40% - Accent5 5 2 2 3 2" xfId="7510" xr:uid="{00000000-0005-0000-0000-0000E6100000}"/>
    <cellStyle name="40% - Accent5 5 2 2 3 2 2" xfId="25229" xr:uid="{D527D880-4897-4FCB-B47E-A9AB24BA24DA}"/>
    <cellStyle name="40% - Accent5 5 2 2 3 3" xfId="7511" xr:uid="{00000000-0005-0000-0000-0000E7100000}"/>
    <cellStyle name="40% - Accent5 5 2 2 3 3 2" xfId="25230" xr:uid="{2F7D07C8-F3B4-4AD4-900D-05CD81969761}"/>
    <cellStyle name="40% - Accent5 5 2 2 3 4" xfId="25228" xr:uid="{931C2CED-C808-4A46-98E0-BA2C13C8F7C7}"/>
    <cellStyle name="40% - Accent5 5 2 2 4" xfId="7512" xr:uid="{00000000-0005-0000-0000-0000E8100000}"/>
    <cellStyle name="40% - Accent5 5 2 2 4 2" xfId="25231" xr:uid="{4CCC9F51-AA3A-43A3-A535-5698525040B4}"/>
    <cellStyle name="40% - Accent5 5 2 2 5" xfId="7513" xr:uid="{00000000-0005-0000-0000-0000E9100000}"/>
    <cellStyle name="40% - Accent5 5 2 2 5 2" xfId="7514" xr:uid="{00000000-0005-0000-0000-0000EA100000}"/>
    <cellStyle name="40% - Accent5 5 2 2 5 2 2" xfId="25233" xr:uid="{42D7D81F-AB70-47B0-A845-0E275BC4CB74}"/>
    <cellStyle name="40% - Accent5 5 2 2 5 3" xfId="25232" xr:uid="{870D7F68-1C29-471F-B0F2-2AB39826E223}"/>
    <cellStyle name="40% - Accent5 5 2 2 6" xfId="7515" xr:uid="{00000000-0005-0000-0000-0000EB100000}"/>
    <cellStyle name="40% - Accent5 5 2 2 6 2" xfId="25234" xr:uid="{A648C8E8-8E7C-4475-8D2D-67ABD0AB4F7A}"/>
    <cellStyle name="40% - Accent5 5 2 2 7" xfId="25220" xr:uid="{823B3523-668A-4597-ABDA-1CCBD885E850}"/>
    <cellStyle name="40% - Accent5 5 2 3" xfId="7516" xr:uid="{00000000-0005-0000-0000-0000EC100000}"/>
    <cellStyle name="40% - Accent5 5 2 3 2" xfId="7517" xr:uid="{00000000-0005-0000-0000-0000ED100000}"/>
    <cellStyle name="40% - Accent5 5 2 3 2 2" xfId="7518" xr:uid="{00000000-0005-0000-0000-0000EE100000}"/>
    <cellStyle name="40% - Accent5 5 2 3 2 2 2" xfId="25237" xr:uid="{A443CC4E-7538-4F81-9F76-63B7BB4373C3}"/>
    <cellStyle name="40% - Accent5 5 2 3 2 3" xfId="7519" xr:uid="{00000000-0005-0000-0000-0000EF100000}"/>
    <cellStyle name="40% - Accent5 5 2 3 2 3 2" xfId="25238" xr:uid="{37ED9FC9-0B77-447A-A9F5-91591E15AE21}"/>
    <cellStyle name="40% - Accent5 5 2 3 2 4" xfId="25236" xr:uid="{2E73F813-CD29-4553-8F7A-B218AEC459FC}"/>
    <cellStyle name="40% - Accent5 5 2 3 3" xfId="7520" xr:uid="{00000000-0005-0000-0000-0000F0100000}"/>
    <cellStyle name="40% - Accent5 5 2 3 3 2" xfId="7521" xr:uid="{00000000-0005-0000-0000-0000F1100000}"/>
    <cellStyle name="40% - Accent5 5 2 3 3 2 2" xfId="25240" xr:uid="{CEC43036-49C9-460F-B5F1-FEA15411356E}"/>
    <cellStyle name="40% - Accent5 5 2 3 3 3" xfId="25239" xr:uid="{27FE2DAD-59A8-4445-90FA-F24DAC89579C}"/>
    <cellStyle name="40% - Accent5 5 2 3 4" xfId="7522" xr:uid="{00000000-0005-0000-0000-0000F2100000}"/>
    <cellStyle name="40% - Accent5 5 2 3 4 2" xfId="25241" xr:uid="{A59930EA-72B6-46AB-A14D-C9D4380C9A7B}"/>
    <cellStyle name="40% - Accent5 5 2 3 5" xfId="25235" xr:uid="{D210B1D9-D53D-409C-999C-DFACA13ABEC8}"/>
    <cellStyle name="40% - Accent5 5 2 4" xfId="7523" xr:uid="{00000000-0005-0000-0000-0000F3100000}"/>
    <cellStyle name="40% - Accent5 5 2 5" xfId="7524" xr:uid="{00000000-0005-0000-0000-0000F4100000}"/>
    <cellStyle name="40% - Accent5 5 2 5 2" xfId="25242" xr:uid="{2DE5743C-61F4-4CEC-9987-DC695F60D961}"/>
    <cellStyle name="40% - Accent5 5 3" xfId="7525" xr:uid="{00000000-0005-0000-0000-0000F5100000}"/>
    <cellStyle name="40% - Accent5 5 3 2" xfId="7526" xr:uid="{00000000-0005-0000-0000-0000F6100000}"/>
    <cellStyle name="40% - Accent5 5 3 2 2" xfId="7527" xr:uid="{00000000-0005-0000-0000-0000F7100000}"/>
    <cellStyle name="40% - Accent5 5 3 2 2 2" xfId="25245" xr:uid="{83DA4132-1694-4AB2-A675-17C70403AA62}"/>
    <cellStyle name="40% - Accent5 5 3 2 3" xfId="7528" xr:uid="{00000000-0005-0000-0000-0000F8100000}"/>
    <cellStyle name="40% - Accent5 5 3 2 3 2" xfId="25246" xr:uid="{194A33FB-F557-42D3-85C9-00D22569AFAA}"/>
    <cellStyle name="40% - Accent5 5 3 2 4" xfId="25244" xr:uid="{6E53DA69-F5A4-4AF4-94DB-ED0572D72BC9}"/>
    <cellStyle name="40% - Accent5 5 3 3" xfId="7529" xr:uid="{00000000-0005-0000-0000-0000F9100000}"/>
    <cellStyle name="40% - Accent5 5 3 3 2" xfId="25247" xr:uid="{DCB94D81-86C7-4E19-82FA-C698C3FE4871}"/>
    <cellStyle name="40% - Accent5 5 3 4" xfId="7530" xr:uid="{00000000-0005-0000-0000-0000FA100000}"/>
    <cellStyle name="40% - Accent5 5 3 4 2" xfId="7531" xr:uid="{00000000-0005-0000-0000-0000FB100000}"/>
    <cellStyle name="40% - Accent5 5 3 4 2 2" xfId="25249" xr:uid="{CA61980C-E697-4307-A0E9-50CC7F855766}"/>
    <cellStyle name="40% - Accent5 5 3 4 3" xfId="25248" xr:uid="{B2041F3C-6D5B-4646-AE24-31B3A37EF03F}"/>
    <cellStyle name="40% - Accent5 5 3 5" xfId="7532" xr:uid="{00000000-0005-0000-0000-0000FC100000}"/>
    <cellStyle name="40% - Accent5 5 3 5 2" xfId="25250" xr:uid="{07207993-4EE3-4C4F-84A3-C7055538900E}"/>
    <cellStyle name="40% - Accent5 5 3 6" xfId="25243" xr:uid="{BA84A325-129D-4DAA-84BD-A2CE6EBB0F2C}"/>
    <cellStyle name="40% - Accent5 5 4" xfId="7533" xr:uid="{00000000-0005-0000-0000-0000FD100000}"/>
    <cellStyle name="40% - Accent5 5 4 2" xfId="7534" xr:uid="{00000000-0005-0000-0000-0000FE100000}"/>
    <cellStyle name="40% - Accent5 5 4 2 2" xfId="7535" xr:uid="{00000000-0005-0000-0000-0000FF100000}"/>
    <cellStyle name="40% - Accent5 5 4 2 2 2" xfId="25253" xr:uid="{9C4344BB-8465-4E39-B125-22CB896869AE}"/>
    <cellStyle name="40% - Accent5 5 4 2 3" xfId="7536" xr:uid="{00000000-0005-0000-0000-000000110000}"/>
    <cellStyle name="40% - Accent5 5 4 2 3 2" xfId="25254" xr:uid="{147D1947-AF98-4853-9B57-5B2C17A5B4AE}"/>
    <cellStyle name="40% - Accent5 5 4 2 4" xfId="25252" xr:uid="{C8DB66B6-6F49-4624-BE47-A2950D61F0ED}"/>
    <cellStyle name="40% - Accent5 5 4 3" xfId="7537" xr:uid="{00000000-0005-0000-0000-000001110000}"/>
    <cellStyle name="40% - Accent5 5 4 3 2" xfId="7538" xr:uid="{00000000-0005-0000-0000-000002110000}"/>
    <cellStyle name="40% - Accent5 5 4 3 2 2" xfId="25256" xr:uid="{5106464C-B28C-4307-B197-D3A64F073247}"/>
    <cellStyle name="40% - Accent5 5 4 3 3" xfId="25255" xr:uid="{AE9984D4-8C16-482C-85FA-43483A6C67CC}"/>
    <cellStyle name="40% - Accent5 5 4 4" xfId="7539" xr:uid="{00000000-0005-0000-0000-000003110000}"/>
    <cellStyle name="40% - Accent5 5 4 4 2" xfId="25257" xr:uid="{CE3B06C2-D651-4E01-95BA-F79496829290}"/>
    <cellStyle name="40% - Accent5 5 4 5" xfId="25251" xr:uid="{61640BFC-3641-49E4-9E16-D6304CC91EE9}"/>
    <cellStyle name="40% - Accent5 5 5" xfId="7540" xr:uid="{00000000-0005-0000-0000-000004110000}"/>
    <cellStyle name="40% - Accent5 5 5 2" xfId="7541" xr:uid="{00000000-0005-0000-0000-000005110000}"/>
    <cellStyle name="40% - Accent5 5 5 2 2" xfId="25259" xr:uid="{C58115D1-C5D5-4EF0-9960-3B8F60A73960}"/>
    <cellStyle name="40% - Accent5 5 5 3" xfId="7542" xr:uid="{00000000-0005-0000-0000-000006110000}"/>
    <cellStyle name="40% - Accent5 5 5 3 2" xfId="25260" xr:uid="{17DEC7B4-13E3-4FB4-A8EB-8E44DC666BF2}"/>
    <cellStyle name="40% - Accent5 5 5 4" xfId="25258" xr:uid="{4E43E1DC-BC7A-4C4F-8EDC-089CA2DA7060}"/>
    <cellStyle name="40% - Accent5 5 6" xfId="7543" xr:uid="{00000000-0005-0000-0000-000007110000}"/>
    <cellStyle name="40% - Accent5 5 6 2" xfId="25261" xr:uid="{E3958B0F-C515-4F7B-A615-9D05ECD1B3F6}"/>
    <cellStyle name="40% - Accent5 5 7" xfId="7544" xr:uid="{00000000-0005-0000-0000-000008110000}"/>
    <cellStyle name="40% - Accent5 5 7 2" xfId="7545" xr:uid="{00000000-0005-0000-0000-000009110000}"/>
    <cellStyle name="40% - Accent5 5 7 2 2" xfId="25263" xr:uid="{A0E98D9C-E005-4B78-9CC9-CE134A445D8A}"/>
    <cellStyle name="40% - Accent5 5 7 3" xfId="25262" xr:uid="{C0EA6927-16A1-406F-89F5-9B949289272D}"/>
    <cellStyle name="40% - Accent5 5 8" xfId="7546" xr:uid="{00000000-0005-0000-0000-00000A110000}"/>
    <cellStyle name="40% - Accent5 5 8 2" xfId="25264" xr:uid="{7E404934-14DB-4D43-BF1E-630AB918C260}"/>
    <cellStyle name="40% - Accent5 5 9" xfId="7499" xr:uid="{00000000-0005-0000-0000-0000DB100000}"/>
    <cellStyle name="40% - Accent5 5 9 2" xfId="25219" xr:uid="{5862E02C-0AA9-4D20-A0BC-1698EEA2E49A}"/>
    <cellStyle name="40% - Accent5 6" xfId="249" xr:uid="{00000000-0005-0000-0000-000058000000}"/>
    <cellStyle name="40% - Accent5 6 2" xfId="7547" xr:uid="{00000000-0005-0000-0000-00000C110000}"/>
    <cellStyle name="40% - Accent5 6 2 2" xfId="7548" xr:uid="{00000000-0005-0000-0000-00000D110000}"/>
    <cellStyle name="40% - Accent5 6 2 2 2" xfId="7549" xr:uid="{00000000-0005-0000-0000-00000E110000}"/>
    <cellStyle name="40% - Accent5 6 2 2 2 2" xfId="7550" xr:uid="{00000000-0005-0000-0000-00000F110000}"/>
    <cellStyle name="40% - Accent5 6 2 2 2 2 2" xfId="25268" xr:uid="{62FF7CA0-CA4A-4E51-953C-720F43F7DF67}"/>
    <cellStyle name="40% - Accent5 6 2 2 2 3" xfId="7551" xr:uid="{00000000-0005-0000-0000-000010110000}"/>
    <cellStyle name="40% - Accent5 6 2 2 2 3 2" xfId="25269" xr:uid="{96D092A4-EBDF-4BFB-9A7E-3B4C13FF0607}"/>
    <cellStyle name="40% - Accent5 6 2 2 2 4" xfId="25267" xr:uid="{0E90E30B-6EDC-43FD-A634-D182F2C8BEB4}"/>
    <cellStyle name="40% - Accent5 6 2 2 3" xfId="7552" xr:uid="{00000000-0005-0000-0000-000011110000}"/>
    <cellStyle name="40% - Accent5 6 2 2 3 2" xfId="7553" xr:uid="{00000000-0005-0000-0000-000012110000}"/>
    <cellStyle name="40% - Accent5 6 2 2 3 2 2" xfId="25271" xr:uid="{FE806D05-E4A6-4369-87C1-9B3D6EBBFB33}"/>
    <cellStyle name="40% - Accent5 6 2 2 3 3" xfId="25270" xr:uid="{A4FED238-4571-4C09-B41B-147F58E0D5BA}"/>
    <cellStyle name="40% - Accent5 6 2 2 4" xfId="7554" xr:uid="{00000000-0005-0000-0000-000013110000}"/>
    <cellStyle name="40% - Accent5 6 2 2 4 2" xfId="25272" xr:uid="{1C150BEB-E916-4C45-AFE9-46BA8308E354}"/>
    <cellStyle name="40% - Accent5 6 2 2 5" xfId="25266" xr:uid="{E034E29E-65BE-44DA-8962-1618F019A7E6}"/>
    <cellStyle name="40% - Accent5 6 2 3" xfId="7555" xr:uid="{00000000-0005-0000-0000-000014110000}"/>
    <cellStyle name="40% - Accent5 6 2 3 2" xfId="7556" xr:uid="{00000000-0005-0000-0000-000015110000}"/>
    <cellStyle name="40% - Accent5 6 2 3 2 2" xfId="25274" xr:uid="{1F644251-0B88-4CC0-8016-5A129B344AA8}"/>
    <cellStyle name="40% - Accent5 6 2 3 3" xfId="7557" xr:uid="{00000000-0005-0000-0000-000016110000}"/>
    <cellStyle name="40% - Accent5 6 2 3 3 2" xfId="25275" xr:uid="{86537EEF-3FE7-47E7-B127-B6AB840FB614}"/>
    <cellStyle name="40% - Accent5 6 2 3 4" xfId="25273" xr:uid="{6E977611-FE57-4287-9E61-E026270F1250}"/>
    <cellStyle name="40% - Accent5 6 2 4" xfId="7558" xr:uid="{00000000-0005-0000-0000-000017110000}"/>
    <cellStyle name="40% - Accent5 6 2 4 2" xfId="25276" xr:uid="{040221D4-E62E-4BA9-A88A-F9CC795ECE00}"/>
    <cellStyle name="40% - Accent5 6 2 5" xfId="7559" xr:uid="{00000000-0005-0000-0000-000018110000}"/>
    <cellStyle name="40% - Accent5 6 2 5 2" xfId="7560" xr:uid="{00000000-0005-0000-0000-000019110000}"/>
    <cellStyle name="40% - Accent5 6 2 5 2 2" xfId="25278" xr:uid="{9CF7708A-D23C-4FCB-96D2-A4D9D8B943F9}"/>
    <cellStyle name="40% - Accent5 6 2 5 3" xfId="25277" xr:uid="{04DA1645-73BE-42CE-877A-49567747E6DF}"/>
    <cellStyle name="40% - Accent5 6 2 6" xfId="7561" xr:uid="{00000000-0005-0000-0000-00001A110000}"/>
    <cellStyle name="40% - Accent5 6 2 6 2" xfId="25279" xr:uid="{2A79F252-8199-488C-8FB4-8DA3C8C8CD66}"/>
    <cellStyle name="40% - Accent5 6 2 7" xfId="25265" xr:uid="{752C813F-284D-464F-9173-BFB22D8AAED4}"/>
    <cellStyle name="40% - Accent5 6 3" xfId="7562" xr:uid="{00000000-0005-0000-0000-00001B110000}"/>
    <cellStyle name="40% - Accent5 6 3 2" xfId="7563" xr:uid="{00000000-0005-0000-0000-00001C110000}"/>
    <cellStyle name="40% - Accent5 6 3 2 2" xfId="7564" xr:uid="{00000000-0005-0000-0000-00001D110000}"/>
    <cellStyle name="40% - Accent5 6 3 2 2 2" xfId="25282" xr:uid="{FA9E6794-75E2-48F7-8446-E7DEBCEAF45B}"/>
    <cellStyle name="40% - Accent5 6 3 2 3" xfId="7565" xr:uid="{00000000-0005-0000-0000-00001E110000}"/>
    <cellStyle name="40% - Accent5 6 3 2 3 2" xfId="25283" xr:uid="{4157EA50-12D1-460A-B930-83772F7CDC2A}"/>
    <cellStyle name="40% - Accent5 6 3 2 4" xfId="25281" xr:uid="{C5CEFFC7-57AB-42C3-8C61-D83DCEC6F424}"/>
    <cellStyle name="40% - Accent5 6 3 3" xfId="7566" xr:uid="{00000000-0005-0000-0000-00001F110000}"/>
    <cellStyle name="40% - Accent5 6 3 3 2" xfId="7567" xr:uid="{00000000-0005-0000-0000-000020110000}"/>
    <cellStyle name="40% - Accent5 6 3 3 2 2" xfId="25285" xr:uid="{ED23B73D-832D-474E-B5B3-0B6B83EF8FDC}"/>
    <cellStyle name="40% - Accent5 6 3 3 3" xfId="25284" xr:uid="{B041A6F8-20F3-48C7-B1FA-38648AD5EBDF}"/>
    <cellStyle name="40% - Accent5 6 3 4" xfId="7568" xr:uid="{00000000-0005-0000-0000-000021110000}"/>
    <cellStyle name="40% - Accent5 6 3 4 2" xfId="25286" xr:uid="{8718D2F7-A21A-4874-9A56-16E29D4B5C38}"/>
    <cellStyle name="40% - Accent5 6 3 5" xfId="25280" xr:uid="{644D5066-2854-409D-BAAE-40FCAFDD515F}"/>
    <cellStyle name="40% - Accent5 6 4" xfId="7569" xr:uid="{00000000-0005-0000-0000-000022110000}"/>
    <cellStyle name="40% - Accent5 6 5" xfId="7570" xr:uid="{00000000-0005-0000-0000-000023110000}"/>
    <cellStyle name="40% - Accent5 6 5 2" xfId="25287" xr:uid="{3C9D8C2F-508B-4069-B062-59E07F5B97BD}"/>
    <cellStyle name="40% - Accent5 7" xfId="250" xr:uid="{00000000-0005-0000-0000-000059000000}"/>
    <cellStyle name="40% - Accent5 7 2" xfId="7571" xr:uid="{00000000-0005-0000-0000-000025110000}"/>
    <cellStyle name="40% - Accent5 7 2 2" xfId="25288" xr:uid="{99930542-2D27-40C2-A48E-71EF44DD7811}"/>
    <cellStyle name="40% - Accent5 7 3" xfId="7572" xr:uid="{00000000-0005-0000-0000-000026110000}"/>
    <cellStyle name="40% - Accent5 7 4" xfId="7573" xr:uid="{00000000-0005-0000-0000-000027110000}"/>
    <cellStyle name="40% - Accent5 7 4 2" xfId="25289" xr:uid="{11BCD8CE-1B37-413D-9E83-EF902BA4BEBA}"/>
    <cellStyle name="40% - Accent5 8" xfId="7574" xr:uid="{00000000-0005-0000-0000-000028110000}"/>
    <cellStyle name="40% - Accent5 8 2" xfId="7575" xr:uid="{00000000-0005-0000-0000-000029110000}"/>
    <cellStyle name="40% - Accent5 8 2 2" xfId="7576" xr:uid="{00000000-0005-0000-0000-00002A110000}"/>
    <cellStyle name="40% - Accent5 8 2 2 2" xfId="25292" xr:uid="{A89ACACC-0F95-4623-9CF1-C95DF1446BF2}"/>
    <cellStyle name="40% - Accent5 8 2 3" xfId="7577" xr:uid="{00000000-0005-0000-0000-00002B110000}"/>
    <cellStyle name="40% - Accent5 8 2 3 2" xfId="7578" xr:uid="{00000000-0005-0000-0000-00002C110000}"/>
    <cellStyle name="40% - Accent5 8 2 3 2 2" xfId="25294" xr:uid="{8C75594C-A690-4CBB-8DCE-7A4901728D52}"/>
    <cellStyle name="40% - Accent5 8 2 3 3" xfId="25293" xr:uid="{EB262725-BAC8-44AE-BA8E-07289AE94F11}"/>
    <cellStyle name="40% - Accent5 8 2 4" xfId="25291" xr:uid="{D5E8CC2B-16AD-48C0-BD5D-1613F781D053}"/>
    <cellStyle name="40% - Accent5 8 3" xfId="7579" xr:uid="{00000000-0005-0000-0000-00002D110000}"/>
    <cellStyle name="40% - Accent5 8 3 2" xfId="25295" xr:uid="{12EB99A6-53E1-41EB-B72E-3A1BD6B04D3E}"/>
    <cellStyle name="40% - Accent5 8 4" xfId="7580" xr:uid="{00000000-0005-0000-0000-00002E110000}"/>
    <cellStyle name="40% - Accent5 8 4 2" xfId="7581" xr:uid="{00000000-0005-0000-0000-00002F110000}"/>
    <cellStyle name="40% - Accent5 8 4 2 2" xfId="25297" xr:uid="{8A54991B-E2DF-4CB8-BB11-7F27CEEB67BE}"/>
    <cellStyle name="40% - Accent5 8 4 3" xfId="25296" xr:uid="{E4F0B9A9-0915-43CC-800B-A16FF58DF974}"/>
    <cellStyle name="40% - Accent5 8 5" xfId="7582" xr:uid="{00000000-0005-0000-0000-000030110000}"/>
    <cellStyle name="40% - Accent5 8 5 2" xfId="25298" xr:uid="{CC3B55B2-B612-415B-954B-DE777B04196F}"/>
    <cellStyle name="40% - Accent5 8 6" xfId="25290" xr:uid="{819407B5-9D7C-4F15-A002-060B9845CBE8}"/>
    <cellStyle name="40% - Accent5 9" xfId="7583" xr:uid="{00000000-0005-0000-0000-000031110000}"/>
    <cellStyle name="40% - Accent5 9 2" xfId="7584" xr:uid="{00000000-0005-0000-0000-000032110000}"/>
    <cellStyle name="40% - Accent5 9 2 2" xfId="7585" xr:uid="{00000000-0005-0000-0000-000033110000}"/>
    <cellStyle name="40% - Accent5 9 2 2 2" xfId="25301" xr:uid="{C00B65A5-01F8-4E70-A0BD-0FB52373466C}"/>
    <cellStyle name="40% - Accent5 9 2 3" xfId="7586" xr:uid="{00000000-0005-0000-0000-000034110000}"/>
    <cellStyle name="40% - Accent5 9 2 3 2" xfId="25302" xr:uid="{4973616B-E5BA-4632-8AD3-3F4292D87E6A}"/>
    <cellStyle name="40% - Accent5 9 2 4" xfId="25300" xr:uid="{D2F63E54-72F5-4507-A3AA-468BA132F0E1}"/>
    <cellStyle name="40% - Accent5 9 3" xfId="7587" xr:uid="{00000000-0005-0000-0000-000035110000}"/>
    <cellStyle name="40% - Accent5 9 3 2" xfId="25303" xr:uid="{23731BA8-EB99-4A9A-9AF2-5D76E603BD35}"/>
    <cellStyle name="40% - Accent5 9 4" xfId="7588" xr:uid="{00000000-0005-0000-0000-000036110000}"/>
    <cellStyle name="40% - Accent5 9 4 2" xfId="7589" xr:uid="{00000000-0005-0000-0000-000037110000}"/>
    <cellStyle name="40% - Accent5 9 4 2 2" xfId="25305" xr:uid="{B90E77F5-57E3-4D74-AB61-023DCE6A931A}"/>
    <cellStyle name="40% - Accent5 9 4 3" xfId="25304" xr:uid="{BEC0E0E9-931F-47AF-85BD-0EF444378A7E}"/>
    <cellStyle name="40% - Accent5 9 5" xfId="7590" xr:uid="{00000000-0005-0000-0000-000038110000}"/>
    <cellStyle name="40% - Accent5 9 5 2" xfId="25306" xr:uid="{830558A6-E2B0-42F4-B3DF-F77504117EBE}"/>
    <cellStyle name="40% - Accent5 9 6" xfId="25299" xr:uid="{3ADD7307-5AC1-4571-85E5-56CA97FFD561}"/>
    <cellStyle name="40% - Accent6" xfId="103" builtinId="51" customBuiltin="1"/>
    <cellStyle name="40% - Accent6 10" xfId="7591" xr:uid="{00000000-0005-0000-0000-000039110000}"/>
    <cellStyle name="40% - Accent6 10 2" xfId="7592" xr:uid="{00000000-0005-0000-0000-00003A110000}"/>
    <cellStyle name="40% - Accent6 10 2 2" xfId="7593" xr:uid="{00000000-0005-0000-0000-00003B110000}"/>
    <cellStyle name="40% - Accent6 10 2 2 2" xfId="25309" xr:uid="{0D725D56-3FCE-4613-8B22-C8F76BFBB1B1}"/>
    <cellStyle name="40% - Accent6 10 2 3" xfId="7594" xr:uid="{00000000-0005-0000-0000-00003C110000}"/>
    <cellStyle name="40% - Accent6 10 2 3 2" xfId="25310" xr:uid="{D7A2A43E-BD57-442D-8C0E-EDFE628CE8BD}"/>
    <cellStyle name="40% - Accent6 10 2 4" xfId="25308" xr:uid="{2351F402-7272-474C-88E2-03D20EAA9081}"/>
    <cellStyle name="40% - Accent6 10 3" xfId="7595" xr:uid="{00000000-0005-0000-0000-00003D110000}"/>
    <cellStyle name="40% - Accent6 10 3 2" xfId="25311" xr:uid="{085B2ABE-F980-41EC-9A7F-FEB4AEE6324F}"/>
    <cellStyle name="40% - Accent6 10 4" xfId="7596" xr:uid="{00000000-0005-0000-0000-00003E110000}"/>
    <cellStyle name="40% - Accent6 10 4 2" xfId="7597" xr:uid="{00000000-0005-0000-0000-00003F110000}"/>
    <cellStyle name="40% - Accent6 10 4 2 2" xfId="25313" xr:uid="{D873DB04-3576-4FE0-9227-3DF3C513EBEF}"/>
    <cellStyle name="40% - Accent6 10 4 3" xfId="25312" xr:uid="{67F8B6E7-2EF2-4938-8DD3-9BC726690031}"/>
    <cellStyle name="40% - Accent6 10 5" xfId="7598" xr:uid="{00000000-0005-0000-0000-000040110000}"/>
    <cellStyle name="40% - Accent6 10 5 2" xfId="25314" xr:uid="{BF24ADD7-0A94-4107-A7B0-534C5BB81ED3}"/>
    <cellStyle name="40% - Accent6 10 6" xfId="25307" xr:uid="{9C05D877-D891-47CA-A2B5-B50E00EDE499}"/>
    <cellStyle name="40% - Accent6 11" xfId="7599" xr:uid="{00000000-0005-0000-0000-000041110000}"/>
    <cellStyle name="40% - Accent6 11 2" xfId="7600" xr:uid="{00000000-0005-0000-0000-000042110000}"/>
    <cellStyle name="40% - Accent6 11 2 2" xfId="25316" xr:uid="{285A024F-4E6D-424C-9C01-68D4F89905D4}"/>
    <cellStyle name="40% - Accent6 11 3" xfId="7601" xr:uid="{00000000-0005-0000-0000-000043110000}"/>
    <cellStyle name="40% - Accent6 11 3 2" xfId="7602" xr:uid="{00000000-0005-0000-0000-000044110000}"/>
    <cellStyle name="40% - Accent6 11 3 2 2" xfId="25318" xr:uid="{DB70C615-8003-4CCF-B0DA-BA5667DB7F3E}"/>
    <cellStyle name="40% - Accent6 11 3 3" xfId="25317" xr:uid="{D5373A05-EF8F-47B7-9722-4708D97E987A}"/>
    <cellStyle name="40% - Accent6 11 4" xfId="25315" xr:uid="{7C918FB4-FCFD-4890-9BE7-926B24D0499D}"/>
    <cellStyle name="40% - Accent6 12" xfId="7603" xr:uid="{00000000-0005-0000-0000-000045110000}"/>
    <cellStyle name="40% - Accent6 12 2" xfId="7604" xr:uid="{00000000-0005-0000-0000-000046110000}"/>
    <cellStyle name="40% - Accent6 12 2 2" xfId="25320" xr:uid="{38F28684-BCC3-4067-9FDE-4BCB70130193}"/>
    <cellStyle name="40% - Accent6 12 3" xfId="7605" xr:uid="{00000000-0005-0000-0000-000047110000}"/>
    <cellStyle name="40% - Accent6 12 3 2" xfId="25321" xr:uid="{4FF28D3E-339B-412C-84C8-8B5079F41710}"/>
    <cellStyle name="40% - Accent6 12 4" xfId="25319" xr:uid="{0FBEC924-0AD4-443B-87AA-A4CD338A189C}"/>
    <cellStyle name="40% - Accent6 13" xfId="7606" xr:uid="{00000000-0005-0000-0000-000048110000}"/>
    <cellStyle name="40% - Accent6 13 2" xfId="7607" xr:uid="{00000000-0005-0000-0000-000049110000}"/>
    <cellStyle name="40% - Accent6 13 2 2" xfId="25323" xr:uid="{322B6AB3-7012-4C84-910C-ADD7F53D5FC7}"/>
    <cellStyle name="40% - Accent6 13 3" xfId="7608" xr:uid="{00000000-0005-0000-0000-00004A110000}"/>
    <cellStyle name="40% - Accent6 13 3 2" xfId="25324" xr:uid="{37F9BC05-3498-483F-9EAD-16CB84610126}"/>
    <cellStyle name="40% - Accent6 13 4" xfId="25322" xr:uid="{1F4242F1-DA9F-4C40-AFE7-C04FB5BC77D3}"/>
    <cellStyle name="40% - Accent6 14" xfId="7609" xr:uid="{00000000-0005-0000-0000-00004B110000}"/>
    <cellStyle name="40% - Accent6 14 2" xfId="7610" xr:uid="{00000000-0005-0000-0000-00004C110000}"/>
    <cellStyle name="40% - Accent6 14 2 2" xfId="25325" xr:uid="{F230881F-0657-4DFE-A117-711A75FA8D5A}"/>
    <cellStyle name="40% - Accent6 15" xfId="7611" xr:uid="{00000000-0005-0000-0000-00004D110000}"/>
    <cellStyle name="40% - Accent6 15 2" xfId="25326" xr:uid="{8F7083F9-D60F-471B-9427-3CFB5057A29E}"/>
    <cellStyle name="40% - Accent6 16" xfId="7612" xr:uid="{00000000-0005-0000-0000-00004E110000}"/>
    <cellStyle name="40% - Accent6 17" xfId="20675" xr:uid="{AEB10E1E-CF01-4187-9BEC-72F25253B2E3}"/>
    <cellStyle name="40% - Accent6 2" xfId="251" xr:uid="{00000000-0005-0000-0000-00005A000000}"/>
    <cellStyle name="40% - Accent6 2 2" xfId="7613" xr:uid="{00000000-0005-0000-0000-000050110000}"/>
    <cellStyle name="40% - Accent6 2 3" xfId="7614" xr:uid="{00000000-0005-0000-0000-000051110000}"/>
    <cellStyle name="40% - Accent6 2 3 2" xfId="7615" xr:uid="{00000000-0005-0000-0000-000052110000}"/>
    <cellStyle name="40% - Accent6 2 3 2 2" xfId="7616" xr:uid="{00000000-0005-0000-0000-000053110000}"/>
    <cellStyle name="40% - Accent6 2 3 2 2 2" xfId="7617" xr:uid="{00000000-0005-0000-0000-000054110000}"/>
    <cellStyle name="40% - Accent6 2 3 2 2 2 2" xfId="7618" xr:uid="{00000000-0005-0000-0000-000055110000}"/>
    <cellStyle name="40% - Accent6 2 3 2 2 2 2 2" xfId="25331" xr:uid="{6078AC7F-F6B4-4D3C-9025-7E0808AEFA21}"/>
    <cellStyle name="40% - Accent6 2 3 2 2 2 3" xfId="7619" xr:uid="{00000000-0005-0000-0000-000056110000}"/>
    <cellStyle name="40% - Accent6 2 3 2 2 2 3 2" xfId="25332" xr:uid="{A1513BC3-FC20-4533-8CF4-19638ED76E8D}"/>
    <cellStyle name="40% - Accent6 2 3 2 2 2 4" xfId="25330" xr:uid="{C4BBC457-235B-4889-BF85-6A7F3AED6428}"/>
    <cellStyle name="40% - Accent6 2 3 2 2 3" xfId="7620" xr:uid="{00000000-0005-0000-0000-000057110000}"/>
    <cellStyle name="40% - Accent6 2 3 2 2 3 2" xfId="7621" xr:uid="{00000000-0005-0000-0000-000058110000}"/>
    <cellStyle name="40% - Accent6 2 3 2 2 3 2 2" xfId="25334" xr:uid="{2147B289-E7CE-4539-AEB1-104075E1FD43}"/>
    <cellStyle name="40% - Accent6 2 3 2 2 3 3" xfId="25333" xr:uid="{16AA08C0-4C72-4095-980F-E0C4F040DF9E}"/>
    <cellStyle name="40% - Accent6 2 3 2 2 4" xfId="7622" xr:uid="{00000000-0005-0000-0000-000059110000}"/>
    <cellStyle name="40% - Accent6 2 3 2 2 4 2" xfId="25335" xr:uid="{E0DE78B6-9182-4DB1-ADA7-C8B497B2E9BF}"/>
    <cellStyle name="40% - Accent6 2 3 2 2 5" xfId="25329" xr:uid="{9AAA2C06-5378-4F65-9A0F-3CFC17DEF142}"/>
    <cellStyle name="40% - Accent6 2 3 2 3" xfId="7623" xr:uid="{00000000-0005-0000-0000-00005A110000}"/>
    <cellStyle name="40% - Accent6 2 3 2 3 2" xfId="7624" xr:uid="{00000000-0005-0000-0000-00005B110000}"/>
    <cellStyle name="40% - Accent6 2 3 2 3 2 2" xfId="7625" xr:uid="{00000000-0005-0000-0000-00005C110000}"/>
    <cellStyle name="40% - Accent6 2 3 2 3 2 2 2" xfId="25338" xr:uid="{72FD8D24-C094-46A6-8B61-AB94271064F6}"/>
    <cellStyle name="40% - Accent6 2 3 2 3 2 3" xfId="7626" xr:uid="{00000000-0005-0000-0000-00005D110000}"/>
    <cellStyle name="40% - Accent6 2 3 2 3 2 3 2" xfId="25339" xr:uid="{B401758C-0CD4-41FC-A746-A9602FC79CA2}"/>
    <cellStyle name="40% - Accent6 2 3 2 3 2 4" xfId="25337" xr:uid="{5B4CA9AF-5BAD-4EB5-B72C-A2A04B1A56E9}"/>
    <cellStyle name="40% - Accent6 2 3 2 3 3" xfId="7627" xr:uid="{00000000-0005-0000-0000-00005E110000}"/>
    <cellStyle name="40% - Accent6 2 3 2 3 3 2" xfId="7628" xr:uid="{00000000-0005-0000-0000-00005F110000}"/>
    <cellStyle name="40% - Accent6 2 3 2 3 3 2 2" xfId="25341" xr:uid="{CF926201-779D-4AF2-B52F-6DF20254F63B}"/>
    <cellStyle name="40% - Accent6 2 3 2 3 3 3" xfId="25340" xr:uid="{1AD81232-7C18-4A65-B22A-85A996104F4E}"/>
    <cellStyle name="40% - Accent6 2 3 2 3 4" xfId="7629" xr:uid="{00000000-0005-0000-0000-000060110000}"/>
    <cellStyle name="40% - Accent6 2 3 2 3 4 2" xfId="25342" xr:uid="{6454BCE8-B592-4AF2-AD06-0A3E1E9A124F}"/>
    <cellStyle name="40% - Accent6 2 3 2 3 5" xfId="25336" xr:uid="{A32B5869-3FB2-44C1-821A-8913F1917098}"/>
    <cellStyle name="40% - Accent6 2 3 2 4" xfId="7630" xr:uid="{00000000-0005-0000-0000-000061110000}"/>
    <cellStyle name="40% - Accent6 2 3 2 4 2" xfId="7631" xr:uid="{00000000-0005-0000-0000-000062110000}"/>
    <cellStyle name="40% - Accent6 2 3 2 4 2 2" xfId="25344" xr:uid="{4B103224-454B-4FF5-AE56-6409A48BE3BB}"/>
    <cellStyle name="40% - Accent6 2 3 2 4 3" xfId="7632" xr:uid="{00000000-0005-0000-0000-000063110000}"/>
    <cellStyle name="40% - Accent6 2 3 2 4 3 2" xfId="25345" xr:uid="{A2A91EB4-7D01-44B2-ABF7-3B30D2C95D7B}"/>
    <cellStyle name="40% - Accent6 2 3 2 4 4" xfId="25343" xr:uid="{BA1BC464-553A-49B7-A869-B4D9F2178696}"/>
    <cellStyle name="40% - Accent6 2 3 2 5" xfId="7633" xr:uid="{00000000-0005-0000-0000-000064110000}"/>
    <cellStyle name="40% - Accent6 2 3 2 5 2" xfId="25346" xr:uid="{868EA972-63EA-48F9-90E6-8628DFBDAE9D}"/>
    <cellStyle name="40% - Accent6 2 3 2 6" xfId="7634" xr:uid="{00000000-0005-0000-0000-000065110000}"/>
    <cellStyle name="40% - Accent6 2 3 2 6 2" xfId="7635" xr:uid="{00000000-0005-0000-0000-000066110000}"/>
    <cellStyle name="40% - Accent6 2 3 2 6 2 2" xfId="25348" xr:uid="{E8835206-26A9-4C5D-A16F-DBD528A18C89}"/>
    <cellStyle name="40% - Accent6 2 3 2 6 3" xfId="25347" xr:uid="{99B7AFAD-39C0-460A-9B89-AA520A07FC67}"/>
    <cellStyle name="40% - Accent6 2 3 2 7" xfId="7636" xr:uid="{00000000-0005-0000-0000-000067110000}"/>
    <cellStyle name="40% - Accent6 2 3 2 7 2" xfId="25349" xr:uid="{71CB0CBC-29F6-4351-ABDB-B94831EE698A}"/>
    <cellStyle name="40% - Accent6 2 3 2 8" xfId="25328" xr:uid="{0509474B-1358-4C9A-9645-E91E585755E3}"/>
    <cellStyle name="40% - Accent6 2 3 3" xfId="7637" xr:uid="{00000000-0005-0000-0000-000068110000}"/>
    <cellStyle name="40% - Accent6 2 3 3 2" xfId="7638" xr:uid="{00000000-0005-0000-0000-000069110000}"/>
    <cellStyle name="40% - Accent6 2 3 3 2 2" xfId="7639" xr:uid="{00000000-0005-0000-0000-00006A110000}"/>
    <cellStyle name="40% - Accent6 2 3 3 2 2 2" xfId="25352" xr:uid="{ACF98C39-6AF9-46D8-8948-F466E0C91CFD}"/>
    <cellStyle name="40% - Accent6 2 3 3 2 3" xfId="7640" xr:uid="{00000000-0005-0000-0000-00006B110000}"/>
    <cellStyle name="40% - Accent6 2 3 3 2 3 2" xfId="25353" xr:uid="{34112E50-5B06-4E0E-B4F1-A4119F29F30D}"/>
    <cellStyle name="40% - Accent6 2 3 3 2 4" xfId="25351" xr:uid="{AAF40D6A-A923-49BF-A6BB-53CC757AE88D}"/>
    <cellStyle name="40% - Accent6 2 3 3 3" xfId="7641" xr:uid="{00000000-0005-0000-0000-00006C110000}"/>
    <cellStyle name="40% - Accent6 2 3 3 3 2" xfId="7642" xr:uid="{00000000-0005-0000-0000-00006D110000}"/>
    <cellStyle name="40% - Accent6 2 3 3 3 2 2" xfId="25355" xr:uid="{8D54473F-A054-47D1-8ED7-2973198675B3}"/>
    <cellStyle name="40% - Accent6 2 3 3 3 3" xfId="25354" xr:uid="{00E71DD9-2F2A-4023-BD19-7273FDA75571}"/>
    <cellStyle name="40% - Accent6 2 3 3 4" xfId="7643" xr:uid="{00000000-0005-0000-0000-00006E110000}"/>
    <cellStyle name="40% - Accent6 2 3 3 4 2" xfId="25356" xr:uid="{C8698A8C-C983-43B8-8B9A-BE8BC251090C}"/>
    <cellStyle name="40% - Accent6 2 3 3 5" xfId="25350" xr:uid="{FBADBD39-2689-47D1-B8D4-FA57199C493B}"/>
    <cellStyle name="40% - Accent6 2 3 4" xfId="7644" xr:uid="{00000000-0005-0000-0000-00006F110000}"/>
    <cellStyle name="40% - Accent6 2 3 4 2" xfId="7645" xr:uid="{00000000-0005-0000-0000-000070110000}"/>
    <cellStyle name="40% - Accent6 2 3 4 2 2" xfId="7646" xr:uid="{00000000-0005-0000-0000-000071110000}"/>
    <cellStyle name="40% - Accent6 2 3 4 2 2 2" xfId="25359" xr:uid="{5C15E31F-B1D8-4311-8E13-C3E491551FDF}"/>
    <cellStyle name="40% - Accent6 2 3 4 2 3" xfId="7647" xr:uid="{00000000-0005-0000-0000-000072110000}"/>
    <cellStyle name="40% - Accent6 2 3 4 2 3 2" xfId="25360" xr:uid="{A868BBCA-4281-4384-9B2E-48F853C881E0}"/>
    <cellStyle name="40% - Accent6 2 3 4 2 4" xfId="25358" xr:uid="{FBD54972-5C5D-4431-9C52-88789FCC5F97}"/>
    <cellStyle name="40% - Accent6 2 3 4 3" xfId="7648" xr:uid="{00000000-0005-0000-0000-000073110000}"/>
    <cellStyle name="40% - Accent6 2 3 4 3 2" xfId="7649" xr:uid="{00000000-0005-0000-0000-000074110000}"/>
    <cellStyle name="40% - Accent6 2 3 4 3 2 2" xfId="25362" xr:uid="{CE9C270A-9AC5-453A-BAD6-84B0AEAC8727}"/>
    <cellStyle name="40% - Accent6 2 3 4 3 3" xfId="25361" xr:uid="{EBC40A65-16A9-4217-A94E-271B938CDBCF}"/>
    <cellStyle name="40% - Accent6 2 3 4 4" xfId="7650" xr:uid="{00000000-0005-0000-0000-000075110000}"/>
    <cellStyle name="40% - Accent6 2 3 4 4 2" xfId="25363" xr:uid="{BB5E4B4A-19A7-4FB4-8118-14EF0FA76BBD}"/>
    <cellStyle name="40% - Accent6 2 3 4 5" xfId="25357" xr:uid="{91A784B5-829F-49B5-8D85-B29B2C67F45B}"/>
    <cellStyle name="40% - Accent6 2 3 5" xfId="7651" xr:uid="{00000000-0005-0000-0000-000076110000}"/>
    <cellStyle name="40% - Accent6 2 3 5 2" xfId="7652" xr:uid="{00000000-0005-0000-0000-000077110000}"/>
    <cellStyle name="40% - Accent6 2 3 5 2 2" xfId="25365" xr:uid="{A0661710-5700-41F2-8487-318FC9EC9827}"/>
    <cellStyle name="40% - Accent6 2 3 5 3" xfId="7653" xr:uid="{00000000-0005-0000-0000-000078110000}"/>
    <cellStyle name="40% - Accent6 2 3 5 3 2" xfId="25366" xr:uid="{F8EEDDA5-5ECB-4FE9-A4EF-9993C9659183}"/>
    <cellStyle name="40% - Accent6 2 3 5 4" xfId="25364" xr:uid="{7D73A2E9-144F-4473-A99C-E416B18E4494}"/>
    <cellStyle name="40% - Accent6 2 3 6" xfId="7654" xr:uid="{00000000-0005-0000-0000-000079110000}"/>
    <cellStyle name="40% - Accent6 2 3 6 2" xfId="25367" xr:uid="{EA0F9CB7-E5E9-4C4D-9379-94464D13C4B0}"/>
    <cellStyle name="40% - Accent6 2 3 7" xfId="7655" xr:uid="{00000000-0005-0000-0000-00007A110000}"/>
    <cellStyle name="40% - Accent6 2 3 7 2" xfId="7656" xr:uid="{00000000-0005-0000-0000-00007B110000}"/>
    <cellStyle name="40% - Accent6 2 3 7 2 2" xfId="25369" xr:uid="{67056E03-9123-4F27-AE43-AF228FEF4E43}"/>
    <cellStyle name="40% - Accent6 2 3 7 3" xfId="25368" xr:uid="{85DE855D-6F8A-4D12-9B6D-B8EF2BD1B4FC}"/>
    <cellStyle name="40% - Accent6 2 3 8" xfId="7657" xr:uid="{00000000-0005-0000-0000-00007C110000}"/>
    <cellStyle name="40% - Accent6 2 3 8 2" xfId="25370" xr:uid="{479291A3-4C94-4B14-9FE1-0516DFAE5705}"/>
    <cellStyle name="40% - Accent6 2 3 9" xfId="25327" xr:uid="{6821625A-444E-43E6-9F6D-E8DC0FED9C52}"/>
    <cellStyle name="40% - Accent6 2 4" xfId="7658" xr:uid="{00000000-0005-0000-0000-00007D110000}"/>
    <cellStyle name="40% - Accent6 2 4 2" xfId="7659" xr:uid="{00000000-0005-0000-0000-00007E110000}"/>
    <cellStyle name="40% - Accent6 2 4 2 2" xfId="7660" xr:uid="{00000000-0005-0000-0000-00007F110000}"/>
    <cellStyle name="40% - Accent6 2 4 2 2 2" xfId="7661" xr:uid="{00000000-0005-0000-0000-000080110000}"/>
    <cellStyle name="40% - Accent6 2 4 2 2 2 2" xfId="7662" xr:uid="{00000000-0005-0000-0000-000081110000}"/>
    <cellStyle name="40% - Accent6 2 4 2 2 2 2 2" xfId="25375" xr:uid="{4FA2D959-1EF8-4635-AAE6-6104A4CC0859}"/>
    <cellStyle name="40% - Accent6 2 4 2 2 2 3" xfId="7663" xr:uid="{00000000-0005-0000-0000-000082110000}"/>
    <cellStyle name="40% - Accent6 2 4 2 2 2 3 2" xfId="25376" xr:uid="{6D751C84-2F61-456C-849A-ED2668DEE0CC}"/>
    <cellStyle name="40% - Accent6 2 4 2 2 2 4" xfId="25374" xr:uid="{BEEA3FF0-E1D9-4F27-8174-4142A173977F}"/>
    <cellStyle name="40% - Accent6 2 4 2 2 3" xfId="7664" xr:uid="{00000000-0005-0000-0000-000083110000}"/>
    <cellStyle name="40% - Accent6 2 4 2 2 3 2" xfId="7665" xr:uid="{00000000-0005-0000-0000-000084110000}"/>
    <cellStyle name="40% - Accent6 2 4 2 2 3 2 2" xfId="25378" xr:uid="{28133356-9B41-4164-B09A-F5F1B98BD5A3}"/>
    <cellStyle name="40% - Accent6 2 4 2 2 3 3" xfId="25377" xr:uid="{0241F3B2-83A7-48AB-93AA-BE26CA76C260}"/>
    <cellStyle name="40% - Accent6 2 4 2 2 4" xfId="7666" xr:uid="{00000000-0005-0000-0000-000085110000}"/>
    <cellStyle name="40% - Accent6 2 4 2 2 4 2" xfId="25379" xr:uid="{FD17CBF5-EE20-406E-84D8-250993063B7C}"/>
    <cellStyle name="40% - Accent6 2 4 2 2 5" xfId="25373" xr:uid="{8688B234-7EBA-46B0-B124-FD19E513414F}"/>
    <cellStyle name="40% - Accent6 2 4 2 3" xfId="7667" xr:uid="{00000000-0005-0000-0000-000086110000}"/>
    <cellStyle name="40% - Accent6 2 4 2 3 2" xfId="7668" xr:uid="{00000000-0005-0000-0000-000087110000}"/>
    <cellStyle name="40% - Accent6 2 4 2 3 2 2" xfId="7669" xr:uid="{00000000-0005-0000-0000-000088110000}"/>
    <cellStyle name="40% - Accent6 2 4 2 3 2 2 2" xfId="25382" xr:uid="{4B690141-46B9-4BE8-8E0D-1D43FB19606F}"/>
    <cellStyle name="40% - Accent6 2 4 2 3 2 3" xfId="7670" xr:uid="{00000000-0005-0000-0000-000089110000}"/>
    <cellStyle name="40% - Accent6 2 4 2 3 2 3 2" xfId="25383" xr:uid="{3765C922-7B5A-4D4E-8E02-7437B96A3155}"/>
    <cellStyle name="40% - Accent6 2 4 2 3 2 4" xfId="25381" xr:uid="{DFEC7850-A247-4453-921F-8D704622201D}"/>
    <cellStyle name="40% - Accent6 2 4 2 3 3" xfId="7671" xr:uid="{00000000-0005-0000-0000-00008A110000}"/>
    <cellStyle name="40% - Accent6 2 4 2 3 3 2" xfId="7672" xr:uid="{00000000-0005-0000-0000-00008B110000}"/>
    <cellStyle name="40% - Accent6 2 4 2 3 3 2 2" xfId="25385" xr:uid="{89863C78-84E4-438F-88B6-AE26C4E5D3B8}"/>
    <cellStyle name="40% - Accent6 2 4 2 3 3 3" xfId="25384" xr:uid="{8E38FA1F-B8CD-4D2B-8C67-762008D48442}"/>
    <cellStyle name="40% - Accent6 2 4 2 3 4" xfId="7673" xr:uid="{00000000-0005-0000-0000-00008C110000}"/>
    <cellStyle name="40% - Accent6 2 4 2 3 4 2" xfId="25386" xr:uid="{BA8E856F-17FE-4784-8A21-FA78A0D0E884}"/>
    <cellStyle name="40% - Accent6 2 4 2 3 5" xfId="25380" xr:uid="{4731CA83-AFB2-4A90-A116-18FBD0314F54}"/>
    <cellStyle name="40% - Accent6 2 4 2 4" xfId="7674" xr:uid="{00000000-0005-0000-0000-00008D110000}"/>
    <cellStyle name="40% - Accent6 2 4 2 4 2" xfId="7675" xr:uid="{00000000-0005-0000-0000-00008E110000}"/>
    <cellStyle name="40% - Accent6 2 4 2 4 2 2" xfId="25388" xr:uid="{BC6AA7A5-B09B-4D74-A602-0706D38D56DC}"/>
    <cellStyle name="40% - Accent6 2 4 2 4 3" xfId="7676" xr:uid="{00000000-0005-0000-0000-00008F110000}"/>
    <cellStyle name="40% - Accent6 2 4 2 4 3 2" xfId="25389" xr:uid="{0C2603CB-B17E-4140-A9F3-9BC849EE0CBC}"/>
    <cellStyle name="40% - Accent6 2 4 2 4 4" xfId="25387" xr:uid="{DB3BB566-2EE3-4503-9C07-5E9BD1CE26E7}"/>
    <cellStyle name="40% - Accent6 2 4 2 5" xfId="7677" xr:uid="{00000000-0005-0000-0000-000090110000}"/>
    <cellStyle name="40% - Accent6 2 4 2 5 2" xfId="25390" xr:uid="{1B85DEAD-53E9-4927-9BBA-08A514970874}"/>
    <cellStyle name="40% - Accent6 2 4 2 6" xfId="7678" xr:uid="{00000000-0005-0000-0000-000091110000}"/>
    <cellStyle name="40% - Accent6 2 4 2 6 2" xfId="7679" xr:uid="{00000000-0005-0000-0000-000092110000}"/>
    <cellStyle name="40% - Accent6 2 4 2 6 2 2" xfId="25392" xr:uid="{72E8A7E5-D8A8-45A8-8504-F0DB0D8386E1}"/>
    <cellStyle name="40% - Accent6 2 4 2 6 3" xfId="25391" xr:uid="{23498A95-3A21-466F-A34F-C501C25ADC16}"/>
    <cellStyle name="40% - Accent6 2 4 2 7" xfId="7680" xr:uid="{00000000-0005-0000-0000-000093110000}"/>
    <cellStyle name="40% - Accent6 2 4 2 7 2" xfId="25393" xr:uid="{CB51E702-4882-46F2-8C98-BBCA9B1B4298}"/>
    <cellStyle name="40% - Accent6 2 4 2 8" xfId="25372" xr:uid="{BDE2AD09-B130-49F8-91B8-7EE208A8C2B0}"/>
    <cellStyle name="40% - Accent6 2 4 3" xfId="7681" xr:uid="{00000000-0005-0000-0000-000094110000}"/>
    <cellStyle name="40% - Accent6 2 4 3 2" xfId="7682" xr:uid="{00000000-0005-0000-0000-000095110000}"/>
    <cellStyle name="40% - Accent6 2 4 3 2 2" xfId="7683" xr:uid="{00000000-0005-0000-0000-000096110000}"/>
    <cellStyle name="40% - Accent6 2 4 3 2 2 2" xfId="25396" xr:uid="{9CB334BE-8B8E-42A6-A02D-933FA9C5DD9C}"/>
    <cellStyle name="40% - Accent6 2 4 3 2 3" xfId="7684" xr:uid="{00000000-0005-0000-0000-000097110000}"/>
    <cellStyle name="40% - Accent6 2 4 3 2 3 2" xfId="25397" xr:uid="{3A309E67-6D2E-4F9A-962D-2908C296D996}"/>
    <cellStyle name="40% - Accent6 2 4 3 2 4" xfId="25395" xr:uid="{144E3638-6DA6-4E09-B697-FDA9209975CD}"/>
    <cellStyle name="40% - Accent6 2 4 3 3" xfId="7685" xr:uid="{00000000-0005-0000-0000-000098110000}"/>
    <cellStyle name="40% - Accent6 2 4 3 3 2" xfId="7686" xr:uid="{00000000-0005-0000-0000-000099110000}"/>
    <cellStyle name="40% - Accent6 2 4 3 3 2 2" xfId="25399" xr:uid="{E85E4019-6E94-4C33-8A19-CDBFCD1012E9}"/>
    <cellStyle name="40% - Accent6 2 4 3 3 3" xfId="25398" xr:uid="{25BBB8A1-D549-45CD-A8BF-D55B979A7FC2}"/>
    <cellStyle name="40% - Accent6 2 4 3 4" xfId="7687" xr:uid="{00000000-0005-0000-0000-00009A110000}"/>
    <cellStyle name="40% - Accent6 2 4 3 4 2" xfId="25400" xr:uid="{A965667F-AD6B-461B-A9FB-0ECEDDFE8F47}"/>
    <cellStyle name="40% - Accent6 2 4 3 5" xfId="25394" xr:uid="{D52212EC-7FD0-4C49-8309-BFB20BEE80B6}"/>
    <cellStyle name="40% - Accent6 2 4 4" xfId="7688" xr:uid="{00000000-0005-0000-0000-00009B110000}"/>
    <cellStyle name="40% - Accent6 2 4 4 2" xfId="7689" xr:uid="{00000000-0005-0000-0000-00009C110000}"/>
    <cellStyle name="40% - Accent6 2 4 4 2 2" xfId="7690" xr:uid="{00000000-0005-0000-0000-00009D110000}"/>
    <cellStyle name="40% - Accent6 2 4 4 2 2 2" xfId="25403" xr:uid="{31EDBCAA-D17C-4436-B9FB-5EA536BACB78}"/>
    <cellStyle name="40% - Accent6 2 4 4 2 3" xfId="7691" xr:uid="{00000000-0005-0000-0000-00009E110000}"/>
    <cellStyle name="40% - Accent6 2 4 4 2 3 2" xfId="25404" xr:uid="{68DF6177-EB05-4CA2-B209-8F4AA6D0066A}"/>
    <cellStyle name="40% - Accent6 2 4 4 2 4" xfId="25402" xr:uid="{212E9D51-CB99-4740-A12A-121F7770C603}"/>
    <cellStyle name="40% - Accent6 2 4 4 3" xfId="7692" xr:uid="{00000000-0005-0000-0000-00009F110000}"/>
    <cellStyle name="40% - Accent6 2 4 4 3 2" xfId="7693" xr:uid="{00000000-0005-0000-0000-0000A0110000}"/>
    <cellStyle name="40% - Accent6 2 4 4 3 2 2" xfId="25406" xr:uid="{9992AA03-9B00-4BF8-BD32-3CA3A05F404E}"/>
    <cellStyle name="40% - Accent6 2 4 4 3 3" xfId="25405" xr:uid="{FC6557D0-3E9C-427D-8999-C116412C5BEC}"/>
    <cellStyle name="40% - Accent6 2 4 4 4" xfId="7694" xr:uid="{00000000-0005-0000-0000-0000A1110000}"/>
    <cellStyle name="40% - Accent6 2 4 4 4 2" xfId="25407" xr:uid="{7F9F3ED3-7CFA-496A-9C10-574CBF70244F}"/>
    <cellStyle name="40% - Accent6 2 4 4 5" xfId="25401" xr:uid="{F19323B8-7832-43B1-8B86-1CBE64CA16E0}"/>
    <cellStyle name="40% - Accent6 2 4 5" xfId="7695" xr:uid="{00000000-0005-0000-0000-0000A2110000}"/>
    <cellStyle name="40% - Accent6 2 4 5 2" xfId="7696" xr:uid="{00000000-0005-0000-0000-0000A3110000}"/>
    <cellStyle name="40% - Accent6 2 4 5 2 2" xfId="25409" xr:uid="{A090AAFA-C37B-4F63-AF50-C9BFFF17EAF9}"/>
    <cellStyle name="40% - Accent6 2 4 5 3" xfId="7697" xr:uid="{00000000-0005-0000-0000-0000A4110000}"/>
    <cellStyle name="40% - Accent6 2 4 5 3 2" xfId="25410" xr:uid="{5CA13E05-D8FD-4B6E-B26E-44567AD0B12B}"/>
    <cellStyle name="40% - Accent6 2 4 5 4" xfId="25408" xr:uid="{FAD993FD-45AF-40F2-9A6A-2A366066E1D1}"/>
    <cellStyle name="40% - Accent6 2 4 6" xfId="7698" xr:uid="{00000000-0005-0000-0000-0000A5110000}"/>
    <cellStyle name="40% - Accent6 2 4 6 2" xfId="25411" xr:uid="{0FB8B74E-105D-4068-9EBC-5F23EC4FF2FA}"/>
    <cellStyle name="40% - Accent6 2 4 7" xfId="7699" xr:uid="{00000000-0005-0000-0000-0000A6110000}"/>
    <cellStyle name="40% - Accent6 2 4 7 2" xfId="7700" xr:uid="{00000000-0005-0000-0000-0000A7110000}"/>
    <cellStyle name="40% - Accent6 2 4 7 2 2" xfId="25413" xr:uid="{86962591-CF0A-48DE-AFDA-AB556F62EB94}"/>
    <cellStyle name="40% - Accent6 2 4 7 3" xfId="25412" xr:uid="{E5F3F925-463A-4CE2-A0AF-1A233FE4D728}"/>
    <cellStyle name="40% - Accent6 2 4 8" xfId="7701" xr:uid="{00000000-0005-0000-0000-0000A8110000}"/>
    <cellStyle name="40% - Accent6 2 4 8 2" xfId="25414" xr:uid="{1CA7226F-BBCF-44F5-9CC0-09CBE4C69A4F}"/>
    <cellStyle name="40% - Accent6 2 4 9" xfId="25371" xr:uid="{A295E3D9-2180-4635-8A94-E06CDB98A0DB}"/>
    <cellStyle name="40% - Accent6 2 5" xfId="7702" xr:uid="{00000000-0005-0000-0000-0000A9110000}"/>
    <cellStyle name="40% - Accent6 2 5 2" xfId="7703" xr:uid="{00000000-0005-0000-0000-0000AA110000}"/>
    <cellStyle name="40% - Accent6 2 5 2 2" xfId="7704" xr:uid="{00000000-0005-0000-0000-0000AB110000}"/>
    <cellStyle name="40% - Accent6 2 5 2 2 2" xfId="7705" xr:uid="{00000000-0005-0000-0000-0000AC110000}"/>
    <cellStyle name="40% - Accent6 2 5 2 2 2 2" xfId="7706" xr:uid="{00000000-0005-0000-0000-0000AD110000}"/>
    <cellStyle name="40% - Accent6 2 5 2 2 2 2 2" xfId="25419" xr:uid="{8680C3D2-86EC-4DB3-90BC-2E33AA1DB711}"/>
    <cellStyle name="40% - Accent6 2 5 2 2 2 3" xfId="7707" xr:uid="{00000000-0005-0000-0000-0000AE110000}"/>
    <cellStyle name="40% - Accent6 2 5 2 2 2 3 2" xfId="25420" xr:uid="{AF13CE33-33A3-4024-99A3-DB87F1D174BB}"/>
    <cellStyle name="40% - Accent6 2 5 2 2 2 4" xfId="25418" xr:uid="{E9FE7AAA-4D22-4CBB-A302-8AFFEC92D9D9}"/>
    <cellStyle name="40% - Accent6 2 5 2 2 3" xfId="7708" xr:uid="{00000000-0005-0000-0000-0000AF110000}"/>
    <cellStyle name="40% - Accent6 2 5 2 2 3 2" xfId="7709" xr:uid="{00000000-0005-0000-0000-0000B0110000}"/>
    <cellStyle name="40% - Accent6 2 5 2 2 3 2 2" xfId="25422" xr:uid="{DA405CE6-AA43-4C45-8E5F-A918B8735416}"/>
    <cellStyle name="40% - Accent6 2 5 2 2 3 3" xfId="25421" xr:uid="{5FF59FD0-70B8-4BC4-B481-D23B3818BC1E}"/>
    <cellStyle name="40% - Accent6 2 5 2 2 4" xfId="7710" xr:uid="{00000000-0005-0000-0000-0000B1110000}"/>
    <cellStyle name="40% - Accent6 2 5 2 2 4 2" xfId="25423" xr:uid="{A9B47312-A312-4695-A050-1200269C7916}"/>
    <cellStyle name="40% - Accent6 2 5 2 2 5" xfId="25417" xr:uid="{F0B02820-D8A3-4697-8723-BEA9BE6DDB9E}"/>
    <cellStyle name="40% - Accent6 2 5 2 3" xfId="7711" xr:uid="{00000000-0005-0000-0000-0000B2110000}"/>
    <cellStyle name="40% - Accent6 2 5 2 3 2" xfId="7712" xr:uid="{00000000-0005-0000-0000-0000B3110000}"/>
    <cellStyle name="40% - Accent6 2 5 2 3 2 2" xfId="7713" xr:uid="{00000000-0005-0000-0000-0000B4110000}"/>
    <cellStyle name="40% - Accent6 2 5 2 3 2 2 2" xfId="25426" xr:uid="{77F4F7D6-7A21-4CA5-A7C6-A428FF07C9C4}"/>
    <cellStyle name="40% - Accent6 2 5 2 3 2 3" xfId="7714" xr:uid="{00000000-0005-0000-0000-0000B5110000}"/>
    <cellStyle name="40% - Accent6 2 5 2 3 2 3 2" xfId="25427" xr:uid="{9614F026-2B15-4FBF-93B1-8D5CB1AB5D2D}"/>
    <cellStyle name="40% - Accent6 2 5 2 3 2 4" xfId="25425" xr:uid="{4E62783D-505C-403A-8CDE-DCADB2EC30C8}"/>
    <cellStyle name="40% - Accent6 2 5 2 3 3" xfId="7715" xr:uid="{00000000-0005-0000-0000-0000B6110000}"/>
    <cellStyle name="40% - Accent6 2 5 2 3 3 2" xfId="7716" xr:uid="{00000000-0005-0000-0000-0000B7110000}"/>
    <cellStyle name="40% - Accent6 2 5 2 3 3 2 2" xfId="25429" xr:uid="{B2D58745-76A8-4684-8485-4BDD42B652FD}"/>
    <cellStyle name="40% - Accent6 2 5 2 3 3 3" xfId="25428" xr:uid="{290B66CA-9745-4F8D-9FE3-55EE8A6C3D31}"/>
    <cellStyle name="40% - Accent6 2 5 2 3 4" xfId="7717" xr:uid="{00000000-0005-0000-0000-0000B8110000}"/>
    <cellStyle name="40% - Accent6 2 5 2 3 4 2" xfId="25430" xr:uid="{221F5D65-D95E-4F96-BD9A-EF55B978DF71}"/>
    <cellStyle name="40% - Accent6 2 5 2 3 5" xfId="25424" xr:uid="{0D67C090-9A64-4496-A7FB-F55D5F30567C}"/>
    <cellStyle name="40% - Accent6 2 5 2 4" xfId="7718" xr:uid="{00000000-0005-0000-0000-0000B9110000}"/>
    <cellStyle name="40% - Accent6 2 5 2 4 2" xfId="7719" xr:uid="{00000000-0005-0000-0000-0000BA110000}"/>
    <cellStyle name="40% - Accent6 2 5 2 4 2 2" xfId="25432" xr:uid="{3CD0A4F2-8FF6-42F1-8D0B-DA05C2B25D42}"/>
    <cellStyle name="40% - Accent6 2 5 2 4 3" xfId="7720" xr:uid="{00000000-0005-0000-0000-0000BB110000}"/>
    <cellStyle name="40% - Accent6 2 5 2 4 3 2" xfId="25433" xr:uid="{8F054A21-A294-40D6-873A-49A644811057}"/>
    <cellStyle name="40% - Accent6 2 5 2 4 4" xfId="25431" xr:uid="{0FEE4237-C9C5-45E4-9C16-AD9D8196ECB9}"/>
    <cellStyle name="40% - Accent6 2 5 2 5" xfId="7721" xr:uid="{00000000-0005-0000-0000-0000BC110000}"/>
    <cellStyle name="40% - Accent6 2 5 2 5 2" xfId="25434" xr:uid="{5078092F-6184-44FE-B3AD-6EAC6F4715C8}"/>
    <cellStyle name="40% - Accent6 2 5 2 6" xfId="7722" xr:uid="{00000000-0005-0000-0000-0000BD110000}"/>
    <cellStyle name="40% - Accent6 2 5 2 6 2" xfId="7723" xr:uid="{00000000-0005-0000-0000-0000BE110000}"/>
    <cellStyle name="40% - Accent6 2 5 2 6 2 2" xfId="25436" xr:uid="{365540D6-5B75-4D29-97E3-346243CC1AD7}"/>
    <cellStyle name="40% - Accent6 2 5 2 6 3" xfId="25435" xr:uid="{9086AE60-0CE3-4D93-8DCE-11909EB62B8A}"/>
    <cellStyle name="40% - Accent6 2 5 2 7" xfId="7724" xr:uid="{00000000-0005-0000-0000-0000BF110000}"/>
    <cellStyle name="40% - Accent6 2 5 2 7 2" xfId="25437" xr:uid="{4DF6C1E9-F7A2-4049-9293-A79C9004A6FF}"/>
    <cellStyle name="40% - Accent6 2 5 2 8" xfId="25416" xr:uid="{5A0567EE-38CC-473B-AEF2-A8A1508D5D59}"/>
    <cellStyle name="40% - Accent6 2 5 3" xfId="7725" xr:uid="{00000000-0005-0000-0000-0000C0110000}"/>
    <cellStyle name="40% - Accent6 2 5 3 2" xfId="7726" xr:uid="{00000000-0005-0000-0000-0000C1110000}"/>
    <cellStyle name="40% - Accent6 2 5 3 2 2" xfId="7727" xr:uid="{00000000-0005-0000-0000-0000C2110000}"/>
    <cellStyle name="40% - Accent6 2 5 3 2 2 2" xfId="25440" xr:uid="{AC940148-A20B-4996-B75F-15FEC25400CC}"/>
    <cellStyle name="40% - Accent6 2 5 3 2 3" xfId="7728" xr:uid="{00000000-0005-0000-0000-0000C3110000}"/>
    <cellStyle name="40% - Accent6 2 5 3 2 3 2" xfId="25441" xr:uid="{B28554F2-B91C-4D16-B7C8-CBD8FEE45F02}"/>
    <cellStyle name="40% - Accent6 2 5 3 2 4" xfId="25439" xr:uid="{BC52C514-6C2E-442B-96FD-464E493D93C9}"/>
    <cellStyle name="40% - Accent6 2 5 3 3" xfId="7729" xr:uid="{00000000-0005-0000-0000-0000C4110000}"/>
    <cellStyle name="40% - Accent6 2 5 3 3 2" xfId="7730" xr:uid="{00000000-0005-0000-0000-0000C5110000}"/>
    <cellStyle name="40% - Accent6 2 5 3 3 2 2" xfId="25443" xr:uid="{6B837169-8C9F-4C75-AF10-26943DD86C2C}"/>
    <cellStyle name="40% - Accent6 2 5 3 3 3" xfId="25442" xr:uid="{060A8CF5-39FE-4EED-9CE9-39454480EB4D}"/>
    <cellStyle name="40% - Accent6 2 5 3 4" xfId="7731" xr:uid="{00000000-0005-0000-0000-0000C6110000}"/>
    <cellStyle name="40% - Accent6 2 5 3 4 2" xfId="25444" xr:uid="{DE3046E4-08E9-42A0-815D-914B74846D15}"/>
    <cellStyle name="40% - Accent6 2 5 3 5" xfId="25438" xr:uid="{BA829594-383F-4A37-A7DC-B2E6E40EE5E6}"/>
    <cellStyle name="40% - Accent6 2 5 4" xfId="7732" xr:uid="{00000000-0005-0000-0000-0000C7110000}"/>
    <cellStyle name="40% - Accent6 2 5 4 2" xfId="7733" xr:uid="{00000000-0005-0000-0000-0000C8110000}"/>
    <cellStyle name="40% - Accent6 2 5 4 2 2" xfId="7734" xr:uid="{00000000-0005-0000-0000-0000C9110000}"/>
    <cellStyle name="40% - Accent6 2 5 4 2 2 2" xfId="25447" xr:uid="{55301AB4-3152-445B-881B-D87A4BE372B5}"/>
    <cellStyle name="40% - Accent6 2 5 4 2 3" xfId="7735" xr:uid="{00000000-0005-0000-0000-0000CA110000}"/>
    <cellStyle name="40% - Accent6 2 5 4 2 3 2" xfId="25448" xr:uid="{CDFF256A-D0E1-4631-9AC5-E232E95E0242}"/>
    <cellStyle name="40% - Accent6 2 5 4 2 4" xfId="25446" xr:uid="{CE239D3F-7590-4AC4-8714-6F8EF593C959}"/>
    <cellStyle name="40% - Accent6 2 5 4 3" xfId="7736" xr:uid="{00000000-0005-0000-0000-0000CB110000}"/>
    <cellStyle name="40% - Accent6 2 5 4 3 2" xfId="7737" xr:uid="{00000000-0005-0000-0000-0000CC110000}"/>
    <cellStyle name="40% - Accent6 2 5 4 3 2 2" xfId="25450" xr:uid="{034B0555-98B0-4A64-B41D-3B18F5448380}"/>
    <cellStyle name="40% - Accent6 2 5 4 3 3" xfId="25449" xr:uid="{617E1588-89A3-4AB3-B031-867DB9B65F62}"/>
    <cellStyle name="40% - Accent6 2 5 4 4" xfId="7738" xr:uid="{00000000-0005-0000-0000-0000CD110000}"/>
    <cellStyle name="40% - Accent6 2 5 4 4 2" xfId="25451" xr:uid="{A22FFA20-3CAB-4A9F-B9A2-483E29F18A91}"/>
    <cellStyle name="40% - Accent6 2 5 4 5" xfId="25445" xr:uid="{3798C5B7-B7EC-46F1-8E55-6199E5E8266C}"/>
    <cellStyle name="40% - Accent6 2 5 5" xfId="7739" xr:uid="{00000000-0005-0000-0000-0000CE110000}"/>
    <cellStyle name="40% - Accent6 2 5 5 2" xfId="7740" xr:uid="{00000000-0005-0000-0000-0000CF110000}"/>
    <cellStyle name="40% - Accent6 2 5 5 2 2" xfId="25453" xr:uid="{E3E6A23D-2682-47F7-AB3B-1B4B30E61270}"/>
    <cellStyle name="40% - Accent6 2 5 5 3" xfId="7741" xr:uid="{00000000-0005-0000-0000-0000D0110000}"/>
    <cellStyle name="40% - Accent6 2 5 5 3 2" xfId="25454" xr:uid="{A7006E4E-AF20-403F-B682-EC002E4FA509}"/>
    <cellStyle name="40% - Accent6 2 5 5 4" xfId="25452" xr:uid="{51A3F1F2-2D7A-4F25-80D9-087C05644771}"/>
    <cellStyle name="40% - Accent6 2 5 6" xfId="7742" xr:uid="{00000000-0005-0000-0000-0000D1110000}"/>
    <cellStyle name="40% - Accent6 2 5 6 2" xfId="25455" xr:uid="{4E478CA1-7146-471A-81B9-0B3FFABF7C21}"/>
    <cellStyle name="40% - Accent6 2 5 7" xfId="7743" xr:uid="{00000000-0005-0000-0000-0000D2110000}"/>
    <cellStyle name="40% - Accent6 2 5 7 2" xfId="7744" xr:uid="{00000000-0005-0000-0000-0000D3110000}"/>
    <cellStyle name="40% - Accent6 2 5 7 2 2" xfId="25457" xr:uid="{F9F98CFE-D88F-4515-8223-43CDA2223B42}"/>
    <cellStyle name="40% - Accent6 2 5 7 3" xfId="25456" xr:uid="{93909F82-1DCE-4BB3-BCFE-3E601F89A18D}"/>
    <cellStyle name="40% - Accent6 2 5 8" xfId="7745" xr:uid="{00000000-0005-0000-0000-0000D4110000}"/>
    <cellStyle name="40% - Accent6 2 5 8 2" xfId="25458" xr:uid="{1D40E8E7-4642-4CE6-901B-D93CCA3D1612}"/>
    <cellStyle name="40% - Accent6 2 5 9" xfId="25415" xr:uid="{40920192-C51F-4EF6-BDA6-B69F3B9002CC}"/>
    <cellStyle name="40% - Accent6 2 6" xfId="7746" xr:uid="{00000000-0005-0000-0000-0000D5110000}"/>
    <cellStyle name="40% - Accent6 2 6 2" xfId="7747" xr:uid="{00000000-0005-0000-0000-0000D6110000}"/>
    <cellStyle name="40% - Accent6 2 6 2 2" xfId="7748" xr:uid="{00000000-0005-0000-0000-0000D7110000}"/>
    <cellStyle name="40% - Accent6 2 6 2 2 2" xfId="7749" xr:uid="{00000000-0005-0000-0000-0000D8110000}"/>
    <cellStyle name="40% - Accent6 2 6 2 2 2 2" xfId="7750" xr:uid="{00000000-0005-0000-0000-0000D9110000}"/>
    <cellStyle name="40% - Accent6 2 6 2 2 2 2 2" xfId="25463" xr:uid="{B7F5FFFA-6985-4943-AA0C-8D3A2676A4F4}"/>
    <cellStyle name="40% - Accent6 2 6 2 2 2 3" xfId="7751" xr:uid="{00000000-0005-0000-0000-0000DA110000}"/>
    <cellStyle name="40% - Accent6 2 6 2 2 2 3 2" xfId="25464" xr:uid="{8EE911CB-94AA-4207-A454-235E04424DE0}"/>
    <cellStyle name="40% - Accent6 2 6 2 2 2 4" xfId="25462" xr:uid="{B0B9D3D8-C691-4553-BF8B-1208BB020D8A}"/>
    <cellStyle name="40% - Accent6 2 6 2 2 3" xfId="7752" xr:uid="{00000000-0005-0000-0000-0000DB110000}"/>
    <cellStyle name="40% - Accent6 2 6 2 2 3 2" xfId="7753" xr:uid="{00000000-0005-0000-0000-0000DC110000}"/>
    <cellStyle name="40% - Accent6 2 6 2 2 3 2 2" xfId="25466" xr:uid="{EE5226E4-0EE4-4219-82BD-EE14FC664107}"/>
    <cellStyle name="40% - Accent6 2 6 2 2 3 3" xfId="25465" xr:uid="{F687B4DC-5C69-4205-9B25-0C9F2BA2E985}"/>
    <cellStyle name="40% - Accent6 2 6 2 2 4" xfId="7754" xr:uid="{00000000-0005-0000-0000-0000DD110000}"/>
    <cellStyle name="40% - Accent6 2 6 2 2 4 2" xfId="25467" xr:uid="{D9657B9A-4A85-4E4E-B337-6E1E2519AFDF}"/>
    <cellStyle name="40% - Accent6 2 6 2 2 5" xfId="25461" xr:uid="{D91C01F2-34E6-438B-995A-2C0219DB7A23}"/>
    <cellStyle name="40% - Accent6 2 6 2 3" xfId="7755" xr:uid="{00000000-0005-0000-0000-0000DE110000}"/>
    <cellStyle name="40% - Accent6 2 6 2 3 2" xfId="7756" xr:uid="{00000000-0005-0000-0000-0000DF110000}"/>
    <cellStyle name="40% - Accent6 2 6 2 3 2 2" xfId="7757" xr:uid="{00000000-0005-0000-0000-0000E0110000}"/>
    <cellStyle name="40% - Accent6 2 6 2 3 2 2 2" xfId="25470" xr:uid="{460A046C-70CE-4031-AD79-4ADF160DD5DC}"/>
    <cellStyle name="40% - Accent6 2 6 2 3 2 3" xfId="7758" xr:uid="{00000000-0005-0000-0000-0000E1110000}"/>
    <cellStyle name="40% - Accent6 2 6 2 3 2 3 2" xfId="25471" xr:uid="{D72744BA-2C37-44D7-BB92-375937D16D3D}"/>
    <cellStyle name="40% - Accent6 2 6 2 3 2 4" xfId="25469" xr:uid="{41DEAB5D-0D23-4C7F-A051-602598D94F0D}"/>
    <cellStyle name="40% - Accent6 2 6 2 3 3" xfId="7759" xr:uid="{00000000-0005-0000-0000-0000E2110000}"/>
    <cellStyle name="40% - Accent6 2 6 2 3 3 2" xfId="7760" xr:uid="{00000000-0005-0000-0000-0000E3110000}"/>
    <cellStyle name="40% - Accent6 2 6 2 3 3 2 2" xfId="25473" xr:uid="{E3627675-587F-4886-8DFD-4EF430D594CE}"/>
    <cellStyle name="40% - Accent6 2 6 2 3 3 3" xfId="25472" xr:uid="{F66676DE-7F08-4C81-BD11-D6D9AA553215}"/>
    <cellStyle name="40% - Accent6 2 6 2 3 4" xfId="7761" xr:uid="{00000000-0005-0000-0000-0000E4110000}"/>
    <cellStyle name="40% - Accent6 2 6 2 3 4 2" xfId="25474" xr:uid="{70E67F4E-84AD-4D7F-A60A-186F9D454206}"/>
    <cellStyle name="40% - Accent6 2 6 2 3 5" xfId="25468" xr:uid="{6FEC7FE3-023A-4EE9-9161-5A2376172FEC}"/>
    <cellStyle name="40% - Accent6 2 6 2 4" xfId="7762" xr:uid="{00000000-0005-0000-0000-0000E5110000}"/>
    <cellStyle name="40% - Accent6 2 6 2 4 2" xfId="7763" xr:uid="{00000000-0005-0000-0000-0000E6110000}"/>
    <cellStyle name="40% - Accent6 2 6 2 4 2 2" xfId="25476" xr:uid="{BA067867-EAEB-444B-812C-BB0E14BDEDC6}"/>
    <cellStyle name="40% - Accent6 2 6 2 4 3" xfId="7764" xr:uid="{00000000-0005-0000-0000-0000E7110000}"/>
    <cellStyle name="40% - Accent6 2 6 2 4 3 2" xfId="25477" xr:uid="{E97550E5-7583-4BA7-82D1-4B58D7F18C16}"/>
    <cellStyle name="40% - Accent6 2 6 2 4 4" xfId="25475" xr:uid="{11EB3139-DFD1-4B09-9AFC-76D0055BE47A}"/>
    <cellStyle name="40% - Accent6 2 6 2 5" xfId="7765" xr:uid="{00000000-0005-0000-0000-0000E8110000}"/>
    <cellStyle name="40% - Accent6 2 6 2 5 2" xfId="25478" xr:uid="{6A92A31E-4654-489F-9B39-2BDBD4A2C5A6}"/>
    <cellStyle name="40% - Accent6 2 6 2 6" xfId="7766" xr:uid="{00000000-0005-0000-0000-0000E9110000}"/>
    <cellStyle name="40% - Accent6 2 6 2 6 2" xfId="7767" xr:uid="{00000000-0005-0000-0000-0000EA110000}"/>
    <cellStyle name="40% - Accent6 2 6 2 6 2 2" xfId="25480" xr:uid="{2B05851B-ECC3-4D71-9CC6-84B623E13991}"/>
    <cellStyle name="40% - Accent6 2 6 2 6 3" xfId="25479" xr:uid="{061A950C-0912-4828-BF28-7106CCE512CC}"/>
    <cellStyle name="40% - Accent6 2 6 2 7" xfId="7768" xr:uid="{00000000-0005-0000-0000-0000EB110000}"/>
    <cellStyle name="40% - Accent6 2 6 2 7 2" xfId="25481" xr:uid="{B2F28A49-2093-4CBC-99B5-586B3C4C6BAB}"/>
    <cellStyle name="40% - Accent6 2 6 2 8" xfId="25460" xr:uid="{F70EDE53-33E4-46D1-8817-309CC4DF502F}"/>
    <cellStyle name="40% - Accent6 2 6 3" xfId="7769" xr:uid="{00000000-0005-0000-0000-0000EC110000}"/>
    <cellStyle name="40% - Accent6 2 6 3 2" xfId="7770" xr:uid="{00000000-0005-0000-0000-0000ED110000}"/>
    <cellStyle name="40% - Accent6 2 6 3 2 2" xfId="7771" xr:uid="{00000000-0005-0000-0000-0000EE110000}"/>
    <cellStyle name="40% - Accent6 2 6 3 2 2 2" xfId="25484" xr:uid="{CEA993E1-0779-417F-8C0E-BBB8A7D4D2CB}"/>
    <cellStyle name="40% - Accent6 2 6 3 2 3" xfId="7772" xr:uid="{00000000-0005-0000-0000-0000EF110000}"/>
    <cellStyle name="40% - Accent6 2 6 3 2 3 2" xfId="25485" xr:uid="{233F7947-C37F-4245-93D0-7E947CD9BBCC}"/>
    <cellStyle name="40% - Accent6 2 6 3 2 4" xfId="25483" xr:uid="{39D4FDD4-5B9F-4393-B446-CB45B024E957}"/>
    <cellStyle name="40% - Accent6 2 6 3 3" xfId="7773" xr:uid="{00000000-0005-0000-0000-0000F0110000}"/>
    <cellStyle name="40% - Accent6 2 6 3 3 2" xfId="7774" xr:uid="{00000000-0005-0000-0000-0000F1110000}"/>
    <cellStyle name="40% - Accent6 2 6 3 3 2 2" xfId="25487" xr:uid="{E41A67E8-5F31-488E-831E-D19EB35B6342}"/>
    <cellStyle name="40% - Accent6 2 6 3 3 3" xfId="25486" xr:uid="{F5862396-D4B2-4102-956E-4C55FF034FC8}"/>
    <cellStyle name="40% - Accent6 2 6 3 4" xfId="7775" xr:uid="{00000000-0005-0000-0000-0000F2110000}"/>
    <cellStyle name="40% - Accent6 2 6 3 4 2" xfId="25488" xr:uid="{31C2DCAA-C3AE-4A28-80CC-32957B3827EA}"/>
    <cellStyle name="40% - Accent6 2 6 3 5" xfId="25482" xr:uid="{9EBAF177-F335-494F-A0B4-8F5D1DA381E1}"/>
    <cellStyle name="40% - Accent6 2 6 4" xfId="7776" xr:uid="{00000000-0005-0000-0000-0000F3110000}"/>
    <cellStyle name="40% - Accent6 2 6 4 2" xfId="7777" xr:uid="{00000000-0005-0000-0000-0000F4110000}"/>
    <cellStyle name="40% - Accent6 2 6 4 2 2" xfId="7778" xr:uid="{00000000-0005-0000-0000-0000F5110000}"/>
    <cellStyle name="40% - Accent6 2 6 4 2 2 2" xfId="25491" xr:uid="{A422FE19-AB84-4F6C-A795-D0FFB6523616}"/>
    <cellStyle name="40% - Accent6 2 6 4 2 3" xfId="7779" xr:uid="{00000000-0005-0000-0000-0000F6110000}"/>
    <cellStyle name="40% - Accent6 2 6 4 2 3 2" xfId="25492" xr:uid="{6EDE5686-3813-422D-A75B-5B1C4B6EF97D}"/>
    <cellStyle name="40% - Accent6 2 6 4 2 4" xfId="25490" xr:uid="{F982FD66-68EC-413F-9E61-4641873B6FB2}"/>
    <cellStyle name="40% - Accent6 2 6 4 3" xfId="7780" xr:uid="{00000000-0005-0000-0000-0000F7110000}"/>
    <cellStyle name="40% - Accent6 2 6 4 3 2" xfId="7781" xr:uid="{00000000-0005-0000-0000-0000F8110000}"/>
    <cellStyle name="40% - Accent6 2 6 4 3 2 2" xfId="25494" xr:uid="{ABC8C3FD-0714-4904-8C55-A2A381EE08E3}"/>
    <cellStyle name="40% - Accent6 2 6 4 3 3" xfId="25493" xr:uid="{1FDD4BBB-AD42-41C1-8BD7-21C98E211E53}"/>
    <cellStyle name="40% - Accent6 2 6 4 4" xfId="7782" xr:uid="{00000000-0005-0000-0000-0000F9110000}"/>
    <cellStyle name="40% - Accent6 2 6 4 4 2" xfId="25495" xr:uid="{01BF47AB-6640-495C-BFA6-9D126B1BB4ED}"/>
    <cellStyle name="40% - Accent6 2 6 4 5" xfId="25489" xr:uid="{DE37AE62-9E73-48D1-9382-2E02892450FF}"/>
    <cellStyle name="40% - Accent6 2 6 5" xfId="7783" xr:uid="{00000000-0005-0000-0000-0000FA110000}"/>
    <cellStyle name="40% - Accent6 2 6 5 2" xfId="7784" xr:uid="{00000000-0005-0000-0000-0000FB110000}"/>
    <cellStyle name="40% - Accent6 2 6 5 2 2" xfId="25497" xr:uid="{E34950F1-0B64-402F-9E50-195B0491E1AC}"/>
    <cellStyle name="40% - Accent6 2 6 5 3" xfId="7785" xr:uid="{00000000-0005-0000-0000-0000FC110000}"/>
    <cellStyle name="40% - Accent6 2 6 5 3 2" xfId="25498" xr:uid="{CF568D32-0AE4-4395-8B8F-5A10ABB9F313}"/>
    <cellStyle name="40% - Accent6 2 6 5 4" xfId="25496" xr:uid="{8A5A4718-09EE-4CCF-BD23-1DFE3E6AC027}"/>
    <cellStyle name="40% - Accent6 2 6 6" xfId="7786" xr:uid="{00000000-0005-0000-0000-0000FD110000}"/>
    <cellStyle name="40% - Accent6 2 6 6 2" xfId="25499" xr:uid="{510DE301-F163-4C60-BECB-7E58DE6FD5B5}"/>
    <cellStyle name="40% - Accent6 2 6 7" xfId="7787" xr:uid="{00000000-0005-0000-0000-0000FE110000}"/>
    <cellStyle name="40% - Accent6 2 6 7 2" xfId="7788" xr:uid="{00000000-0005-0000-0000-0000FF110000}"/>
    <cellStyle name="40% - Accent6 2 6 7 2 2" xfId="25501" xr:uid="{09000F53-C46C-4642-A417-63A9186A2018}"/>
    <cellStyle name="40% - Accent6 2 6 7 3" xfId="25500" xr:uid="{EEF5F9B3-FACD-46AC-9044-8512AA3F9975}"/>
    <cellStyle name="40% - Accent6 2 6 8" xfId="7789" xr:uid="{00000000-0005-0000-0000-000000120000}"/>
    <cellStyle name="40% - Accent6 2 6 8 2" xfId="25502" xr:uid="{D3D10E9C-A04A-4970-8D20-D54BDA3E813B}"/>
    <cellStyle name="40% - Accent6 2 6 9" xfId="25459" xr:uid="{AF710FC6-85D3-4507-A5AC-929B28B7F7AA}"/>
    <cellStyle name="40% - Accent6 2 7" xfId="7790" xr:uid="{00000000-0005-0000-0000-000001120000}"/>
    <cellStyle name="40% - Accent6 2 7 2" xfId="7791" xr:uid="{00000000-0005-0000-0000-000002120000}"/>
    <cellStyle name="40% - Accent6 2 7 2 2" xfId="7792" xr:uid="{00000000-0005-0000-0000-000003120000}"/>
    <cellStyle name="40% - Accent6 2 7 2 2 2" xfId="25505" xr:uid="{9FE37F67-BF82-44BF-91B7-0FBB5D6ADFCD}"/>
    <cellStyle name="40% - Accent6 2 7 2 3" xfId="7793" xr:uid="{00000000-0005-0000-0000-000004120000}"/>
    <cellStyle name="40% - Accent6 2 7 2 3 2" xfId="25506" xr:uid="{79C2AC30-7652-4995-8EC4-A55DC0B1A7A7}"/>
    <cellStyle name="40% - Accent6 2 7 2 4" xfId="25504" xr:uid="{227A3ED4-D5D0-4A70-B568-340542ACD91A}"/>
    <cellStyle name="40% - Accent6 2 7 3" xfId="7794" xr:uid="{00000000-0005-0000-0000-000005120000}"/>
    <cellStyle name="40% - Accent6 2 7 3 2" xfId="7795" xr:uid="{00000000-0005-0000-0000-000006120000}"/>
    <cellStyle name="40% - Accent6 2 7 3 2 2" xfId="25508" xr:uid="{194DA585-189C-4187-A181-B66ED11232FF}"/>
    <cellStyle name="40% - Accent6 2 7 3 3" xfId="25507" xr:uid="{E5155D80-420D-4D75-BDA1-DA02AAD74E55}"/>
    <cellStyle name="40% - Accent6 2 7 4" xfId="7796" xr:uid="{00000000-0005-0000-0000-000007120000}"/>
    <cellStyle name="40% - Accent6 2 7 4 2" xfId="25509" xr:uid="{27AD161B-E006-4025-82D7-69BD9D4DEC6A}"/>
    <cellStyle name="40% - Accent6 2 7 5" xfId="25503" xr:uid="{2661C5F4-A24F-4EBE-BEAB-A764C352B688}"/>
    <cellStyle name="40% - Accent6 3" xfId="252" xr:uid="{00000000-0005-0000-0000-00005B000000}"/>
    <cellStyle name="40% - Accent6 3 10" xfId="7797" xr:uid="{00000000-0005-0000-0000-000008120000}"/>
    <cellStyle name="40% - Accent6 3 10 2" xfId="25510" xr:uid="{A1D9DFC2-2078-49B9-9744-456B5BDF4EC8}"/>
    <cellStyle name="40% - Accent6 3 2" xfId="7798" xr:uid="{00000000-0005-0000-0000-000009120000}"/>
    <cellStyle name="40% - Accent6 3 2 2" xfId="7799" xr:uid="{00000000-0005-0000-0000-00000A120000}"/>
    <cellStyle name="40% - Accent6 3 2 2 2" xfId="7800" xr:uid="{00000000-0005-0000-0000-00000B120000}"/>
    <cellStyle name="40% - Accent6 3 2 2 2 2" xfId="7801" xr:uid="{00000000-0005-0000-0000-00000C120000}"/>
    <cellStyle name="40% - Accent6 3 2 2 2 2 2" xfId="7802" xr:uid="{00000000-0005-0000-0000-00000D120000}"/>
    <cellStyle name="40% - Accent6 3 2 2 2 2 2 2" xfId="25514" xr:uid="{1F6AF8D6-803E-4A4B-B09E-30174422F492}"/>
    <cellStyle name="40% - Accent6 3 2 2 2 2 3" xfId="7803" xr:uid="{00000000-0005-0000-0000-00000E120000}"/>
    <cellStyle name="40% - Accent6 3 2 2 2 2 3 2" xfId="25515" xr:uid="{94717140-0F8A-4AA6-9FD6-AB749B9148E3}"/>
    <cellStyle name="40% - Accent6 3 2 2 2 2 4" xfId="25513" xr:uid="{0CF80363-A2EE-4DEC-9AF6-E2566DDF6A7C}"/>
    <cellStyle name="40% - Accent6 3 2 2 2 3" xfId="7804" xr:uid="{00000000-0005-0000-0000-00000F120000}"/>
    <cellStyle name="40% - Accent6 3 2 2 2 3 2" xfId="7805" xr:uid="{00000000-0005-0000-0000-000010120000}"/>
    <cellStyle name="40% - Accent6 3 2 2 2 3 2 2" xfId="25517" xr:uid="{58BD76C4-2A53-401A-BDED-65D2D3723BA7}"/>
    <cellStyle name="40% - Accent6 3 2 2 2 3 3" xfId="25516" xr:uid="{804B2A1B-8143-4524-AF15-4EF6EDEC99AC}"/>
    <cellStyle name="40% - Accent6 3 2 2 2 4" xfId="7806" xr:uid="{00000000-0005-0000-0000-000011120000}"/>
    <cellStyle name="40% - Accent6 3 2 2 2 4 2" xfId="25518" xr:uid="{6212D0CA-0E21-47B1-AF65-952F8D8DA994}"/>
    <cellStyle name="40% - Accent6 3 2 2 2 5" xfId="25512" xr:uid="{FCEBF83E-CA92-4ACC-ACD5-EBCF1C7686A7}"/>
    <cellStyle name="40% - Accent6 3 2 2 3" xfId="7807" xr:uid="{00000000-0005-0000-0000-000012120000}"/>
    <cellStyle name="40% - Accent6 3 2 2 3 2" xfId="7808" xr:uid="{00000000-0005-0000-0000-000013120000}"/>
    <cellStyle name="40% - Accent6 3 2 2 3 2 2" xfId="25520" xr:uid="{CC39CC43-3BA8-4D5C-9DD9-3EDFC30F9A01}"/>
    <cellStyle name="40% - Accent6 3 2 2 3 3" xfId="7809" xr:uid="{00000000-0005-0000-0000-000014120000}"/>
    <cellStyle name="40% - Accent6 3 2 2 3 3 2" xfId="25521" xr:uid="{E097C665-EB8C-494E-85FB-A3796DC1399D}"/>
    <cellStyle name="40% - Accent6 3 2 2 3 4" xfId="25519" xr:uid="{DA43FBB3-E71F-422B-9B5D-3DA85D6ACD3F}"/>
    <cellStyle name="40% - Accent6 3 2 2 4" xfId="7810" xr:uid="{00000000-0005-0000-0000-000015120000}"/>
    <cellStyle name="40% - Accent6 3 2 2 4 2" xfId="25522" xr:uid="{67F8B20E-98DE-45FE-838F-56777861BAFD}"/>
    <cellStyle name="40% - Accent6 3 2 2 5" xfId="7811" xr:uid="{00000000-0005-0000-0000-000016120000}"/>
    <cellStyle name="40% - Accent6 3 2 2 5 2" xfId="7812" xr:uid="{00000000-0005-0000-0000-000017120000}"/>
    <cellStyle name="40% - Accent6 3 2 2 5 2 2" xfId="25524" xr:uid="{CE1107FC-C551-4393-B35D-A49C6BC23D4C}"/>
    <cellStyle name="40% - Accent6 3 2 2 5 3" xfId="25523" xr:uid="{FA719A4A-5B01-4A65-B85E-7BA9B3ABB91F}"/>
    <cellStyle name="40% - Accent6 3 2 2 6" xfId="7813" xr:uid="{00000000-0005-0000-0000-000018120000}"/>
    <cellStyle name="40% - Accent6 3 2 2 6 2" xfId="25525" xr:uid="{BC899871-BC83-4197-AE36-A62E2BF070D0}"/>
    <cellStyle name="40% - Accent6 3 2 2 7" xfId="25511" xr:uid="{F1ABDCA4-53AF-43CF-B279-30567805C30C}"/>
    <cellStyle name="40% - Accent6 3 2 3" xfId="7814" xr:uid="{00000000-0005-0000-0000-000019120000}"/>
    <cellStyle name="40% - Accent6 3 2 3 2" xfId="7815" xr:uid="{00000000-0005-0000-0000-00001A120000}"/>
    <cellStyle name="40% - Accent6 3 2 3 2 2" xfId="7816" xr:uid="{00000000-0005-0000-0000-00001B120000}"/>
    <cellStyle name="40% - Accent6 3 2 3 2 2 2" xfId="25528" xr:uid="{84804EEA-AFA1-4154-8EFB-C9ABBBB15335}"/>
    <cellStyle name="40% - Accent6 3 2 3 2 3" xfId="7817" xr:uid="{00000000-0005-0000-0000-00001C120000}"/>
    <cellStyle name="40% - Accent6 3 2 3 2 3 2" xfId="25529" xr:uid="{D428BD37-E005-4645-9F9C-2B365CA33E2D}"/>
    <cellStyle name="40% - Accent6 3 2 3 2 4" xfId="25527" xr:uid="{9B3F0069-690F-4FB8-9E17-E0B4E5B31BA9}"/>
    <cellStyle name="40% - Accent6 3 2 3 3" xfId="7818" xr:uid="{00000000-0005-0000-0000-00001D120000}"/>
    <cellStyle name="40% - Accent6 3 2 3 3 2" xfId="7819" xr:uid="{00000000-0005-0000-0000-00001E120000}"/>
    <cellStyle name="40% - Accent6 3 2 3 3 2 2" xfId="25531" xr:uid="{BDC23C38-9570-4787-8A02-AD3DE8BA02C9}"/>
    <cellStyle name="40% - Accent6 3 2 3 3 3" xfId="25530" xr:uid="{F86CF145-050A-41F2-BEDA-3022F5B23B58}"/>
    <cellStyle name="40% - Accent6 3 2 3 4" xfId="7820" xr:uid="{00000000-0005-0000-0000-00001F120000}"/>
    <cellStyle name="40% - Accent6 3 2 3 4 2" xfId="25532" xr:uid="{88591531-E651-4FF2-8F42-3870E715677A}"/>
    <cellStyle name="40% - Accent6 3 2 3 5" xfId="25526" xr:uid="{E69D1F04-FAF1-4E7C-B8C8-CF93E0DB2E8D}"/>
    <cellStyle name="40% - Accent6 3 2 4" xfId="7821" xr:uid="{00000000-0005-0000-0000-000020120000}"/>
    <cellStyle name="40% - Accent6 3 2 5" xfId="7822" xr:uid="{00000000-0005-0000-0000-000021120000}"/>
    <cellStyle name="40% - Accent6 3 2 5 2" xfId="25533" xr:uid="{DE7C607F-730A-47DC-8902-592938D4D5E2}"/>
    <cellStyle name="40% - Accent6 3 3" xfId="7823" xr:uid="{00000000-0005-0000-0000-000022120000}"/>
    <cellStyle name="40% - Accent6 3 3 2" xfId="7824" xr:uid="{00000000-0005-0000-0000-000023120000}"/>
    <cellStyle name="40% - Accent6 3 3 2 2" xfId="7825" xr:uid="{00000000-0005-0000-0000-000024120000}"/>
    <cellStyle name="40% - Accent6 3 3 2 2 2" xfId="25536" xr:uid="{23D6368A-702C-42C1-8D70-6E411B1053A9}"/>
    <cellStyle name="40% - Accent6 3 3 2 3" xfId="7826" xr:uid="{00000000-0005-0000-0000-000025120000}"/>
    <cellStyle name="40% - Accent6 3 3 2 3 2" xfId="7827" xr:uid="{00000000-0005-0000-0000-000026120000}"/>
    <cellStyle name="40% - Accent6 3 3 2 3 2 2" xfId="25538" xr:uid="{DD81E076-8CC7-40FB-AB03-4F821CB725BD}"/>
    <cellStyle name="40% - Accent6 3 3 2 3 3" xfId="25537" xr:uid="{362A55BB-4479-4BBE-B2C4-E88B9CF205E6}"/>
    <cellStyle name="40% - Accent6 3 3 2 4" xfId="25535" xr:uid="{25D6AA8D-2F9A-4D3B-A754-C46A55634964}"/>
    <cellStyle name="40% - Accent6 3 3 3" xfId="7828" xr:uid="{00000000-0005-0000-0000-000027120000}"/>
    <cellStyle name="40% - Accent6 3 3 3 2" xfId="25539" xr:uid="{F6991A08-AF34-4BF0-BD88-E3295D41543E}"/>
    <cellStyle name="40% - Accent6 3 3 4" xfId="7829" xr:uid="{00000000-0005-0000-0000-000028120000}"/>
    <cellStyle name="40% - Accent6 3 3 4 2" xfId="7830" xr:uid="{00000000-0005-0000-0000-000029120000}"/>
    <cellStyle name="40% - Accent6 3 3 4 2 2" xfId="25541" xr:uid="{DE681CE6-87D9-4BF2-A37F-C8F5CFB6B6B7}"/>
    <cellStyle name="40% - Accent6 3 3 4 3" xfId="25540" xr:uid="{D39DC01D-2D79-4155-A5CC-01683781CD1A}"/>
    <cellStyle name="40% - Accent6 3 3 5" xfId="7831" xr:uid="{00000000-0005-0000-0000-00002A120000}"/>
    <cellStyle name="40% - Accent6 3 3 5 2" xfId="25542" xr:uid="{D60CB59A-45A3-446F-8FC6-42A72A526F7F}"/>
    <cellStyle name="40% - Accent6 3 3 6" xfId="25534" xr:uid="{80A00E63-72DD-4959-8197-A5FB033FD49B}"/>
    <cellStyle name="40% - Accent6 3 4" xfId="7832" xr:uid="{00000000-0005-0000-0000-00002B120000}"/>
    <cellStyle name="40% - Accent6 3 4 2" xfId="7833" xr:uid="{00000000-0005-0000-0000-00002C120000}"/>
    <cellStyle name="40% - Accent6 3 4 2 2" xfId="7834" xr:uid="{00000000-0005-0000-0000-00002D120000}"/>
    <cellStyle name="40% - Accent6 3 4 2 2 2" xfId="25545" xr:uid="{76B876D9-D377-4B9A-9671-711BC23621EA}"/>
    <cellStyle name="40% - Accent6 3 4 2 3" xfId="7835" xr:uid="{00000000-0005-0000-0000-00002E120000}"/>
    <cellStyle name="40% - Accent6 3 4 2 3 2" xfId="25546" xr:uid="{A50C0D76-9A7C-47C0-BB79-3948457EA049}"/>
    <cellStyle name="40% - Accent6 3 4 2 4" xfId="25544" xr:uid="{3BC404DE-081D-4375-AD37-032CD283E3E9}"/>
    <cellStyle name="40% - Accent6 3 4 3" xfId="7836" xr:uid="{00000000-0005-0000-0000-00002F120000}"/>
    <cellStyle name="40% - Accent6 3 4 3 2" xfId="25547" xr:uid="{45349745-0E62-4B20-9FF4-7897BA7A9702}"/>
    <cellStyle name="40% - Accent6 3 4 4" xfId="7837" xr:uid="{00000000-0005-0000-0000-000030120000}"/>
    <cellStyle name="40% - Accent6 3 4 4 2" xfId="7838" xr:uid="{00000000-0005-0000-0000-000031120000}"/>
    <cellStyle name="40% - Accent6 3 4 4 2 2" xfId="25549" xr:uid="{13732812-C98B-45D5-BA5C-DCC1BD9ADBB2}"/>
    <cellStyle name="40% - Accent6 3 4 4 3" xfId="25548" xr:uid="{BF1DAF8C-09D4-448F-BE40-4BC956ABF4AD}"/>
    <cellStyle name="40% - Accent6 3 4 5" xfId="7839" xr:uid="{00000000-0005-0000-0000-000032120000}"/>
    <cellStyle name="40% - Accent6 3 4 5 2" xfId="25550" xr:uid="{4290D090-F190-4A46-A3A1-C1BA956889BE}"/>
    <cellStyle name="40% - Accent6 3 4 6" xfId="25543" xr:uid="{6F9DDE07-58B1-4B04-9628-EAD40567C500}"/>
    <cellStyle name="40% - Accent6 3 5" xfId="7840" xr:uid="{00000000-0005-0000-0000-000033120000}"/>
    <cellStyle name="40% - Accent6 3 5 2" xfId="7841" xr:uid="{00000000-0005-0000-0000-000034120000}"/>
    <cellStyle name="40% - Accent6 3 5 2 2" xfId="7842" xr:uid="{00000000-0005-0000-0000-000035120000}"/>
    <cellStyle name="40% - Accent6 3 5 2 2 2" xfId="25553" xr:uid="{A28D6B56-F2C7-4CD4-ABD8-1E940266AA7F}"/>
    <cellStyle name="40% - Accent6 3 5 2 3" xfId="7843" xr:uid="{00000000-0005-0000-0000-000036120000}"/>
    <cellStyle name="40% - Accent6 3 5 2 3 2" xfId="25554" xr:uid="{F3C24D60-AA57-4DD8-BB2B-1034C9BB2D11}"/>
    <cellStyle name="40% - Accent6 3 5 2 4" xfId="25552" xr:uid="{136CD4B1-9F38-4848-9CE4-EB6243895547}"/>
    <cellStyle name="40% - Accent6 3 5 3" xfId="7844" xr:uid="{00000000-0005-0000-0000-000037120000}"/>
    <cellStyle name="40% - Accent6 3 5 3 2" xfId="7845" xr:uid="{00000000-0005-0000-0000-000038120000}"/>
    <cellStyle name="40% - Accent6 3 5 3 2 2" xfId="25556" xr:uid="{66AF150D-197F-4347-BADA-EEF3DC716E0F}"/>
    <cellStyle name="40% - Accent6 3 5 3 3" xfId="25555" xr:uid="{A4AD3AD7-6647-4A53-B232-52033F411D6B}"/>
    <cellStyle name="40% - Accent6 3 5 4" xfId="7846" xr:uid="{00000000-0005-0000-0000-000039120000}"/>
    <cellStyle name="40% - Accent6 3 5 4 2" xfId="25557" xr:uid="{7A374F76-FCA4-49B0-ABB1-41DD10B1F195}"/>
    <cellStyle name="40% - Accent6 3 5 5" xfId="25551" xr:uid="{223C31FF-0CC0-4A5C-9386-209148690FB0}"/>
    <cellStyle name="40% - Accent6 3 6" xfId="7847" xr:uid="{00000000-0005-0000-0000-00003A120000}"/>
    <cellStyle name="40% - Accent6 3 6 2" xfId="7848" xr:uid="{00000000-0005-0000-0000-00003B120000}"/>
    <cellStyle name="40% - Accent6 3 6 2 2" xfId="25559" xr:uid="{E9CE367C-999D-44CA-9A41-0056B3460204}"/>
    <cellStyle name="40% - Accent6 3 6 3" xfId="7849" xr:uid="{00000000-0005-0000-0000-00003C120000}"/>
    <cellStyle name="40% - Accent6 3 6 3 2" xfId="25560" xr:uid="{2C6AB951-FE58-4043-9BB0-7DFC3F37A9F8}"/>
    <cellStyle name="40% - Accent6 3 6 4" xfId="25558" xr:uid="{AC54683E-755E-49CC-A19A-592DE5E6CA59}"/>
    <cellStyle name="40% - Accent6 3 7" xfId="7850" xr:uid="{00000000-0005-0000-0000-00003D120000}"/>
    <cellStyle name="40% - Accent6 3 7 2" xfId="25561" xr:uid="{3C92B8BF-0B25-45B7-9443-276ED000450C}"/>
    <cellStyle name="40% - Accent6 3 8" xfId="7851" xr:uid="{00000000-0005-0000-0000-00003E120000}"/>
    <cellStyle name="40% - Accent6 3 8 2" xfId="7852" xr:uid="{00000000-0005-0000-0000-00003F120000}"/>
    <cellStyle name="40% - Accent6 3 8 2 2" xfId="25563" xr:uid="{51D0A669-474C-4CFF-B8C6-19053656AA11}"/>
    <cellStyle name="40% - Accent6 3 8 3" xfId="25562" xr:uid="{CA838DC1-6383-4A77-B654-03EE6A3F7438}"/>
    <cellStyle name="40% - Accent6 3 9" xfId="7853" xr:uid="{00000000-0005-0000-0000-000040120000}"/>
    <cellStyle name="40% - Accent6 3 9 2" xfId="25564" xr:uid="{3E3CE31C-882F-4120-B36E-E2BB698BB349}"/>
    <cellStyle name="40% - Accent6 4" xfId="253" xr:uid="{00000000-0005-0000-0000-00005C000000}"/>
    <cellStyle name="40% - Accent6 4 10" xfId="7854" xr:uid="{00000000-0005-0000-0000-000041120000}"/>
    <cellStyle name="40% - Accent6 4 10 2" xfId="25565" xr:uid="{61F35D8D-5CFD-4CD7-B5A9-A8BAD209F995}"/>
    <cellStyle name="40% - Accent6 4 2" xfId="7855" xr:uid="{00000000-0005-0000-0000-000042120000}"/>
    <cellStyle name="40% - Accent6 4 2 2" xfId="7856" xr:uid="{00000000-0005-0000-0000-000043120000}"/>
    <cellStyle name="40% - Accent6 4 2 2 2" xfId="7857" xr:uid="{00000000-0005-0000-0000-000044120000}"/>
    <cellStyle name="40% - Accent6 4 2 2 2 2" xfId="7858" xr:uid="{00000000-0005-0000-0000-000045120000}"/>
    <cellStyle name="40% - Accent6 4 2 2 2 2 2" xfId="7859" xr:uid="{00000000-0005-0000-0000-000046120000}"/>
    <cellStyle name="40% - Accent6 4 2 2 2 2 2 2" xfId="25569" xr:uid="{BDA6FAD6-0245-4C57-B2DF-A3FFE9CAFE2F}"/>
    <cellStyle name="40% - Accent6 4 2 2 2 2 3" xfId="7860" xr:uid="{00000000-0005-0000-0000-000047120000}"/>
    <cellStyle name="40% - Accent6 4 2 2 2 2 3 2" xfId="25570" xr:uid="{25EAFA1F-3893-46EA-97B8-F7F879A03E34}"/>
    <cellStyle name="40% - Accent6 4 2 2 2 2 4" xfId="25568" xr:uid="{00BDB2BB-1E81-49F5-A358-EE47613D93D4}"/>
    <cellStyle name="40% - Accent6 4 2 2 2 3" xfId="7861" xr:uid="{00000000-0005-0000-0000-000048120000}"/>
    <cellStyle name="40% - Accent6 4 2 2 2 3 2" xfId="7862" xr:uid="{00000000-0005-0000-0000-000049120000}"/>
    <cellStyle name="40% - Accent6 4 2 2 2 3 2 2" xfId="25572" xr:uid="{BCB46E34-1B3A-49A4-A02D-D2743880F3D9}"/>
    <cellStyle name="40% - Accent6 4 2 2 2 3 3" xfId="25571" xr:uid="{081D6B87-B858-45E4-92A4-5AF2E73BB3CE}"/>
    <cellStyle name="40% - Accent6 4 2 2 2 4" xfId="7863" xr:uid="{00000000-0005-0000-0000-00004A120000}"/>
    <cellStyle name="40% - Accent6 4 2 2 2 4 2" xfId="25573" xr:uid="{5D316F5B-CD86-402C-A771-98C2813F8C85}"/>
    <cellStyle name="40% - Accent6 4 2 2 2 5" xfId="25567" xr:uid="{F0C7E43F-1D4E-400E-8626-00A1BDEE02DE}"/>
    <cellStyle name="40% - Accent6 4 2 2 3" xfId="7864" xr:uid="{00000000-0005-0000-0000-00004B120000}"/>
    <cellStyle name="40% - Accent6 4 2 2 3 2" xfId="7865" xr:uid="{00000000-0005-0000-0000-00004C120000}"/>
    <cellStyle name="40% - Accent6 4 2 2 3 2 2" xfId="25575" xr:uid="{B82E55CD-7E5E-4833-BBAC-07CDE0285DD7}"/>
    <cellStyle name="40% - Accent6 4 2 2 3 3" xfId="7866" xr:uid="{00000000-0005-0000-0000-00004D120000}"/>
    <cellStyle name="40% - Accent6 4 2 2 3 3 2" xfId="25576" xr:uid="{D4BFD3D2-E789-4E40-AAE8-0D22FD3FE4CA}"/>
    <cellStyle name="40% - Accent6 4 2 2 3 4" xfId="25574" xr:uid="{8EBDAC7A-690F-4E67-AE2F-6E4DD5065950}"/>
    <cellStyle name="40% - Accent6 4 2 2 4" xfId="7867" xr:uid="{00000000-0005-0000-0000-00004E120000}"/>
    <cellStyle name="40% - Accent6 4 2 2 4 2" xfId="25577" xr:uid="{BC2D147B-EA00-4D22-8299-B391832D10DB}"/>
    <cellStyle name="40% - Accent6 4 2 2 5" xfId="7868" xr:uid="{00000000-0005-0000-0000-00004F120000}"/>
    <cellStyle name="40% - Accent6 4 2 2 5 2" xfId="7869" xr:uid="{00000000-0005-0000-0000-000050120000}"/>
    <cellStyle name="40% - Accent6 4 2 2 5 2 2" xfId="25579" xr:uid="{CF8F5392-3C81-4E4D-BEEA-744D403A7764}"/>
    <cellStyle name="40% - Accent6 4 2 2 5 3" xfId="25578" xr:uid="{99127B72-28B0-4587-891F-5CCA7139EAB1}"/>
    <cellStyle name="40% - Accent6 4 2 2 6" xfId="7870" xr:uid="{00000000-0005-0000-0000-000051120000}"/>
    <cellStyle name="40% - Accent6 4 2 2 6 2" xfId="25580" xr:uid="{124EFA1B-D49A-465E-AAF0-8A0065CB672F}"/>
    <cellStyle name="40% - Accent6 4 2 2 7" xfId="25566" xr:uid="{383F3061-A1AC-4550-9EDA-C2CF4BE53DF1}"/>
    <cellStyle name="40% - Accent6 4 2 3" xfId="7871" xr:uid="{00000000-0005-0000-0000-000052120000}"/>
    <cellStyle name="40% - Accent6 4 2 3 2" xfId="7872" xr:uid="{00000000-0005-0000-0000-000053120000}"/>
    <cellStyle name="40% - Accent6 4 2 3 2 2" xfId="7873" xr:uid="{00000000-0005-0000-0000-000054120000}"/>
    <cellStyle name="40% - Accent6 4 2 3 2 2 2" xfId="25583" xr:uid="{29F1B281-1C43-4CA3-989E-A884CF2B8D50}"/>
    <cellStyle name="40% - Accent6 4 2 3 2 3" xfId="7874" xr:uid="{00000000-0005-0000-0000-000055120000}"/>
    <cellStyle name="40% - Accent6 4 2 3 2 3 2" xfId="25584" xr:uid="{2C453781-933A-436D-BCBD-63BD97BCE119}"/>
    <cellStyle name="40% - Accent6 4 2 3 2 4" xfId="25582" xr:uid="{8420C8BD-D56E-4CA7-A479-59BEF1D22775}"/>
    <cellStyle name="40% - Accent6 4 2 3 3" xfId="7875" xr:uid="{00000000-0005-0000-0000-000056120000}"/>
    <cellStyle name="40% - Accent6 4 2 3 3 2" xfId="7876" xr:uid="{00000000-0005-0000-0000-000057120000}"/>
    <cellStyle name="40% - Accent6 4 2 3 3 2 2" xfId="25586" xr:uid="{BEB0D5F0-1299-46C6-ABBD-B214960CFD2F}"/>
    <cellStyle name="40% - Accent6 4 2 3 3 3" xfId="25585" xr:uid="{392DC5C4-8418-4987-B003-4748E148FF13}"/>
    <cellStyle name="40% - Accent6 4 2 3 4" xfId="7877" xr:uid="{00000000-0005-0000-0000-000058120000}"/>
    <cellStyle name="40% - Accent6 4 2 3 4 2" xfId="25587" xr:uid="{22F3DC26-0324-41D7-9AB3-54DF0B06BC2F}"/>
    <cellStyle name="40% - Accent6 4 2 3 5" xfId="25581" xr:uid="{121463EF-AA17-4B86-AFA6-2F53511E7632}"/>
    <cellStyle name="40% - Accent6 4 2 4" xfId="7878" xr:uid="{00000000-0005-0000-0000-000059120000}"/>
    <cellStyle name="40% - Accent6 4 2 5" xfId="7879" xr:uid="{00000000-0005-0000-0000-00005A120000}"/>
    <cellStyle name="40% - Accent6 4 2 5 2" xfId="25588" xr:uid="{8E450816-C968-48DC-9CA1-3E22439CA19E}"/>
    <cellStyle name="40% - Accent6 4 3" xfId="7880" xr:uid="{00000000-0005-0000-0000-00005B120000}"/>
    <cellStyle name="40% - Accent6 4 3 2" xfId="7881" xr:uid="{00000000-0005-0000-0000-00005C120000}"/>
    <cellStyle name="40% - Accent6 4 3 2 2" xfId="7882" xr:uid="{00000000-0005-0000-0000-00005D120000}"/>
    <cellStyle name="40% - Accent6 4 3 2 2 2" xfId="25591" xr:uid="{A6C06D81-506D-43DF-9599-12587AFA47E0}"/>
    <cellStyle name="40% - Accent6 4 3 2 3" xfId="7883" xr:uid="{00000000-0005-0000-0000-00005E120000}"/>
    <cellStyle name="40% - Accent6 4 3 2 3 2" xfId="25592" xr:uid="{4CDA0544-AE92-4C67-AD2A-2FA6D8ADDFBB}"/>
    <cellStyle name="40% - Accent6 4 3 2 4" xfId="25590" xr:uid="{06F7A2D0-78EB-4F25-BCDC-EA25EE7378F4}"/>
    <cellStyle name="40% - Accent6 4 3 3" xfId="7884" xr:uid="{00000000-0005-0000-0000-00005F120000}"/>
    <cellStyle name="40% - Accent6 4 3 3 2" xfId="25593" xr:uid="{4D343B7B-1891-45C2-BCD9-C6A01BD5BDEC}"/>
    <cellStyle name="40% - Accent6 4 3 4" xfId="7885" xr:uid="{00000000-0005-0000-0000-000060120000}"/>
    <cellStyle name="40% - Accent6 4 3 4 2" xfId="7886" xr:uid="{00000000-0005-0000-0000-000061120000}"/>
    <cellStyle name="40% - Accent6 4 3 4 2 2" xfId="25595" xr:uid="{8F09F704-6D5D-4762-8063-2CFB37FEB745}"/>
    <cellStyle name="40% - Accent6 4 3 4 3" xfId="25594" xr:uid="{476B0961-BFC0-4620-989A-A6CCC8CF376E}"/>
    <cellStyle name="40% - Accent6 4 3 5" xfId="7887" xr:uid="{00000000-0005-0000-0000-000062120000}"/>
    <cellStyle name="40% - Accent6 4 3 5 2" xfId="25596" xr:uid="{90008650-A7DE-4792-9F7E-A66267093EB3}"/>
    <cellStyle name="40% - Accent6 4 3 6" xfId="25589" xr:uid="{A5A50A25-F23B-4030-A16D-F4419FF32F0D}"/>
    <cellStyle name="40% - Accent6 4 4" xfId="7888" xr:uid="{00000000-0005-0000-0000-000063120000}"/>
    <cellStyle name="40% - Accent6 4 4 2" xfId="7889" xr:uid="{00000000-0005-0000-0000-000064120000}"/>
    <cellStyle name="40% - Accent6 4 4 2 2" xfId="7890" xr:uid="{00000000-0005-0000-0000-000065120000}"/>
    <cellStyle name="40% - Accent6 4 4 2 2 2" xfId="25599" xr:uid="{43A261B2-B49F-4CEC-90E4-DB1F840A0E98}"/>
    <cellStyle name="40% - Accent6 4 4 2 3" xfId="7891" xr:uid="{00000000-0005-0000-0000-000066120000}"/>
    <cellStyle name="40% - Accent6 4 4 2 3 2" xfId="25600" xr:uid="{1818ACD9-2ACB-4A79-943F-9E7FAA6D67FB}"/>
    <cellStyle name="40% - Accent6 4 4 2 4" xfId="25598" xr:uid="{8B08FF57-7917-4916-84B5-DD12E5F55152}"/>
    <cellStyle name="40% - Accent6 4 4 3" xfId="7892" xr:uid="{00000000-0005-0000-0000-000067120000}"/>
    <cellStyle name="40% - Accent6 4 4 3 2" xfId="7893" xr:uid="{00000000-0005-0000-0000-000068120000}"/>
    <cellStyle name="40% - Accent6 4 4 3 2 2" xfId="25602" xr:uid="{A9198DA4-D992-4B58-A40F-69531ECFD59D}"/>
    <cellStyle name="40% - Accent6 4 4 3 3" xfId="25601" xr:uid="{46B2FDA7-40C8-43F1-9461-21EA305D2424}"/>
    <cellStyle name="40% - Accent6 4 4 4" xfId="7894" xr:uid="{00000000-0005-0000-0000-000069120000}"/>
    <cellStyle name="40% - Accent6 4 4 4 2" xfId="25603" xr:uid="{A7F8B06F-FDDD-44E5-8701-3C8AAD6B57CA}"/>
    <cellStyle name="40% - Accent6 4 4 5" xfId="25597" xr:uid="{9D143594-17A0-4932-A8EE-9A1A955AC77F}"/>
    <cellStyle name="40% - Accent6 4 5" xfId="7895" xr:uid="{00000000-0005-0000-0000-00006A120000}"/>
    <cellStyle name="40% - Accent6 4 5 2" xfId="7896" xr:uid="{00000000-0005-0000-0000-00006B120000}"/>
    <cellStyle name="40% - Accent6 4 5 2 2" xfId="7897" xr:uid="{00000000-0005-0000-0000-00006C120000}"/>
    <cellStyle name="40% - Accent6 4 5 2 2 2" xfId="25606" xr:uid="{A11EA931-DE3B-439F-B123-C7BA8C59D22B}"/>
    <cellStyle name="40% - Accent6 4 5 2 3" xfId="7898" xr:uid="{00000000-0005-0000-0000-00006D120000}"/>
    <cellStyle name="40% - Accent6 4 5 2 3 2" xfId="25607" xr:uid="{FB7D7244-A5A4-4E98-B5D7-97861CFAD671}"/>
    <cellStyle name="40% - Accent6 4 5 2 4" xfId="25605" xr:uid="{4769DFAD-2769-46F9-B3AB-FB777E55BA9E}"/>
    <cellStyle name="40% - Accent6 4 5 3" xfId="7899" xr:uid="{00000000-0005-0000-0000-00006E120000}"/>
    <cellStyle name="40% - Accent6 4 5 3 2" xfId="7900" xr:uid="{00000000-0005-0000-0000-00006F120000}"/>
    <cellStyle name="40% - Accent6 4 5 3 2 2" xfId="25609" xr:uid="{FBBED4FC-F09D-403E-AE07-0A79336ABB97}"/>
    <cellStyle name="40% - Accent6 4 5 3 3" xfId="25608" xr:uid="{8AB247F2-6A84-4162-BB40-94ED3D0207B3}"/>
    <cellStyle name="40% - Accent6 4 5 4" xfId="7901" xr:uid="{00000000-0005-0000-0000-000070120000}"/>
    <cellStyle name="40% - Accent6 4 5 4 2" xfId="25610" xr:uid="{31047F8D-EB0E-4521-9E73-873C3B2BE6D2}"/>
    <cellStyle name="40% - Accent6 4 5 5" xfId="25604" xr:uid="{7445FEAE-3959-4C96-9D68-EAAA8691FFBE}"/>
    <cellStyle name="40% - Accent6 4 6" xfId="7902" xr:uid="{00000000-0005-0000-0000-000071120000}"/>
    <cellStyle name="40% - Accent6 4 6 2" xfId="7903" xr:uid="{00000000-0005-0000-0000-000072120000}"/>
    <cellStyle name="40% - Accent6 4 6 2 2" xfId="25612" xr:uid="{2DDB2D75-FE4F-4041-B65B-6C8A50AEA499}"/>
    <cellStyle name="40% - Accent6 4 6 3" xfId="7904" xr:uid="{00000000-0005-0000-0000-000073120000}"/>
    <cellStyle name="40% - Accent6 4 6 3 2" xfId="25613" xr:uid="{86B00438-40C9-420E-8227-CA8F2F48B93A}"/>
    <cellStyle name="40% - Accent6 4 6 4" xfId="25611" xr:uid="{38B8D5F7-F7A3-4051-A943-5AFB4DA6100B}"/>
    <cellStyle name="40% - Accent6 4 7" xfId="7905" xr:uid="{00000000-0005-0000-0000-000074120000}"/>
    <cellStyle name="40% - Accent6 4 7 2" xfId="25614" xr:uid="{FF4E0EB7-65A9-48EE-9410-97FC9D3B50F7}"/>
    <cellStyle name="40% - Accent6 4 8" xfId="7906" xr:uid="{00000000-0005-0000-0000-000075120000}"/>
    <cellStyle name="40% - Accent6 4 8 2" xfId="7907" xr:uid="{00000000-0005-0000-0000-000076120000}"/>
    <cellStyle name="40% - Accent6 4 8 2 2" xfId="25616" xr:uid="{19C9281A-2CCF-4B3D-A0CC-C5B3BD591EA3}"/>
    <cellStyle name="40% - Accent6 4 8 3" xfId="25615" xr:uid="{5CE652A2-0C2D-4316-B7EB-07489CBA8E86}"/>
    <cellStyle name="40% - Accent6 4 9" xfId="7908" xr:uid="{00000000-0005-0000-0000-000077120000}"/>
    <cellStyle name="40% - Accent6 4 9 2" xfId="25617" xr:uid="{9425D9FE-4C47-483D-8B9D-7C96099E40F4}"/>
    <cellStyle name="40% - Accent6 5" xfId="254" xr:uid="{00000000-0005-0000-0000-00005D000000}"/>
    <cellStyle name="40% - Accent6 5 2" xfId="7910" xr:uid="{00000000-0005-0000-0000-000079120000}"/>
    <cellStyle name="40% - Accent6 5 2 2" xfId="7911" xr:uid="{00000000-0005-0000-0000-00007A120000}"/>
    <cellStyle name="40% - Accent6 5 2 2 2" xfId="7912" xr:uid="{00000000-0005-0000-0000-00007B120000}"/>
    <cellStyle name="40% - Accent6 5 2 2 2 2" xfId="7913" xr:uid="{00000000-0005-0000-0000-00007C120000}"/>
    <cellStyle name="40% - Accent6 5 2 2 2 2 2" xfId="7914" xr:uid="{00000000-0005-0000-0000-00007D120000}"/>
    <cellStyle name="40% - Accent6 5 2 2 2 2 2 2" xfId="25622" xr:uid="{F56A3D5F-9E84-4931-A033-788CB4F9834F}"/>
    <cellStyle name="40% - Accent6 5 2 2 2 2 3" xfId="7915" xr:uid="{00000000-0005-0000-0000-00007E120000}"/>
    <cellStyle name="40% - Accent6 5 2 2 2 2 3 2" xfId="25623" xr:uid="{D7087891-D5E3-42DC-B196-E5BDA36E1752}"/>
    <cellStyle name="40% - Accent6 5 2 2 2 2 4" xfId="25621" xr:uid="{A225F946-3569-46AF-BF3D-B3FB09C39013}"/>
    <cellStyle name="40% - Accent6 5 2 2 2 3" xfId="7916" xr:uid="{00000000-0005-0000-0000-00007F120000}"/>
    <cellStyle name="40% - Accent6 5 2 2 2 3 2" xfId="7917" xr:uid="{00000000-0005-0000-0000-000080120000}"/>
    <cellStyle name="40% - Accent6 5 2 2 2 3 2 2" xfId="25625" xr:uid="{76229F58-7D69-41A5-9550-DB6499086619}"/>
    <cellStyle name="40% - Accent6 5 2 2 2 3 3" xfId="25624" xr:uid="{093A76E6-6B16-4635-A48D-1730550E9A47}"/>
    <cellStyle name="40% - Accent6 5 2 2 2 4" xfId="7918" xr:uid="{00000000-0005-0000-0000-000081120000}"/>
    <cellStyle name="40% - Accent6 5 2 2 2 4 2" xfId="25626" xr:uid="{88435C1C-84EA-4D20-A29A-09216354ACE1}"/>
    <cellStyle name="40% - Accent6 5 2 2 2 5" xfId="25620" xr:uid="{582FE724-53D6-423C-B7A5-3944485CFDC5}"/>
    <cellStyle name="40% - Accent6 5 2 2 3" xfId="7919" xr:uid="{00000000-0005-0000-0000-000082120000}"/>
    <cellStyle name="40% - Accent6 5 2 2 3 2" xfId="7920" xr:uid="{00000000-0005-0000-0000-000083120000}"/>
    <cellStyle name="40% - Accent6 5 2 2 3 2 2" xfId="25628" xr:uid="{AF8341DD-336E-40ED-A389-564B7925D523}"/>
    <cellStyle name="40% - Accent6 5 2 2 3 3" xfId="7921" xr:uid="{00000000-0005-0000-0000-000084120000}"/>
    <cellStyle name="40% - Accent6 5 2 2 3 3 2" xfId="25629" xr:uid="{E98FC980-D39E-4BB7-A3BC-68AD6A218CAE}"/>
    <cellStyle name="40% - Accent6 5 2 2 3 4" xfId="25627" xr:uid="{CB37E017-77B3-4E0A-86B6-6F0AD6016A0E}"/>
    <cellStyle name="40% - Accent6 5 2 2 4" xfId="7922" xr:uid="{00000000-0005-0000-0000-000085120000}"/>
    <cellStyle name="40% - Accent6 5 2 2 4 2" xfId="25630" xr:uid="{6B0A562A-9200-4067-801F-77D6E15C62E7}"/>
    <cellStyle name="40% - Accent6 5 2 2 5" xfId="7923" xr:uid="{00000000-0005-0000-0000-000086120000}"/>
    <cellStyle name="40% - Accent6 5 2 2 5 2" xfId="7924" xr:uid="{00000000-0005-0000-0000-000087120000}"/>
    <cellStyle name="40% - Accent6 5 2 2 5 2 2" xfId="25632" xr:uid="{2BE76FE7-AF8E-4857-84A9-EEC71A06ADE4}"/>
    <cellStyle name="40% - Accent6 5 2 2 5 3" xfId="25631" xr:uid="{B18910CA-2A57-4877-A38C-4F1459900401}"/>
    <cellStyle name="40% - Accent6 5 2 2 6" xfId="7925" xr:uid="{00000000-0005-0000-0000-000088120000}"/>
    <cellStyle name="40% - Accent6 5 2 2 6 2" xfId="25633" xr:uid="{F327AC79-6E24-4081-8BFE-DEB1D1FFEA9F}"/>
    <cellStyle name="40% - Accent6 5 2 2 7" xfId="25619" xr:uid="{FCF7CA7F-7C60-409C-8B64-60F1F11C71CC}"/>
    <cellStyle name="40% - Accent6 5 2 3" xfId="7926" xr:uid="{00000000-0005-0000-0000-000089120000}"/>
    <cellStyle name="40% - Accent6 5 2 3 2" xfId="7927" xr:uid="{00000000-0005-0000-0000-00008A120000}"/>
    <cellStyle name="40% - Accent6 5 2 3 2 2" xfId="7928" xr:uid="{00000000-0005-0000-0000-00008B120000}"/>
    <cellStyle name="40% - Accent6 5 2 3 2 2 2" xfId="25636" xr:uid="{A5C146A1-1D7D-4060-8D29-0C40CCBD4B93}"/>
    <cellStyle name="40% - Accent6 5 2 3 2 3" xfId="7929" xr:uid="{00000000-0005-0000-0000-00008C120000}"/>
    <cellStyle name="40% - Accent6 5 2 3 2 3 2" xfId="25637" xr:uid="{A8717C9A-D0C4-4353-91F5-908C10687C41}"/>
    <cellStyle name="40% - Accent6 5 2 3 2 4" xfId="25635" xr:uid="{CA6BD7CC-1603-4871-8949-9EFCDA9ECAE9}"/>
    <cellStyle name="40% - Accent6 5 2 3 3" xfId="7930" xr:uid="{00000000-0005-0000-0000-00008D120000}"/>
    <cellStyle name="40% - Accent6 5 2 3 3 2" xfId="7931" xr:uid="{00000000-0005-0000-0000-00008E120000}"/>
    <cellStyle name="40% - Accent6 5 2 3 3 2 2" xfId="25639" xr:uid="{9C0879DA-E653-4FCA-B60F-7A553372194B}"/>
    <cellStyle name="40% - Accent6 5 2 3 3 3" xfId="25638" xr:uid="{E869B397-5A91-4E93-8EA9-DF73DA8C370F}"/>
    <cellStyle name="40% - Accent6 5 2 3 4" xfId="7932" xr:uid="{00000000-0005-0000-0000-00008F120000}"/>
    <cellStyle name="40% - Accent6 5 2 3 4 2" xfId="25640" xr:uid="{BBA9E31D-09BA-4BBE-8F1C-F868EF66F44C}"/>
    <cellStyle name="40% - Accent6 5 2 3 5" xfId="25634" xr:uid="{0E8DB62A-1A9D-47FD-9A1B-F04BF180F328}"/>
    <cellStyle name="40% - Accent6 5 2 4" xfId="7933" xr:uid="{00000000-0005-0000-0000-000090120000}"/>
    <cellStyle name="40% - Accent6 5 2 5" xfId="7934" xr:uid="{00000000-0005-0000-0000-000091120000}"/>
    <cellStyle name="40% - Accent6 5 2 5 2" xfId="25641" xr:uid="{2F2192AC-0FFC-4664-979A-7A30A5606DA7}"/>
    <cellStyle name="40% - Accent6 5 3" xfId="7935" xr:uid="{00000000-0005-0000-0000-000092120000}"/>
    <cellStyle name="40% - Accent6 5 3 2" xfId="7936" xr:uid="{00000000-0005-0000-0000-000093120000}"/>
    <cellStyle name="40% - Accent6 5 3 2 2" xfId="7937" xr:uid="{00000000-0005-0000-0000-000094120000}"/>
    <cellStyle name="40% - Accent6 5 3 2 2 2" xfId="25644" xr:uid="{4739E432-1669-42B8-9218-A446A74DA638}"/>
    <cellStyle name="40% - Accent6 5 3 2 3" xfId="7938" xr:uid="{00000000-0005-0000-0000-000095120000}"/>
    <cellStyle name="40% - Accent6 5 3 2 3 2" xfId="25645" xr:uid="{5CC4054C-2C7B-4BDF-BC24-23A17761CD26}"/>
    <cellStyle name="40% - Accent6 5 3 2 4" xfId="25643" xr:uid="{F3B56729-D40A-4456-9A1E-7F1D99AF0C08}"/>
    <cellStyle name="40% - Accent6 5 3 3" xfId="7939" xr:uid="{00000000-0005-0000-0000-000096120000}"/>
    <cellStyle name="40% - Accent6 5 3 3 2" xfId="25646" xr:uid="{4D4C65FF-BFAC-409D-BCC5-D69FDB2B8076}"/>
    <cellStyle name="40% - Accent6 5 3 4" xfId="7940" xr:uid="{00000000-0005-0000-0000-000097120000}"/>
    <cellStyle name="40% - Accent6 5 3 4 2" xfId="7941" xr:uid="{00000000-0005-0000-0000-000098120000}"/>
    <cellStyle name="40% - Accent6 5 3 4 2 2" xfId="25648" xr:uid="{C26A5C2B-4A04-4D42-9B9A-97ACDD2388B7}"/>
    <cellStyle name="40% - Accent6 5 3 4 3" xfId="25647" xr:uid="{D5D37BE7-B255-40E3-965F-8B716DE6C252}"/>
    <cellStyle name="40% - Accent6 5 3 5" xfId="7942" xr:uid="{00000000-0005-0000-0000-000099120000}"/>
    <cellStyle name="40% - Accent6 5 3 5 2" xfId="25649" xr:uid="{3F3894E4-9428-413E-ACDB-D516465FDDD8}"/>
    <cellStyle name="40% - Accent6 5 3 6" xfId="25642" xr:uid="{F932D83F-C9E8-4131-B9FA-3037740EEEFB}"/>
    <cellStyle name="40% - Accent6 5 4" xfId="7943" xr:uid="{00000000-0005-0000-0000-00009A120000}"/>
    <cellStyle name="40% - Accent6 5 4 2" xfId="7944" xr:uid="{00000000-0005-0000-0000-00009B120000}"/>
    <cellStyle name="40% - Accent6 5 4 2 2" xfId="7945" xr:uid="{00000000-0005-0000-0000-00009C120000}"/>
    <cellStyle name="40% - Accent6 5 4 2 2 2" xfId="25652" xr:uid="{143646B5-BA05-41BC-9324-26B2EB214FDE}"/>
    <cellStyle name="40% - Accent6 5 4 2 3" xfId="7946" xr:uid="{00000000-0005-0000-0000-00009D120000}"/>
    <cellStyle name="40% - Accent6 5 4 2 3 2" xfId="25653" xr:uid="{F2878DD9-608E-4AC0-8013-0DD10A300641}"/>
    <cellStyle name="40% - Accent6 5 4 2 4" xfId="25651" xr:uid="{3B84B92D-87E0-48BF-9B5F-7469C8FAE386}"/>
    <cellStyle name="40% - Accent6 5 4 3" xfId="7947" xr:uid="{00000000-0005-0000-0000-00009E120000}"/>
    <cellStyle name="40% - Accent6 5 4 3 2" xfId="7948" xr:uid="{00000000-0005-0000-0000-00009F120000}"/>
    <cellStyle name="40% - Accent6 5 4 3 2 2" xfId="25655" xr:uid="{3E367BBF-A2B1-46AD-968C-695550C21923}"/>
    <cellStyle name="40% - Accent6 5 4 3 3" xfId="25654" xr:uid="{D1BCC380-9DDD-40CD-B444-4A2C9B8B0376}"/>
    <cellStyle name="40% - Accent6 5 4 4" xfId="7949" xr:uid="{00000000-0005-0000-0000-0000A0120000}"/>
    <cellStyle name="40% - Accent6 5 4 4 2" xfId="25656" xr:uid="{79FF1536-C55D-49A2-8CEE-4A182189C281}"/>
    <cellStyle name="40% - Accent6 5 4 5" xfId="25650" xr:uid="{771525B3-1C03-4F30-A1EA-64FB716BDF78}"/>
    <cellStyle name="40% - Accent6 5 5" xfId="7950" xr:uid="{00000000-0005-0000-0000-0000A1120000}"/>
    <cellStyle name="40% - Accent6 5 5 2" xfId="7951" xr:uid="{00000000-0005-0000-0000-0000A2120000}"/>
    <cellStyle name="40% - Accent6 5 5 2 2" xfId="25658" xr:uid="{6A1899A1-F489-4CA0-B0BF-3EA5E05544C8}"/>
    <cellStyle name="40% - Accent6 5 5 3" xfId="7952" xr:uid="{00000000-0005-0000-0000-0000A3120000}"/>
    <cellStyle name="40% - Accent6 5 5 3 2" xfId="25659" xr:uid="{8B2ABB30-86CF-416B-B80E-6AE00B2C1081}"/>
    <cellStyle name="40% - Accent6 5 5 4" xfId="25657" xr:uid="{EF93B0BA-8C06-4D4C-BDEB-115854BF5B90}"/>
    <cellStyle name="40% - Accent6 5 6" xfId="7953" xr:uid="{00000000-0005-0000-0000-0000A4120000}"/>
    <cellStyle name="40% - Accent6 5 6 2" xfId="25660" xr:uid="{CE9A67F0-A64A-40BF-AA05-4FBBE455AAC7}"/>
    <cellStyle name="40% - Accent6 5 7" xfId="7954" xr:uid="{00000000-0005-0000-0000-0000A5120000}"/>
    <cellStyle name="40% - Accent6 5 7 2" xfId="7955" xr:uid="{00000000-0005-0000-0000-0000A6120000}"/>
    <cellStyle name="40% - Accent6 5 7 2 2" xfId="25662" xr:uid="{8EA3CB18-49BD-42D0-B5F0-48239D974333}"/>
    <cellStyle name="40% - Accent6 5 7 3" xfId="25661" xr:uid="{196D5140-7C60-4885-B848-57876854DA3F}"/>
    <cellStyle name="40% - Accent6 5 8" xfId="7956" xr:uid="{00000000-0005-0000-0000-0000A7120000}"/>
    <cellStyle name="40% - Accent6 5 8 2" xfId="25663" xr:uid="{8B17ED71-5A71-4F18-B57E-38F9A793AF09}"/>
    <cellStyle name="40% - Accent6 5 9" xfId="7909" xr:uid="{00000000-0005-0000-0000-000078120000}"/>
    <cellStyle name="40% - Accent6 5 9 2" xfId="25618" xr:uid="{11DB521C-B7FB-4805-BCCE-B24D3A878505}"/>
    <cellStyle name="40% - Accent6 6" xfId="255" xr:uid="{00000000-0005-0000-0000-00005E000000}"/>
    <cellStyle name="40% - Accent6 6 2" xfId="7957" xr:uid="{00000000-0005-0000-0000-0000A9120000}"/>
    <cellStyle name="40% - Accent6 6 2 2" xfId="7958" xr:uid="{00000000-0005-0000-0000-0000AA120000}"/>
    <cellStyle name="40% - Accent6 6 2 2 2" xfId="7959" xr:uid="{00000000-0005-0000-0000-0000AB120000}"/>
    <cellStyle name="40% - Accent6 6 2 2 2 2" xfId="7960" xr:uid="{00000000-0005-0000-0000-0000AC120000}"/>
    <cellStyle name="40% - Accent6 6 2 2 2 2 2" xfId="25667" xr:uid="{5902AF04-BED9-4D11-B46B-061C1FCBDAC5}"/>
    <cellStyle name="40% - Accent6 6 2 2 2 3" xfId="7961" xr:uid="{00000000-0005-0000-0000-0000AD120000}"/>
    <cellStyle name="40% - Accent6 6 2 2 2 3 2" xfId="25668" xr:uid="{B8F462E9-AE43-4BDB-A11F-B613F59CFD72}"/>
    <cellStyle name="40% - Accent6 6 2 2 2 4" xfId="25666" xr:uid="{469F0527-2B10-42F0-9ECE-7000434AA766}"/>
    <cellStyle name="40% - Accent6 6 2 2 3" xfId="7962" xr:uid="{00000000-0005-0000-0000-0000AE120000}"/>
    <cellStyle name="40% - Accent6 6 2 2 3 2" xfId="7963" xr:uid="{00000000-0005-0000-0000-0000AF120000}"/>
    <cellStyle name="40% - Accent6 6 2 2 3 2 2" xfId="25670" xr:uid="{B794EBEF-01D3-403D-9D14-88E434BA859A}"/>
    <cellStyle name="40% - Accent6 6 2 2 3 3" xfId="25669" xr:uid="{045C4AEC-701E-4466-86B7-95E8F0F2E0CC}"/>
    <cellStyle name="40% - Accent6 6 2 2 4" xfId="7964" xr:uid="{00000000-0005-0000-0000-0000B0120000}"/>
    <cellStyle name="40% - Accent6 6 2 2 4 2" xfId="25671" xr:uid="{F86C325C-E635-4BCB-AC7A-BC375AE25BE1}"/>
    <cellStyle name="40% - Accent6 6 2 2 5" xfId="25665" xr:uid="{F58718AC-DCD5-4E42-8E3F-802536B178D3}"/>
    <cellStyle name="40% - Accent6 6 2 3" xfId="7965" xr:uid="{00000000-0005-0000-0000-0000B1120000}"/>
    <cellStyle name="40% - Accent6 6 2 3 2" xfId="7966" xr:uid="{00000000-0005-0000-0000-0000B2120000}"/>
    <cellStyle name="40% - Accent6 6 2 3 2 2" xfId="25673" xr:uid="{97E385AF-B6A2-4153-A278-E9FE7EA33E07}"/>
    <cellStyle name="40% - Accent6 6 2 3 3" xfId="7967" xr:uid="{00000000-0005-0000-0000-0000B3120000}"/>
    <cellStyle name="40% - Accent6 6 2 3 3 2" xfId="25674" xr:uid="{957B9CA9-1274-4712-AE60-F7B25C80A21B}"/>
    <cellStyle name="40% - Accent6 6 2 3 4" xfId="25672" xr:uid="{B2A28495-4A32-4949-BFE1-767C64DF3B93}"/>
    <cellStyle name="40% - Accent6 6 2 4" xfId="7968" xr:uid="{00000000-0005-0000-0000-0000B4120000}"/>
    <cellStyle name="40% - Accent6 6 2 4 2" xfId="25675" xr:uid="{FB8AAAEB-81FF-4A7A-8AFD-C7C06CD510F5}"/>
    <cellStyle name="40% - Accent6 6 2 5" xfId="7969" xr:uid="{00000000-0005-0000-0000-0000B5120000}"/>
    <cellStyle name="40% - Accent6 6 2 5 2" xfId="7970" xr:uid="{00000000-0005-0000-0000-0000B6120000}"/>
    <cellStyle name="40% - Accent6 6 2 5 2 2" xfId="25677" xr:uid="{93982A39-2287-48F0-806C-18A438418CDD}"/>
    <cellStyle name="40% - Accent6 6 2 5 3" xfId="25676" xr:uid="{25B146AE-AEFB-4332-9852-B32D6E8898F9}"/>
    <cellStyle name="40% - Accent6 6 2 6" xfId="7971" xr:uid="{00000000-0005-0000-0000-0000B7120000}"/>
    <cellStyle name="40% - Accent6 6 2 6 2" xfId="25678" xr:uid="{74538AF5-AAD0-436B-8397-9A838B3269D7}"/>
    <cellStyle name="40% - Accent6 6 2 7" xfId="25664" xr:uid="{931C5C32-F0A1-4D48-B2F1-7EC472F5899E}"/>
    <cellStyle name="40% - Accent6 6 3" xfId="7972" xr:uid="{00000000-0005-0000-0000-0000B8120000}"/>
    <cellStyle name="40% - Accent6 6 3 2" xfId="7973" xr:uid="{00000000-0005-0000-0000-0000B9120000}"/>
    <cellStyle name="40% - Accent6 6 3 2 2" xfId="7974" xr:uid="{00000000-0005-0000-0000-0000BA120000}"/>
    <cellStyle name="40% - Accent6 6 3 2 2 2" xfId="25681" xr:uid="{27D20186-3253-46E9-B05F-AC642D20A0BE}"/>
    <cellStyle name="40% - Accent6 6 3 2 3" xfId="7975" xr:uid="{00000000-0005-0000-0000-0000BB120000}"/>
    <cellStyle name="40% - Accent6 6 3 2 3 2" xfId="25682" xr:uid="{9138A06D-CB55-404C-920E-90A43C04B86D}"/>
    <cellStyle name="40% - Accent6 6 3 2 4" xfId="25680" xr:uid="{6A73BDC3-81B1-4184-A6AC-EF4A0AEB5F00}"/>
    <cellStyle name="40% - Accent6 6 3 3" xfId="7976" xr:uid="{00000000-0005-0000-0000-0000BC120000}"/>
    <cellStyle name="40% - Accent6 6 3 3 2" xfId="7977" xr:uid="{00000000-0005-0000-0000-0000BD120000}"/>
    <cellStyle name="40% - Accent6 6 3 3 2 2" xfId="25684" xr:uid="{B6869580-AC6B-4027-A2D4-45439EAA7C93}"/>
    <cellStyle name="40% - Accent6 6 3 3 3" xfId="25683" xr:uid="{73DAF0C8-B30D-486A-85B9-F8D1E5751052}"/>
    <cellStyle name="40% - Accent6 6 3 4" xfId="7978" xr:uid="{00000000-0005-0000-0000-0000BE120000}"/>
    <cellStyle name="40% - Accent6 6 3 4 2" xfId="25685" xr:uid="{2D3E5421-3F3B-4880-9008-9F95D193F14D}"/>
    <cellStyle name="40% - Accent6 6 3 5" xfId="25679" xr:uid="{C7E673CE-61C6-4713-A8EB-04FF5481B94E}"/>
    <cellStyle name="40% - Accent6 6 4" xfId="7979" xr:uid="{00000000-0005-0000-0000-0000BF120000}"/>
    <cellStyle name="40% - Accent6 6 5" xfId="7980" xr:uid="{00000000-0005-0000-0000-0000C0120000}"/>
    <cellStyle name="40% - Accent6 6 5 2" xfId="25686" xr:uid="{8D3D974F-4F87-469B-8DB8-CCA50D483D68}"/>
    <cellStyle name="40% - Accent6 7" xfId="256" xr:uid="{00000000-0005-0000-0000-00005F000000}"/>
    <cellStyle name="40% - Accent6 7 2" xfId="7981" xr:uid="{00000000-0005-0000-0000-0000C2120000}"/>
    <cellStyle name="40% - Accent6 7 2 2" xfId="25687" xr:uid="{C57D9B83-C134-4E4F-B0BF-CD75E8A5C677}"/>
    <cellStyle name="40% - Accent6 7 3" xfId="7982" xr:uid="{00000000-0005-0000-0000-0000C3120000}"/>
    <cellStyle name="40% - Accent6 7 4" xfId="7983" xr:uid="{00000000-0005-0000-0000-0000C4120000}"/>
    <cellStyle name="40% - Accent6 7 4 2" xfId="25688" xr:uid="{5C3CB7D5-F236-4A53-A888-64CDCA34DF6A}"/>
    <cellStyle name="40% - Accent6 8" xfId="7984" xr:uid="{00000000-0005-0000-0000-0000C5120000}"/>
    <cellStyle name="40% - Accent6 8 2" xfId="7985" xr:uid="{00000000-0005-0000-0000-0000C6120000}"/>
    <cellStyle name="40% - Accent6 8 2 2" xfId="7986" xr:uid="{00000000-0005-0000-0000-0000C7120000}"/>
    <cellStyle name="40% - Accent6 8 2 2 2" xfId="25691" xr:uid="{7948886D-9A80-49F6-8ECA-2A8CD8C0194D}"/>
    <cellStyle name="40% - Accent6 8 2 3" xfId="7987" xr:uid="{00000000-0005-0000-0000-0000C8120000}"/>
    <cellStyle name="40% - Accent6 8 2 3 2" xfId="7988" xr:uid="{00000000-0005-0000-0000-0000C9120000}"/>
    <cellStyle name="40% - Accent6 8 2 3 2 2" xfId="25693" xr:uid="{98F174C7-5799-44F1-A91C-752D602DD20F}"/>
    <cellStyle name="40% - Accent6 8 2 3 3" xfId="25692" xr:uid="{1C0E6859-A8F2-4FAD-AA6B-A7C921AE073A}"/>
    <cellStyle name="40% - Accent6 8 2 4" xfId="25690" xr:uid="{E44F5F47-CC36-4AF7-8627-C093E239F0E1}"/>
    <cellStyle name="40% - Accent6 8 3" xfId="7989" xr:uid="{00000000-0005-0000-0000-0000CA120000}"/>
    <cellStyle name="40% - Accent6 8 3 2" xfId="25694" xr:uid="{BBA6F492-91E2-4000-B7B9-A5771D5ECE58}"/>
    <cellStyle name="40% - Accent6 8 4" xfId="7990" xr:uid="{00000000-0005-0000-0000-0000CB120000}"/>
    <cellStyle name="40% - Accent6 8 4 2" xfId="7991" xr:uid="{00000000-0005-0000-0000-0000CC120000}"/>
    <cellStyle name="40% - Accent6 8 4 2 2" xfId="25696" xr:uid="{2EDED60F-6B0C-41A1-A4EA-5CD427349443}"/>
    <cellStyle name="40% - Accent6 8 4 3" xfId="25695" xr:uid="{BEC4115F-5A9E-4722-BA79-AB28A27713BC}"/>
    <cellStyle name="40% - Accent6 8 5" xfId="7992" xr:uid="{00000000-0005-0000-0000-0000CD120000}"/>
    <cellStyle name="40% - Accent6 8 5 2" xfId="25697" xr:uid="{895B8738-7B04-4467-A3C6-04F299EEEFA2}"/>
    <cellStyle name="40% - Accent6 8 6" xfId="25689" xr:uid="{C6313A4A-6969-473D-B87A-4FA48A0539B5}"/>
    <cellStyle name="40% - Accent6 9" xfId="7993" xr:uid="{00000000-0005-0000-0000-0000CE120000}"/>
    <cellStyle name="40% - Accent6 9 2" xfId="7994" xr:uid="{00000000-0005-0000-0000-0000CF120000}"/>
    <cellStyle name="40% - Accent6 9 2 2" xfId="7995" xr:uid="{00000000-0005-0000-0000-0000D0120000}"/>
    <cellStyle name="40% - Accent6 9 2 2 2" xfId="25700" xr:uid="{1803571E-0E7B-42D6-8C3F-8FCE45C27D48}"/>
    <cellStyle name="40% - Accent6 9 2 3" xfId="7996" xr:uid="{00000000-0005-0000-0000-0000D1120000}"/>
    <cellStyle name="40% - Accent6 9 2 3 2" xfId="25701" xr:uid="{65B8BE7C-8462-4D44-B301-A33B461176C3}"/>
    <cellStyle name="40% - Accent6 9 2 4" xfId="25699" xr:uid="{EE39707E-70BF-487C-ABF9-B28065423926}"/>
    <cellStyle name="40% - Accent6 9 3" xfId="7997" xr:uid="{00000000-0005-0000-0000-0000D2120000}"/>
    <cellStyle name="40% - Accent6 9 3 2" xfId="25702" xr:uid="{7A931643-E6AA-4E23-9377-DAC8C6A5F328}"/>
    <cellStyle name="40% - Accent6 9 4" xfId="7998" xr:uid="{00000000-0005-0000-0000-0000D3120000}"/>
    <cellStyle name="40% - Accent6 9 4 2" xfId="7999" xr:uid="{00000000-0005-0000-0000-0000D4120000}"/>
    <cellStyle name="40% - Accent6 9 4 2 2" xfId="25704" xr:uid="{1AC49EE9-BE29-4C56-88FE-26CCD0BBB695}"/>
    <cellStyle name="40% - Accent6 9 4 3" xfId="25703" xr:uid="{6693B82D-D72C-4619-B2C1-E12676E43B2F}"/>
    <cellStyle name="40% - Accent6 9 5" xfId="8000" xr:uid="{00000000-0005-0000-0000-0000D5120000}"/>
    <cellStyle name="40% - Accent6 9 5 2" xfId="25705" xr:uid="{1FFEC6C1-1051-44A1-AD4E-2E93A1E9F9C8}"/>
    <cellStyle name="40% - Accent6 9 6" xfId="25698" xr:uid="{2B45E7EB-1EB3-4230-8024-DE3208DF5E30}"/>
    <cellStyle name="5 in (Normal)" xfId="257" xr:uid="{00000000-0005-0000-0000-000060000000}"/>
    <cellStyle name="60% - Accent1" xfId="84" builtinId="32" customBuiltin="1"/>
    <cellStyle name="60% - Accent1 10" xfId="8001" xr:uid="{00000000-0005-0000-0000-0000D7120000}"/>
    <cellStyle name="60% - Accent1 11" xfId="8002" xr:uid="{00000000-0005-0000-0000-0000D8120000}"/>
    <cellStyle name="60% - Accent1 12" xfId="20661" xr:uid="{2E121153-87D9-4B71-B73A-28A8AEF1232B}"/>
    <cellStyle name="60% - Accent1 2" xfId="258" xr:uid="{00000000-0005-0000-0000-000061000000}"/>
    <cellStyle name="60% - Accent1 3" xfId="259" xr:uid="{00000000-0005-0000-0000-000062000000}"/>
    <cellStyle name="60% - Accent1 3 2" xfId="8003" xr:uid="{00000000-0005-0000-0000-0000DB120000}"/>
    <cellStyle name="60% - Accent1 3 3" xfId="8004" xr:uid="{00000000-0005-0000-0000-0000DC120000}"/>
    <cellStyle name="60% - Accent1 4" xfId="260" xr:uid="{00000000-0005-0000-0000-000063000000}"/>
    <cellStyle name="60% - Accent1 5" xfId="261" xr:uid="{00000000-0005-0000-0000-000064000000}"/>
    <cellStyle name="60% - Accent1 6" xfId="262" xr:uid="{00000000-0005-0000-0000-000065000000}"/>
    <cellStyle name="60% - Accent1 7" xfId="263" xr:uid="{00000000-0005-0000-0000-000066000000}"/>
    <cellStyle name="60% - Accent1 8" xfId="8005" xr:uid="{00000000-0005-0000-0000-0000E1120000}"/>
    <cellStyle name="60% - Accent1 9" xfId="8006" xr:uid="{00000000-0005-0000-0000-0000E2120000}"/>
    <cellStyle name="60% - Accent2" xfId="88" builtinId="36" customBuiltin="1"/>
    <cellStyle name="60% - Accent2 10" xfId="8007" xr:uid="{00000000-0005-0000-0000-0000E3120000}"/>
    <cellStyle name="60% - Accent2 11" xfId="8008" xr:uid="{00000000-0005-0000-0000-0000E4120000}"/>
    <cellStyle name="60% - Accent2 12" xfId="20664" xr:uid="{A64E06AE-DCA5-4BE6-A77D-5D49FF752A5B}"/>
    <cellStyle name="60% - Accent2 2" xfId="264" xr:uid="{00000000-0005-0000-0000-000067000000}"/>
    <cellStyle name="60% - Accent2 3" xfId="265" xr:uid="{00000000-0005-0000-0000-000068000000}"/>
    <cellStyle name="60% - Accent2 3 2" xfId="8009" xr:uid="{00000000-0005-0000-0000-0000E7120000}"/>
    <cellStyle name="60% - Accent2 3 3" xfId="8010" xr:uid="{00000000-0005-0000-0000-0000E8120000}"/>
    <cellStyle name="60% - Accent2 4" xfId="266" xr:uid="{00000000-0005-0000-0000-000069000000}"/>
    <cellStyle name="60% - Accent2 5" xfId="267" xr:uid="{00000000-0005-0000-0000-00006A000000}"/>
    <cellStyle name="60% - Accent2 6" xfId="268" xr:uid="{00000000-0005-0000-0000-00006B000000}"/>
    <cellStyle name="60% - Accent2 7" xfId="269" xr:uid="{00000000-0005-0000-0000-00006C000000}"/>
    <cellStyle name="60% - Accent2 8" xfId="8011" xr:uid="{00000000-0005-0000-0000-0000ED120000}"/>
    <cellStyle name="60% - Accent2 9" xfId="8012" xr:uid="{00000000-0005-0000-0000-0000EE120000}"/>
    <cellStyle name="60% - Accent3" xfId="92" builtinId="40" customBuiltin="1"/>
    <cellStyle name="60% - Accent3 10" xfId="8013" xr:uid="{00000000-0005-0000-0000-0000EF120000}"/>
    <cellStyle name="60% - Accent3 11" xfId="8014" xr:uid="{00000000-0005-0000-0000-0000F0120000}"/>
    <cellStyle name="60% - Accent3 12" xfId="20667" xr:uid="{5306EDEB-C29D-4884-A512-898275FBAEF9}"/>
    <cellStyle name="60% - Accent3 2" xfId="270" xr:uid="{00000000-0005-0000-0000-00006D000000}"/>
    <cellStyle name="60% - Accent3 3" xfId="271" xr:uid="{00000000-0005-0000-0000-00006E000000}"/>
    <cellStyle name="60% - Accent3 3 2" xfId="8015" xr:uid="{00000000-0005-0000-0000-0000F3120000}"/>
    <cellStyle name="60% - Accent3 3 3" xfId="8016" xr:uid="{00000000-0005-0000-0000-0000F4120000}"/>
    <cellStyle name="60% - Accent3 4" xfId="272" xr:uid="{00000000-0005-0000-0000-00006F000000}"/>
    <cellStyle name="60% - Accent3 5" xfId="273" xr:uid="{00000000-0005-0000-0000-000070000000}"/>
    <cellStyle name="60% - Accent3 6" xfId="274" xr:uid="{00000000-0005-0000-0000-000071000000}"/>
    <cellStyle name="60% - Accent3 7" xfId="275" xr:uid="{00000000-0005-0000-0000-000072000000}"/>
    <cellStyle name="60% - Accent3 8" xfId="8017" xr:uid="{00000000-0005-0000-0000-0000F9120000}"/>
    <cellStyle name="60% - Accent3 9" xfId="8018" xr:uid="{00000000-0005-0000-0000-0000FA120000}"/>
    <cellStyle name="60% - Accent4" xfId="96" builtinId="44" customBuiltin="1"/>
    <cellStyle name="60% - Accent4 10" xfId="8019" xr:uid="{00000000-0005-0000-0000-0000FB120000}"/>
    <cellStyle name="60% - Accent4 11" xfId="8020" xr:uid="{00000000-0005-0000-0000-0000FC120000}"/>
    <cellStyle name="60% - Accent4 12" xfId="20670" xr:uid="{B711F363-975B-426E-A24E-D52FA249DB9F}"/>
    <cellStyle name="60% - Accent4 2" xfId="276" xr:uid="{00000000-0005-0000-0000-000073000000}"/>
    <cellStyle name="60% - Accent4 3" xfId="277" xr:uid="{00000000-0005-0000-0000-000074000000}"/>
    <cellStyle name="60% - Accent4 3 2" xfId="8021" xr:uid="{00000000-0005-0000-0000-0000FF120000}"/>
    <cellStyle name="60% - Accent4 3 3" xfId="8022" xr:uid="{00000000-0005-0000-0000-000000130000}"/>
    <cellStyle name="60% - Accent4 4" xfId="278" xr:uid="{00000000-0005-0000-0000-000075000000}"/>
    <cellStyle name="60% - Accent4 5" xfId="279" xr:uid="{00000000-0005-0000-0000-000076000000}"/>
    <cellStyle name="60% - Accent4 6" xfId="280" xr:uid="{00000000-0005-0000-0000-000077000000}"/>
    <cellStyle name="60% - Accent4 7" xfId="281" xr:uid="{00000000-0005-0000-0000-000078000000}"/>
    <cellStyle name="60% - Accent4 8" xfId="8023" xr:uid="{00000000-0005-0000-0000-000005130000}"/>
    <cellStyle name="60% - Accent4 9" xfId="8024" xr:uid="{00000000-0005-0000-0000-000006130000}"/>
    <cellStyle name="60% - Accent5" xfId="100" builtinId="48" customBuiltin="1"/>
    <cellStyle name="60% - Accent5 10" xfId="8025" xr:uid="{00000000-0005-0000-0000-000007130000}"/>
    <cellStyle name="60% - Accent5 11" xfId="8026" xr:uid="{00000000-0005-0000-0000-000008130000}"/>
    <cellStyle name="60% - Accent5 12" xfId="20673" xr:uid="{46E68870-9B9C-4635-9EDA-8D9AB82990A1}"/>
    <cellStyle name="60% - Accent5 2" xfId="282" xr:uid="{00000000-0005-0000-0000-000079000000}"/>
    <cellStyle name="60% - Accent5 3" xfId="283" xr:uid="{00000000-0005-0000-0000-00007A000000}"/>
    <cellStyle name="60% - Accent5 3 2" xfId="8027" xr:uid="{00000000-0005-0000-0000-00000B130000}"/>
    <cellStyle name="60% - Accent5 3 3" xfId="8028" xr:uid="{00000000-0005-0000-0000-00000C130000}"/>
    <cellStyle name="60% - Accent5 4" xfId="284" xr:uid="{00000000-0005-0000-0000-00007B000000}"/>
    <cellStyle name="60% - Accent5 5" xfId="285" xr:uid="{00000000-0005-0000-0000-00007C000000}"/>
    <cellStyle name="60% - Accent5 6" xfId="286" xr:uid="{00000000-0005-0000-0000-00007D000000}"/>
    <cellStyle name="60% - Accent5 7" xfId="287" xr:uid="{00000000-0005-0000-0000-00007E000000}"/>
    <cellStyle name="60% - Accent5 8" xfId="8029" xr:uid="{00000000-0005-0000-0000-000011130000}"/>
    <cellStyle name="60% - Accent5 9" xfId="8030" xr:uid="{00000000-0005-0000-0000-000012130000}"/>
    <cellStyle name="60% - Accent6" xfId="104" builtinId="52" customBuiltin="1"/>
    <cellStyle name="60% - Accent6 10" xfId="8031" xr:uid="{00000000-0005-0000-0000-000013130000}"/>
    <cellStyle name="60% - Accent6 11" xfId="8032" xr:uid="{00000000-0005-0000-0000-000014130000}"/>
    <cellStyle name="60% - Accent6 12" xfId="20676" xr:uid="{DAD5BC6F-FF54-48C6-938E-D7BA3E6AB316}"/>
    <cellStyle name="60% - Accent6 2" xfId="288" xr:uid="{00000000-0005-0000-0000-00007F000000}"/>
    <cellStyle name="60% - Accent6 3" xfId="289" xr:uid="{00000000-0005-0000-0000-000080000000}"/>
    <cellStyle name="60% - Accent6 3 2" xfId="8033" xr:uid="{00000000-0005-0000-0000-000017130000}"/>
    <cellStyle name="60% - Accent6 3 3" xfId="8034" xr:uid="{00000000-0005-0000-0000-000018130000}"/>
    <cellStyle name="60% - Accent6 4" xfId="290" xr:uid="{00000000-0005-0000-0000-000081000000}"/>
    <cellStyle name="60% - Accent6 5" xfId="291" xr:uid="{00000000-0005-0000-0000-000082000000}"/>
    <cellStyle name="60% - Accent6 6" xfId="292" xr:uid="{00000000-0005-0000-0000-000083000000}"/>
    <cellStyle name="60% - Accent6 7" xfId="293" xr:uid="{00000000-0005-0000-0000-000084000000}"/>
    <cellStyle name="60% - Accent6 8" xfId="8035" xr:uid="{00000000-0005-0000-0000-00001D130000}"/>
    <cellStyle name="60% - Accent6 9" xfId="8036" xr:uid="{00000000-0005-0000-0000-00001E130000}"/>
    <cellStyle name="Accent1" xfId="81" builtinId="29" customBuiltin="1"/>
    <cellStyle name="Accent1 - 20%" xfId="294" xr:uid="{00000000-0005-0000-0000-000085000000}"/>
    <cellStyle name="Accent1 - 20% 2" xfId="8038" xr:uid="{00000000-0005-0000-0000-000020130000}"/>
    <cellStyle name="Accent1 - 20% 3" xfId="8039" xr:uid="{00000000-0005-0000-0000-000021130000}"/>
    <cellStyle name="Accent1 - 20% 3 2" xfId="8040" xr:uid="{00000000-0005-0000-0000-000022130000}"/>
    <cellStyle name="Accent1 - 20% 3 3" xfId="8041" xr:uid="{00000000-0005-0000-0000-000023130000}"/>
    <cellStyle name="Accent1 - 20% 4" xfId="8037" xr:uid="{00000000-0005-0000-0000-00001F130000}"/>
    <cellStyle name="Accent1 - 40%" xfId="295" xr:uid="{00000000-0005-0000-0000-000086000000}"/>
    <cellStyle name="Accent1 - 40% 2" xfId="8043" xr:uid="{00000000-0005-0000-0000-000025130000}"/>
    <cellStyle name="Accent1 - 40% 3" xfId="8044" xr:uid="{00000000-0005-0000-0000-000026130000}"/>
    <cellStyle name="Accent1 - 40% 3 2" xfId="8045" xr:uid="{00000000-0005-0000-0000-000027130000}"/>
    <cellStyle name="Accent1 - 40% 3 3" xfId="8046" xr:uid="{00000000-0005-0000-0000-000028130000}"/>
    <cellStyle name="Accent1 - 40% 4" xfId="8042" xr:uid="{00000000-0005-0000-0000-000024130000}"/>
    <cellStyle name="Accent1 - 60%" xfId="296" xr:uid="{00000000-0005-0000-0000-000087000000}"/>
    <cellStyle name="Accent1 - 60% 2" xfId="8048" xr:uid="{00000000-0005-0000-0000-00002A130000}"/>
    <cellStyle name="Accent1 - 60% 2 2" xfId="8049" xr:uid="{00000000-0005-0000-0000-00002B130000}"/>
    <cellStyle name="Accent1 - 60% 2 3" xfId="8050" xr:uid="{00000000-0005-0000-0000-00002C130000}"/>
    <cellStyle name="Accent1 - 60% 3" xfId="8047" xr:uid="{00000000-0005-0000-0000-000029130000}"/>
    <cellStyle name="Accent1 10" xfId="8051" xr:uid="{00000000-0005-0000-0000-00002D130000}"/>
    <cellStyle name="Accent1 11" xfId="8052" xr:uid="{00000000-0005-0000-0000-00002E130000}"/>
    <cellStyle name="Accent1 12" xfId="8053" xr:uid="{00000000-0005-0000-0000-00002F130000}"/>
    <cellStyle name="Accent1 13" xfId="8054" xr:uid="{00000000-0005-0000-0000-000030130000}"/>
    <cellStyle name="Accent1 14" xfId="8055" xr:uid="{00000000-0005-0000-0000-000031130000}"/>
    <cellStyle name="Accent1 15" xfId="8056" xr:uid="{00000000-0005-0000-0000-000032130000}"/>
    <cellStyle name="Accent1 16" xfId="8057" xr:uid="{00000000-0005-0000-0000-000033130000}"/>
    <cellStyle name="Accent1 17" xfId="8058" xr:uid="{00000000-0005-0000-0000-000034130000}"/>
    <cellStyle name="Accent1 18" xfId="8059" xr:uid="{00000000-0005-0000-0000-000035130000}"/>
    <cellStyle name="Accent1 19" xfId="8060" xr:uid="{00000000-0005-0000-0000-000036130000}"/>
    <cellStyle name="Accent1 2" xfId="297" xr:uid="{00000000-0005-0000-0000-000088000000}"/>
    <cellStyle name="Accent1 2 2" xfId="8062" xr:uid="{00000000-0005-0000-0000-000038130000}"/>
    <cellStyle name="Accent1 2 2 2" xfId="8063" xr:uid="{00000000-0005-0000-0000-000039130000}"/>
    <cellStyle name="Accent1 2 3" xfId="8064" xr:uid="{00000000-0005-0000-0000-00003A130000}"/>
    <cellStyle name="Accent1 2 4" xfId="8061" xr:uid="{00000000-0005-0000-0000-000037130000}"/>
    <cellStyle name="Accent1 20" xfId="8065" xr:uid="{00000000-0005-0000-0000-00003B130000}"/>
    <cellStyle name="Accent1 21" xfId="8066" xr:uid="{00000000-0005-0000-0000-00003C130000}"/>
    <cellStyle name="Accent1 22" xfId="8067" xr:uid="{00000000-0005-0000-0000-00003D130000}"/>
    <cellStyle name="Accent1 23" xfId="8068" xr:uid="{00000000-0005-0000-0000-00003E130000}"/>
    <cellStyle name="Accent1 24" xfId="8069" xr:uid="{00000000-0005-0000-0000-00003F130000}"/>
    <cellStyle name="Accent1 24 2" xfId="8070" xr:uid="{00000000-0005-0000-0000-000040130000}"/>
    <cellStyle name="Accent1 24 3" xfId="8071" xr:uid="{00000000-0005-0000-0000-000041130000}"/>
    <cellStyle name="Accent1 25" xfId="8072" xr:uid="{00000000-0005-0000-0000-000042130000}"/>
    <cellStyle name="Accent1 25 2" xfId="8073" xr:uid="{00000000-0005-0000-0000-000043130000}"/>
    <cellStyle name="Accent1 25 3" xfId="8074" xr:uid="{00000000-0005-0000-0000-000044130000}"/>
    <cellStyle name="Accent1 26" xfId="8075" xr:uid="{00000000-0005-0000-0000-000045130000}"/>
    <cellStyle name="Accent1 26 2" xfId="8076" xr:uid="{00000000-0005-0000-0000-000046130000}"/>
    <cellStyle name="Accent1 26 3" xfId="8077" xr:uid="{00000000-0005-0000-0000-000047130000}"/>
    <cellStyle name="Accent1 27" xfId="8078" xr:uid="{00000000-0005-0000-0000-000048130000}"/>
    <cellStyle name="Accent1 27 2" xfId="8079" xr:uid="{00000000-0005-0000-0000-000049130000}"/>
    <cellStyle name="Accent1 27 3" xfId="8080" xr:uid="{00000000-0005-0000-0000-00004A130000}"/>
    <cellStyle name="Accent1 28" xfId="8081" xr:uid="{00000000-0005-0000-0000-00004B130000}"/>
    <cellStyle name="Accent1 28 2" xfId="8082" xr:uid="{00000000-0005-0000-0000-00004C130000}"/>
    <cellStyle name="Accent1 28 3" xfId="8083" xr:uid="{00000000-0005-0000-0000-00004D130000}"/>
    <cellStyle name="Accent1 29" xfId="8084" xr:uid="{00000000-0005-0000-0000-00004E130000}"/>
    <cellStyle name="Accent1 29 2" xfId="8085" xr:uid="{00000000-0005-0000-0000-00004F130000}"/>
    <cellStyle name="Accent1 29 3" xfId="8086" xr:uid="{00000000-0005-0000-0000-000050130000}"/>
    <cellStyle name="Accent1 3" xfId="298" xr:uid="{00000000-0005-0000-0000-000089000000}"/>
    <cellStyle name="Accent1 3 2" xfId="8088" xr:uid="{00000000-0005-0000-0000-000052130000}"/>
    <cellStyle name="Accent1 3 3" xfId="8089" xr:uid="{00000000-0005-0000-0000-000053130000}"/>
    <cellStyle name="Accent1 3 4" xfId="8087" xr:uid="{00000000-0005-0000-0000-000051130000}"/>
    <cellStyle name="Accent1 30" xfId="8090" xr:uid="{00000000-0005-0000-0000-000054130000}"/>
    <cellStyle name="Accent1 31" xfId="8091" xr:uid="{00000000-0005-0000-0000-000055130000}"/>
    <cellStyle name="Accent1 31 2" xfId="8092" xr:uid="{00000000-0005-0000-0000-000056130000}"/>
    <cellStyle name="Accent1 32" xfId="8093" xr:uid="{00000000-0005-0000-0000-000057130000}"/>
    <cellStyle name="Accent1 33" xfId="8094" xr:uid="{00000000-0005-0000-0000-000058130000}"/>
    <cellStyle name="Accent1 34" xfId="8095" xr:uid="{00000000-0005-0000-0000-000059130000}"/>
    <cellStyle name="Accent1 35" xfId="8096" xr:uid="{00000000-0005-0000-0000-00005A130000}"/>
    <cellStyle name="Accent1 36" xfId="8097" xr:uid="{00000000-0005-0000-0000-00005B130000}"/>
    <cellStyle name="Accent1 37" xfId="8098" xr:uid="{00000000-0005-0000-0000-00005C130000}"/>
    <cellStyle name="Accent1 38" xfId="8099" xr:uid="{00000000-0005-0000-0000-00005D130000}"/>
    <cellStyle name="Accent1 39" xfId="8100" xr:uid="{00000000-0005-0000-0000-00005E130000}"/>
    <cellStyle name="Accent1 4" xfId="299" xr:uid="{00000000-0005-0000-0000-00008A000000}"/>
    <cellStyle name="Accent1 4 2" xfId="8102" xr:uid="{00000000-0005-0000-0000-000060130000}"/>
    <cellStyle name="Accent1 4 3" xfId="8103" xr:uid="{00000000-0005-0000-0000-000061130000}"/>
    <cellStyle name="Accent1 4 4" xfId="8101" xr:uid="{00000000-0005-0000-0000-00005F130000}"/>
    <cellStyle name="Accent1 40" xfId="8104" xr:uid="{00000000-0005-0000-0000-000062130000}"/>
    <cellStyle name="Accent1 41" xfId="8105" xr:uid="{00000000-0005-0000-0000-000063130000}"/>
    <cellStyle name="Accent1 42" xfId="8106" xr:uid="{00000000-0005-0000-0000-000064130000}"/>
    <cellStyle name="Accent1 43" xfId="8107" xr:uid="{00000000-0005-0000-0000-000065130000}"/>
    <cellStyle name="Accent1 44" xfId="8108" xr:uid="{00000000-0005-0000-0000-000066130000}"/>
    <cellStyle name="Accent1 45" xfId="8109" xr:uid="{00000000-0005-0000-0000-000067130000}"/>
    <cellStyle name="Accent1 46" xfId="8110" xr:uid="{00000000-0005-0000-0000-000068130000}"/>
    <cellStyle name="Accent1 47" xfId="8111" xr:uid="{00000000-0005-0000-0000-000069130000}"/>
    <cellStyle name="Accent1 48" xfId="8112" xr:uid="{00000000-0005-0000-0000-00006A130000}"/>
    <cellStyle name="Accent1 49" xfId="8113" xr:uid="{00000000-0005-0000-0000-00006B130000}"/>
    <cellStyle name="Accent1 5" xfId="300" xr:uid="{00000000-0005-0000-0000-00008B000000}"/>
    <cellStyle name="Accent1 5 2" xfId="8115" xr:uid="{00000000-0005-0000-0000-00006D130000}"/>
    <cellStyle name="Accent1 5 3" xfId="8116" xr:uid="{00000000-0005-0000-0000-00006E130000}"/>
    <cellStyle name="Accent1 5 4" xfId="8114" xr:uid="{00000000-0005-0000-0000-00006C130000}"/>
    <cellStyle name="Accent1 50" xfId="8117" xr:uid="{00000000-0005-0000-0000-00006F130000}"/>
    <cellStyle name="Accent1 51" xfId="8118" xr:uid="{00000000-0005-0000-0000-000070130000}"/>
    <cellStyle name="Accent1 52" xfId="8119" xr:uid="{00000000-0005-0000-0000-000071130000}"/>
    <cellStyle name="Accent1 53" xfId="8120" xr:uid="{00000000-0005-0000-0000-000072130000}"/>
    <cellStyle name="Accent1 54" xfId="8121" xr:uid="{00000000-0005-0000-0000-000073130000}"/>
    <cellStyle name="Accent1 55" xfId="8122" xr:uid="{00000000-0005-0000-0000-000074130000}"/>
    <cellStyle name="Accent1 56" xfId="8123" xr:uid="{00000000-0005-0000-0000-000075130000}"/>
    <cellStyle name="Accent1 57" xfId="8124" xr:uid="{00000000-0005-0000-0000-000076130000}"/>
    <cellStyle name="Accent1 58" xfId="8125" xr:uid="{00000000-0005-0000-0000-000077130000}"/>
    <cellStyle name="Accent1 59" xfId="8126" xr:uid="{00000000-0005-0000-0000-000078130000}"/>
    <cellStyle name="Accent1 6" xfId="301" xr:uid="{00000000-0005-0000-0000-00008C000000}"/>
    <cellStyle name="Accent1 6 2" xfId="8128" xr:uid="{00000000-0005-0000-0000-00007A130000}"/>
    <cellStyle name="Accent1 6 3" xfId="8129" xr:uid="{00000000-0005-0000-0000-00007B130000}"/>
    <cellStyle name="Accent1 6 4" xfId="8127" xr:uid="{00000000-0005-0000-0000-000079130000}"/>
    <cellStyle name="Accent1 60" xfId="8130" xr:uid="{00000000-0005-0000-0000-00007C130000}"/>
    <cellStyle name="Accent1 7" xfId="302" xr:uid="{00000000-0005-0000-0000-00008D000000}"/>
    <cellStyle name="Accent1 7 2" xfId="8132" xr:uid="{00000000-0005-0000-0000-00007E130000}"/>
    <cellStyle name="Accent1 7 3" xfId="8131" xr:uid="{00000000-0005-0000-0000-00007D130000}"/>
    <cellStyle name="Accent1 8" xfId="8133" xr:uid="{00000000-0005-0000-0000-00007F130000}"/>
    <cellStyle name="Accent1 9" xfId="8134" xr:uid="{00000000-0005-0000-0000-000080130000}"/>
    <cellStyle name="Accent2" xfId="85" builtinId="33" customBuiltin="1"/>
    <cellStyle name="Accent2 - 20%" xfId="303" xr:uid="{00000000-0005-0000-0000-00008E000000}"/>
    <cellStyle name="Accent2 - 20% 2" xfId="8136" xr:uid="{00000000-0005-0000-0000-000082130000}"/>
    <cellStyle name="Accent2 - 20% 3" xfId="8137" xr:uid="{00000000-0005-0000-0000-000083130000}"/>
    <cellStyle name="Accent2 - 20% 3 2" xfId="8138" xr:uid="{00000000-0005-0000-0000-000084130000}"/>
    <cellStyle name="Accent2 - 20% 3 3" xfId="8139" xr:uid="{00000000-0005-0000-0000-000085130000}"/>
    <cellStyle name="Accent2 - 20% 4" xfId="8135" xr:uid="{00000000-0005-0000-0000-000081130000}"/>
    <cellStyle name="Accent2 - 40%" xfId="304" xr:uid="{00000000-0005-0000-0000-00008F000000}"/>
    <cellStyle name="Accent2 - 40% 2" xfId="8141" xr:uid="{00000000-0005-0000-0000-000087130000}"/>
    <cellStyle name="Accent2 - 40% 3" xfId="8142" xr:uid="{00000000-0005-0000-0000-000088130000}"/>
    <cellStyle name="Accent2 - 40% 3 2" xfId="8143" xr:uid="{00000000-0005-0000-0000-000089130000}"/>
    <cellStyle name="Accent2 - 40% 3 3" xfId="8144" xr:uid="{00000000-0005-0000-0000-00008A130000}"/>
    <cellStyle name="Accent2 - 40% 4" xfId="8140" xr:uid="{00000000-0005-0000-0000-000086130000}"/>
    <cellStyle name="Accent2 - 60%" xfId="305" xr:uid="{00000000-0005-0000-0000-000090000000}"/>
    <cellStyle name="Accent2 - 60% 2" xfId="8146" xr:uid="{00000000-0005-0000-0000-00008C130000}"/>
    <cellStyle name="Accent2 - 60% 2 2" xfId="8147" xr:uid="{00000000-0005-0000-0000-00008D130000}"/>
    <cellStyle name="Accent2 - 60% 2 3" xfId="8148" xr:uid="{00000000-0005-0000-0000-00008E130000}"/>
    <cellStyle name="Accent2 - 60% 3" xfId="8145" xr:uid="{00000000-0005-0000-0000-00008B130000}"/>
    <cellStyle name="Accent2 10" xfId="8149" xr:uid="{00000000-0005-0000-0000-00008F130000}"/>
    <cellStyle name="Accent2 11" xfId="8150" xr:uid="{00000000-0005-0000-0000-000090130000}"/>
    <cellStyle name="Accent2 12" xfId="8151" xr:uid="{00000000-0005-0000-0000-000091130000}"/>
    <cellStyle name="Accent2 13" xfId="8152" xr:uid="{00000000-0005-0000-0000-000092130000}"/>
    <cellStyle name="Accent2 14" xfId="8153" xr:uid="{00000000-0005-0000-0000-000093130000}"/>
    <cellStyle name="Accent2 15" xfId="8154" xr:uid="{00000000-0005-0000-0000-000094130000}"/>
    <cellStyle name="Accent2 16" xfId="8155" xr:uid="{00000000-0005-0000-0000-000095130000}"/>
    <cellStyle name="Accent2 17" xfId="8156" xr:uid="{00000000-0005-0000-0000-000096130000}"/>
    <cellStyle name="Accent2 18" xfId="8157" xr:uid="{00000000-0005-0000-0000-000097130000}"/>
    <cellStyle name="Accent2 19" xfId="8158" xr:uid="{00000000-0005-0000-0000-000098130000}"/>
    <cellStyle name="Accent2 2" xfId="306" xr:uid="{00000000-0005-0000-0000-000091000000}"/>
    <cellStyle name="Accent2 2 2" xfId="8160" xr:uid="{00000000-0005-0000-0000-00009A130000}"/>
    <cellStyle name="Accent2 2 2 2" xfId="8161" xr:uid="{00000000-0005-0000-0000-00009B130000}"/>
    <cellStyle name="Accent2 2 3" xfId="8162" xr:uid="{00000000-0005-0000-0000-00009C130000}"/>
    <cellStyle name="Accent2 2 4" xfId="8159" xr:uid="{00000000-0005-0000-0000-000099130000}"/>
    <cellStyle name="Accent2 20" xfId="8163" xr:uid="{00000000-0005-0000-0000-00009D130000}"/>
    <cellStyle name="Accent2 21" xfId="8164" xr:uid="{00000000-0005-0000-0000-00009E130000}"/>
    <cellStyle name="Accent2 22" xfId="8165" xr:uid="{00000000-0005-0000-0000-00009F130000}"/>
    <cellStyle name="Accent2 23" xfId="8166" xr:uid="{00000000-0005-0000-0000-0000A0130000}"/>
    <cellStyle name="Accent2 24" xfId="8167" xr:uid="{00000000-0005-0000-0000-0000A1130000}"/>
    <cellStyle name="Accent2 24 2" xfId="8168" xr:uid="{00000000-0005-0000-0000-0000A2130000}"/>
    <cellStyle name="Accent2 24 3" xfId="8169" xr:uid="{00000000-0005-0000-0000-0000A3130000}"/>
    <cellStyle name="Accent2 25" xfId="8170" xr:uid="{00000000-0005-0000-0000-0000A4130000}"/>
    <cellStyle name="Accent2 25 2" xfId="8171" xr:uid="{00000000-0005-0000-0000-0000A5130000}"/>
    <cellStyle name="Accent2 25 3" xfId="8172" xr:uid="{00000000-0005-0000-0000-0000A6130000}"/>
    <cellStyle name="Accent2 26" xfId="8173" xr:uid="{00000000-0005-0000-0000-0000A7130000}"/>
    <cellStyle name="Accent2 26 2" xfId="8174" xr:uid="{00000000-0005-0000-0000-0000A8130000}"/>
    <cellStyle name="Accent2 26 3" xfId="8175" xr:uid="{00000000-0005-0000-0000-0000A9130000}"/>
    <cellStyle name="Accent2 27" xfId="8176" xr:uid="{00000000-0005-0000-0000-0000AA130000}"/>
    <cellStyle name="Accent2 27 2" xfId="8177" xr:uid="{00000000-0005-0000-0000-0000AB130000}"/>
    <cellStyle name="Accent2 27 3" xfId="8178" xr:uid="{00000000-0005-0000-0000-0000AC130000}"/>
    <cellStyle name="Accent2 28" xfId="8179" xr:uid="{00000000-0005-0000-0000-0000AD130000}"/>
    <cellStyle name="Accent2 28 2" xfId="8180" xr:uid="{00000000-0005-0000-0000-0000AE130000}"/>
    <cellStyle name="Accent2 28 3" xfId="8181" xr:uid="{00000000-0005-0000-0000-0000AF130000}"/>
    <cellStyle name="Accent2 29" xfId="8182" xr:uid="{00000000-0005-0000-0000-0000B0130000}"/>
    <cellStyle name="Accent2 29 2" xfId="8183" xr:uid="{00000000-0005-0000-0000-0000B1130000}"/>
    <cellStyle name="Accent2 29 3" xfId="8184" xr:uid="{00000000-0005-0000-0000-0000B2130000}"/>
    <cellStyle name="Accent2 3" xfId="307" xr:uid="{00000000-0005-0000-0000-000092000000}"/>
    <cellStyle name="Accent2 3 2" xfId="8185" xr:uid="{00000000-0005-0000-0000-0000B4130000}"/>
    <cellStyle name="Accent2 30" xfId="8186" xr:uid="{00000000-0005-0000-0000-0000B5130000}"/>
    <cellStyle name="Accent2 31" xfId="8187" xr:uid="{00000000-0005-0000-0000-0000B6130000}"/>
    <cellStyle name="Accent2 31 2" xfId="8188" xr:uid="{00000000-0005-0000-0000-0000B7130000}"/>
    <cellStyle name="Accent2 32" xfId="8189" xr:uid="{00000000-0005-0000-0000-0000B8130000}"/>
    <cellStyle name="Accent2 33" xfId="8190" xr:uid="{00000000-0005-0000-0000-0000B9130000}"/>
    <cellStyle name="Accent2 34" xfId="8191" xr:uid="{00000000-0005-0000-0000-0000BA130000}"/>
    <cellStyle name="Accent2 35" xfId="8192" xr:uid="{00000000-0005-0000-0000-0000BB130000}"/>
    <cellStyle name="Accent2 36" xfId="8193" xr:uid="{00000000-0005-0000-0000-0000BC130000}"/>
    <cellStyle name="Accent2 37" xfId="8194" xr:uid="{00000000-0005-0000-0000-0000BD130000}"/>
    <cellStyle name="Accent2 38" xfId="8195" xr:uid="{00000000-0005-0000-0000-0000BE130000}"/>
    <cellStyle name="Accent2 39" xfId="8196" xr:uid="{00000000-0005-0000-0000-0000BF130000}"/>
    <cellStyle name="Accent2 4" xfId="308" xr:uid="{00000000-0005-0000-0000-000093000000}"/>
    <cellStyle name="Accent2 4 2" xfId="8197" xr:uid="{00000000-0005-0000-0000-0000C1130000}"/>
    <cellStyle name="Accent2 40" xfId="8198" xr:uid="{00000000-0005-0000-0000-0000C2130000}"/>
    <cellStyle name="Accent2 41" xfId="8199" xr:uid="{00000000-0005-0000-0000-0000C3130000}"/>
    <cellStyle name="Accent2 42" xfId="8200" xr:uid="{00000000-0005-0000-0000-0000C4130000}"/>
    <cellStyle name="Accent2 43" xfId="8201" xr:uid="{00000000-0005-0000-0000-0000C5130000}"/>
    <cellStyle name="Accent2 44" xfId="8202" xr:uid="{00000000-0005-0000-0000-0000C6130000}"/>
    <cellStyle name="Accent2 45" xfId="8203" xr:uid="{00000000-0005-0000-0000-0000C7130000}"/>
    <cellStyle name="Accent2 46" xfId="8204" xr:uid="{00000000-0005-0000-0000-0000C8130000}"/>
    <cellStyle name="Accent2 47" xfId="8205" xr:uid="{00000000-0005-0000-0000-0000C9130000}"/>
    <cellStyle name="Accent2 48" xfId="8206" xr:uid="{00000000-0005-0000-0000-0000CA130000}"/>
    <cellStyle name="Accent2 49" xfId="8207" xr:uid="{00000000-0005-0000-0000-0000CB130000}"/>
    <cellStyle name="Accent2 5" xfId="309" xr:uid="{00000000-0005-0000-0000-000094000000}"/>
    <cellStyle name="Accent2 5 2" xfId="8208" xr:uid="{00000000-0005-0000-0000-0000CD130000}"/>
    <cellStyle name="Accent2 50" xfId="8209" xr:uid="{00000000-0005-0000-0000-0000CE130000}"/>
    <cellStyle name="Accent2 51" xfId="8210" xr:uid="{00000000-0005-0000-0000-0000CF130000}"/>
    <cellStyle name="Accent2 52" xfId="8211" xr:uid="{00000000-0005-0000-0000-0000D0130000}"/>
    <cellStyle name="Accent2 53" xfId="8212" xr:uid="{00000000-0005-0000-0000-0000D1130000}"/>
    <cellStyle name="Accent2 54" xfId="8213" xr:uid="{00000000-0005-0000-0000-0000D2130000}"/>
    <cellStyle name="Accent2 55" xfId="8214" xr:uid="{00000000-0005-0000-0000-0000D3130000}"/>
    <cellStyle name="Accent2 56" xfId="8215" xr:uid="{00000000-0005-0000-0000-0000D4130000}"/>
    <cellStyle name="Accent2 57" xfId="8216" xr:uid="{00000000-0005-0000-0000-0000D5130000}"/>
    <cellStyle name="Accent2 58" xfId="8217" xr:uid="{00000000-0005-0000-0000-0000D6130000}"/>
    <cellStyle name="Accent2 59" xfId="8218" xr:uid="{00000000-0005-0000-0000-0000D7130000}"/>
    <cellStyle name="Accent2 6" xfId="310" xr:uid="{00000000-0005-0000-0000-000095000000}"/>
    <cellStyle name="Accent2 6 2" xfId="8219" xr:uid="{00000000-0005-0000-0000-0000D9130000}"/>
    <cellStyle name="Accent2 60" xfId="8220" xr:uid="{00000000-0005-0000-0000-0000DA130000}"/>
    <cellStyle name="Accent2 7" xfId="311" xr:uid="{00000000-0005-0000-0000-000096000000}"/>
    <cellStyle name="Accent2 7 2" xfId="8222" xr:uid="{00000000-0005-0000-0000-0000DC130000}"/>
    <cellStyle name="Accent2 7 3" xfId="8221" xr:uid="{00000000-0005-0000-0000-0000DB130000}"/>
    <cellStyle name="Accent2 8" xfId="8223" xr:uid="{00000000-0005-0000-0000-0000DD130000}"/>
    <cellStyle name="Accent2 9" xfId="8224" xr:uid="{00000000-0005-0000-0000-0000DE130000}"/>
    <cellStyle name="Accent3" xfId="89" builtinId="37" customBuiltin="1"/>
    <cellStyle name="Accent3 - 20%" xfId="312" xr:uid="{00000000-0005-0000-0000-000097000000}"/>
    <cellStyle name="Accent3 - 20% 2" xfId="8226" xr:uid="{00000000-0005-0000-0000-0000E0130000}"/>
    <cellStyle name="Accent3 - 20% 3" xfId="8227" xr:uid="{00000000-0005-0000-0000-0000E1130000}"/>
    <cellStyle name="Accent3 - 20% 3 2" xfId="8228" xr:uid="{00000000-0005-0000-0000-0000E2130000}"/>
    <cellStyle name="Accent3 - 20% 3 3" xfId="8229" xr:uid="{00000000-0005-0000-0000-0000E3130000}"/>
    <cellStyle name="Accent3 - 20% 4" xfId="8225" xr:uid="{00000000-0005-0000-0000-0000DF130000}"/>
    <cellStyle name="Accent3 - 40%" xfId="313" xr:uid="{00000000-0005-0000-0000-000098000000}"/>
    <cellStyle name="Accent3 - 40% 2" xfId="8231" xr:uid="{00000000-0005-0000-0000-0000E5130000}"/>
    <cellStyle name="Accent3 - 40% 3" xfId="8232" xr:uid="{00000000-0005-0000-0000-0000E6130000}"/>
    <cellStyle name="Accent3 - 40% 3 2" xfId="8233" xr:uid="{00000000-0005-0000-0000-0000E7130000}"/>
    <cellStyle name="Accent3 - 40% 3 3" xfId="8234" xr:uid="{00000000-0005-0000-0000-0000E8130000}"/>
    <cellStyle name="Accent3 - 40% 4" xfId="8230" xr:uid="{00000000-0005-0000-0000-0000E4130000}"/>
    <cellStyle name="Accent3 - 60%" xfId="314" xr:uid="{00000000-0005-0000-0000-000099000000}"/>
    <cellStyle name="Accent3 - 60% 2" xfId="8236" xr:uid="{00000000-0005-0000-0000-0000EA130000}"/>
    <cellStyle name="Accent3 - 60% 2 2" xfId="8237" xr:uid="{00000000-0005-0000-0000-0000EB130000}"/>
    <cellStyle name="Accent3 - 60% 2 3" xfId="8238" xr:uid="{00000000-0005-0000-0000-0000EC130000}"/>
    <cellStyle name="Accent3 - 60% 3" xfId="8235" xr:uid="{00000000-0005-0000-0000-0000E9130000}"/>
    <cellStyle name="Accent3 10" xfId="8239" xr:uid="{00000000-0005-0000-0000-0000ED130000}"/>
    <cellStyle name="Accent3 11" xfId="8240" xr:uid="{00000000-0005-0000-0000-0000EE130000}"/>
    <cellStyle name="Accent3 12" xfId="8241" xr:uid="{00000000-0005-0000-0000-0000EF130000}"/>
    <cellStyle name="Accent3 13" xfId="8242" xr:uid="{00000000-0005-0000-0000-0000F0130000}"/>
    <cellStyle name="Accent3 14" xfId="8243" xr:uid="{00000000-0005-0000-0000-0000F1130000}"/>
    <cellStyle name="Accent3 15" xfId="8244" xr:uid="{00000000-0005-0000-0000-0000F2130000}"/>
    <cellStyle name="Accent3 16" xfId="8245" xr:uid="{00000000-0005-0000-0000-0000F3130000}"/>
    <cellStyle name="Accent3 17" xfId="8246" xr:uid="{00000000-0005-0000-0000-0000F4130000}"/>
    <cellStyle name="Accent3 18" xfId="8247" xr:uid="{00000000-0005-0000-0000-0000F5130000}"/>
    <cellStyle name="Accent3 19" xfId="8248" xr:uid="{00000000-0005-0000-0000-0000F6130000}"/>
    <cellStyle name="Accent3 2" xfId="315" xr:uid="{00000000-0005-0000-0000-00009A000000}"/>
    <cellStyle name="Accent3 2 2" xfId="8250" xr:uid="{00000000-0005-0000-0000-0000F8130000}"/>
    <cellStyle name="Accent3 2 2 2" xfId="8251" xr:uid="{00000000-0005-0000-0000-0000F9130000}"/>
    <cellStyle name="Accent3 2 3" xfId="8252" xr:uid="{00000000-0005-0000-0000-0000FA130000}"/>
    <cellStyle name="Accent3 2 4" xfId="8249" xr:uid="{00000000-0005-0000-0000-0000F7130000}"/>
    <cellStyle name="Accent3 20" xfId="8253" xr:uid="{00000000-0005-0000-0000-0000FB130000}"/>
    <cellStyle name="Accent3 21" xfId="8254" xr:uid="{00000000-0005-0000-0000-0000FC130000}"/>
    <cellStyle name="Accent3 22" xfId="8255" xr:uid="{00000000-0005-0000-0000-0000FD130000}"/>
    <cellStyle name="Accent3 23" xfId="8256" xr:uid="{00000000-0005-0000-0000-0000FE130000}"/>
    <cellStyle name="Accent3 24" xfId="8257" xr:uid="{00000000-0005-0000-0000-0000FF130000}"/>
    <cellStyle name="Accent3 24 2" xfId="8258" xr:uid="{00000000-0005-0000-0000-000000140000}"/>
    <cellStyle name="Accent3 24 3" xfId="8259" xr:uid="{00000000-0005-0000-0000-000001140000}"/>
    <cellStyle name="Accent3 25" xfId="8260" xr:uid="{00000000-0005-0000-0000-000002140000}"/>
    <cellStyle name="Accent3 25 2" xfId="8261" xr:uid="{00000000-0005-0000-0000-000003140000}"/>
    <cellStyle name="Accent3 25 3" xfId="8262" xr:uid="{00000000-0005-0000-0000-000004140000}"/>
    <cellStyle name="Accent3 26" xfId="8263" xr:uid="{00000000-0005-0000-0000-000005140000}"/>
    <cellStyle name="Accent3 26 2" xfId="8264" xr:uid="{00000000-0005-0000-0000-000006140000}"/>
    <cellStyle name="Accent3 26 3" xfId="8265" xr:uid="{00000000-0005-0000-0000-000007140000}"/>
    <cellStyle name="Accent3 27" xfId="8266" xr:uid="{00000000-0005-0000-0000-000008140000}"/>
    <cellStyle name="Accent3 27 2" xfId="8267" xr:uid="{00000000-0005-0000-0000-000009140000}"/>
    <cellStyle name="Accent3 27 3" xfId="8268" xr:uid="{00000000-0005-0000-0000-00000A140000}"/>
    <cellStyle name="Accent3 28" xfId="8269" xr:uid="{00000000-0005-0000-0000-00000B140000}"/>
    <cellStyle name="Accent3 28 2" xfId="8270" xr:uid="{00000000-0005-0000-0000-00000C140000}"/>
    <cellStyle name="Accent3 28 3" xfId="8271" xr:uid="{00000000-0005-0000-0000-00000D140000}"/>
    <cellStyle name="Accent3 29" xfId="8272" xr:uid="{00000000-0005-0000-0000-00000E140000}"/>
    <cellStyle name="Accent3 29 2" xfId="8273" xr:uid="{00000000-0005-0000-0000-00000F140000}"/>
    <cellStyle name="Accent3 29 3" xfId="8274" xr:uid="{00000000-0005-0000-0000-000010140000}"/>
    <cellStyle name="Accent3 3" xfId="316" xr:uid="{00000000-0005-0000-0000-00009B000000}"/>
    <cellStyle name="Accent3 3 2" xfId="8275" xr:uid="{00000000-0005-0000-0000-000012140000}"/>
    <cellStyle name="Accent3 30" xfId="8276" xr:uid="{00000000-0005-0000-0000-000013140000}"/>
    <cellStyle name="Accent3 31" xfId="8277" xr:uid="{00000000-0005-0000-0000-000014140000}"/>
    <cellStyle name="Accent3 31 2" xfId="8278" xr:uid="{00000000-0005-0000-0000-000015140000}"/>
    <cellStyle name="Accent3 32" xfId="8279" xr:uid="{00000000-0005-0000-0000-000016140000}"/>
    <cellStyle name="Accent3 33" xfId="8280" xr:uid="{00000000-0005-0000-0000-000017140000}"/>
    <cellStyle name="Accent3 34" xfId="8281" xr:uid="{00000000-0005-0000-0000-000018140000}"/>
    <cellStyle name="Accent3 35" xfId="8282" xr:uid="{00000000-0005-0000-0000-000019140000}"/>
    <cellStyle name="Accent3 36" xfId="8283" xr:uid="{00000000-0005-0000-0000-00001A140000}"/>
    <cellStyle name="Accent3 37" xfId="8284" xr:uid="{00000000-0005-0000-0000-00001B140000}"/>
    <cellStyle name="Accent3 38" xfId="8285" xr:uid="{00000000-0005-0000-0000-00001C140000}"/>
    <cellStyle name="Accent3 39" xfId="8286" xr:uid="{00000000-0005-0000-0000-00001D140000}"/>
    <cellStyle name="Accent3 4" xfId="317" xr:uid="{00000000-0005-0000-0000-00009C000000}"/>
    <cellStyle name="Accent3 4 2" xfId="8287" xr:uid="{00000000-0005-0000-0000-00001F140000}"/>
    <cellStyle name="Accent3 40" xfId="8288" xr:uid="{00000000-0005-0000-0000-000020140000}"/>
    <cellStyle name="Accent3 41" xfId="8289" xr:uid="{00000000-0005-0000-0000-000021140000}"/>
    <cellStyle name="Accent3 42" xfId="8290" xr:uid="{00000000-0005-0000-0000-000022140000}"/>
    <cellStyle name="Accent3 43" xfId="8291" xr:uid="{00000000-0005-0000-0000-000023140000}"/>
    <cellStyle name="Accent3 44" xfId="8292" xr:uid="{00000000-0005-0000-0000-000024140000}"/>
    <cellStyle name="Accent3 45" xfId="8293" xr:uid="{00000000-0005-0000-0000-000025140000}"/>
    <cellStyle name="Accent3 46" xfId="8294" xr:uid="{00000000-0005-0000-0000-000026140000}"/>
    <cellStyle name="Accent3 47" xfId="8295" xr:uid="{00000000-0005-0000-0000-000027140000}"/>
    <cellStyle name="Accent3 48" xfId="8296" xr:uid="{00000000-0005-0000-0000-000028140000}"/>
    <cellStyle name="Accent3 49" xfId="8297" xr:uid="{00000000-0005-0000-0000-000029140000}"/>
    <cellStyle name="Accent3 5" xfId="318" xr:uid="{00000000-0005-0000-0000-00009D000000}"/>
    <cellStyle name="Accent3 5 2" xfId="8298" xr:uid="{00000000-0005-0000-0000-00002B140000}"/>
    <cellStyle name="Accent3 50" xfId="8299" xr:uid="{00000000-0005-0000-0000-00002C140000}"/>
    <cellStyle name="Accent3 51" xfId="8300" xr:uid="{00000000-0005-0000-0000-00002D140000}"/>
    <cellStyle name="Accent3 52" xfId="8301" xr:uid="{00000000-0005-0000-0000-00002E140000}"/>
    <cellStyle name="Accent3 53" xfId="8302" xr:uid="{00000000-0005-0000-0000-00002F140000}"/>
    <cellStyle name="Accent3 54" xfId="8303" xr:uid="{00000000-0005-0000-0000-000030140000}"/>
    <cellStyle name="Accent3 55" xfId="8304" xr:uid="{00000000-0005-0000-0000-000031140000}"/>
    <cellStyle name="Accent3 56" xfId="8305" xr:uid="{00000000-0005-0000-0000-000032140000}"/>
    <cellStyle name="Accent3 57" xfId="8306" xr:uid="{00000000-0005-0000-0000-000033140000}"/>
    <cellStyle name="Accent3 58" xfId="8307" xr:uid="{00000000-0005-0000-0000-000034140000}"/>
    <cellStyle name="Accent3 59" xfId="8308" xr:uid="{00000000-0005-0000-0000-000035140000}"/>
    <cellStyle name="Accent3 6" xfId="319" xr:uid="{00000000-0005-0000-0000-00009E000000}"/>
    <cellStyle name="Accent3 6 2" xfId="8309" xr:uid="{00000000-0005-0000-0000-000037140000}"/>
    <cellStyle name="Accent3 60" xfId="8310" xr:uid="{00000000-0005-0000-0000-000038140000}"/>
    <cellStyle name="Accent3 7" xfId="320" xr:uid="{00000000-0005-0000-0000-00009F000000}"/>
    <cellStyle name="Accent3 7 2" xfId="8312" xr:uid="{00000000-0005-0000-0000-00003A140000}"/>
    <cellStyle name="Accent3 7 3" xfId="8311" xr:uid="{00000000-0005-0000-0000-000039140000}"/>
    <cellStyle name="Accent3 8" xfId="8313" xr:uid="{00000000-0005-0000-0000-00003B140000}"/>
    <cellStyle name="Accent3 9" xfId="8314" xr:uid="{00000000-0005-0000-0000-00003C140000}"/>
    <cellStyle name="Accent4" xfId="93" builtinId="41" customBuiltin="1"/>
    <cellStyle name="Accent4 - 20%" xfId="321" xr:uid="{00000000-0005-0000-0000-0000A0000000}"/>
    <cellStyle name="Accent4 - 20% 2" xfId="8316" xr:uid="{00000000-0005-0000-0000-00003E140000}"/>
    <cellStyle name="Accent4 - 20% 3" xfId="8317" xr:uid="{00000000-0005-0000-0000-00003F140000}"/>
    <cellStyle name="Accent4 - 20% 3 2" xfId="8318" xr:uid="{00000000-0005-0000-0000-000040140000}"/>
    <cellStyle name="Accent4 - 20% 3 3" xfId="8319" xr:uid="{00000000-0005-0000-0000-000041140000}"/>
    <cellStyle name="Accent4 - 20% 4" xfId="8315" xr:uid="{00000000-0005-0000-0000-00003D140000}"/>
    <cellStyle name="Accent4 - 40%" xfId="322" xr:uid="{00000000-0005-0000-0000-0000A1000000}"/>
    <cellStyle name="Accent4 - 40% 2" xfId="8321" xr:uid="{00000000-0005-0000-0000-000043140000}"/>
    <cellStyle name="Accent4 - 40% 3" xfId="8322" xr:uid="{00000000-0005-0000-0000-000044140000}"/>
    <cellStyle name="Accent4 - 40% 3 2" xfId="8323" xr:uid="{00000000-0005-0000-0000-000045140000}"/>
    <cellStyle name="Accent4 - 40% 3 3" xfId="8324" xr:uid="{00000000-0005-0000-0000-000046140000}"/>
    <cellStyle name="Accent4 - 40% 4" xfId="8320" xr:uid="{00000000-0005-0000-0000-000042140000}"/>
    <cellStyle name="Accent4 - 60%" xfId="323" xr:uid="{00000000-0005-0000-0000-0000A2000000}"/>
    <cellStyle name="Accent4 - 60% 2" xfId="8326" xr:uid="{00000000-0005-0000-0000-000048140000}"/>
    <cellStyle name="Accent4 - 60% 2 2" xfId="8327" xr:uid="{00000000-0005-0000-0000-000049140000}"/>
    <cellStyle name="Accent4 - 60% 2 3" xfId="8328" xr:uid="{00000000-0005-0000-0000-00004A140000}"/>
    <cellStyle name="Accent4 - 60% 3" xfId="8325" xr:uid="{00000000-0005-0000-0000-000047140000}"/>
    <cellStyle name="Accent4 10" xfId="8329" xr:uid="{00000000-0005-0000-0000-00004B140000}"/>
    <cellStyle name="Accent4 11" xfId="8330" xr:uid="{00000000-0005-0000-0000-00004C140000}"/>
    <cellStyle name="Accent4 12" xfId="8331" xr:uid="{00000000-0005-0000-0000-00004D140000}"/>
    <cellStyle name="Accent4 13" xfId="8332" xr:uid="{00000000-0005-0000-0000-00004E140000}"/>
    <cellStyle name="Accent4 14" xfId="8333" xr:uid="{00000000-0005-0000-0000-00004F140000}"/>
    <cellStyle name="Accent4 15" xfId="8334" xr:uid="{00000000-0005-0000-0000-000050140000}"/>
    <cellStyle name="Accent4 16" xfId="8335" xr:uid="{00000000-0005-0000-0000-000051140000}"/>
    <cellStyle name="Accent4 17" xfId="8336" xr:uid="{00000000-0005-0000-0000-000052140000}"/>
    <cellStyle name="Accent4 18" xfId="8337" xr:uid="{00000000-0005-0000-0000-000053140000}"/>
    <cellStyle name="Accent4 19" xfId="8338" xr:uid="{00000000-0005-0000-0000-000054140000}"/>
    <cellStyle name="Accent4 2" xfId="324" xr:uid="{00000000-0005-0000-0000-0000A3000000}"/>
    <cellStyle name="Accent4 2 2" xfId="8340" xr:uid="{00000000-0005-0000-0000-000056140000}"/>
    <cellStyle name="Accent4 2 2 2" xfId="8341" xr:uid="{00000000-0005-0000-0000-000057140000}"/>
    <cellStyle name="Accent4 2 3" xfId="8342" xr:uid="{00000000-0005-0000-0000-000058140000}"/>
    <cellStyle name="Accent4 2 4" xfId="8339" xr:uid="{00000000-0005-0000-0000-000055140000}"/>
    <cellStyle name="Accent4 20" xfId="8343" xr:uid="{00000000-0005-0000-0000-000059140000}"/>
    <cellStyle name="Accent4 21" xfId="8344" xr:uid="{00000000-0005-0000-0000-00005A140000}"/>
    <cellStyle name="Accent4 22" xfId="8345" xr:uid="{00000000-0005-0000-0000-00005B140000}"/>
    <cellStyle name="Accent4 23" xfId="8346" xr:uid="{00000000-0005-0000-0000-00005C140000}"/>
    <cellStyle name="Accent4 24" xfId="8347" xr:uid="{00000000-0005-0000-0000-00005D140000}"/>
    <cellStyle name="Accent4 24 2" xfId="8348" xr:uid="{00000000-0005-0000-0000-00005E140000}"/>
    <cellStyle name="Accent4 24 3" xfId="8349" xr:uid="{00000000-0005-0000-0000-00005F140000}"/>
    <cellStyle name="Accent4 25" xfId="8350" xr:uid="{00000000-0005-0000-0000-000060140000}"/>
    <cellStyle name="Accent4 25 2" xfId="8351" xr:uid="{00000000-0005-0000-0000-000061140000}"/>
    <cellStyle name="Accent4 25 3" xfId="8352" xr:uid="{00000000-0005-0000-0000-000062140000}"/>
    <cellStyle name="Accent4 26" xfId="8353" xr:uid="{00000000-0005-0000-0000-000063140000}"/>
    <cellStyle name="Accent4 26 2" xfId="8354" xr:uid="{00000000-0005-0000-0000-000064140000}"/>
    <cellStyle name="Accent4 26 3" xfId="8355" xr:uid="{00000000-0005-0000-0000-000065140000}"/>
    <cellStyle name="Accent4 27" xfId="8356" xr:uid="{00000000-0005-0000-0000-000066140000}"/>
    <cellStyle name="Accent4 27 2" xfId="8357" xr:uid="{00000000-0005-0000-0000-000067140000}"/>
    <cellStyle name="Accent4 27 3" xfId="8358" xr:uid="{00000000-0005-0000-0000-000068140000}"/>
    <cellStyle name="Accent4 28" xfId="8359" xr:uid="{00000000-0005-0000-0000-000069140000}"/>
    <cellStyle name="Accent4 28 2" xfId="8360" xr:uid="{00000000-0005-0000-0000-00006A140000}"/>
    <cellStyle name="Accent4 28 3" xfId="8361" xr:uid="{00000000-0005-0000-0000-00006B140000}"/>
    <cellStyle name="Accent4 29" xfId="8362" xr:uid="{00000000-0005-0000-0000-00006C140000}"/>
    <cellStyle name="Accent4 29 2" xfId="8363" xr:uid="{00000000-0005-0000-0000-00006D140000}"/>
    <cellStyle name="Accent4 29 3" xfId="8364" xr:uid="{00000000-0005-0000-0000-00006E140000}"/>
    <cellStyle name="Accent4 3" xfId="325" xr:uid="{00000000-0005-0000-0000-0000A4000000}"/>
    <cellStyle name="Accent4 3 2" xfId="8366" xr:uid="{00000000-0005-0000-0000-000070140000}"/>
    <cellStyle name="Accent4 3 3" xfId="8367" xr:uid="{00000000-0005-0000-0000-000071140000}"/>
    <cellStyle name="Accent4 3 4" xfId="8365" xr:uid="{00000000-0005-0000-0000-00006F140000}"/>
    <cellStyle name="Accent4 30" xfId="8368" xr:uid="{00000000-0005-0000-0000-000072140000}"/>
    <cellStyle name="Accent4 31" xfId="8369" xr:uid="{00000000-0005-0000-0000-000073140000}"/>
    <cellStyle name="Accent4 31 2" xfId="8370" xr:uid="{00000000-0005-0000-0000-000074140000}"/>
    <cellStyle name="Accent4 32" xfId="8371" xr:uid="{00000000-0005-0000-0000-000075140000}"/>
    <cellStyle name="Accent4 33" xfId="8372" xr:uid="{00000000-0005-0000-0000-000076140000}"/>
    <cellStyle name="Accent4 34" xfId="8373" xr:uid="{00000000-0005-0000-0000-000077140000}"/>
    <cellStyle name="Accent4 35" xfId="8374" xr:uid="{00000000-0005-0000-0000-000078140000}"/>
    <cellStyle name="Accent4 36" xfId="8375" xr:uid="{00000000-0005-0000-0000-000079140000}"/>
    <cellStyle name="Accent4 37" xfId="8376" xr:uid="{00000000-0005-0000-0000-00007A140000}"/>
    <cellStyle name="Accent4 38" xfId="8377" xr:uid="{00000000-0005-0000-0000-00007B140000}"/>
    <cellStyle name="Accent4 39" xfId="8378" xr:uid="{00000000-0005-0000-0000-00007C140000}"/>
    <cellStyle name="Accent4 4" xfId="326" xr:uid="{00000000-0005-0000-0000-0000A5000000}"/>
    <cellStyle name="Accent4 4 2" xfId="8380" xr:uid="{00000000-0005-0000-0000-00007E140000}"/>
    <cellStyle name="Accent4 4 3" xfId="8381" xr:uid="{00000000-0005-0000-0000-00007F140000}"/>
    <cellStyle name="Accent4 4 4" xfId="8379" xr:uid="{00000000-0005-0000-0000-00007D140000}"/>
    <cellStyle name="Accent4 40" xfId="8382" xr:uid="{00000000-0005-0000-0000-000080140000}"/>
    <cellStyle name="Accent4 41" xfId="8383" xr:uid="{00000000-0005-0000-0000-000081140000}"/>
    <cellStyle name="Accent4 42" xfId="8384" xr:uid="{00000000-0005-0000-0000-000082140000}"/>
    <cellStyle name="Accent4 43" xfId="8385" xr:uid="{00000000-0005-0000-0000-000083140000}"/>
    <cellStyle name="Accent4 44" xfId="8386" xr:uid="{00000000-0005-0000-0000-000084140000}"/>
    <cellStyle name="Accent4 45" xfId="8387" xr:uid="{00000000-0005-0000-0000-000085140000}"/>
    <cellStyle name="Accent4 46" xfId="8388" xr:uid="{00000000-0005-0000-0000-000086140000}"/>
    <cellStyle name="Accent4 47" xfId="8389" xr:uid="{00000000-0005-0000-0000-000087140000}"/>
    <cellStyle name="Accent4 48" xfId="8390" xr:uid="{00000000-0005-0000-0000-000088140000}"/>
    <cellStyle name="Accent4 49" xfId="8391" xr:uid="{00000000-0005-0000-0000-000089140000}"/>
    <cellStyle name="Accent4 5" xfId="327" xr:uid="{00000000-0005-0000-0000-0000A6000000}"/>
    <cellStyle name="Accent4 5 2" xfId="8393" xr:uid="{00000000-0005-0000-0000-00008B140000}"/>
    <cellStyle name="Accent4 5 3" xfId="8394" xr:uid="{00000000-0005-0000-0000-00008C140000}"/>
    <cellStyle name="Accent4 5 4" xfId="8392" xr:uid="{00000000-0005-0000-0000-00008A140000}"/>
    <cellStyle name="Accent4 50" xfId="8395" xr:uid="{00000000-0005-0000-0000-00008D140000}"/>
    <cellStyle name="Accent4 51" xfId="8396" xr:uid="{00000000-0005-0000-0000-00008E140000}"/>
    <cellStyle name="Accent4 52" xfId="8397" xr:uid="{00000000-0005-0000-0000-00008F140000}"/>
    <cellStyle name="Accent4 53" xfId="8398" xr:uid="{00000000-0005-0000-0000-000090140000}"/>
    <cellStyle name="Accent4 54" xfId="8399" xr:uid="{00000000-0005-0000-0000-000091140000}"/>
    <cellStyle name="Accent4 55" xfId="8400" xr:uid="{00000000-0005-0000-0000-000092140000}"/>
    <cellStyle name="Accent4 56" xfId="8401" xr:uid="{00000000-0005-0000-0000-000093140000}"/>
    <cellStyle name="Accent4 57" xfId="8402" xr:uid="{00000000-0005-0000-0000-000094140000}"/>
    <cellStyle name="Accent4 58" xfId="8403" xr:uid="{00000000-0005-0000-0000-000095140000}"/>
    <cellStyle name="Accent4 59" xfId="8404" xr:uid="{00000000-0005-0000-0000-000096140000}"/>
    <cellStyle name="Accent4 6" xfId="328" xr:uid="{00000000-0005-0000-0000-0000A7000000}"/>
    <cellStyle name="Accent4 6 2" xfId="8406" xr:uid="{00000000-0005-0000-0000-000098140000}"/>
    <cellStyle name="Accent4 6 3" xfId="8407" xr:uid="{00000000-0005-0000-0000-000099140000}"/>
    <cellStyle name="Accent4 6 4" xfId="8405" xr:uid="{00000000-0005-0000-0000-000097140000}"/>
    <cellStyle name="Accent4 60" xfId="8408" xr:uid="{00000000-0005-0000-0000-00009A140000}"/>
    <cellStyle name="Accent4 7" xfId="329" xr:uid="{00000000-0005-0000-0000-0000A8000000}"/>
    <cellStyle name="Accent4 7 2" xfId="8410" xr:uid="{00000000-0005-0000-0000-00009C140000}"/>
    <cellStyle name="Accent4 7 3" xfId="8409" xr:uid="{00000000-0005-0000-0000-00009B140000}"/>
    <cellStyle name="Accent4 8" xfId="8411" xr:uid="{00000000-0005-0000-0000-00009D140000}"/>
    <cellStyle name="Accent4 9" xfId="8412" xr:uid="{00000000-0005-0000-0000-00009E140000}"/>
    <cellStyle name="Accent5" xfId="97" builtinId="45" customBuiltin="1"/>
    <cellStyle name="Accent5 - 20%" xfId="330" xr:uid="{00000000-0005-0000-0000-0000A9000000}"/>
    <cellStyle name="Accent5 - 20% 2" xfId="8414" xr:uid="{00000000-0005-0000-0000-0000A0140000}"/>
    <cellStyle name="Accent5 - 20% 3" xfId="8415" xr:uid="{00000000-0005-0000-0000-0000A1140000}"/>
    <cellStyle name="Accent5 - 20% 3 2" xfId="8416" xr:uid="{00000000-0005-0000-0000-0000A2140000}"/>
    <cellStyle name="Accent5 - 20% 3 3" xfId="8417" xr:uid="{00000000-0005-0000-0000-0000A3140000}"/>
    <cellStyle name="Accent5 - 20% 4" xfId="8413" xr:uid="{00000000-0005-0000-0000-00009F140000}"/>
    <cellStyle name="Accent5 - 40%" xfId="331" xr:uid="{00000000-0005-0000-0000-0000AA000000}"/>
    <cellStyle name="Accent5 - 40% 2" xfId="8418" xr:uid="{00000000-0005-0000-0000-0000A5140000}"/>
    <cellStyle name="Accent5 - 60%" xfId="332" xr:uid="{00000000-0005-0000-0000-0000AB000000}"/>
    <cellStyle name="Accent5 - 60% 2" xfId="8420" xr:uid="{00000000-0005-0000-0000-0000A7140000}"/>
    <cellStyle name="Accent5 - 60% 2 2" xfId="8421" xr:uid="{00000000-0005-0000-0000-0000A8140000}"/>
    <cellStyle name="Accent5 - 60% 2 3" xfId="8422" xr:uid="{00000000-0005-0000-0000-0000A9140000}"/>
    <cellStyle name="Accent5 - 60% 3" xfId="8419" xr:uid="{00000000-0005-0000-0000-0000A6140000}"/>
    <cellStyle name="Accent5 10" xfId="8423" xr:uid="{00000000-0005-0000-0000-0000AA140000}"/>
    <cellStyle name="Accent5 11" xfId="8424" xr:uid="{00000000-0005-0000-0000-0000AB140000}"/>
    <cellStyle name="Accent5 12" xfId="8425" xr:uid="{00000000-0005-0000-0000-0000AC140000}"/>
    <cellStyle name="Accent5 13" xfId="8426" xr:uid="{00000000-0005-0000-0000-0000AD140000}"/>
    <cellStyle name="Accent5 14" xfId="8427" xr:uid="{00000000-0005-0000-0000-0000AE140000}"/>
    <cellStyle name="Accent5 15" xfId="8428" xr:uid="{00000000-0005-0000-0000-0000AF140000}"/>
    <cellStyle name="Accent5 16" xfId="8429" xr:uid="{00000000-0005-0000-0000-0000B0140000}"/>
    <cellStyle name="Accent5 17" xfId="8430" xr:uid="{00000000-0005-0000-0000-0000B1140000}"/>
    <cellStyle name="Accent5 18" xfId="8431" xr:uid="{00000000-0005-0000-0000-0000B2140000}"/>
    <cellStyle name="Accent5 19" xfId="8432" xr:uid="{00000000-0005-0000-0000-0000B3140000}"/>
    <cellStyle name="Accent5 2" xfId="333" xr:uid="{00000000-0005-0000-0000-0000AC000000}"/>
    <cellStyle name="Accent5 2 2" xfId="8434" xr:uid="{00000000-0005-0000-0000-0000B5140000}"/>
    <cellStyle name="Accent5 2 2 2" xfId="8435" xr:uid="{00000000-0005-0000-0000-0000B6140000}"/>
    <cellStyle name="Accent5 2 3" xfId="8436" xr:uid="{00000000-0005-0000-0000-0000B7140000}"/>
    <cellStyle name="Accent5 2 4" xfId="8433" xr:uid="{00000000-0005-0000-0000-0000B4140000}"/>
    <cellStyle name="Accent5 20" xfId="8437" xr:uid="{00000000-0005-0000-0000-0000B8140000}"/>
    <cellStyle name="Accent5 21" xfId="8438" xr:uid="{00000000-0005-0000-0000-0000B9140000}"/>
    <cellStyle name="Accent5 22" xfId="8439" xr:uid="{00000000-0005-0000-0000-0000BA140000}"/>
    <cellStyle name="Accent5 23" xfId="8440" xr:uid="{00000000-0005-0000-0000-0000BB140000}"/>
    <cellStyle name="Accent5 24" xfId="8441" xr:uid="{00000000-0005-0000-0000-0000BC140000}"/>
    <cellStyle name="Accent5 24 2" xfId="8442" xr:uid="{00000000-0005-0000-0000-0000BD140000}"/>
    <cellStyle name="Accent5 24 3" xfId="8443" xr:uid="{00000000-0005-0000-0000-0000BE140000}"/>
    <cellStyle name="Accent5 25" xfId="8444" xr:uid="{00000000-0005-0000-0000-0000BF140000}"/>
    <cellStyle name="Accent5 25 2" xfId="8445" xr:uid="{00000000-0005-0000-0000-0000C0140000}"/>
    <cellStyle name="Accent5 25 3" xfId="8446" xr:uid="{00000000-0005-0000-0000-0000C1140000}"/>
    <cellStyle name="Accent5 26" xfId="8447" xr:uid="{00000000-0005-0000-0000-0000C2140000}"/>
    <cellStyle name="Accent5 26 2" xfId="8448" xr:uid="{00000000-0005-0000-0000-0000C3140000}"/>
    <cellStyle name="Accent5 26 3" xfId="8449" xr:uid="{00000000-0005-0000-0000-0000C4140000}"/>
    <cellStyle name="Accent5 27" xfId="8450" xr:uid="{00000000-0005-0000-0000-0000C5140000}"/>
    <cellStyle name="Accent5 27 2" xfId="8451" xr:uid="{00000000-0005-0000-0000-0000C6140000}"/>
    <cellStyle name="Accent5 27 3" xfId="8452" xr:uid="{00000000-0005-0000-0000-0000C7140000}"/>
    <cellStyle name="Accent5 28" xfId="8453" xr:uid="{00000000-0005-0000-0000-0000C8140000}"/>
    <cellStyle name="Accent5 28 2" xfId="8454" xr:uid="{00000000-0005-0000-0000-0000C9140000}"/>
    <cellStyle name="Accent5 28 3" xfId="8455" xr:uid="{00000000-0005-0000-0000-0000CA140000}"/>
    <cellStyle name="Accent5 29" xfId="8456" xr:uid="{00000000-0005-0000-0000-0000CB140000}"/>
    <cellStyle name="Accent5 3" xfId="334" xr:uid="{00000000-0005-0000-0000-0000AD000000}"/>
    <cellStyle name="Accent5 3 2" xfId="8457" xr:uid="{00000000-0005-0000-0000-0000CD140000}"/>
    <cellStyle name="Accent5 30" xfId="8458" xr:uid="{00000000-0005-0000-0000-0000CE140000}"/>
    <cellStyle name="Accent5 31" xfId="8459" xr:uid="{00000000-0005-0000-0000-0000CF140000}"/>
    <cellStyle name="Accent5 31 2" xfId="8460" xr:uid="{00000000-0005-0000-0000-0000D0140000}"/>
    <cellStyle name="Accent5 32" xfId="8461" xr:uid="{00000000-0005-0000-0000-0000D1140000}"/>
    <cellStyle name="Accent5 33" xfId="8462" xr:uid="{00000000-0005-0000-0000-0000D2140000}"/>
    <cellStyle name="Accent5 34" xfId="8463" xr:uid="{00000000-0005-0000-0000-0000D3140000}"/>
    <cellStyle name="Accent5 35" xfId="8464" xr:uid="{00000000-0005-0000-0000-0000D4140000}"/>
    <cellStyle name="Accent5 36" xfId="8465" xr:uid="{00000000-0005-0000-0000-0000D5140000}"/>
    <cellStyle name="Accent5 37" xfId="8466" xr:uid="{00000000-0005-0000-0000-0000D6140000}"/>
    <cellStyle name="Accent5 38" xfId="8467" xr:uid="{00000000-0005-0000-0000-0000D7140000}"/>
    <cellStyle name="Accent5 39" xfId="8468" xr:uid="{00000000-0005-0000-0000-0000D8140000}"/>
    <cellStyle name="Accent5 4" xfId="335" xr:uid="{00000000-0005-0000-0000-0000AE000000}"/>
    <cellStyle name="Accent5 4 2" xfId="8469" xr:uid="{00000000-0005-0000-0000-0000DA140000}"/>
    <cellStyle name="Accent5 40" xfId="8470" xr:uid="{00000000-0005-0000-0000-0000DB140000}"/>
    <cellStyle name="Accent5 41" xfId="8471" xr:uid="{00000000-0005-0000-0000-0000DC140000}"/>
    <cellStyle name="Accent5 42" xfId="8472" xr:uid="{00000000-0005-0000-0000-0000DD140000}"/>
    <cellStyle name="Accent5 43" xfId="8473" xr:uid="{00000000-0005-0000-0000-0000DE140000}"/>
    <cellStyle name="Accent5 44" xfId="8474" xr:uid="{00000000-0005-0000-0000-0000DF140000}"/>
    <cellStyle name="Accent5 45" xfId="8475" xr:uid="{00000000-0005-0000-0000-0000E0140000}"/>
    <cellStyle name="Accent5 46" xfId="8476" xr:uid="{00000000-0005-0000-0000-0000E1140000}"/>
    <cellStyle name="Accent5 47" xfId="8477" xr:uid="{00000000-0005-0000-0000-0000E2140000}"/>
    <cellStyle name="Accent5 48" xfId="8478" xr:uid="{00000000-0005-0000-0000-0000E3140000}"/>
    <cellStyle name="Accent5 49" xfId="8479" xr:uid="{00000000-0005-0000-0000-0000E4140000}"/>
    <cellStyle name="Accent5 5" xfId="336" xr:uid="{00000000-0005-0000-0000-0000AF000000}"/>
    <cellStyle name="Accent5 5 2" xfId="8480" xr:uid="{00000000-0005-0000-0000-0000E6140000}"/>
    <cellStyle name="Accent5 50" xfId="8481" xr:uid="{00000000-0005-0000-0000-0000E7140000}"/>
    <cellStyle name="Accent5 51" xfId="8482" xr:uid="{00000000-0005-0000-0000-0000E8140000}"/>
    <cellStyle name="Accent5 52" xfId="8483" xr:uid="{00000000-0005-0000-0000-0000E9140000}"/>
    <cellStyle name="Accent5 53" xfId="8484" xr:uid="{00000000-0005-0000-0000-0000EA140000}"/>
    <cellStyle name="Accent5 54" xfId="8485" xr:uid="{00000000-0005-0000-0000-0000EB140000}"/>
    <cellStyle name="Accent5 55" xfId="8486" xr:uid="{00000000-0005-0000-0000-0000EC140000}"/>
    <cellStyle name="Accent5 56" xfId="8487" xr:uid="{00000000-0005-0000-0000-0000ED140000}"/>
    <cellStyle name="Accent5 57" xfId="8488" xr:uid="{00000000-0005-0000-0000-0000EE140000}"/>
    <cellStyle name="Accent5 58" xfId="8489" xr:uid="{00000000-0005-0000-0000-0000EF140000}"/>
    <cellStyle name="Accent5 59" xfId="8490" xr:uid="{00000000-0005-0000-0000-0000F0140000}"/>
    <cellStyle name="Accent5 6" xfId="337" xr:uid="{00000000-0005-0000-0000-0000B0000000}"/>
    <cellStyle name="Accent5 6 2" xfId="8491" xr:uid="{00000000-0005-0000-0000-0000F2140000}"/>
    <cellStyle name="Accent5 60" xfId="8492" xr:uid="{00000000-0005-0000-0000-0000F3140000}"/>
    <cellStyle name="Accent5 7" xfId="338" xr:uid="{00000000-0005-0000-0000-0000B1000000}"/>
    <cellStyle name="Accent5 7 2" xfId="8494" xr:uid="{00000000-0005-0000-0000-0000F5140000}"/>
    <cellStyle name="Accent5 7 3" xfId="8493" xr:uid="{00000000-0005-0000-0000-0000F4140000}"/>
    <cellStyle name="Accent5 8" xfId="8495" xr:uid="{00000000-0005-0000-0000-0000F6140000}"/>
    <cellStyle name="Accent5 9" xfId="8496" xr:uid="{00000000-0005-0000-0000-0000F7140000}"/>
    <cellStyle name="Accent6" xfId="101" builtinId="49" customBuiltin="1"/>
    <cellStyle name="Accent6 - 20%" xfId="339" xr:uid="{00000000-0005-0000-0000-0000B2000000}"/>
    <cellStyle name="Accent6 - 20% 2" xfId="8497" xr:uid="{00000000-0005-0000-0000-0000F9140000}"/>
    <cellStyle name="Accent6 - 40%" xfId="340" xr:uid="{00000000-0005-0000-0000-0000B3000000}"/>
    <cellStyle name="Accent6 - 40% 2" xfId="8499" xr:uid="{00000000-0005-0000-0000-0000FB140000}"/>
    <cellStyle name="Accent6 - 40% 3" xfId="8500" xr:uid="{00000000-0005-0000-0000-0000FC140000}"/>
    <cellStyle name="Accent6 - 40% 3 2" xfId="8501" xr:uid="{00000000-0005-0000-0000-0000FD140000}"/>
    <cellStyle name="Accent6 - 40% 3 3" xfId="8502" xr:uid="{00000000-0005-0000-0000-0000FE140000}"/>
    <cellStyle name="Accent6 - 40% 4" xfId="8498" xr:uid="{00000000-0005-0000-0000-0000FA140000}"/>
    <cellStyle name="Accent6 - 60%" xfId="341" xr:uid="{00000000-0005-0000-0000-0000B4000000}"/>
    <cellStyle name="Accent6 - 60% 2" xfId="8504" xr:uid="{00000000-0005-0000-0000-000000150000}"/>
    <cellStyle name="Accent6 - 60% 2 2" xfId="8505" xr:uid="{00000000-0005-0000-0000-000001150000}"/>
    <cellStyle name="Accent6 - 60% 2 3" xfId="8506" xr:uid="{00000000-0005-0000-0000-000002150000}"/>
    <cellStyle name="Accent6 - 60% 3" xfId="8503" xr:uid="{00000000-0005-0000-0000-0000FF140000}"/>
    <cellStyle name="Accent6 10" xfId="8507" xr:uid="{00000000-0005-0000-0000-000003150000}"/>
    <cellStyle name="Accent6 11" xfId="8508" xr:uid="{00000000-0005-0000-0000-000004150000}"/>
    <cellStyle name="Accent6 12" xfId="8509" xr:uid="{00000000-0005-0000-0000-000005150000}"/>
    <cellStyle name="Accent6 13" xfId="8510" xr:uid="{00000000-0005-0000-0000-000006150000}"/>
    <cellStyle name="Accent6 14" xfId="8511" xr:uid="{00000000-0005-0000-0000-000007150000}"/>
    <cellStyle name="Accent6 15" xfId="8512" xr:uid="{00000000-0005-0000-0000-000008150000}"/>
    <cellStyle name="Accent6 16" xfId="8513" xr:uid="{00000000-0005-0000-0000-000009150000}"/>
    <cellStyle name="Accent6 17" xfId="8514" xr:uid="{00000000-0005-0000-0000-00000A150000}"/>
    <cellStyle name="Accent6 18" xfId="8515" xr:uid="{00000000-0005-0000-0000-00000B150000}"/>
    <cellStyle name="Accent6 19" xfId="8516" xr:uid="{00000000-0005-0000-0000-00000C150000}"/>
    <cellStyle name="Accent6 2" xfId="342" xr:uid="{00000000-0005-0000-0000-0000B5000000}"/>
    <cellStyle name="Accent6 2 2" xfId="8518" xr:uid="{00000000-0005-0000-0000-00000E150000}"/>
    <cellStyle name="Accent6 2 2 2" xfId="8519" xr:uid="{00000000-0005-0000-0000-00000F150000}"/>
    <cellStyle name="Accent6 2 3" xfId="8520" xr:uid="{00000000-0005-0000-0000-000010150000}"/>
    <cellStyle name="Accent6 2 4" xfId="8517" xr:uid="{00000000-0005-0000-0000-00000D150000}"/>
    <cellStyle name="Accent6 20" xfId="8521" xr:uid="{00000000-0005-0000-0000-000011150000}"/>
    <cellStyle name="Accent6 21" xfId="8522" xr:uid="{00000000-0005-0000-0000-000012150000}"/>
    <cellStyle name="Accent6 22" xfId="8523" xr:uid="{00000000-0005-0000-0000-000013150000}"/>
    <cellStyle name="Accent6 23" xfId="8524" xr:uid="{00000000-0005-0000-0000-000014150000}"/>
    <cellStyle name="Accent6 24" xfId="8525" xr:uid="{00000000-0005-0000-0000-000015150000}"/>
    <cellStyle name="Accent6 24 2" xfId="8526" xr:uid="{00000000-0005-0000-0000-000016150000}"/>
    <cellStyle name="Accent6 24 3" xfId="8527" xr:uid="{00000000-0005-0000-0000-000017150000}"/>
    <cellStyle name="Accent6 25" xfId="8528" xr:uid="{00000000-0005-0000-0000-000018150000}"/>
    <cellStyle name="Accent6 25 2" xfId="8529" xr:uid="{00000000-0005-0000-0000-000019150000}"/>
    <cellStyle name="Accent6 25 3" xfId="8530" xr:uid="{00000000-0005-0000-0000-00001A150000}"/>
    <cellStyle name="Accent6 26" xfId="8531" xr:uid="{00000000-0005-0000-0000-00001B150000}"/>
    <cellStyle name="Accent6 26 2" xfId="8532" xr:uid="{00000000-0005-0000-0000-00001C150000}"/>
    <cellStyle name="Accent6 26 3" xfId="8533" xr:uid="{00000000-0005-0000-0000-00001D150000}"/>
    <cellStyle name="Accent6 27" xfId="8534" xr:uid="{00000000-0005-0000-0000-00001E150000}"/>
    <cellStyle name="Accent6 27 2" xfId="8535" xr:uid="{00000000-0005-0000-0000-00001F150000}"/>
    <cellStyle name="Accent6 27 3" xfId="8536" xr:uid="{00000000-0005-0000-0000-000020150000}"/>
    <cellStyle name="Accent6 28" xfId="8537" xr:uid="{00000000-0005-0000-0000-000021150000}"/>
    <cellStyle name="Accent6 28 2" xfId="8538" xr:uid="{00000000-0005-0000-0000-000022150000}"/>
    <cellStyle name="Accent6 28 3" xfId="8539" xr:uid="{00000000-0005-0000-0000-000023150000}"/>
    <cellStyle name="Accent6 29" xfId="8540" xr:uid="{00000000-0005-0000-0000-000024150000}"/>
    <cellStyle name="Accent6 29 2" xfId="8541" xr:uid="{00000000-0005-0000-0000-000025150000}"/>
    <cellStyle name="Accent6 29 3" xfId="8542" xr:uid="{00000000-0005-0000-0000-000026150000}"/>
    <cellStyle name="Accent6 3" xfId="343" xr:uid="{00000000-0005-0000-0000-0000B6000000}"/>
    <cellStyle name="Accent6 3 2" xfId="8544" xr:uid="{00000000-0005-0000-0000-000028150000}"/>
    <cellStyle name="Accent6 3 3" xfId="8545" xr:uid="{00000000-0005-0000-0000-000029150000}"/>
    <cellStyle name="Accent6 3 4" xfId="8543" xr:uid="{00000000-0005-0000-0000-000027150000}"/>
    <cellStyle name="Accent6 30" xfId="8546" xr:uid="{00000000-0005-0000-0000-00002A150000}"/>
    <cellStyle name="Accent6 31" xfId="8547" xr:uid="{00000000-0005-0000-0000-00002B150000}"/>
    <cellStyle name="Accent6 31 2" xfId="8548" xr:uid="{00000000-0005-0000-0000-00002C150000}"/>
    <cellStyle name="Accent6 32" xfId="8549" xr:uid="{00000000-0005-0000-0000-00002D150000}"/>
    <cellStyle name="Accent6 33" xfId="8550" xr:uid="{00000000-0005-0000-0000-00002E150000}"/>
    <cellStyle name="Accent6 34" xfId="8551" xr:uid="{00000000-0005-0000-0000-00002F150000}"/>
    <cellStyle name="Accent6 35" xfId="8552" xr:uid="{00000000-0005-0000-0000-000030150000}"/>
    <cellStyle name="Accent6 36" xfId="8553" xr:uid="{00000000-0005-0000-0000-000031150000}"/>
    <cellStyle name="Accent6 37" xfId="8554" xr:uid="{00000000-0005-0000-0000-000032150000}"/>
    <cellStyle name="Accent6 38" xfId="8555" xr:uid="{00000000-0005-0000-0000-000033150000}"/>
    <cellStyle name="Accent6 39" xfId="8556" xr:uid="{00000000-0005-0000-0000-000034150000}"/>
    <cellStyle name="Accent6 4" xfId="344" xr:uid="{00000000-0005-0000-0000-0000B7000000}"/>
    <cellStyle name="Accent6 4 2" xfId="8558" xr:uid="{00000000-0005-0000-0000-000036150000}"/>
    <cellStyle name="Accent6 4 3" xfId="8559" xr:uid="{00000000-0005-0000-0000-000037150000}"/>
    <cellStyle name="Accent6 4 4" xfId="8557" xr:uid="{00000000-0005-0000-0000-000035150000}"/>
    <cellStyle name="Accent6 40" xfId="8560" xr:uid="{00000000-0005-0000-0000-000038150000}"/>
    <cellStyle name="Accent6 41" xfId="8561" xr:uid="{00000000-0005-0000-0000-000039150000}"/>
    <cellStyle name="Accent6 42" xfId="8562" xr:uid="{00000000-0005-0000-0000-00003A150000}"/>
    <cellStyle name="Accent6 43" xfId="8563" xr:uid="{00000000-0005-0000-0000-00003B150000}"/>
    <cellStyle name="Accent6 44" xfId="8564" xr:uid="{00000000-0005-0000-0000-00003C150000}"/>
    <cellStyle name="Accent6 45" xfId="8565" xr:uid="{00000000-0005-0000-0000-00003D150000}"/>
    <cellStyle name="Accent6 46" xfId="8566" xr:uid="{00000000-0005-0000-0000-00003E150000}"/>
    <cellStyle name="Accent6 47" xfId="8567" xr:uid="{00000000-0005-0000-0000-00003F150000}"/>
    <cellStyle name="Accent6 48" xfId="8568" xr:uid="{00000000-0005-0000-0000-000040150000}"/>
    <cellStyle name="Accent6 49" xfId="8569" xr:uid="{00000000-0005-0000-0000-000041150000}"/>
    <cellStyle name="Accent6 5" xfId="345" xr:uid="{00000000-0005-0000-0000-0000B8000000}"/>
    <cellStyle name="Accent6 5 2" xfId="8571" xr:uid="{00000000-0005-0000-0000-000043150000}"/>
    <cellStyle name="Accent6 5 3" xfId="8572" xr:uid="{00000000-0005-0000-0000-000044150000}"/>
    <cellStyle name="Accent6 5 4" xfId="8570" xr:uid="{00000000-0005-0000-0000-000042150000}"/>
    <cellStyle name="Accent6 50" xfId="8573" xr:uid="{00000000-0005-0000-0000-000045150000}"/>
    <cellStyle name="Accent6 51" xfId="8574" xr:uid="{00000000-0005-0000-0000-000046150000}"/>
    <cellStyle name="Accent6 52" xfId="8575" xr:uid="{00000000-0005-0000-0000-000047150000}"/>
    <cellStyle name="Accent6 53" xfId="8576" xr:uid="{00000000-0005-0000-0000-000048150000}"/>
    <cellStyle name="Accent6 54" xfId="8577" xr:uid="{00000000-0005-0000-0000-000049150000}"/>
    <cellStyle name="Accent6 55" xfId="8578" xr:uid="{00000000-0005-0000-0000-00004A150000}"/>
    <cellStyle name="Accent6 56" xfId="8579" xr:uid="{00000000-0005-0000-0000-00004B150000}"/>
    <cellStyle name="Accent6 57" xfId="8580" xr:uid="{00000000-0005-0000-0000-00004C150000}"/>
    <cellStyle name="Accent6 58" xfId="8581" xr:uid="{00000000-0005-0000-0000-00004D150000}"/>
    <cellStyle name="Accent6 59" xfId="8582" xr:uid="{00000000-0005-0000-0000-00004E150000}"/>
    <cellStyle name="Accent6 6" xfId="346" xr:uid="{00000000-0005-0000-0000-0000B9000000}"/>
    <cellStyle name="Accent6 6 2" xfId="8584" xr:uid="{00000000-0005-0000-0000-000050150000}"/>
    <cellStyle name="Accent6 6 3" xfId="8585" xr:uid="{00000000-0005-0000-0000-000051150000}"/>
    <cellStyle name="Accent6 6 4" xfId="8583" xr:uid="{00000000-0005-0000-0000-00004F150000}"/>
    <cellStyle name="Accent6 60" xfId="8586" xr:uid="{00000000-0005-0000-0000-000052150000}"/>
    <cellStyle name="Accent6 7" xfId="347" xr:uid="{00000000-0005-0000-0000-0000BA000000}"/>
    <cellStyle name="Accent6 7 2" xfId="8588" xr:uid="{00000000-0005-0000-0000-000054150000}"/>
    <cellStyle name="Accent6 7 3" xfId="8587" xr:uid="{00000000-0005-0000-0000-000053150000}"/>
    <cellStyle name="Accent6 8" xfId="8589" xr:uid="{00000000-0005-0000-0000-000055150000}"/>
    <cellStyle name="Accent6 9" xfId="8590" xr:uid="{00000000-0005-0000-0000-000056150000}"/>
    <cellStyle name="Actual Date" xfId="348" xr:uid="{00000000-0005-0000-0000-0000BB000000}"/>
    <cellStyle name="Actual Date 2" xfId="349" xr:uid="{00000000-0005-0000-0000-0000BC000000}"/>
    <cellStyle name="Actual Date 2 2" xfId="8591" xr:uid="{00000000-0005-0000-0000-000059150000}"/>
    <cellStyle name="Actual Date 2 3" xfId="8592" xr:uid="{00000000-0005-0000-0000-00005A150000}"/>
    <cellStyle name="Actual Date 2 4" xfId="5494" xr:uid="{00000000-0005-0000-0000-000058150000}"/>
    <cellStyle name="Actual Date 3" xfId="350" xr:uid="{00000000-0005-0000-0000-0000BD000000}"/>
    <cellStyle name="Actual Date 4" xfId="8593" xr:uid="{00000000-0005-0000-0000-00005C150000}"/>
    <cellStyle name="Actual Date 5" xfId="8594" xr:uid="{00000000-0005-0000-0000-00005D150000}"/>
    <cellStyle name="Actual Date_2010-2012 Program Workbook_Incent_FS" xfId="351" xr:uid="{00000000-0005-0000-0000-0000BE000000}"/>
    <cellStyle name="Address" xfId="352" xr:uid="{00000000-0005-0000-0000-0000BF000000}"/>
    <cellStyle name="Address 2" xfId="5493" xr:uid="{00000000-0005-0000-0000-000060150000}"/>
    <cellStyle name="Address 2 2" xfId="15264" xr:uid="{00000000-0005-0000-0000-000060150000}"/>
    <cellStyle name="Address 3" xfId="5508" xr:uid="{00000000-0005-0000-0000-00005F150000}"/>
    <cellStyle name="ariel" xfId="8595" xr:uid="{00000000-0005-0000-0000-000061150000}"/>
    <cellStyle name="ariel 2" xfId="8596" xr:uid="{00000000-0005-0000-0000-000062150000}"/>
    <cellStyle name="ariel 3" xfId="8597" xr:uid="{00000000-0005-0000-0000-000063150000}"/>
    <cellStyle name="ariel_Table G-2" xfId="8598" xr:uid="{00000000-0005-0000-0000-000064150000}"/>
    <cellStyle name="Array Enter" xfId="353" xr:uid="{00000000-0005-0000-0000-0000C0000000}"/>
    <cellStyle name="Array Enter 2" xfId="8599" xr:uid="{00000000-0005-0000-0000-000065150000}"/>
    <cellStyle name="Bad" xfId="71" builtinId="27" customBuiltin="1"/>
    <cellStyle name="Bad 10" xfId="8600" xr:uid="{00000000-0005-0000-0000-000066150000}"/>
    <cellStyle name="Bad 2" xfId="354" xr:uid="{00000000-0005-0000-0000-0000C1000000}"/>
    <cellStyle name="Bad 2 2" xfId="8602" xr:uid="{00000000-0005-0000-0000-000068150000}"/>
    <cellStyle name="Bad 2 2 2" xfId="8603" xr:uid="{00000000-0005-0000-0000-000069150000}"/>
    <cellStyle name="Bad 2 2 2 2" xfId="8604" xr:uid="{00000000-0005-0000-0000-00006A150000}"/>
    <cellStyle name="Bad 2 2 3" xfId="8605" xr:uid="{00000000-0005-0000-0000-00006B150000}"/>
    <cellStyle name="Bad 2 3" xfId="8606" xr:uid="{00000000-0005-0000-0000-00006C150000}"/>
    <cellStyle name="Bad 2 3 2" xfId="8607" xr:uid="{00000000-0005-0000-0000-00006D150000}"/>
    <cellStyle name="Bad 2 3 3" xfId="8608" xr:uid="{00000000-0005-0000-0000-00006E150000}"/>
    <cellStyle name="Bad 2 4" xfId="8609" xr:uid="{00000000-0005-0000-0000-00006F150000}"/>
    <cellStyle name="Bad 2 5" xfId="8601" xr:uid="{00000000-0005-0000-0000-000067150000}"/>
    <cellStyle name="Bad 3" xfId="355" xr:uid="{00000000-0005-0000-0000-0000C2000000}"/>
    <cellStyle name="Bad 3 2" xfId="8611" xr:uid="{00000000-0005-0000-0000-000071150000}"/>
    <cellStyle name="Bad 3 3" xfId="8610" xr:uid="{00000000-0005-0000-0000-000070150000}"/>
    <cellStyle name="Bad 4" xfId="356" xr:uid="{00000000-0005-0000-0000-0000C3000000}"/>
    <cellStyle name="Bad 4 2" xfId="8612" xr:uid="{00000000-0005-0000-0000-000073150000}"/>
    <cellStyle name="Bad 4 3" xfId="8613" xr:uid="{00000000-0005-0000-0000-000074150000}"/>
    <cellStyle name="Bad 5" xfId="357" xr:uid="{00000000-0005-0000-0000-0000C4000000}"/>
    <cellStyle name="Bad 6" xfId="358" xr:uid="{00000000-0005-0000-0000-0000C5000000}"/>
    <cellStyle name="Bad 7" xfId="359" xr:uid="{00000000-0005-0000-0000-0000C6000000}"/>
    <cellStyle name="Bad 8" xfId="8614" xr:uid="{00000000-0005-0000-0000-000078150000}"/>
    <cellStyle name="Bad 9" xfId="8615" xr:uid="{00000000-0005-0000-0000-000079150000}"/>
    <cellStyle name="basic" xfId="360" xr:uid="{00000000-0005-0000-0000-0000C7000000}"/>
    <cellStyle name="billion" xfId="361" xr:uid="{00000000-0005-0000-0000-0000C8000000}"/>
    <cellStyle name="Calc Currency (0)" xfId="362" xr:uid="{00000000-0005-0000-0000-0000C9000000}"/>
    <cellStyle name="Calculation" xfId="75" builtinId="22" customBuiltin="1"/>
    <cellStyle name="Calculation 10" xfId="8616" xr:uid="{00000000-0005-0000-0000-00007D150000}"/>
    <cellStyle name="Calculation 10 2" xfId="20124" xr:uid="{00000000-0005-0000-0000-00007D150000}"/>
    <cellStyle name="Calculation 10 2 2" xfId="28513" xr:uid="{F4728262-BE66-4051-A785-DEBD690E35F1}"/>
    <cellStyle name="Calculation 10 2 3" xfId="29919" xr:uid="{AF8CB3F6-2838-4B07-A2E9-4C05105B17DE}"/>
    <cellStyle name="Calculation 10 2 4" xfId="30440" xr:uid="{CEF0BB96-EE13-412B-B4DF-F21037E6A4F1}"/>
    <cellStyle name="Calculation 10 2 5" xfId="30952" xr:uid="{B6491C9C-744D-4689-B5D5-84A6E306376B}"/>
    <cellStyle name="Calculation 10 2 6" xfId="25706" xr:uid="{20A9BBAB-30D1-4D5C-988C-73EF9B4CAC5F}"/>
    <cellStyle name="Calculation 10 3" xfId="26379" xr:uid="{A42386BD-61DD-4EA7-A0F7-6B366859C47E}"/>
    <cellStyle name="Calculation 10 4" xfId="25759" xr:uid="{0A178074-7059-42E4-9A1D-D14342CE30F9}"/>
    <cellStyle name="Calculation 10 5" xfId="20926" xr:uid="{02993EB4-80D3-4CC8-AED8-FE6517143099}"/>
    <cellStyle name="Calculation 10 6" xfId="29827" xr:uid="{F0DB8C33-BCD7-4849-9D61-3DCF9481930B}"/>
    <cellStyle name="Calculation 11" xfId="8617" xr:uid="{00000000-0005-0000-0000-00007E150000}"/>
    <cellStyle name="Calculation 11 2" xfId="20125" xr:uid="{00000000-0005-0000-0000-00007E150000}"/>
    <cellStyle name="Calculation 11 2 2" xfId="28514" xr:uid="{56055907-BAB5-44FF-8C2F-82EFF315799E}"/>
    <cellStyle name="Calculation 11 2 3" xfId="29920" xr:uid="{4477E819-500B-4648-9529-F219416DDBCA}"/>
    <cellStyle name="Calculation 11 2 4" xfId="30441" xr:uid="{8D32EF4E-7948-40FB-974A-348719EFAF16}"/>
    <cellStyle name="Calculation 11 2 5" xfId="30953" xr:uid="{29EF0EA8-46A6-4EF7-810D-12A1CD791BA7}"/>
    <cellStyle name="Calculation 11 2 6" xfId="25707" xr:uid="{F6B6E552-34A9-4419-8E17-6A6F113F536B}"/>
    <cellStyle name="Calculation 11 3" xfId="20774" xr:uid="{9FCDED9E-4F37-4256-AAEC-27BC7124DD31}"/>
    <cellStyle name="Calculation 11 4" xfId="28082" xr:uid="{EEFF0868-2FD8-4674-98E4-2CD89F1635BD}"/>
    <cellStyle name="Calculation 11 5" xfId="26830" xr:uid="{464BF4E3-2A25-4D77-AC1D-D992CFAC6681}"/>
    <cellStyle name="Calculation 11 6" xfId="29826" xr:uid="{A3F5EDDC-9FA9-44BA-A590-11892B1E0B1C}"/>
    <cellStyle name="Calculation 2" xfId="363" xr:uid="{00000000-0005-0000-0000-0000CA000000}"/>
    <cellStyle name="Calculation 2 2" xfId="364" xr:uid="{00000000-0005-0000-0000-0000CB000000}"/>
    <cellStyle name="Calculation 2 2 2" xfId="8619" xr:uid="{00000000-0005-0000-0000-000081150000}"/>
    <cellStyle name="Calculation 2 2 2 2" xfId="20128" xr:uid="{00000000-0005-0000-0000-000081150000}"/>
    <cellStyle name="Calculation 2 2 2 2 2" xfId="28517" xr:uid="{C0623A12-9D9D-4592-B1F7-97BF5B77B0C6}"/>
    <cellStyle name="Calculation 2 2 2 2 3" xfId="29923" xr:uid="{67F34231-1FF5-4675-A201-16D38A4BBFA2}"/>
    <cellStyle name="Calculation 2 2 2 2 4" xfId="30444" xr:uid="{0E799068-DBD0-49B6-9FD5-1123A9FC2352}"/>
    <cellStyle name="Calculation 2 2 2 2 5" xfId="30956" xr:uid="{43930AA1-5983-4892-B587-85A3253B967C}"/>
    <cellStyle name="Calculation 2 2 2 2 6" xfId="25709" xr:uid="{C607DC3A-4761-4216-B413-9E0F58A5DA5A}"/>
    <cellStyle name="Calculation 2 2 2 3" xfId="25757" xr:uid="{B623BDF4-34F0-4457-84FA-3DDBDA3DB260}"/>
    <cellStyle name="Calculation 2 2 2 4" xfId="20773" xr:uid="{0FE4AF32-4CE2-4EF8-96D8-AA84B3C121CD}"/>
    <cellStyle name="Calculation 2 2 2 5" xfId="25760" xr:uid="{8DE08C78-5E08-43CF-B3F8-C3E9AC65B932}"/>
    <cellStyle name="Calculation 2 2 2 6" xfId="28406" xr:uid="{679CD6CB-A8CE-4595-A05A-EA0CA0210DE9}"/>
    <cellStyle name="Calculation 2 2 3" xfId="20127" xr:uid="{00000000-0005-0000-0000-000080150000}"/>
    <cellStyle name="Calculation 2 2 3 2" xfId="28516" xr:uid="{D9283E33-5C9E-4383-963E-60761759B457}"/>
    <cellStyle name="Calculation 2 2 3 3" xfId="29922" xr:uid="{90C76309-1ED0-4056-A745-A6CA7137F127}"/>
    <cellStyle name="Calculation 2 2 3 4" xfId="30443" xr:uid="{861BEB5F-0EB7-4E88-920B-370F50869A31}"/>
    <cellStyle name="Calculation 2 2 3 5" xfId="30955" xr:uid="{2F147165-0E47-4DFF-8857-FB2CF86AD0EC}"/>
    <cellStyle name="Calculation 2 2 3 6" xfId="28051" xr:uid="{19425F34-53A6-496D-88AE-D3C2A3BE8AF6}"/>
    <cellStyle name="Calculation 2 2 4" xfId="28451" xr:uid="{BB0C3150-ACED-46D6-B506-FA8520EE6425}"/>
    <cellStyle name="Calculation 2 2 5" xfId="29884" xr:uid="{DEE54E74-9197-4F31-A443-F82BAFCF3D85}"/>
    <cellStyle name="Calculation 2 2 6" xfId="30411" xr:uid="{4BD557D3-4DB4-42CC-BF91-7D24662D2D2B}"/>
    <cellStyle name="Calculation 2 2 7" xfId="30914" xr:uid="{87E628A1-A2C7-4915-8D26-E9E3E494D52F}"/>
    <cellStyle name="Calculation 2 3" xfId="8620" xr:uid="{00000000-0005-0000-0000-000082150000}"/>
    <cellStyle name="Calculation 2 3 2" xfId="20129" xr:uid="{00000000-0005-0000-0000-000082150000}"/>
    <cellStyle name="Calculation 2 3 2 2" xfId="28518" xr:uid="{98FA05B9-B792-49C2-A827-587DAD193587}"/>
    <cellStyle name="Calculation 2 3 2 3" xfId="29924" xr:uid="{8433A427-0177-497B-AC7D-7F2AF4DEB9C5}"/>
    <cellStyle name="Calculation 2 3 2 4" xfId="30445" xr:uid="{BC5F7083-ACFF-4F50-B9D6-09787D2A69A9}"/>
    <cellStyle name="Calculation 2 3 2 5" xfId="30957" xr:uid="{2799A82A-6E85-4AF4-A73F-DCB473FC8259}"/>
    <cellStyle name="Calculation 2 3 2 6" xfId="25710" xr:uid="{6C7ABBF0-FA74-4724-8E07-A693FDD666F8}"/>
    <cellStyle name="Calculation 2 3 3" xfId="25758" xr:uid="{E06FE338-AF9E-4B9D-9DFC-15EF1B98E842}"/>
    <cellStyle name="Calculation 2 3 4" xfId="26377" xr:uid="{88E03D9C-F306-4750-9711-CB083F4A77DD}"/>
    <cellStyle name="Calculation 2 3 5" xfId="28083" xr:uid="{B57E15A7-1BDA-41A8-BF4C-D230AE9CD6DB}"/>
    <cellStyle name="Calculation 2 3 6" xfId="29511" xr:uid="{7F5C4BAA-0FD1-43A6-A66E-F24E55490174}"/>
    <cellStyle name="Calculation 2 4" xfId="8618" xr:uid="{00000000-0005-0000-0000-00007F150000}"/>
    <cellStyle name="Calculation 2 4 2" xfId="25756" xr:uid="{0B3EFF6D-18F2-4932-BE8D-F00F6F52B627}"/>
    <cellStyle name="Calculation 2 4 3" xfId="26378" xr:uid="{6989132D-A305-4852-B234-8FA304260664}"/>
    <cellStyle name="Calculation 2 4 4" xfId="23302" xr:uid="{F447DB10-75BA-4D20-826D-20AB17FD565C}"/>
    <cellStyle name="Calculation 2 4 5" xfId="20766" xr:uid="{B6B7A6C9-B1DB-4C55-802B-5B00F0F7BEFD}"/>
    <cellStyle name="Calculation 2 5" xfId="20126" xr:uid="{00000000-0005-0000-0000-00007F150000}"/>
    <cellStyle name="Calculation 2 5 2" xfId="28515" xr:uid="{6BE83296-C691-4D1B-A368-C1E00993973B}"/>
    <cellStyle name="Calculation 2 5 3" xfId="29921" xr:uid="{FD37711D-B7A6-4DDA-954E-A7917800E7D9}"/>
    <cellStyle name="Calculation 2 5 4" xfId="30442" xr:uid="{C2485599-8087-4483-A275-246F7D7E50E1}"/>
    <cellStyle name="Calculation 2 5 5" xfId="30954" xr:uid="{D1C7AB94-4ECA-462F-B66D-3198F15F8439}"/>
    <cellStyle name="Calculation 2 5 6" xfId="25708" xr:uid="{480AA3BC-E6DF-4186-AE24-2776F84DF02F}"/>
    <cellStyle name="Calculation 2 6" xfId="28452" xr:uid="{35DD1BEA-B4A5-49E9-8468-31C8919D68BF}"/>
    <cellStyle name="Calculation 2 7" xfId="29885" xr:uid="{25353527-E8BA-4209-B62D-17B372197FC6}"/>
    <cellStyle name="Calculation 2 8" xfId="30412" xr:uid="{C5200CD7-0682-4822-9BF7-508D26B1DAFE}"/>
    <cellStyle name="Calculation 2 9" xfId="30911" xr:uid="{D0F45BB7-31BC-42CA-9ADA-E261DEBBB0E4}"/>
    <cellStyle name="Calculation 3" xfId="365" xr:uid="{00000000-0005-0000-0000-0000CC000000}"/>
    <cellStyle name="Calculation 3 2" xfId="366" xr:uid="{00000000-0005-0000-0000-0000CD000000}"/>
    <cellStyle name="Calculation 3 2 2" xfId="20131" xr:uid="{00000000-0005-0000-0000-000084150000}"/>
    <cellStyle name="Calculation 3 2 2 2" xfId="28520" xr:uid="{E962A4D7-D450-4F88-BA8F-47D30DB586CD}"/>
    <cellStyle name="Calculation 3 2 2 3" xfId="29926" xr:uid="{7CD2C9BB-E98A-43BD-A402-1F0FBB1EE589}"/>
    <cellStyle name="Calculation 3 2 2 4" xfId="30447" xr:uid="{1EA48040-8E75-4630-BFC6-365C90A91EBF}"/>
    <cellStyle name="Calculation 3 2 2 5" xfId="30959" xr:uid="{7B7D0E6F-9D20-4524-8344-F7027E40AC43}"/>
    <cellStyle name="Calculation 3 2 2 6" xfId="25711" xr:uid="{84C579CD-6349-4CCF-9073-FB47BC0DA8DD}"/>
    <cellStyle name="Calculation 3 2 3" xfId="28447" xr:uid="{BB39032B-9E5A-4282-B54E-1C5581AB4C4F}"/>
    <cellStyle name="Calculation 3 2 4" xfId="29880" xr:uid="{97EEC78E-7D17-4A55-B6ED-A676400E507F}"/>
    <cellStyle name="Calculation 3 2 5" xfId="29383" xr:uid="{7B4289E7-DB53-45E8-A01E-9A1A928D42B3}"/>
    <cellStyle name="Calculation 3 2 6" xfId="30912" xr:uid="{946BB853-C8E7-45EA-9E10-89216B850E6D}"/>
    <cellStyle name="Calculation 3 3" xfId="8621" xr:uid="{00000000-0005-0000-0000-000085150000}"/>
    <cellStyle name="Calculation 3 4" xfId="20130" xr:uid="{00000000-0005-0000-0000-000083150000}"/>
    <cellStyle name="Calculation 3 4 2" xfId="28519" xr:uid="{B00A258B-EF43-449D-8650-E1F9B43D0A68}"/>
    <cellStyle name="Calculation 3 4 3" xfId="29925" xr:uid="{FDDBA84E-9D9F-4C76-925D-704C37364BED}"/>
    <cellStyle name="Calculation 3 4 4" xfId="30446" xr:uid="{81252F3A-FA2F-4C43-BC4D-879AF43E6BF2}"/>
    <cellStyle name="Calculation 3 4 5" xfId="30958" xr:uid="{D5DA3CEC-9D0D-41BC-B586-E857E086DAF7}"/>
    <cellStyle name="Calculation 3 4 6" xfId="28052" xr:uid="{46C11FFA-EF35-4C05-8FCF-E3B15077E9E6}"/>
    <cellStyle name="Calculation 3 5" xfId="20912" xr:uid="{555E04F3-70C0-4B88-8AB9-08DE3318D766}"/>
    <cellStyle name="Calculation 3 6" xfId="27904" xr:uid="{F3293B6B-BE7C-42BB-9A9A-E5AFC47BA56C}"/>
    <cellStyle name="Calculation 3 7" xfId="30410" xr:uid="{5F61A7D7-2DE9-4B03-863A-EC47DA02B201}"/>
    <cellStyle name="Calculation 3 8" xfId="30913" xr:uid="{337CFA64-FB18-40D4-9A75-93C2E514CB35}"/>
    <cellStyle name="Calculation 4" xfId="367" xr:uid="{00000000-0005-0000-0000-0000CE000000}"/>
    <cellStyle name="Calculation 4 2" xfId="368" xr:uid="{00000000-0005-0000-0000-0000CF000000}"/>
    <cellStyle name="Calculation 4 2 2" xfId="20736" xr:uid="{81706F57-ED35-45E9-9EC4-71FF4F5C750F}"/>
    <cellStyle name="Calculation 4 2 3" xfId="28449" xr:uid="{512AC2AB-DE8E-46CE-BA69-89E63270C1A2}"/>
    <cellStyle name="Calculation 4 2 4" xfId="29882" xr:uid="{0E0B415F-5B14-46EC-A806-6DC6887BE2EA}"/>
    <cellStyle name="Calculation 4 2 5" xfId="30409" xr:uid="{5205205B-5C9F-4486-9CE3-145813FED6E5}"/>
    <cellStyle name="Calculation 4 2 6" xfId="30907" xr:uid="{373BB894-BBCB-4AEC-8157-E881BE652185}"/>
    <cellStyle name="Calculation 4 3" xfId="20132" xr:uid="{00000000-0005-0000-0000-000086150000}"/>
    <cellStyle name="Calculation 4 3 2" xfId="28521" xr:uid="{1D8277A9-5EF6-4EC6-BCFF-9D8114F6D013}"/>
    <cellStyle name="Calculation 4 3 3" xfId="29927" xr:uid="{8C032F61-561F-4D35-A4B0-7D4F75478970}"/>
    <cellStyle name="Calculation 4 3 4" xfId="30448" xr:uid="{A55016C5-19E9-43AE-8389-F45D777CA53D}"/>
    <cellStyle name="Calculation 4 3 5" xfId="30960" xr:uid="{8443E9A8-EE10-4DCE-A653-B473A091D770}"/>
    <cellStyle name="Calculation 4 3 6" xfId="25712" xr:uid="{592FFE90-3ACF-4DFD-8171-092817694A73}"/>
    <cellStyle name="Calculation 4 4" xfId="28450" xr:uid="{EE49F1CD-20D2-4A94-B6FE-761DD7E1800A}"/>
    <cellStyle name="Calculation 4 5" xfId="29883" xr:uid="{FFADAFFE-4AD1-4491-9503-07C7B84B7A88}"/>
    <cellStyle name="Calculation 4 6" xfId="30406" xr:uid="{0458B7A6-6798-40F2-A896-349A08A2F2A8}"/>
    <cellStyle name="Calculation 4 7" xfId="27824" xr:uid="{8C4583B7-ECC0-4771-AB59-CBE20EAD19DA}"/>
    <cellStyle name="Calculation 5" xfId="369" xr:uid="{00000000-0005-0000-0000-0000D0000000}"/>
    <cellStyle name="Calculation 5 2" xfId="370" xr:uid="{00000000-0005-0000-0000-0000D1000000}"/>
    <cellStyle name="Calculation 5 2 2" xfId="20737" xr:uid="{254CF39A-6041-402C-BBAC-21C1F63B36FD}"/>
    <cellStyle name="Calculation 5 2 3" xfId="20911" xr:uid="{FA38910F-E75B-47A6-9301-FDBAFE24929C}"/>
    <cellStyle name="Calculation 5 2 4" xfId="27905" xr:uid="{56DE3B24-DB19-4DD6-A1E3-390DAACEE200}"/>
    <cellStyle name="Calculation 5 2 5" xfId="30407" xr:uid="{D07DDB9D-2651-406F-8294-7912A5F8DCA1}"/>
    <cellStyle name="Calculation 5 2 6" xfId="30909" xr:uid="{812727EB-7686-453C-8DCF-FBBA2C35D363}"/>
    <cellStyle name="Calculation 5 3" xfId="20133" xr:uid="{00000000-0005-0000-0000-000087150000}"/>
    <cellStyle name="Calculation 5 3 2" xfId="28522" xr:uid="{E9F66961-982F-4CE3-ACE1-9852C303537E}"/>
    <cellStyle name="Calculation 5 3 3" xfId="29928" xr:uid="{130C58D2-CF45-409F-9E36-B710EE1FD182}"/>
    <cellStyle name="Calculation 5 3 4" xfId="30449" xr:uid="{A43172EF-596B-4553-A6C9-BA74957293FD}"/>
    <cellStyle name="Calculation 5 3 5" xfId="30961" xr:uid="{5BE911FE-2781-4E07-9729-6667CC7D3453}"/>
    <cellStyle name="Calculation 5 3 6" xfId="28053" xr:uid="{EAB6EDF4-CB2B-454E-83DA-DE3A21CB4DF6}"/>
    <cellStyle name="Calculation 5 4" xfId="28448" xr:uid="{4782FE55-0D29-4413-B408-2C63F6B4E9E6}"/>
    <cellStyle name="Calculation 5 5" xfId="29881" xr:uid="{76A2ABFF-1715-4A2A-B287-1C0921E670BD}"/>
    <cellStyle name="Calculation 5 6" xfId="30408" xr:uid="{891DB3DB-C493-4D4A-8E15-6893BCB409CA}"/>
    <cellStyle name="Calculation 5 7" xfId="30910" xr:uid="{0D2FC3EB-3196-4DFA-AFFC-4AEE03C364D1}"/>
    <cellStyle name="Calculation 6" xfId="371" xr:uid="{00000000-0005-0000-0000-0000D2000000}"/>
    <cellStyle name="Calculation 6 2" xfId="372" xr:uid="{00000000-0005-0000-0000-0000D3000000}"/>
    <cellStyle name="Calculation 6 2 2" xfId="20738" xr:uid="{D7D6B38D-0C80-41A3-AA35-91F25AA91C60}"/>
    <cellStyle name="Calculation 6 2 3" xfId="28446" xr:uid="{2F6B84E3-95F6-419E-8CE6-7F3DA08E9506}"/>
    <cellStyle name="Calculation 6 2 4" xfId="29879" xr:uid="{4EDC9427-DE51-4618-BD03-0B570E7CC997}"/>
    <cellStyle name="Calculation 6 2 5" xfId="30403" xr:uid="{5D38E795-99D3-4B23-969C-7DEB9A96BA6F}"/>
    <cellStyle name="Calculation 6 2 6" xfId="20844" xr:uid="{7252FB3F-920F-4402-8587-241F629FC58B}"/>
    <cellStyle name="Calculation 6 3" xfId="20134" xr:uid="{00000000-0005-0000-0000-000088150000}"/>
    <cellStyle name="Calculation 6 3 2" xfId="28523" xr:uid="{BE42061C-8976-47F1-BE84-CD6F106A1844}"/>
    <cellStyle name="Calculation 6 3 3" xfId="29929" xr:uid="{42FEE559-E590-40ED-A005-02A9EB36BCC1}"/>
    <cellStyle name="Calculation 6 3 4" xfId="30450" xr:uid="{6514CFE8-A3BD-4457-92FE-62EE3CFD15B1}"/>
    <cellStyle name="Calculation 6 3 5" xfId="30962" xr:uid="{60638F26-A8B9-432D-B092-9887296FD0C8}"/>
    <cellStyle name="Calculation 6 3 6" xfId="25713" xr:uid="{8A4BDC5D-B18F-492E-8836-56A46D7FC256}"/>
    <cellStyle name="Calculation 6 4" xfId="28443" xr:uid="{A910366B-F213-42A3-838D-2CEA24070B8F}"/>
    <cellStyle name="Calculation 6 5" xfId="29876" xr:uid="{5F40A666-661C-4D9B-827A-24F6B9137586}"/>
    <cellStyle name="Calculation 6 6" xfId="29384" xr:uid="{EF9E834F-0E7E-46EE-8D7D-E5E03B647894}"/>
    <cellStyle name="Calculation 6 7" xfId="30908" xr:uid="{DCA3E139-E496-48C1-AECF-04EEF8BE50BC}"/>
    <cellStyle name="Calculation 7" xfId="373" xr:uid="{00000000-0005-0000-0000-0000D4000000}"/>
    <cellStyle name="Calculation 7 2" xfId="374" xr:uid="{00000000-0005-0000-0000-0000D5000000}"/>
    <cellStyle name="Calculation 7 2 2" xfId="20739" xr:uid="{3FC97B81-BC35-4F31-9F98-98AD24AA2DA2}"/>
    <cellStyle name="Calculation 7 2 3" xfId="28444" xr:uid="{FD35E9DA-EE34-40F1-8B67-6A8647AB11EB}"/>
    <cellStyle name="Calculation 7 2 4" xfId="29877" xr:uid="{E73C3CB6-1863-471A-A0C7-D72E8A03AE10}"/>
    <cellStyle name="Calculation 7 2 5" xfId="30404" xr:uid="{C34AD27D-F914-41D6-B5D5-3C2C7456A249}"/>
    <cellStyle name="Calculation 7 2 6" xfId="30906" xr:uid="{7E45B4F4-0AA8-4253-A700-9BB0B7B0A05D}"/>
    <cellStyle name="Calculation 7 3" xfId="20135" xr:uid="{00000000-0005-0000-0000-000089150000}"/>
    <cellStyle name="Calculation 7 3 2" xfId="28524" xr:uid="{E41162FF-3915-478D-9B9A-FDC49EB867A6}"/>
    <cellStyle name="Calculation 7 3 3" xfId="29930" xr:uid="{70D9C9EA-5D73-4AF4-93C2-A23A5AB5D2D8}"/>
    <cellStyle name="Calculation 7 3 4" xfId="30451" xr:uid="{2DA34FC0-6085-4825-904D-13EA77B173B0}"/>
    <cellStyle name="Calculation 7 3 5" xfId="30963" xr:uid="{F0A03E8E-23B1-455B-9791-E0D93E3CE819}"/>
    <cellStyle name="Calculation 7 3 6" xfId="25714" xr:uid="{F01DD066-1D6A-4B7F-B86C-A6FD8FBF9249}"/>
    <cellStyle name="Calculation 7 4" xfId="28445" xr:uid="{C67977A1-C477-4F20-83F4-E329DD971A14}"/>
    <cellStyle name="Calculation 7 5" xfId="29878" xr:uid="{B06459DF-E320-4E24-8401-E137312581CA}"/>
    <cellStyle name="Calculation 7 6" xfId="30405" xr:uid="{33B0E22D-6812-4E0F-82E8-8233A802196F}"/>
    <cellStyle name="Calculation 7 7" xfId="30905" xr:uid="{C90A84AE-BC61-4B83-AF7B-CF3DB1FFB50D}"/>
    <cellStyle name="Calculation 8" xfId="8622" xr:uid="{00000000-0005-0000-0000-00008A150000}"/>
    <cellStyle name="Calculation 9" xfId="8623" xr:uid="{00000000-0005-0000-0000-00008B150000}"/>
    <cellStyle name="Check Cell" xfId="77" builtinId="23" customBuiltin="1"/>
    <cellStyle name="Check Cell 10" xfId="8624" xr:uid="{00000000-0005-0000-0000-00008C150000}"/>
    <cellStyle name="Check Cell 2" xfId="375" xr:uid="{00000000-0005-0000-0000-0000D6000000}"/>
    <cellStyle name="Check Cell 2 2" xfId="8626" xr:uid="{00000000-0005-0000-0000-00008E150000}"/>
    <cellStyle name="Check Cell 2 2 2" xfId="8627" xr:uid="{00000000-0005-0000-0000-00008F150000}"/>
    <cellStyle name="Check Cell 2 3" xfId="8628" xr:uid="{00000000-0005-0000-0000-000090150000}"/>
    <cellStyle name="Check Cell 2 4" xfId="8625" xr:uid="{00000000-0005-0000-0000-00008D150000}"/>
    <cellStyle name="Check Cell 3" xfId="376" xr:uid="{00000000-0005-0000-0000-0000D7000000}"/>
    <cellStyle name="Check Cell 3 2" xfId="8629" xr:uid="{00000000-0005-0000-0000-000092150000}"/>
    <cellStyle name="Check Cell 3 3" xfId="8630" xr:uid="{00000000-0005-0000-0000-000093150000}"/>
    <cellStyle name="Check Cell 4" xfId="377" xr:uid="{00000000-0005-0000-0000-0000D8000000}"/>
    <cellStyle name="Check Cell 5" xfId="378" xr:uid="{00000000-0005-0000-0000-0000D9000000}"/>
    <cellStyle name="Check Cell 6" xfId="379" xr:uid="{00000000-0005-0000-0000-0000DA000000}"/>
    <cellStyle name="Check Cell 7" xfId="380" xr:uid="{00000000-0005-0000-0000-0000DB000000}"/>
    <cellStyle name="Check Cell 8" xfId="8631" xr:uid="{00000000-0005-0000-0000-000098150000}"/>
    <cellStyle name="Check Cell 9" xfId="8632" xr:uid="{00000000-0005-0000-0000-000099150000}"/>
    <cellStyle name="City" xfId="381" xr:uid="{00000000-0005-0000-0000-0000DC000000}"/>
    <cellStyle name="City 2" xfId="5492" xr:uid="{00000000-0005-0000-0000-00009B150000}"/>
    <cellStyle name="City 2 2" xfId="15239" xr:uid="{00000000-0005-0000-0000-00009B150000}"/>
    <cellStyle name="City 3" xfId="5560" xr:uid="{00000000-0005-0000-0000-00009A150000}"/>
    <cellStyle name="Comma" xfId="64" builtinId="3"/>
    <cellStyle name="Comma  - Style1" xfId="382" xr:uid="{00000000-0005-0000-0000-0000DE000000}"/>
    <cellStyle name="Comma  - Style1 2" xfId="5491" xr:uid="{00000000-0005-0000-0000-00009E150000}"/>
    <cellStyle name="Comma  - Style2" xfId="383" xr:uid="{00000000-0005-0000-0000-0000DF000000}"/>
    <cellStyle name="Comma  - Style2 2" xfId="5490" xr:uid="{00000000-0005-0000-0000-0000A0150000}"/>
    <cellStyle name="Comma  - Style3" xfId="384" xr:uid="{00000000-0005-0000-0000-0000E0000000}"/>
    <cellStyle name="Comma  - Style3 2" xfId="5489" xr:uid="{00000000-0005-0000-0000-0000A2150000}"/>
    <cellStyle name="Comma  - Style4" xfId="385" xr:uid="{00000000-0005-0000-0000-0000E1000000}"/>
    <cellStyle name="Comma  - Style4 2" xfId="5488" xr:uid="{00000000-0005-0000-0000-0000A4150000}"/>
    <cellStyle name="Comma  - Style5" xfId="386" xr:uid="{00000000-0005-0000-0000-0000E2000000}"/>
    <cellStyle name="Comma  - Style5 2" xfId="5487" xr:uid="{00000000-0005-0000-0000-0000A6150000}"/>
    <cellStyle name="Comma  - Style6" xfId="387" xr:uid="{00000000-0005-0000-0000-0000E3000000}"/>
    <cellStyle name="Comma  - Style6 2" xfId="5550" xr:uid="{00000000-0005-0000-0000-0000A8150000}"/>
    <cellStyle name="Comma  - Style7" xfId="388" xr:uid="{00000000-0005-0000-0000-0000E4000000}"/>
    <cellStyle name="Comma  - Style7 2" xfId="5486" xr:uid="{00000000-0005-0000-0000-0000AA150000}"/>
    <cellStyle name="Comma  - Style8" xfId="389" xr:uid="{00000000-0005-0000-0000-0000E5000000}"/>
    <cellStyle name="Comma  - Style8 2" xfId="5485" xr:uid="{00000000-0005-0000-0000-0000AC150000}"/>
    <cellStyle name="Comma [0] 2" xfId="8633" xr:uid="{00000000-0005-0000-0000-0000AD150000}"/>
    <cellStyle name="Comma [0] 2 2" xfId="8634" xr:uid="{00000000-0005-0000-0000-0000AE150000}"/>
    <cellStyle name="Comma [0] 2 2 2" xfId="8635" xr:uid="{00000000-0005-0000-0000-0000AF150000}"/>
    <cellStyle name="Comma [0] 2 3" xfId="8636" xr:uid="{00000000-0005-0000-0000-0000B0150000}"/>
    <cellStyle name="Comma [0] 3" xfId="8637" xr:uid="{00000000-0005-0000-0000-0000B1150000}"/>
    <cellStyle name="Comma 10" xfId="390" xr:uid="{00000000-0005-0000-0000-0000E6000000}"/>
    <cellStyle name="Comma 10 2" xfId="5483" xr:uid="{00000000-0005-0000-0000-0000B3150000}"/>
    <cellStyle name="Comma 10 2 2" xfId="8638" xr:uid="{00000000-0005-0000-0000-0000B4150000}"/>
    <cellStyle name="Comma 10 2 2 2" xfId="8639" xr:uid="{00000000-0005-0000-0000-0000B5150000}"/>
    <cellStyle name="Comma 10 2 3" xfId="8640" xr:uid="{00000000-0005-0000-0000-0000B6150000}"/>
    <cellStyle name="Comma 10 2 3 2" xfId="8641" xr:uid="{00000000-0005-0000-0000-0000B7150000}"/>
    <cellStyle name="Comma 10 3" xfId="8642" xr:uid="{00000000-0005-0000-0000-0000B8150000}"/>
    <cellStyle name="Comma 10 3 2" xfId="8643" xr:uid="{00000000-0005-0000-0000-0000B9150000}"/>
    <cellStyle name="Comma 10 4" xfId="8644" xr:uid="{00000000-0005-0000-0000-0000BA150000}"/>
    <cellStyle name="Comma 10 5" xfId="8645" xr:uid="{00000000-0005-0000-0000-0000BB150000}"/>
    <cellStyle name="Comma 10 6" xfId="8646" xr:uid="{00000000-0005-0000-0000-0000BC150000}"/>
    <cellStyle name="Comma 10 7" xfId="5484" xr:uid="{00000000-0005-0000-0000-0000B2150000}"/>
    <cellStyle name="Comma 100" xfId="8647" xr:uid="{00000000-0005-0000-0000-0000BD150000}"/>
    <cellStyle name="Comma 101" xfId="8648" xr:uid="{00000000-0005-0000-0000-0000BE150000}"/>
    <cellStyle name="Comma 102" xfId="8649" xr:uid="{00000000-0005-0000-0000-0000BF150000}"/>
    <cellStyle name="Comma 103" xfId="8650" xr:uid="{00000000-0005-0000-0000-0000C0150000}"/>
    <cellStyle name="Comma 104" xfId="8651" xr:uid="{00000000-0005-0000-0000-0000C1150000}"/>
    <cellStyle name="Comma 105" xfId="8652" xr:uid="{00000000-0005-0000-0000-0000C2150000}"/>
    <cellStyle name="Comma 106" xfId="8653" xr:uid="{00000000-0005-0000-0000-0000C3150000}"/>
    <cellStyle name="Comma 107" xfId="8654" xr:uid="{00000000-0005-0000-0000-0000C4150000}"/>
    <cellStyle name="Comma 108" xfId="8655" xr:uid="{00000000-0005-0000-0000-0000C5150000}"/>
    <cellStyle name="Comma 109" xfId="8656" xr:uid="{00000000-0005-0000-0000-0000C6150000}"/>
    <cellStyle name="Comma 11" xfId="391" xr:uid="{00000000-0005-0000-0000-0000E7000000}"/>
    <cellStyle name="Comma 11 2" xfId="5481" xr:uid="{00000000-0005-0000-0000-0000C8150000}"/>
    <cellStyle name="Comma 11 2 2" xfId="8657" xr:uid="{00000000-0005-0000-0000-0000C9150000}"/>
    <cellStyle name="Comma 11 2 2 2" xfId="8658" xr:uid="{00000000-0005-0000-0000-0000CA150000}"/>
    <cellStyle name="Comma 11 3" xfId="8659" xr:uid="{00000000-0005-0000-0000-0000CB150000}"/>
    <cellStyle name="Comma 11 3 2" xfId="8660" xr:uid="{00000000-0005-0000-0000-0000CC150000}"/>
    <cellStyle name="Comma 11 4" xfId="8661" xr:uid="{00000000-0005-0000-0000-0000CD150000}"/>
    <cellStyle name="Comma 11 5" xfId="5482" xr:uid="{00000000-0005-0000-0000-0000C7150000}"/>
    <cellStyle name="Comma 110" xfId="8662" xr:uid="{00000000-0005-0000-0000-0000CE150000}"/>
    <cellStyle name="Comma 110 2" xfId="25761" xr:uid="{CC0ACA19-250D-49A8-8182-B80C0762033A}"/>
    <cellStyle name="Comma 111" xfId="8663" xr:uid="{00000000-0005-0000-0000-0000CF150000}"/>
    <cellStyle name="Comma 112" xfId="8664" xr:uid="{00000000-0005-0000-0000-0000D0150000}"/>
    <cellStyle name="Comma 113" xfId="5507" xr:uid="{00000000-0005-0000-0000-0000C1200000}"/>
    <cellStyle name="Comma 114" xfId="5500" xr:uid="{00000000-0005-0000-0000-0000BA4E0000}"/>
    <cellStyle name="Comma 115" xfId="13594" xr:uid="{00000000-0005-0000-0000-00005C500000}"/>
    <cellStyle name="Comma 115 2" xfId="26783" xr:uid="{CCE17FB2-396B-4FAB-B429-4BEF3941CCD1}"/>
    <cellStyle name="Comma 116" xfId="20535" xr:uid="{12A2F1FA-E9CF-451B-BE52-93BF7210B93A}"/>
    <cellStyle name="Comma 116 2" xfId="28918" xr:uid="{7EAEDE66-2F6C-4C30-AA79-4D6C40C64282}"/>
    <cellStyle name="Comma 117" xfId="20537" xr:uid="{16161602-253E-40AA-974E-F858333CD9EB}"/>
    <cellStyle name="Comma 117 2" xfId="20553" xr:uid="{38B1619A-B829-4005-8F58-4531BCD53FB3}"/>
    <cellStyle name="Comma 117 2 2" xfId="20565" xr:uid="{45822DFC-07CA-40B5-8723-40F8F3FFE95A}"/>
    <cellStyle name="Comma 117 2 2 2" xfId="28941" xr:uid="{E1E6CEA0-113D-4F73-8FD2-B9191984A7AC}"/>
    <cellStyle name="Comma 117 2 3" xfId="28933" xr:uid="{8418F9BF-1011-4485-87F4-A5C0A5F7F8CA}"/>
    <cellStyle name="Comma 117 3" xfId="28920" xr:uid="{FDDB4A72-6769-4037-8C90-4265A44BC9B0}"/>
    <cellStyle name="Comma 118" xfId="20576" xr:uid="{88319FD2-5A9B-4B0F-94E5-B714B385A4BC}"/>
    <cellStyle name="Comma 118 2" xfId="28947" xr:uid="{CF135C9A-33E6-474C-B2EE-01E64782A375}"/>
    <cellStyle name="Comma 12" xfId="392" xr:uid="{00000000-0005-0000-0000-0000E8000000}"/>
    <cellStyle name="Comma 12 2" xfId="5479" xr:uid="{00000000-0005-0000-0000-0000D2150000}"/>
    <cellStyle name="Comma 12 2 2" xfId="8665" xr:uid="{00000000-0005-0000-0000-0000D3150000}"/>
    <cellStyle name="Comma 12 2 2 2" xfId="8666" xr:uid="{00000000-0005-0000-0000-0000D4150000}"/>
    <cellStyle name="Comma 12 2 3" xfId="8667" xr:uid="{00000000-0005-0000-0000-0000D5150000}"/>
    <cellStyle name="Comma 12 2 3 2" xfId="8668" xr:uid="{00000000-0005-0000-0000-0000D6150000}"/>
    <cellStyle name="Comma 12 3" xfId="8669" xr:uid="{00000000-0005-0000-0000-0000D7150000}"/>
    <cellStyle name="Comma 12 3 2" xfId="8670" xr:uid="{00000000-0005-0000-0000-0000D8150000}"/>
    <cellStyle name="Comma 12 3 2 2" xfId="8671" xr:uid="{00000000-0005-0000-0000-0000D9150000}"/>
    <cellStyle name="Comma 12 3 3" xfId="8672" xr:uid="{00000000-0005-0000-0000-0000DA150000}"/>
    <cellStyle name="Comma 12 3 4" xfId="8673" xr:uid="{00000000-0005-0000-0000-0000DB150000}"/>
    <cellStyle name="Comma 12 4" xfId="8674" xr:uid="{00000000-0005-0000-0000-0000DC150000}"/>
    <cellStyle name="Comma 12 4 2" xfId="8675" xr:uid="{00000000-0005-0000-0000-0000DD150000}"/>
    <cellStyle name="Comma 12 5" xfId="8676" xr:uid="{00000000-0005-0000-0000-0000DE150000}"/>
    <cellStyle name="Comma 12 5 2" xfId="8677" xr:uid="{00000000-0005-0000-0000-0000DF150000}"/>
    <cellStyle name="Comma 12 6" xfId="8678" xr:uid="{00000000-0005-0000-0000-0000E0150000}"/>
    <cellStyle name="Comma 12 7" xfId="8679" xr:uid="{00000000-0005-0000-0000-0000E1150000}"/>
    <cellStyle name="Comma 12 8" xfId="5480" xr:uid="{00000000-0005-0000-0000-0000D1150000}"/>
    <cellStyle name="Comma 13" xfId="393" xr:uid="{00000000-0005-0000-0000-0000E9000000}"/>
    <cellStyle name="Comma 13 2" xfId="5477" xr:uid="{00000000-0005-0000-0000-0000E3150000}"/>
    <cellStyle name="Comma 13 2 2" xfId="8680" xr:uid="{00000000-0005-0000-0000-0000E4150000}"/>
    <cellStyle name="Comma 13 2 2 2" xfId="8681" xr:uid="{00000000-0005-0000-0000-0000E5150000}"/>
    <cellStyle name="Comma 13 2 2 2 2" xfId="25762" xr:uid="{3B36CAC8-8C91-442A-922A-D3F34353E1EB}"/>
    <cellStyle name="Comma 13 3" xfId="8682" xr:uid="{00000000-0005-0000-0000-0000E6150000}"/>
    <cellStyle name="Comma 13 3 2" xfId="8683" xr:uid="{00000000-0005-0000-0000-0000E7150000}"/>
    <cellStyle name="Comma 13 3 2 2" xfId="25763" xr:uid="{EF6BD332-FC90-4FD5-8EF2-97BB55DA9EF8}"/>
    <cellStyle name="Comma 13 4" xfId="8684" xr:uid="{00000000-0005-0000-0000-0000E8150000}"/>
    <cellStyle name="Comma 13 5" xfId="8685" xr:uid="{00000000-0005-0000-0000-0000E9150000}"/>
    <cellStyle name="Comma 13 6" xfId="8686" xr:uid="{00000000-0005-0000-0000-0000EA150000}"/>
    <cellStyle name="Comma 13 7" xfId="5478" xr:uid="{00000000-0005-0000-0000-0000E2150000}"/>
    <cellStyle name="Comma 14" xfId="394" xr:uid="{00000000-0005-0000-0000-0000EA000000}"/>
    <cellStyle name="Comma 14 2" xfId="5475" xr:uid="{00000000-0005-0000-0000-0000EC150000}"/>
    <cellStyle name="Comma 14 2 2" xfId="8687" xr:uid="{00000000-0005-0000-0000-0000ED150000}"/>
    <cellStyle name="Comma 14 3" xfId="8688" xr:uid="{00000000-0005-0000-0000-0000EE150000}"/>
    <cellStyle name="Comma 14 3 2" xfId="8689" xr:uid="{00000000-0005-0000-0000-0000EF150000}"/>
    <cellStyle name="Comma 14 4" xfId="8690" xr:uid="{00000000-0005-0000-0000-0000F0150000}"/>
    <cellStyle name="Comma 14 5" xfId="8691" xr:uid="{00000000-0005-0000-0000-0000F1150000}"/>
    <cellStyle name="Comma 14 6" xfId="8692" xr:uid="{00000000-0005-0000-0000-0000F2150000}"/>
    <cellStyle name="Comma 14 7" xfId="5476" xr:uid="{00000000-0005-0000-0000-0000EB150000}"/>
    <cellStyle name="Comma 15" xfId="395" xr:uid="{00000000-0005-0000-0000-0000EB000000}"/>
    <cellStyle name="Comma 15 2" xfId="5474" xr:uid="{00000000-0005-0000-0000-0000F4150000}"/>
    <cellStyle name="Comma 15 2 2" xfId="8693" xr:uid="{00000000-0005-0000-0000-0000F5150000}"/>
    <cellStyle name="Comma 15 3" xfId="8694" xr:uid="{00000000-0005-0000-0000-0000F6150000}"/>
    <cellStyle name="Comma 15 3 2" xfId="8695" xr:uid="{00000000-0005-0000-0000-0000F7150000}"/>
    <cellStyle name="Comma 15 4" xfId="8696" xr:uid="{00000000-0005-0000-0000-0000F8150000}"/>
    <cellStyle name="Comma 15 5" xfId="8697" xr:uid="{00000000-0005-0000-0000-0000F9150000}"/>
    <cellStyle name="Comma 16" xfId="396" xr:uid="{00000000-0005-0000-0000-0000EC000000}"/>
    <cellStyle name="Comma 16 2" xfId="5472" xr:uid="{00000000-0005-0000-0000-0000FB150000}"/>
    <cellStyle name="Comma 16 2 2" xfId="8698" xr:uid="{00000000-0005-0000-0000-0000FC150000}"/>
    <cellStyle name="Comma 16 3" xfId="8699" xr:uid="{00000000-0005-0000-0000-0000FD150000}"/>
    <cellStyle name="Comma 16 3 2" xfId="8700" xr:uid="{00000000-0005-0000-0000-0000FE150000}"/>
    <cellStyle name="Comma 16 4" xfId="8701" xr:uid="{00000000-0005-0000-0000-0000FF150000}"/>
    <cellStyle name="Comma 16 5" xfId="8702" xr:uid="{00000000-0005-0000-0000-000000160000}"/>
    <cellStyle name="Comma 16 6" xfId="8703" xr:uid="{00000000-0005-0000-0000-000001160000}"/>
    <cellStyle name="Comma 16 7" xfId="5473" xr:uid="{00000000-0005-0000-0000-0000FA150000}"/>
    <cellStyle name="Comma 17" xfId="2927" xr:uid="{00000000-0005-0000-0000-0000ED000000}"/>
    <cellStyle name="Comma 17 10" xfId="8704" xr:uid="{00000000-0005-0000-0000-000003160000}"/>
    <cellStyle name="Comma 17 10 2" xfId="8705" xr:uid="{00000000-0005-0000-0000-000004160000}"/>
    <cellStyle name="Comma 17 10 2 2" xfId="8706" xr:uid="{00000000-0005-0000-0000-000005160000}"/>
    <cellStyle name="Comma 17 10 3" xfId="8707" xr:uid="{00000000-0005-0000-0000-000006160000}"/>
    <cellStyle name="Comma 17 10 3 2" xfId="8708" xr:uid="{00000000-0005-0000-0000-000007160000}"/>
    <cellStyle name="Comma 17 10 3 3" xfId="25764" xr:uid="{32984EAC-EFD7-4A80-886C-1C19BFE878EE}"/>
    <cellStyle name="Comma 17 11" xfId="8709" xr:uid="{00000000-0005-0000-0000-000008160000}"/>
    <cellStyle name="Comma 17 12" xfId="8710" xr:uid="{00000000-0005-0000-0000-000009160000}"/>
    <cellStyle name="Comma 17 13" xfId="5547" xr:uid="{00000000-0005-0000-0000-000002160000}"/>
    <cellStyle name="Comma 17 14" xfId="20999" xr:uid="{8C527D7B-8BBD-40EF-B1DF-053DD54CA287}"/>
    <cellStyle name="Comma 17 2" xfId="5549" xr:uid="{00000000-0005-0000-0000-00000A160000}"/>
    <cellStyle name="Comma 17 2 10" xfId="8711" xr:uid="{00000000-0005-0000-0000-00000B160000}"/>
    <cellStyle name="Comma 17 2 10 2" xfId="25765" xr:uid="{ACC09BC4-0DAC-4D30-AB31-6BE694671D14}"/>
    <cellStyle name="Comma 17 2 2" xfId="8712" xr:uid="{00000000-0005-0000-0000-00000C160000}"/>
    <cellStyle name="Comma 17 2 2 2" xfId="8713" xr:uid="{00000000-0005-0000-0000-00000D160000}"/>
    <cellStyle name="Comma 17 2 2 2 2" xfId="8714" xr:uid="{00000000-0005-0000-0000-00000E160000}"/>
    <cellStyle name="Comma 17 2 2 2 2 2" xfId="8715" xr:uid="{00000000-0005-0000-0000-00000F160000}"/>
    <cellStyle name="Comma 17 2 2 2 3" xfId="8716" xr:uid="{00000000-0005-0000-0000-000010160000}"/>
    <cellStyle name="Comma 17 2 2 2 3 2" xfId="8717" xr:uid="{00000000-0005-0000-0000-000011160000}"/>
    <cellStyle name="Comma 17 2 2 2 4" xfId="8718" xr:uid="{00000000-0005-0000-0000-000012160000}"/>
    <cellStyle name="Comma 17 2 2 2 4 2" xfId="8719" xr:uid="{00000000-0005-0000-0000-000013160000}"/>
    <cellStyle name="Comma 17 2 2 2 5" xfId="8720" xr:uid="{00000000-0005-0000-0000-000014160000}"/>
    <cellStyle name="Comma 17 2 2 2 5 2" xfId="8721" xr:uid="{00000000-0005-0000-0000-000015160000}"/>
    <cellStyle name="Comma 17 2 2 2 5 2 2" xfId="8722" xr:uid="{00000000-0005-0000-0000-000016160000}"/>
    <cellStyle name="Comma 17 2 2 2 5 3" xfId="8723" xr:uid="{00000000-0005-0000-0000-000017160000}"/>
    <cellStyle name="Comma 17 2 2 2 5 3 2" xfId="8724" xr:uid="{00000000-0005-0000-0000-000018160000}"/>
    <cellStyle name="Comma 17 2 2 2 5 3 3" xfId="25766" xr:uid="{7A0AB0C6-0CDD-4CE9-AE13-4EC6CA1C004D}"/>
    <cellStyle name="Comma 17 2 2 3" xfId="8725" xr:uid="{00000000-0005-0000-0000-000019160000}"/>
    <cellStyle name="Comma 17 2 2 3 2" xfId="8726" xr:uid="{00000000-0005-0000-0000-00001A160000}"/>
    <cellStyle name="Comma 17 2 2 3 2 2" xfId="8727" xr:uid="{00000000-0005-0000-0000-00001B160000}"/>
    <cellStyle name="Comma 17 2 2 3 2 3" xfId="8728" xr:uid="{00000000-0005-0000-0000-00001C160000}"/>
    <cellStyle name="Comma 17 2 2 3 2 3 2" xfId="25767" xr:uid="{85927848-7ABE-4691-B8DF-438EB1D2E9B8}"/>
    <cellStyle name="Comma 17 2 2 3 3" xfId="8729" xr:uid="{00000000-0005-0000-0000-00001D160000}"/>
    <cellStyle name="Comma 17 2 2 3 4" xfId="8730" xr:uid="{00000000-0005-0000-0000-00001E160000}"/>
    <cellStyle name="Comma 17 2 2 3 4 2" xfId="25768" xr:uid="{DCA0FA57-B8C7-4A10-9DEE-DED316187D2D}"/>
    <cellStyle name="Comma 17 2 2 4" xfId="8731" xr:uid="{00000000-0005-0000-0000-00001F160000}"/>
    <cellStyle name="Comma 17 2 2 4 2" xfId="8732" xr:uid="{00000000-0005-0000-0000-000020160000}"/>
    <cellStyle name="Comma 17 2 2 5" xfId="8733" xr:uid="{00000000-0005-0000-0000-000021160000}"/>
    <cellStyle name="Comma 17 2 2 5 2" xfId="8734" xr:uid="{00000000-0005-0000-0000-000022160000}"/>
    <cellStyle name="Comma 17 2 2 5 3" xfId="8735" xr:uid="{00000000-0005-0000-0000-000023160000}"/>
    <cellStyle name="Comma 17 2 2 5 4" xfId="8736" xr:uid="{00000000-0005-0000-0000-000024160000}"/>
    <cellStyle name="Comma 17 2 2 5 4 2" xfId="25769" xr:uid="{988120E7-4F18-4577-95DB-5CDB2BCF9C4E}"/>
    <cellStyle name="Comma 17 2 2 6" xfId="8737" xr:uid="{00000000-0005-0000-0000-000025160000}"/>
    <cellStyle name="Comma 17 2 2 6 2" xfId="8738" xr:uid="{00000000-0005-0000-0000-000026160000}"/>
    <cellStyle name="Comma 17 2 2 7" xfId="8739" xr:uid="{00000000-0005-0000-0000-000027160000}"/>
    <cellStyle name="Comma 17 2 2 7 2" xfId="8740" xr:uid="{00000000-0005-0000-0000-000028160000}"/>
    <cellStyle name="Comma 17 2 2 7 2 2" xfId="8741" xr:uid="{00000000-0005-0000-0000-000029160000}"/>
    <cellStyle name="Comma 17 2 2 7 3" xfId="8742" xr:uid="{00000000-0005-0000-0000-00002A160000}"/>
    <cellStyle name="Comma 17 2 2 7 3 2" xfId="8743" xr:uid="{00000000-0005-0000-0000-00002B160000}"/>
    <cellStyle name="Comma 17 2 2 7 3 3" xfId="25770" xr:uid="{E2852652-D96A-45DF-8470-C7FD566469A2}"/>
    <cellStyle name="Comma 17 2 2 8" xfId="8744" xr:uid="{00000000-0005-0000-0000-00002C160000}"/>
    <cellStyle name="Comma 17 2 2 8 2" xfId="25771" xr:uid="{138B0832-905A-41BD-8825-9CD0D7F91F8D}"/>
    <cellStyle name="Comma 17 2 3" xfId="8745" xr:uid="{00000000-0005-0000-0000-00002D160000}"/>
    <cellStyle name="Comma 17 2 3 2" xfId="8746" xr:uid="{00000000-0005-0000-0000-00002E160000}"/>
    <cellStyle name="Comma 17 2 3 3" xfId="8747" xr:uid="{00000000-0005-0000-0000-00002F160000}"/>
    <cellStyle name="Comma 17 2 3 3 2" xfId="8748" xr:uid="{00000000-0005-0000-0000-000030160000}"/>
    <cellStyle name="Comma 17 2 3 4" xfId="8749" xr:uid="{00000000-0005-0000-0000-000031160000}"/>
    <cellStyle name="Comma 17 2 3 4 2" xfId="8750" xr:uid="{00000000-0005-0000-0000-000032160000}"/>
    <cellStyle name="Comma 17 2 3 5" xfId="8751" xr:uid="{00000000-0005-0000-0000-000033160000}"/>
    <cellStyle name="Comma 17 2 3 5 2" xfId="8752" xr:uid="{00000000-0005-0000-0000-000034160000}"/>
    <cellStyle name="Comma 17 2 3 6" xfId="8753" xr:uid="{00000000-0005-0000-0000-000035160000}"/>
    <cellStyle name="Comma 17 2 3 6 2" xfId="8754" xr:uid="{00000000-0005-0000-0000-000036160000}"/>
    <cellStyle name="Comma 17 2 3 6 2 2" xfId="8755" xr:uid="{00000000-0005-0000-0000-000037160000}"/>
    <cellStyle name="Comma 17 2 3 6 3" xfId="8756" xr:uid="{00000000-0005-0000-0000-000038160000}"/>
    <cellStyle name="Comma 17 2 3 6 3 2" xfId="8757" xr:uid="{00000000-0005-0000-0000-000039160000}"/>
    <cellStyle name="Comma 17 2 3 6 3 3" xfId="25772" xr:uid="{CD06383F-97D7-4FCB-8FAD-BBD2E0BF94A1}"/>
    <cellStyle name="Comma 17 2 4" xfId="8758" xr:uid="{00000000-0005-0000-0000-00003A160000}"/>
    <cellStyle name="Comma 17 2 5" xfId="8759" xr:uid="{00000000-0005-0000-0000-00003B160000}"/>
    <cellStyle name="Comma 17 2 5 2" xfId="8760" xr:uid="{00000000-0005-0000-0000-00003C160000}"/>
    <cellStyle name="Comma 17 2 5 2 2" xfId="8761" xr:uid="{00000000-0005-0000-0000-00003D160000}"/>
    <cellStyle name="Comma 17 2 5 2 3" xfId="8762" xr:uid="{00000000-0005-0000-0000-00003E160000}"/>
    <cellStyle name="Comma 17 2 5 2 3 2" xfId="25773" xr:uid="{84EDD3BC-361E-4179-A592-6F4015E21BA8}"/>
    <cellStyle name="Comma 17 2 5 3" xfId="8763" xr:uid="{00000000-0005-0000-0000-00003F160000}"/>
    <cellStyle name="Comma 17 2 5 4" xfId="8764" xr:uid="{00000000-0005-0000-0000-000040160000}"/>
    <cellStyle name="Comma 17 2 5 4 2" xfId="25774" xr:uid="{D7194D30-C457-483A-BDBE-ED3A484AECD3}"/>
    <cellStyle name="Comma 17 2 6" xfId="8765" xr:uid="{00000000-0005-0000-0000-000041160000}"/>
    <cellStyle name="Comma 17 2 6 2" xfId="8766" xr:uid="{00000000-0005-0000-0000-000042160000}"/>
    <cellStyle name="Comma 17 2 7" xfId="8767" xr:uid="{00000000-0005-0000-0000-000043160000}"/>
    <cellStyle name="Comma 17 2 7 2" xfId="8768" xr:uid="{00000000-0005-0000-0000-000044160000}"/>
    <cellStyle name="Comma 17 2 7 3" xfId="8769" xr:uid="{00000000-0005-0000-0000-000045160000}"/>
    <cellStyle name="Comma 17 2 7 4" xfId="8770" xr:uid="{00000000-0005-0000-0000-000046160000}"/>
    <cellStyle name="Comma 17 2 7 4 2" xfId="25775" xr:uid="{F2173CD4-E714-4826-AC04-716FBEFD8EB6}"/>
    <cellStyle name="Comma 17 2 8" xfId="8771" xr:uid="{00000000-0005-0000-0000-000047160000}"/>
    <cellStyle name="Comma 17 2 8 2" xfId="8772" xr:uid="{00000000-0005-0000-0000-000048160000}"/>
    <cellStyle name="Comma 17 2 8 3" xfId="8773" xr:uid="{00000000-0005-0000-0000-000049160000}"/>
    <cellStyle name="Comma 17 2 8 4" xfId="8774" xr:uid="{00000000-0005-0000-0000-00004A160000}"/>
    <cellStyle name="Comma 17 2 9" xfId="8775" xr:uid="{00000000-0005-0000-0000-00004B160000}"/>
    <cellStyle name="Comma 17 2 9 2" xfId="8776" xr:uid="{00000000-0005-0000-0000-00004C160000}"/>
    <cellStyle name="Comma 17 2 9 2 2" xfId="8777" xr:uid="{00000000-0005-0000-0000-00004D160000}"/>
    <cellStyle name="Comma 17 2 9 3" xfId="8778" xr:uid="{00000000-0005-0000-0000-00004E160000}"/>
    <cellStyle name="Comma 17 2 9 3 2" xfId="8779" xr:uid="{00000000-0005-0000-0000-00004F160000}"/>
    <cellStyle name="Comma 17 2 9 3 3" xfId="25776" xr:uid="{1135CB3F-BDBE-45C8-A78A-52A878AAED89}"/>
    <cellStyle name="Comma 17 3" xfId="8780" xr:uid="{00000000-0005-0000-0000-000050160000}"/>
    <cellStyle name="Comma 17 3 2" xfId="8781" xr:uid="{00000000-0005-0000-0000-000051160000}"/>
    <cellStyle name="Comma 17 3 2 2" xfId="8782" xr:uid="{00000000-0005-0000-0000-000052160000}"/>
    <cellStyle name="Comma 17 3 2 2 2" xfId="8783" xr:uid="{00000000-0005-0000-0000-000053160000}"/>
    <cellStyle name="Comma 17 3 2 3" xfId="8784" xr:uid="{00000000-0005-0000-0000-000054160000}"/>
    <cellStyle name="Comma 17 3 2 3 2" xfId="8785" xr:uid="{00000000-0005-0000-0000-000055160000}"/>
    <cellStyle name="Comma 17 3 2 4" xfId="8786" xr:uid="{00000000-0005-0000-0000-000056160000}"/>
    <cellStyle name="Comma 17 3 2 4 2" xfId="8787" xr:uid="{00000000-0005-0000-0000-000057160000}"/>
    <cellStyle name="Comma 17 3 2 5" xfId="8788" xr:uid="{00000000-0005-0000-0000-000058160000}"/>
    <cellStyle name="Comma 17 3 2 5 2" xfId="8789" xr:uid="{00000000-0005-0000-0000-000059160000}"/>
    <cellStyle name="Comma 17 3 2 5 2 2" xfId="8790" xr:uid="{00000000-0005-0000-0000-00005A160000}"/>
    <cellStyle name="Comma 17 3 2 5 3" xfId="8791" xr:uid="{00000000-0005-0000-0000-00005B160000}"/>
    <cellStyle name="Comma 17 3 2 5 3 2" xfId="8792" xr:uid="{00000000-0005-0000-0000-00005C160000}"/>
    <cellStyle name="Comma 17 3 2 5 3 3" xfId="25777" xr:uid="{986B1F06-9446-4311-AAC7-0492E76F122C}"/>
    <cellStyle name="Comma 17 3 3" xfId="8793" xr:uid="{00000000-0005-0000-0000-00005D160000}"/>
    <cellStyle name="Comma 17 3 3 2" xfId="8794" xr:uid="{00000000-0005-0000-0000-00005E160000}"/>
    <cellStyle name="Comma 17 3 3 2 2" xfId="8795" xr:uid="{00000000-0005-0000-0000-00005F160000}"/>
    <cellStyle name="Comma 17 3 3 2 3" xfId="8796" xr:uid="{00000000-0005-0000-0000-000060160000}"/>
    <cellStyle name="Comma 17 3 3 2 3 2" xfId="25778" xr:uid="{40CD76E1-28CA-4837-B8EB-28F78F010008}"/>
    <cellStyle name="Comma 17 3 3 3" xfId="8797" xr:uid="{00000000-0005-0000-0000-000061160000}"/>
    <cellStyle name="Comma 17 3 3 4" xfId="8798" xr:uid="{00000000-0005-0000-0000-000062160000}"/>
    <cellStyle name="Comma 17 3 3 4 2" xfId="25779" xr:uid="{9796D875-1932-43E5-A15D-664DDE6825F6}"/>
    <cellStyle name="Comma 17 3 4" xfId="8799" xr:uid="{00000000-0005-0000-0000-000063160000}"/>
    <cellStyle name="Comma 17 3 4 2" xfId="8800" xr:uid="{00000000-0005-0000-0000-000064160000}"/>
    <cellStyle name="Comma 17 3 5" xfId="8801" xr:uid="{00000000-0005-0000-0000-000065160000}"/>
    <cellStyle name="Comma 17 3 5 2" xfId="8802" xr:uid="{00000000-0005-0000-0000-000066160000}"/>
    <cellStyle name="Comma 17 3 5 3" xfId="8803" xr:uid="{00000000-0005-0000-0000-000067160000}"/>
    <cellStyle name="Comma 17 3 5 4" xfId="8804" xr:uid="{00000000-0005-0000-0000-000068160000}"/>
    <cellStyle name="Comma 17 3 5 4 2" xfId="25780" xr:uid="{26347A3E-3B33-48EB-9EAF-1102861A9785}"/>
    <cellStyle name="Comma 17 3 6" xfId="8805" xr:uid="{00000000-0005-0000-0000-000069160000}"/>
    <cellStyle name="Comma 17 3 6 2" xfId="8806" xr:uid="{00000000-0005-0000-0000-00006A160000}"/>
    <cellStyle name="Comma 17 3 7" xfId="8807" xr:uid="{00000000-0005-0000-0000-00006B160000}"/>
    <cellStyle name="Comma 17 3 7 2" xfId="8808" xr:uid="{00000000-0005-0000-0000-00006C160000}"/>
    <cellStyle name="Comma 17 3 7 2 2" xfId="8809" xr:uid="{00000000-0005-0000-0000-00006D160000}"/>
    <cellStyle name="Comma 17 3 7 3" xfId="8810" xr:uid="{00000000-0005-0000-0000-00006E160000}"/>
    <cellStyle name="Comma 17 3 7 3 2" xfId="8811" xr:uid="{00000000-0005-0000-0000-00006F160000}"/>
    <cellStyle name="Comma 17 3 7 3 3" xfId="25781" xr:uid="{2C1AD957-0EA5-447A-AF31-C843F94B029F}"/>
    <cellStyle name="Comma 17 3 8" xfId="8812" xr:uid="{00000000-0005-0000-0000-000070160000}"/>
    <cellStyle name="Comma 17 3 8 2" xfId="25782" xr:uid="{57907E75-A062-424B-BECD-6628C47B5D9E}"/>
    <cellStyle name="Comma 17 4" xfId="8813" xr:uid="{00000000-0005-0000-0000-000071160000}"/>
    <cellStyle name="Comma 17 4 2" xfId="8814" xr:uid="{00000000-0005-0000-0000-000072160000}"/>
    <cellStyle name="Comma 17 4 3" xfId="8815" xr:uid="{00000000-0005-0000-0000-000073160000}"/>
    <cellStyle name="Comma 17 4 3 2" xfId="8816" xr:uid="{00000000-0005-0000-0000-000074160000}"/>
    <cellStyle name="Comma 17 4 4" xfId="8817" xr:uid="{00000000-0005-0000-0000-000075160000}"/>
    <cellStyle name="Comma 17 4 4 2" xfId="8818" xr:uid="{00000000-0005-0000-0000-000076160000}"/>
    <cellStyle name="Comma 17 4 4 3" xfId="8819" xr:uid="{00000000-0005-0000-0000-000077160000}"/>
    <cellStyle name="Comma 17 4 4 4" xfId="8820" xr:uid="{00000000-0005-0000-0000-000078160000}"/>
    <cellStyle name="Comma 17 4 4 4 2" xfId="25784" xr:uid="{16EF6C74-30D4-4E09-A2E3-9AACE59D1D96}"/>
    <cellStyle name="Comma 17 4 5" xfId="8821" xr:uid="{00000000-0005-0000-0000-000079160000}"/>
    <cellStyle name="Comma 17 4 5 2" xfId="8822" xr:uid="{00000000-0005-0000-0000-00007A160000}"/>
    <cellStyle name="Comma 17 4 6" xfId="8823" xr:uid="{00000000-0005-0000-0000-00007B160000}"/>
    <cellStyle name="Comma 17 4 6 2" xfId="8824" xr:uid="{00000000-0005-0000-0000-00007C160000}"/>
    <cellStyle name="Comma 17 4 6 2 2" xfId="8825" xr:uid="{00000000-0005-0000-0000-00007D160000}"/>
    <cellStyle name="Comma 17 4 6 3" xfId="8826" xr:uid="{00000000-0005-0000-0000-00007E160000}"/>
    <cellStyle name="Comma 17 4 6 3 2" xfId="8827" xr:uid="{00000000-0005-0000-0000-00007F160000}"/>
    <cellStyle name="Comma 17 4 6 3 3" xfId="25786" xr:uid="{314AD0DB-7687-4D49-BC8F-743737E2E713}"/>
    <cellStyle name="Comma 17 4 7" xfId="8828" xr:uid="{00000000-0005-0000-0000-000080160000}"/>
    <cellStyle name="Comma 17 4 7 2" xfId="25787" xr:uid="{3082190F-6B5F-4937-B28D-C6A4F3EDFCE2}"/>
    <cellStyle name="Comma 17 5" xfId="8829" xr:uid="{00000000-0005-0000-0000-000081160000}"/>
    <cellStyle name="Comma 17 6" xfId="8830" xr:uid="{00000000-0005-0000-0000-000082160000}"/>
    <cellStyle name="Comma 17 6 2" xfId="8831" xr:uid="{00000000-0005-0000-0000-000083160000}"/>
    <cellStyle name="Comma 17 6 2 2" xfId="8832" xr:uid="{00000000-0005-0000-0000-000084160000}"/>
    <cellStyle name="Comma 17 6 2 3" xfId="8833" xr:uid="{00000000-0005-0000-0000-000085160000}"/>
    <cellStyle name="Comma 17 6 2 3 2" xfId="25788" xr:uid="{8F93C976-6DF1-467C-B922-B19509794FD5}"/>
    <cellStyle name="Comma 17 6 3" xfId="8834" xr:uid="{00000000-0005-0000-0000-000086160000}"/>
    <cellStyle name="Comma 17 6 4" xfId="8835" xr:uid="{00000000-0005-0000-0000-000087160000}"/>
    <cellStyle name="Comma 17 6 4 2" xfId="25789" xr:uid="{B1A65E81-0885-46FA-A773-64BA2D167EA2}"/>
    <cellStyle name="Comma 17 7" xfId="8836" xr:uid="{00000000-0005-0000-0000-000088160000}"/>
    <cellStyle name="Comma 17 7 2" xfId="8837" xr:uid="{00000000-0005-0000-0000-000089160000}"/>
    <cellStyle name="Comma 17 8" xfId="8838" xr:uid="{00000000-0005-0000-0000-00008A160000}"/>
    <cellStyle name="Comma 17 8 2" xfId="8839" xr:uid="{00000000-0005-0000-0000-00008B160000}"/>
    <cellStyle name="Comma 17 8 3" xfId="8840" xr:uid="{00000000-0005-0000-0000-00008C160000}"/>
    <cellStyle name="Comma 17 8 4" xfId="8841" xr:uid="{00000000-0005-0000-0000-00008D160000}"/>
    <cellStyle name="Comma 17 9" xfId="8842" xr:uid="{00000000-0005-0000-0000-00008E160000}"/>
    <cellStyle name="Comma 17 9 2" xfId="8843" xr:uid="{00000000-0005-0000-0000-00008F160000}"/>
    <cellStyle name="Comma 17 9 3" xfId="8844" xr:uid="{00000000-0005-0000-0000-000090160000}"/>
    <cellStyle name="Comma 17 9 4" xfId="8845" xr:uid="{00000000-0005-0000-0000-000091160000}"/>
    <cellStyle name="Comma 18" xfId="2917" xr:uid="{00000000-0005-0000-0000-0000EE000000}"/>
    <cellStyle name="Comma 18 2" xfId="8846" xr:uid="{00000000-0005-0000-0000-000093160000}"/>
    <cellStyle name="Comma 18 2 2" xfId="8847" xr:uid="{00000000-0005-0000-0000-000094160000}"/>
    <cellStyle name="Comma 18 3" xfId="8848" xr:uid="{00000000-0005-0000-0000-000095160000}"/>
    <cellStyle name="Comma 18 4" xfId="8849" xr:uid="{00000000-0005-0000-0000-000096160000}"/>
    <cellStyle name="Comma 18 5" xfId="5471" xr:uid="{00000000-0005-0000-0000-000092160000}"/>
    <cellStyle name="Comma 18 6" xfId="20989" xr:uid="{6154EFC0-288C-4A0A-B8D8-BE8C2FDD9B59}"/>
    <cellStyle name="Comma 19" xfId="2915" xr:uid="{00000000-0005-0000-0000-0000EF000000}"/>
    <cellStyle name="Comma 19 2" xfId="8850" xr:uid="{00000000-0005-0000-0000-000098160000}"/>
    <cellStyle name="Comma 19 3" xfId="8851" xr:uid="{00000000-0005-0000-0000-000099160000}"/>
    <cellStyle name="Comma 19 4" xfId="8852" xr:uid="{00000000-0005-0000-0000-00009A160000}"/>
    <cellStyle name="Comma 19 5" xfId="5548" xr:uid="{00000000-0005-0000-0000-000097160000}"/>
    <cellStyle name="Comma 19 6" xfId="20987" xr:uid="{55DCB1B5-03C4-4F61-8FB7-0D6898D55D49}"/>
    <cellStyle name="Comma 2" xfId="4" xr:uid="{00000000-0005-0000-0000-000000000000}"/>
    <cellStyle name="Comma 2 10" xfId="8853" xr:uid="{00000000-0005-0000-0000-00009C160000}"/>
    <cellStyle name="Comma 2 10 2" xfId="25790" xr:uid="{AF10C683-05FE-4B58-B628-6282E320DEE2}"/>
    <cellStyle name="Comma 2 11" xfId="8854" xr:uid="{00000000-0005-0000-0000-00009D160000}"/>
    <cellStyle name="Comma 2 11 2" xfId="25791" xr:uid="{959167DF-08DB-464C-9C71-2237DD6CCCAB}"/>
    <cellStyle name="Comma 2 12" xfId="20567" xr:uid="{59C17EA5-08AD-4D80-AC1C-ED4B65E39469}"/>
    <cellStyle name="Comma 2 13" xfId="20604" xr:uid="{380DEB30-D778-4622-82D2-8E781FA9C4A2}"/>
    <cellStyle name="Comma 2 2" xfId="61" xr:uid="{00000000-0005-0000-0000-000001000000}"/>
    <cellStyle name="Comma 2 2 2" xfId="163" xr:uid="{00000000-0005-0000-0000-000001000000}"/>
    <cellStyle name="Comma 2 2 2 2" xfId="398" xr:uid="{00000000-0005-0000-0000-0000F2000000}"/>
    <cellStyle name="Comma 2 2 2 2 2" xfId="8855" xr:uid="{00000000-0005-0000-0000-0000A0160000}"/>
    <cellStyle name="Comma 2 2 2 3" xfId="8856" xr:uid="{00000000-0005-0000-0000-0000A1160000}"/>
    <cellStyle name="Comma 2 2 2 4" xfId="5470" xr:uid="{00000000-0005-0000-0000-00009F160000}"/>
    <cellStyle name="Comma 2 2 2 5" xfId="20726" xr:uid="{261C7DAD-4E9B-43AB-894B-AB365AD676AF}"/>
    <cellStyle name="Comma 2 2 3" xfId="397" xr:uid="{00000000-0005-0000-0000-0000F1000000}"/>
    <cellStyle name="Comma 2 2 3 2" xfId="8857" xr:uid="{00000000-0005-0000-0000-0000A2160000}"/>
    <cellStyle name="Comma 2 2 4" xfId="8858" xr:uid="{00000000-0005-0000-0000-0000A3160000}"/>
    <cellStyle name="Comma 2 2 5" xfId="20653" xr:uid="{4C70E1C6-B6A0-4D55-A792-21EF1BA87156}"/>
    <cellStyle name="Comma 2 3" xfId="109" xr:uid="{00000000-0005-0000-0000-000000000000}"/>
    <cellStyle name="Comma 2 3 10" xfId="20679" xr:uid="{01DBE636-C093-443E-85D2-7FFDE2305E0A}"/>
    <cellStyle name="Comma 2 3 2" xfId="399" xr:uid="{00000000-0005-0000-0000-0000F3000000}"/>
    <cellStyle name="Comma 2 3 2 2" xfId="8859" xr:uid="{00000000-0005-0000-0000-0000A5160000}"/>
    <cellStyle name="Comma 2 3 3" xfId="8860" xr:uid="{00000000-0005-0000-0000-0000A6160000}"/>
    <cellStyle name="Comma 2 3 3 2" xfId="8861" xr:uid="{00000000-0005-0000-0000-0000A7160000}"/>
    <cellStyle name="Comma 2 3 4" xfId="8862" xr:uid="{00000000-0005-0000-0000-0000A8160000}"/>
    <cellStyle name="Comma 2 3 5" xfId="8863" xr:uid="{00000000-0005-0000-0000-0000A9160000}"/>
    <cellStyle name="Comma 2 3 6" xfId="8864" xr:uid="{00000000-0005-0000-0000-0000AA160000}"/>
    <cellStyle name="Comma 2 3 6 2" xfId="8865" xr:uid="{00000000-0005-0000-0000-0000AB160000}"/>
    <cellStyle name="Comma 2 3 6 3" xfId="8866" xr:uid="{00000000-0005-0000-0000-0000AC160000}"/>
    <cellStyle name="Comma 2 3 6 3 2" xfId="25792" xr:uid="{908214F2-E9D7-462E-B89B-CB36F329EC5D}"/>
    <cellStyle name="Comma 2 3 6 4" xfId="8867" xr:uid="{00000000-0005-0000-0000-0000AD160000}"/>
    <cellStyle name="Comma 2 3 6 4 2" xfId="25793" xr:uid="{B1AA1702-ED6E-4F94-BAF7-D1657B2E9FF8}"/>
    <cellStyle name="Comma 2 3 7" xfId="8868" xr:uid="{00000000-0005-0000-0000-0000AE160000}"/>
    <cellStyle name="Comma 2 3 8" xfId="8869" xr:uid="{00000000-0005-0000-0000-0000AF160000}"/>
    <cellStyle name="Comma 2 3 9" xfId="5551" xr:uid="{00000000-0005-0000-0000-0000A4160000}"/>
    <cellStyle name="Comma 2 4" xfId="2869" xr:uid="{00000000-0005-0000-0000-0000F4000000}"/>
    <cellStyle name="Comma 2 4 2" xfId="2930" xr:uid="{00000000-0005-0000-0000-0000F5000000}"/>
    <cellStyle name="Comma 2 4 2 2" xfId="8870" xr:uid="{00000000-0005-0000-0000-0000B1160000}"/>
    <cellStyle name="Comma 2 4 2 3" xfId="21002" xr:uid="{2BBCE11B-27EE-41DB-B5C0-F1979F6AF91F}"/>
    <cellStyle name="Comma 2 4 3" xfId="5469" xr:uid="{00000000-0005-0000-0000-0000B0160000}"/>
    <cellStyle name="Comma 2 4 4" xfId="20942" xr:uid="{3C99F5A8-63CB-4250-B72E-03A6C3855AC7}"/>
    <cellStyle name="Comma 2 5" xfId="2874" xr:uid="{00000000-0005-0000-0000-0000F6000000}"/>
    <cellStyle name="Comma 2 5 2" xfId="8872" xr:uid="{00000000-0005-0000-0000-0000B3160000}"/>
    <cellStyle name="Comma 2 5 2 2" xfId="8873" xr:uid="{00000000-0005-0000-0000-0000B4160000}"/>
    <cellStyle name="Comma 2 5 2 2 2" xfId="8874" xr:uid="{00000000-0005-0000-0000-0000B5160000}"/>
    <cellStyle name="Comma 2 5 2 2 3" xfId="8875" xr:uid="{00000000-0005-0000-0000-0000B6160000}"/>
    <cellStyle name="Comma 2 5 2 2 4" xfId="8876" xr:uid="{00000000-0005-0000-0000-0000B7160000}"/>
    <cellStyle name="Comma 2 5 2 2 4 2" xfId="25794" xr:uid="{1053CBB6-D85A-4312-A3FE-30FA9DC8F44D}"/>
    <cellStyle name="Comma 2 5 2 3" xfId="8877" xr:uid="{00000000-0005-0000-0000-0000B8160000}"/>
    <cellStyle name="Comma 2 5 2 3 2" xfId="8878" xr:uid="{00000000-0005-0000-0000-0000B9160000}"/>
    <cellStyle name="Comma 2 5 2 4" xfId="8879" xr:uid="{00000000-0005-0000-0000-0000BA160000}"/>
    <cellStyle name="Comma 2 5 2 5" xfId="8880" xr:uid="{00000000-0005-0000-0000-0000BB160000}"/>
    <cellStyle name="Comma 2 5 2 5 2" xfId="8881" xr:uid="{00000000-0005-0000-0000-0000BC160000}"/>
    <cellStyle name="Comma 2 5 2 6" xfId="8882" xr:uid="{00000000-0005-0000-0000-0000BD160000}"/>
    <cellStyle name="Comma 2 5 2 6 2" xfId="8883" xr:uid="{00000000-0005-0000-0000-0000BE160000}"/>
    <cellStyle name="Comma 2 5 2 6 2 2" xfId="8884" xr:uid="{00000000-0005-0000-0000-0000BF160000}"/>
    <cellStyle name="Comma 2 5 2 6 3" xfId="8885" xr:uid="{00000000-0005-0000-0000-0000C0160000}"/>
    <cellStyle name="Comma 2 5 2 6 3 2" xfId="8886" xr:uid="{00000000-0005-0000-0000-0000C1160000}"/>
    <cellStyle name="Comma 2 5 2 6 3 3" xfId="25795" xr:uid="{A79A007B-2430-4F72-A4AC-E1224F5BD6CD}"/>
    <cellStyle name="Comma 2 5 2 7" xfId="8887" xr:uid="{00000000-0005-0000-0000-0000C2160000}"/>
    <cellStyle name="Comma 2 5 2 8" xfId="8888" xr:uid="{00000000-0005-0000-0000-0000C3160000}"/>
    <cellStyle name="Comma 2 5 2 8 2" xfId="25796" xr:uid="{6808E409-D144-49CC-9AAC-28D6A86998EF}"/>
    <cellStyle name="Comma 2 5 3" xfId="8889" xr:uid="{00000000-0005-0000-0000-0000C4160000}"/>
    <cellStyle name="Comma 2 5 3 2" xfId="8890" xr:uid="{00000000-0005-0000-0000-0000C5160000}"/>
    <cellStyle name="Comma 2 5 4" xfId="8891" xr:uid="{00000000-0005-0000-0000-0000C6160000}"/>
    <cellStyle name="Comma 2 5 4 2" xfId="8892" xr:uid="{00000000-0005-0000-0000-0000C7160000}"/>
    <cellStyle name="Comma 2 5 5" xfId="8893" xr:uid="{00000000-0005-0000-0000-0000C8160000}"/>
    <cellStyle name="Comma 2 5 5 2" xfId="8894" xr:uid="{00000000-0005-0000-0000-0000C9160000}"/>
    <cellStyle name="Comma 2 5 6" xfId="8895" xr:uid="{00000000-0005-0000-0000-0000CA160000}"/>
    <cellStyle name="Comma 2 5 6 2" xfId="8896" xr:uid="{00000000-0005-0000-0000-0000CB160000}"/>
    <cellStyle name="Comma 2 5 6 2 2" xfId="8897" xr:uid="{00000000-0005-0000-0000-0000CC160000}"/>
    <cellStyle name="Comma 2 5 6 3" xfId="8898" xr:uid="{00000000-0005-0000-0000-0000CD160000}"/>
    <cellStyle name="Comma 2 5 6 3 2" xfId="8899" xr:uid="{00000000-0005-0000-0000-0000CE160000}"/>
    <cellStyle name="Comma 2 5 6 3 3" xfId="25797" xr:uid="{DC4BB103-E657-47BB-8AF1-069A16B61B89}"/>
    <cellStyle name="Comma 2 5 7" xfId="8871" xr:uid="{00000000-0005-0000-0000-0000B2160000}"/>
    <cellStyle name="Comma 2 5 8" xfId="20946" xr:uid="{CF61A8CB-F13A-4A3D-BD3D-03A47A507FA7}"/>
    <cellStyle name="Comma 2 6" xfId="2934" xr:uid="{00000000-0005-0000-0000-0000F7000000}"/>
    <cellStyle name="Comma 2 6 10" xfId="8900" xr:uid="{00000000-0005-0000-0000-0000CF160000}"/>
    <cellStyle name="Comma 2 6 11" xfId="21006" xr:uid="{154BEED2-6A8B-43A2-8137-58E2DDF32143}"/>
    <cellStyle name="Comma 2 6 2" xfId="8901" xr:uid="{00000000-0005-0000-0000-0000D0160000}"/>
    <cellStyle name="Comma 2 6 2 2" xfId="8902" xr:uid="{00000000-0005-0000-0000-0000D1160000}"/>
    <cellStyle name="Comma 2 6 2 2 2" xfId="8903" xr:uid="{00000000-0005-0000-0000-0000D2160000}"/>
    <cellStyle name="Comma 2 6 2 3" xfId="8904" xr:uid="{00000000-0005-0000-0000-0000D3160000}"/>
    <cellStyle name="Comma 2 6 2 4" xfId="8905" xr:uid="{00000000-0005-0000-0000-0000D4160000}"/>
    <cellStyle name="Comma 2 6 2 4 2" xfId="8906" xr:uid="{00000000-0005-0000-0000-0000D5160000}"/>
    <cellStyle name="Comma 2 6 2 5" xfId="8907" xr:uid="{00000000-0005-0000-0000-0000D6160000}"/>
    <cellStyle name="Comma 2 6 2 5 2" xfId="8908" xr:uid="{00000000-0005-0000-0000-0000D7160000}"/>
    <cellStyle name="Comma 2 6 2 5 2 2" xfId="8909" xr:uid="{00000000-0005-0000-0000-0000D8160000}"/>
    <cellStyle name="Comma 2 6 2 5 3" xfId="8910" xr:uid="{00000000-0005-0000-0000-0000D9160000}"/>
    <cellStyle name="Comma 2 6 2 5 3 2" xfId="8911" xr:uid="{00000000-0005-0000-0000-0000DA160000}"/>
    <cellStyle name="Comma 2 6 2 5 3 3" xfId="25798" xr:uid="{D5D5B6E7-9B74-42F3-8ACE-D67AA316D7CD}"/>
    <cellStyle name="Comma 2 6 2 6" xfId="8912" xr:uid="{00000000-0005-0000-0000-0000DB160000}"/>
    <cellStyle name="Comma 2 6 2 7" xfId="8913" xr:uid="{00000000-0005-0000-0000-0000DC160000}"/>
    <cellStyle name="Comma 2 6 2 7 2" xfId="25799" xr:uid="{65C25C25-A334-4FDA-85AD-E9F764FF1865}"/>
    <cellStyle name="Comma 2 6 3" xfId="8914" xr:uid="{00000000-0005-0000-0000-0000DD160000}"/>
    <cellStyle name="Comma 2 6 3 2" xfId="8915" xr:uid="{00000000-0005-0000-0000-0000DE160000}"/>
    <cellStyle name="Comma 2 6 4" xfId="8916" xr:uid="{00000000-0005-0000-0000-0000DF160000}"/>
    <cellStyle name="Comma 2 6 4 2" xfId="8917" xr:uid="{00000000-0005-0000-0000-0000E0160000}"/>
    <cellStyle name="Comma 2 6 5" xfId="8918" xr:uid="{00000000-0005-0000-0000-0000E1160000}"/>
    <cellStyle name="Comma 2 6 6" xfId="8919" xr:uid="{00000000-0005-0000-0000-0000E2160000}"/>
    <cellStyle name="Comma 2 6 6 2" xfId="8920" xr:uid="{00000000-0005-0000-0000-0000E3160000}"/>
    <cellStyle name="Comma 2 6 7" xfId="8921" xr:uid="{00000000-0005-0000-0000-0000E4160000}"/>
    <cellStyle name="Comma 2 6 7 2" xfId="8922" xr:uid="{00000000-0005-0000-0000-0000E5160000}"/>
    <cellStyle name="Comma 2 6 7 2 2" xfId="8923" xr:uid="{00000000-0005-0000-0000-0000E6160000}"/>
    <cellStyle name="Comma 2 6 7 3" xfId="8924" xr:uid="{00000000-0005-0000-0000-0000E7160000}"/>
    <cellStyle name="Comma 2 6 7 3 2" xfId="8925" xr:uid="{00000000-0005-0000-0000-0000E8160000}"/>
    <cellStyle name="Comma 2 6 7 3 3" xfId="25800" xr:uid="{B2E72BCF-BCC9-4237-8DF7-EDCE2F4E0FA3}"/>
    <cellStyle name="Comma 2 6 8" xfId="8926" xr:uid="{00000000-0005-0000-0000-0000E9160000}"/>
    <cellStyle name="Comma 2 6 9" xfId="8927" xr:uid="{00000000-0005-0000-0000-0000EA160000}"/>
    <cellStyle name="Comma 2 6 9 2" xfId="25801" xr:uid="{AB9BCC2A-6D21-4CD1-B5FA-E5E1978B4296}"/>
    <cellStyle name="Comma 2 7" xfId="8928" xr:uid="{00000000-0005-0000-0000-0000EB160000}"/>
    <cellStyle name="Comma 2 7 2" xfId="8929" xr:uid="{00000000-0005-0000-0000-0000EC160000}"/>
    <cellStyle name="Comma 2 7 2 2" xfId="8930" xr:uid="{00000000-0005-0000-0000-0000ED160000}"/>
    <cellStyle name="Comma 2 7 2 2 2" xfId="8931" xr:uid="{00000000-0005-0000-0000-0000EE160000}"/>
    <cellStyle name="Comma 2 7 2 3" xfId="8932" xr:uid="{00000000-0005-0000-0000-0000EF160000}"/>
    <cellStyle name="Comma 2 7 2 4" xfId="8933" xr:uid="{00000000-0005-0000-0000-0000F0160000}"/>
    <cellStyle name="Comma 2 7 2 4 2" xfId="8934" xr:uid="{00000000-0005-0000-0000-0000F1160000}"/>
    <cellStyle name="Comma 2 7 2 5" xfId="8935" xr:uid="{00000000-0005-0000-0000-0000F2160000}"/>
    <cellStyle name="Comma 2 7 2 5 2" xfId="8936" xr:uid="{00000000-0005-0000-0000-0000F3160000}"/>
    <cellStyle name="Comma 2 7 2 5 2 2" xfId="8937" xr:uid="{00000000-0005-0000-0000-0000F4160000}"/>
    <cellStyle name="Comma 2 7 2 5 3" xfId="8938" xr:uid="{00000000-0005-0000-0000-0000F5160000}"/>
    <cellStyle name="Comma 2 7 2 5 3 2" xfId="8939" xr:uid="{00000000-0005-0000-0000-0000F6160000}"/>
    <cellStyle name="Comma 2 7 2 5 3 3" xfId="25802" xr:uid="{7B7A1C33-B20C-4245-BB71-17B4D2F8761E}"/>
    <cellStyle name="Comma 2 7 2 6" xfId="8940" xr:uid="{00000000-0005-0000-0000-0000F7160000}"/>
    <cellStyle name="Comma 2 7 2 7" xfId="8941" xr:uid="{00000000-0005-0000-0000-0000F8160000}"/>
    <cellStyle name="Comma 2 7 2 7 2" xfId="25803" xr:uid="{DFDF742F-5318-49E2-ABC3-E9FD66BA1D5B}"/>
    <cellStyle name="Comma 2 7 3" xfId="8942" xr:uid="{00000000-0005-0000-0000-0000F9160000}"/>
    <cellStyle name="Comma 2 7 3 2" xfId="8943" xr:uid="{00000000-0005-0000-0000-0000FA160000}"/>
    <cellStyle name="Comma 2 7 4" xfId="8944" xr:uid="{00000000-0005-0000-0000-0000FB160000}"/>
    <cellStyle name="Comma 2 7 4 2" xfId="8945" xr:uid="{00000000-0005-0000-0000-0000FC160000}"/>
    <cellStyle name="Comma 2 7 5" xfId="8946" xr:uid="{00000000-0005-0000-0000-0000FD160000}"/>
    <cellStyle name="Comma 2 7 6" xfId="8947" xr:uid="{00000000-0005-0000-0000-0000FE160000}"/>
    <cellStyle name="Comma 2 7 6 2" xfId="8948" xr:uid="{00000000-0005-0000-0000-0000FF160000}"/>
    <cellStyle name="Comma 2 7 7" xfId="8949" xr:uid="{00000000-0005-0000-0000-000000170000}"/>
    <cellStyle name="Comma 2 7 7 2" xfId="8950" xr:uid="{00000000-0005-0000-0000-000001170000}"/>
    <cellStyle name="Comma 2 7 7 2 2" xfId="8951" xr:uid="{00000000-0005-0000-0000-000002170000}"/>
    <cellStyle name="Comma 2 7 7 3" xfId="8952" xr:uid="{00000000-0005-0000-0000-000003170000}"/>
    <cellStyle name="Comma 2 7 7 3 2" xfId="8953" xr:uid="{00000000-0005-0000-0000-000004170000}"/>
    <cellStyle name="Comma 2 7 7 3 3" xfId="25804" xr:uid="{7FD68700-104C-43EA-B45F-6FEED7E495F0}"/>
    <cellStyle name="Comma 2 7 8" xfId="8954" xr:uid="{00000000-0005-0000-0000-000005170000}"/>
    <cellStyle name="Comma 2 7 9" xfId="8955" xr:uid="{00000000-0005-0000-0000-000006170000}"/>
    <cellStyle name="Comma 2 7 9 2" xfId="25805" xr:uid="{139E749C-A6A9-466D-9468-74C5F50A1C9E}"/>
    <cellStyle name="Comma 2 8" xfId="8956" xr:uid="{00000000-0005-0000-0000-000007170000}"/>
    <cellStyle name="Comma 2 8 2" xfId="8957" xr:uid="{00000000-0005-0000-0000-000008170000}"/>
    <cellStyle name="Comma 2 8 2 2" xfId="8958" xr:uid="{00000000-0005-0000-0000-000009170000}"/>
    <cellStyle name="Comma 2 8 2 2 2" xfId="8959" xr:uid="{00000000-0005-0000-0000-00000A170000}"/>
    <cellStyle name="Comma 2 8 2 3" xfId="8960" xr:uid="{00000000-0005-0000-0000-00000B170000}"/>
    <cellStyle name="Comma 2 8 2 4" xfId="8961" xr:uid="{00000000-0005-0000-0000-00000C170000}"/>
    <cellStyle name="Comma 2 8 2 4 2" xfId="8962" xr:uid="{00000000-0005-0000-0000-00000D170000}"/>
    <cellStyle name="Comma 2 8 2 5" xfId="8963" xr:uid="{00000000-0005-0000-0000-00000E170000}"/>
    <cellStyle name="Comma 2 8 2 5 2" xfId="8964" xr:uid="{00000000-0005-0000-0000-00000F170000}"/>
    <cellStyle name="Comma 2 8 2 5 2 2" xfId="8965" xr:uid="{00000000-0005-0000-0000-000010170000}"/>
    <cellStyle name="Comma 2 8 2 5 3" xfId="8966" xr:uid="{00000000-0005-0000-0000-000011170000}"/>
    <cellStyle name="Comma 2 8 2 5 3 2" xfId="8967" xr:uid="{00000000-0005-0000-0000-000012170000}"/>
    <cellStyle name="Comma 2 8 2 5 3 3" xfId="25806" xr:uid="{B1EB60DC-9069-458C-B6A0-F548005CAB15}"/>
    <cellStyle name="Comma 2 8 2 6" xfId="8968" xr:uid="{00000000-0005-0000-0000-000013170000}"/>
    <cellStyle name="Comma 2 8 2 7" xfId="8969" xr:uid="{00000000-0005-0000-0000-000014170000}"/>
    <cellStyle name="Comma 2 8 2 7 2" xfId="25807" xr:uid="{F2CFB4BD-D993-4D1A-A4AB-0736A742CBDC}"/>
    <cellStyle name="Comma 2 8 3" xfId="8970" xr:uid="{00000000-0005-0000-0000-000015170000}"/>
    <cellStyle name="Comma 2 8 3 2" xfId="8971" xr:uid="{00000000-0005-0000-0000-000016170000}"/>
    <cellStyle name="Comma 2 8 4" xfId="8972" xr:uid="{00000000-0005-0000-0000-000017170000}"/>
    <cellStyle name="Comma 2 8 4 2" xfId="8973" xr:uid="{00000000-0005-0000-0000-000018170000}"/>
    <cellStyle name="Comma 2 8 5" xfId="8974" xr:uid="{00000000-0005-0000-0000-000019170000}"/>
    <cellStyle name="Comma 2 8 6" xfId="8975" xr:uid="{00000000-0005-0000-0000-00001A170000}"/>
    <cellStyle name="Comma 2 8 6 2" xfId="8976" xr:uid="{00000000-0005-0000-0000-00001B170000}"/>
    <cellStyle name="Comma 2 8 7" xfId="8977" xr:uid="{00000000-0005-0000-0000-00001C170000}"/>
    <cellStyle name="Comma 2 8 7 2" xfId="8978" xr:uid="{00000000-0005-0000-0000-00001D170000}"/>
    <cellStyle name="Comma 2 8 7 2 2" xfId="8979" xr:uid="{00000000-0005-0000-0000-00001E170000}"/>
    <cellStyle name="Comma 2 8 7 3" xfId="8980" xr:uid="{00000000-0005-0000-0000-00001F170000}"/>
    <cellStyle name="Comma 2 8 7 3 2" xfId="8981" xr:uid="{00000000-0005-0000-0000-000020170000}"/>
    <cellStyle name="Comma 2 8 7 3 3" xfId="25808" xr:uid="{6A164C97-80D2-4711-93FE-A9ABF852C9C3}"/>
    <cellStyle name="Comma 2 8 8" xfId="8982" xr:uid="{00000000-0005-0000-0000-000021170000}"/>
    <cellStyle name="Comma 2 8 9" xfId="8983" xr:uid="{00000000-0005-0000-0000-000022170000}"/>
    <cellStyle name="Comma 2 8 9 2" xfId="25809" xr:uid="{5DBAE69F-30F6-4BDC-9399-3CAD8A25AE25}"/>
    <cellStyle name="Comma 2 9" xfId="5288" xr:uid="{00000000-0005-0000-0000-000023170000}"/>
    <cellStyle name="Comma 20" xfId="2995" xr:uid="{00000000-0005-0000-0000-0000F8000000}"/>
    <cellStyle name="Comma 20 2" xfId="8984" xr:uid="{00000000-0005-0000-0000-000025170000}"/>
    <cellStyle name="Comma 20 3" xfId="8985" xr:uid="{00000000-0005-0000-0000-000026170000}"/>
    <cellStyle name="Comma 20 3 2" xfId="8986" xr:uid="{00000000-0005-0000-0000-000027170000}"/>
    <cellStyle name="Comma 20 4" xfId="8987" xr:uid="{00000000-0005-0000-0000-000028170000}"/>
    <cellStyle name="Comma 20 5" xfId="5468" xr:uid="{00000000-0005-0000-0000-000024170000}"/>
    <cellStyle name="Comma 20 6" xfId="21067" xr:uid="{E0A35808-2EAB-4719-A9EC-F663DD0864FE}"/>
    <cellStyle name="Comma 21" xfId="2991" xr:uid="{00000000-0005-0000-0000-0000F9000000}"/>
    <cellStyle name="Comma 21 2" xfId="8988" xr:uid="{00000000-0005-0000-0000-00002A170000}"/>
    <cellStyle name="Comma 21 3" xfId="8989" xr:uid="{00000000-0005-0000-0000-00002B170000}"/>
    <cellStyle name="Comma 21 3 2" xfId="8990" xr:uid="{00000000-0005-0000-0000-00002C170000}"/>
    <cellStyle name="Comma 21 4" xfId="8991" xr:uid="{00000000-0005-0000-0000-00002D170000}"/>
    <cellStyle name="Comma 21 5" xfId="5467" xr:uid="{00000000-0005-0000-0000-000029170000}"/>
    <cellStyle name="Comma 21 6" xfId="21063" xr:uid="{A15D15FF-569E-4B64-BB9F-384979E3592B}"/>
    <cellStyle name="Comma 22" xfId="2988" xr:uid="{00000000-0005-0000-0000-0000FA000000}"/>
    <cellStyle name="Comma 22 2" xfId="8992" xr:uid="{00000000-0005-0000-0000-00002F170000}"/>
    <cellStyle name="Comma 22 3" xfId="8993" xr:uid="{00000000-0005-0000-0000-000030170000}"/>
    <cellStyle name="Comma 22 3 2" xfId="8994" xr:uid="{00000000-0005-0000-0000-000031170000}"/>
    <cellStyle name="Comma 22 4" xfId="8995" xr:uid="{00000000-0005-0000-0000-000032170000}"/>
    <cellStyle name="Comma 22 5" xfId="5466" xr:uid="{00000000-0005-0000-0000-00002E170000}"/>
    <cellStyle name="Comma 22 6" xfId="21060" xr:uid="{A8B2383E-7CD7-4D43-B3D1-BEA25EF56C79}"/>
    <cellStyle name="Comma 23" xfId="2985" xr:uid="{00000000-0005-0000-0000-0000FB000000}"/>
    <cellStyle name="Comma 23 2" xfId="8996" xr:uid="{00000000-0005-0000-0000-000034170000}"/>
    <cellStyle name="Comma 23 3" xfId="8997" xr:uid="{00000000-0005-0000-0000-000035170000}"/>
    <cellStyle name="Comma 23 3 2" xfId="8998" xr:uid="{00000000-0005-0000-0000-000036170000}"/>
    <cellStyle name="Comma 23 4" xfId="8999" xr:uid="{00000000-0005-0000-0000-000037170000}"/>
    <cellStyle name="Comma 23 5" xfId="5465" xr:uid="{00000000-0005-0000-0000-000033170000}"/>
    <cellStyle name="Comma 23 6" xfId="21057" xr:uid="{EF520220-045D-4BA8-B97E-02FE50D63B5C}"/>
    <cellStyle name="Comma 24" xfId="2982" xr:uid="{00000000-0005-0000-0000-0000FC000000}"/>
    <cellStyle name="Comma 24 2" xfId="9000" xr:uid="{00000000-0005-0000-0000-000039170000}"/>
    <cellStyle name="Comma 24 3" xfId="9001" xr:uid="{00000000-0005-0000-0000-00003A170000}"/>
    <cellStyle name="Comma 24 3 2" xfId="9002" xr:uid="{00000000-0005-0000-0000-00003B170000}"/>
    <cellStyle name="Comma 24 4" xfId="9003" xr:uid="{00000000-0005-0000-0000-00003C170000}"/>
    <cellStyle name="Comma 24 5" xfId="5464" xr:uid="{00000000-0005-0000-0000-000038170000}"/>
    <cellStyle name="Comma 24 6" xfId="21054" xr:uid="{192582EF-75DF-45EA-BD14-00B55B5B6186}"/>
    <cellStyle name="Comma 25" xfId="2979" xr:uid="{00000000-0005-0000-0000-0000FD000000}"/>
    <cellStyle name="Comma 25 2" xfId="9004" xr:uid="{00000000-0005-0000-0000-00003E170000}"/>
    <cellStyle name="Comma 25 3" xfId="9005" xr:uid="{00000000-0005-0000-0000-00003F170000}"/>
    <cellStyle name="Comma 25 3 2" xfId="9006" xr:uid="{00000000-0005-0000-0000-000040170000}"/>
    <cellStyle name="Comma 25 4" xfId="9007" xr:uid="{00000000-0005-0000-0000-000041170000}"/>
    <cellStyle name="Comma 25 5" xfId="5463" xr:uid="{00000000-0005-0000-0000-00003D170000}"/>
    <cellStyle name="Comma 25 6" xfId="21051" xr:uid="{041FDE5E-6010-4019-A5B4-BDB05ECE7546}"/>
    <cellStyle name="Comma 26" xfId="2976" xr:uid="{00000000-0005-0000-0000-0000FE000000}"/>
    <cellStyle name="Comma 26 2" xfId="9008" xr:uid="{00000000-0005-0000-0000-000043170000}"/>
    <cellStyle name="Comma 26 3" xfId="9009" xr:uid="{00000000-0005-0000-0000-000044170000}"/>
    <cellStyle name="Comma 26 3 2" xfId="9010" xr:uid="{00000000-0005-0000-0000-000045170000}"/>
    <cellStyle name="Comma 26 4" xfId="9011" xr:uid="{00000000-0005-0000-0000-000046170000}"/>
    <cellStyle name="Comma 26 5" xfId="5462" xr:uid="{00000000-0005-0000-0000-000042170000}"/>
    <cellStyle name="Comma 26 6" xfId="21048" xr:uid="{462F5653-FCA8-446E-AA2E-38207A895038}"/>
    <cellStyle name="Comma 27" xfId="2974" xr:uid="{00000000-0005-0000-0000-0000FF000000}"/>
    <cellStyle name="Comma 27 2" xfId="9012" xr:uid="{00000000-0005-0000-0000-000048170000}"/>
    <cellStyle name="Comma 27 3" xfId="9013" xr:uid="{00000000-0005-0000-0000-000049170000}"/>
    <cellStyle name="Comma 27 3 2" xfId="9014" xr:uid="{00000000-0005-0000-0000-00004A170000}"/>
    <cellStyle name="Comma 27 4" xfId="9015" xr:uid="{00000000-0005-0000-0000-00004B170000}"/>
    <cellStyle name="Comma 27 5" xfId="5546" xr:uid="{00000000-0005-0000-0000-000047170000}"/>
    <cellStyle name="Comma 27 6" xfId="21046" xr:uid="{4A423674-2593-4E5C-8DF2-4663185D0E4A}"/>
    <cellStyle name="Comma 28" xfId="2967" xr:uid="{00000000-0005-0000-0000-000000010000}"/>
    <cellStyle name="Comma 28 2" xfId="9016" xr:uid="{00000000-0005-0000-0000-00004D170000}"/>
    <cellStyle name="Comma 28 3" xfId="9017" xr:uid="{00000000-0005-0000-0000-00004E170000}"/>
    <cellStyle name="Comma 28 3 2" xfId="9018" xr:uid="{00000000-0005-0000-0000-00004F170000}"/>
    <cellStyle name="Comma 28 4" xfId="9019" xr:uid="{00000000-0005-0000-0000-000050170000}"/>
    <cellStyle name="Comma 28 5" xfId="5461" xr:uid="{00000000-0005-0000-0000-00004C170000}"/>
    <cellStyle name="Comma 28 6" xfId="21039" xr:uid="{A9736918-3881-42F8-BD1A-AE0AE444D192}"/>
    <cellStyle name="Comma 29" xfId="2964" xr:uid="{00000000-0005-0000-0000-000001010000}"/>
    <cellStyle name="Comma 29 2" xfId="9020" xr:uid="{00000000-0005-0000-0000-000052170000}"/>
    <cellStyle name="Comma 29 3" xfId="9021" xr:uid="{00000000-0005-0000-0000-000053170000}"/>
    <cellStyle name="Comma 29 3 2" xfId="9022" xr:uid="{00000000-0005-0000-0000-000054170000}"/>
    <cellStyle name="Comma 29 4" xfId="9023" xr:uid="{00000000-0005-0000-0000-000055170000}"/>
    <cellStyle name="Comma 29 5" xfId="5460" xr:uid="{00000000-0005-0000-0000-000051170000}"/>
    <cellStyle name="Comma 29 6" xfId="21036" xr:uid="{C3591A9F-00AF-40AC-8AB9-018E08696CBA}"/>
    <cellStyle name="Comma 3" xfId="400" xr:uid="{00000000-0005-0000-0000-000002010000}"/>
    <cellStyle name="Comma 3 2" xfId="401" xr:uid="{00000000-0005-0000-0000-000003010000}"/>
    <cellStyle name="Comma 3 2 2" xfId="9024" xr:uid="{00000000-0005-0000-0000-000058170000}"/>
    <cellStyle name="Comma 3 3" xfId="402" xr:uid="{00000000-0005-0000-0000-000004010000}"/>
    <cellStyle name="Comma 3 3 2" xfId="9025" xr:uid="{00000000-0005-0000-0000-00005A170000}"/>
    <cellStyle name="Comma 3 3 2 2" xfId="9026" xr:uid="{00000000-0005-0000-0000-00005B170000}"/>
    <cellStyle name="Comma 3 3 3" xfId="9027" xr:uid="{00000000-0005-0000-0000-00005C170000}"/>
    <cellStyle name="Comma 3 4" xfId="9028" xr:uid="{00000000-0005-0000-0000-00005D170000}"/>
    <cellStyle name="Comma 3 4 2" xfId="9029" xr:uid="{00000000-0005-0000-0000-00005E170000}"/>
    <cellStyle name="Comma 3 4 2 2" xfId="25810" xr:uid="{6AC6AEDD-927D-40DF-BBB1-C26F2537EF61}"/>
    <cellStyle name="Comma 3 4 3" xfId="9030" xr:uid="{00000000-0005-0000-0000-00005F170000}"/>
    <cellStyle name="Comma 3 4 3 2" xfId="25811" xr:uid="{B084CAA8-9E14-4874-BCD3-8282162A956F}"/>
    <cellStyle name="Comma 3 5" xfId="9031" xr:uid="{00000000-0005-0000-0000-000060170000}"/>
    <cellStyle name="Comma 3 5 2" xfId="9032" xr:uid="{00000000-0005-0000-0000-000061170000}"/>
    <cellStyle name="Comma 3 5 2 2" xfId="25812" xr:uid="{12196CAC-EDCC-430D-96F6-AAEF9F245609}"/>
    <cellStyle name="Comma 3 6" xfId="9033" xr:uid="{00000000-0005-0000-0000-000062170000}"/>
    <cellStyle name="Comma 3 6 2" xfId="9034" xr:uid="{00000000-0005-0000-0000-000063170000}"/>
    <cellStyle name="Comma 3 6 2 2" xfId="25813" xr:uid="{546D353F-6E14-4C3A-AD3B-3B3FC70F9FF6}"/>
    <cellStyle name="Comma 3 7" xfId="20546" xr:uid="{3F226CB6-D172-4072-A9EC-B164386A84B9}"/>
    <cellStyle name="Comma 30" xfId="2961" xr:uid="{00000000-0005-0000-0000-000005010000}"/>
    <cellStyle name="Comma 30 2" xfId="9035" xr:uid="{00000000-0005-0000-0000-000065170000}"/>
    <cellStyle name="Comma 30 3" xfId="9036" xr:uid="{00000000-0005-0000-0000-000066170000}"/>
    <cellStyle name="Comma 30 3 2" xfId="9037" xr:uid="{00000000-0005-0000-0000-000067170000}"/>
    <cellStyle name="Comma 30 4" xfId="9038" xr:uid="{00000000-0005-0000-0000-000068170000}"/>
    <cellStyle name="Comma 30 5" xfId="5459" xr:uid="{00000000-0005-0000-0000-000064170000}"/>
    <cellStyle name="Comma 30 6" xfId="21033" xr:uid="{E88BA402-F4CC-4D63-8B53-9E1C8D18E5AB}"/>
    <cellStyle name="Comma 31" xfId="2958" xr:uid="{00000000-0005-0000-0000-000006010000}"/>
    <cellStyle name="Comma 31 2" xfId="9039" xr:uid="{00000000-0005-0000-0000-00006A170000}"/>
    <cellStyle name="Comma 31 3" xfId="9040" xr:uid="{00000000-0005-0000-0000-00006B170000}"/>
    <cellStyle name="Comma 31 3 2" xfId="9041" xr:uid="{00000000-0005-0000-0000-00006C170000}"/>
    <cellStyle name="Comma 31 4" xfId="9042" xr:uid="{00000000-0005-0000-0000-00006D170000}"/>
    <cellStyle name="Comma 31 5" xfId="5458" xr:uid="{00000000-0005-0000-0000-000069170000}"/>
    <cellStyle name="Comma 31 6" xfId="21030" xr:uid="{72346150-61C8-465A-BDCA-8CBDF0E11458}"/>
    <cellStyle name="Comma 32" xfId="2955" xr:uid="{00000000-0005-0000-0000-000007010000}"/>
    <cellStyle name="Comma 32 2" xfId="9043" xr:uid="{00000000-0005-0000-0000-00006F170000}"/>
    <cellStyle name="Comma 32 3" xfId="9044" xr:uid="{00000000-0005-0000-0000-000070170000}"/>
    <cellStyle name="Comma 32 3 2" xfId="9045" xr:uid="{00000000-0005-0000-0000-000071170000}"/>
    <cellStyle name="Comma 32 4" xfId="9046" xr:uid="{00000000-0005-0000-0000-000072170000}"/>
    <cellStyle name="Comma 32 5" xfId="5457" xr:uid="{00000000-0005-0000-0000-00006E170000}"/>
    <cellStyle name="Comma 32 6" xfId="21027" xr:uid="{9BFEAF0B-5AFB-48AF-93D1-7B05AE10141C}"/>
    <cellStyle name="Comma 33" xfId="2952" xr:uid="{00000000-0005-0000-0000-000008010000}"/>
    <cellStyle name="Comma 33 2" xfId="9047" xr:uid="{00000000-0005-0000-0000-000074170000}"/>
    <cellStyle name="Comma 33 3" xfId="9048" xr:uid="{00000000-0005-0000-0000-000075170000}"/>
    <cellStyle name="Comma 33 3 2" xfId="9049" xr:uid="{00000000-0005-0000-0000-000076170000}"/>
    <cellStyle name="Comma 33 4" xfId="9050" xr:uid="{00000000-0005-0000-0000-000077170000}"/>
    <cellStyle name="Comma 33 5" xfId="5456" xr:uid="{00000000-0005-0000-0000-000073170000}"/>
    <cellStyle name="Comma 33 6" xfId="21024" xr:uid="{A33F2442-62B6-4850-A513-8A841342374E}"/>
    <cellStyle name="Comma 34" xfId="2947" xr:uid="{00000000-0005-0000-0000-000009010000}"/>
    <cellStyle name="Comma 34 2" xfId="9051" xr:uid="{00000000-0005-0000-0000-000079170000}"/>
    <cellStyle name="Comma 34 3" xfId="9052" xr:uid="{00000000-0005-0000-0000-00007A170000}"/>
    <cellStyle name="Comma 34 3 2" xfId="9053" xr:uid="{00000000-0005-0000-0000-00007B170000}"/>
    <cellStyle name="Comma 34 3 3" xfId="25814" xr:uid="{6BFE9123-C5B0-4D04-9EB6-20DEE4D09893}"/>
    <cellStyle name="Comma 34 4" xfId="9054" xr:uid="{00000000-0005-0000-0000-00007C170000}"/>
    <cellStyle name="Comma 34 4 2" xfId="25815" xr:uid="{0B4EEF04-33EA-4D9E-AA3F-6AF057A6BA4A}"/>
    <cellStyle name="Comma 34 5" xfId="9055" xr:uid="{00000000-0005-0000-0000-00007D170000}"/>
    <cellStyle name="Comma 34 6" xfId="9056" xr:uid="{00000000-0005-0000-0000-00007E170000}"/>
    <cellStyle name="Comma 34 7" xfId="5455" xr:uid="{00000000-0005-0000-0000-000078170000}"/>
    <cellStyle name="Comma 34 8" xfId="21019" xr:uid="{21872805-528D-4642-89D8-19677F9CDC42}"/>
    <cellStyle name="Comma 35" xfId="2945" xr:uid="{00000000-0005-0000-0000-00000A010000}"/>
    <cellStyle name="Comma 35 2" xfId="9057" xr:uid="{00000000-0005-0000-0000-000080170000}"/>
    <cellStyle name="Comma 35 3" xfId="9058" xr:uid="{00000000-0005-0000-0000-000081170000}"/>
    <cellStyle name="Comma 35 3 2" xfId="9059" xr:uid="{00000000-0005-0000-0000-000082170000}"/>
    <cellStyle name="Comma 35 3 3" xfId="25816" xr:uid="{46A15440-3B03-4A69-9E11-65AE296BD949}"/>
    <cellStyle name="Comma 35 4" xfId="9060" xr:uid="{00000000-0005-0000-0000-000083170000}"/>
    <cellStyle name="Comma 35 4 2" xfId="25817" xr:uid="{D116EA17-1753-4E5A-8890-7184D10523C1}"/>
    <cellStyle name="Comma 35 5" xfId="9061" xr:uid="{00000000-0005-0000-0000-000084170000}"/>
    <cellStyle name="Comma 35 6" xfId="9062" xr:uid="{00000000-0005-0000-0000-000085170000}"/>
    <cellStyle name="Comma 35 7" xfId="5545" xr:uid="{00000000-0005-0000-0000-00007F170000}"/>
    <cellStyle name="Comma 35 8" xfId="21017" xr:uid="{01DDB98C-892E-448F-8617-9CFAFCBB17BC}"/>
    <cellStyle name="Comma 36" xfId="5454" xr:uid="{00000000-0005-0000-0000-000086170000}"/>
    <cellStyle name="Comma 36 2" xfId="9063" xr:uid="{00000000-0005-0000-0000-000087170000}"/>
    <cellStyle name="Comma 36 3" xfId="9064" xr:uid="{00000000-0005-0000-0000-000088170000}"/>
    <cellStyle name="Comma 36 3 2" xfId="9065" xr:uid="{00000000-0005-0000-0000-000089170000}"/>
    <cellStyle name="Comma 36 3 3" xfId="25818" xr:uid="{84DFF1F9-EB9D-49DA-B09E-BC83B5F9CB11}"/>
    <cellStyle name="Comma 36 4" xfId="9066" xr:uid="{00000000-0005-0000-0000-00008A170000}"/>
    <cellStyle name="Comma 36 4 2" xfId="25819" xr:uid="{EA0BAFF9-F04F-410B-83AA-647DB8EC3C23}"/>
    <cellStyle name="Comma 36 5" xfId="9067" xr:uid="{00000000-0005-0000-0000-00008B170000}"/>
    <cellStyle name="Comma 36 6" xfId="9068" xr:uid="{00000000-0005-0000-0000-00008C170000}"/>
    <cellStyle name="Comma 37" xfId="5453" xr:uid="{00000000-0005-0000-0000-00008D170000}"/>
    <cellStyle name="Comma 37 2" xfId="9069" xr:uid="{00000000-0005-0000-0000-00008E170000}"/>
    <cellStyle name="Comma 37 3" xfId="9070" xr:uid="{00000000-0005-0000-0000-00008F170000}"/>
    <cellStyle name="Comma 37 3 2" xfId="9071" xr:uid="{00000000-0005-0000-0000-000090170000}"/>
    <cellStyle name="Comma 37 3 3" xfId="25820" xr:uid="{3EB56A2A-577E-4B70-AE54-17858BAE98F1}"/>
    <cellStyle name="Comma 37 4" xfId="9072" xr:uid="{00000000-0005-0000-0000-000091170000}"/>
    <cellStyle name="Comma 37 4 2" xfId="25821" xr:uid="{8936483B-4995-433B-BA66-415BDB7189E1}"/>
    <cellStyle name="Comma 37 5" xfId="9073" xr:uid="{00000000-0005-0000-0000-000092170000}"/>
    <cellStyle name="Comma 37 6" xfId="9074" xr:uid="{00000000-0005-0000-0000-000093170000}"/>
    <cellStyle name="Comma 38" xfId="5452" xr:uid="{00000000-0005-0000-0000-000094170000}"/>
    <cellStyle name="Comma 38 2" xfId="9075" xr:uid="{00000000-0005-0000-0000-000095170000}"/>
    <cellStyle name="Comma 38 3" xfId="9076" xr:uid="{00000000-0005-0000-0000-000096170000}"/>
    <cellStyle name="Comma 38 3 2" xfId="9077" xr:uid="{00000000-0005-0000-0000-000097170000}"/>
    <cellStyle name="Comma 38 3 3" xfId="25822" xr:uid="{30DE79E4-5E0C-4EBF-9533-796564CDEE1C}"/>
    <cellStyle name="Comma 38 4" xfId="9078" xr:uid="{00000000-0005-0000-0000-000098170000}"/>
    <cellStyle name="Comma 38 4 2" xfId="25823" xr:uid="{453E2596-215D-46F6-BEA1-1388797E5A49}"/>
    <cellStyle name="Comma 38 5" xfId="9079" xr:uid="{00000000-0005-0000-0000-000099170000}"/>
    <cellStyle name="Comma 38 6" xfId="9080" xr:uid="{00000000-0005-0000-0000-00009A170000}"/>
    <cellStyle name="Comma 39" xfId="5451" xr:uid="{00000000-0005-0000-0000-00009B170000}"/>
    <cellStyle name="Comma 39 2" xfId="9081" xr:uid="{00000000-0005-0000-0000-00009C170000}"/>
    <cellStyle name="Comma 39 2 2" xfId="9082" xr:uid="{00000000-0005-0000-0000-00009D170000}"/>
    <cellStyle name="Comma 39 2 2 2" xfId="9083" xr:uid="{00000000-0005-0000-0000-00009E170000}"/>
    <cellStyle name="Comma 39 2 2 2 2" xfId="9084" xr:uid="{00000000-0005-0000-0000-00009F170000}"/>
    <cellStyle name="Comma 39 2 2 2 3" xfId="9085" xr:uid="{00000000-0005-0000-0000-0000A0170000}"/>
    <cellStyle name="Comma 39 2 2 2 3 2" xfId="25824" xr:uid="{B3731B64-5F99-4D27-B614-1867D758C0A1}"/>
    <cellStyle name="Comma 39 2 2 3" xfId="9086" xr:uid="{00000000-0005-0000-0000-0000A1170000}"/>
    <cellStyle name="Comma 39 2 2 4" xfId="9087" xr:uid="{00000000-0005-0000-0000-0000A2170000}"/>
    <cellStyle name="Comma 39 2 2 4 2" xfId="25825" xr:uid="{1FA2EA4C-3E38-456A-87FD-2D6A5AC9E7F4}"/>
    <cellStyle name="Comma 39 2 3" xfId="9088" xr:uid="{00000000-0005-0000-0000-0000A3170000}"/>
    <cellStyle name="Comma 39 2 3 2" xfId="9089" xr:uid="{00000000-0005-0000-0000-0000A4170000}"/>
    <cellStyle name="Comma 39 2 4" xfId="9090" xr:uid="{00000000-0005-0000-0000-0000A5170000}"/>
    <cellStyle name="Comma 39 2 5" xfId="9091" xr:uid="{00000000-0005-0000-0000-0000A6170000}"/>
    <cellStyle name="Comma 39 2 5 2" xfId="9092" xr:uid="{00000000-0005-0000-0000-0000A7170000}"/>
    <cellStyle name="Comma 39 2 6" xfId="9093" xr:uid="{00000000-0005-0000-0000-0000A8170000}"/>
    <cellStyle name="Comma 39 2 6 2" xfId="9094" xr:uid="{00000000-0005-0000-0000-0000A9170000}"/>
    <cellStyle name="Comma 39 2 6 2 2" xfId="9095" xr:uid="{00000000-0005-0000-0000-0000AA170000}"/>
    <cellStyle name="Comma 39 2 6 3" xfId="9096" xr:uid="{00000000-0005-0000-0000-0000AB170000}"/>
    <cellStyle name="Comma 39 2 6 3 2" xfId="9097" xr:uid="{00000000-0005-0000-0000-0000AC170000}"/>
    <cellStyle name="Comma 39 2 6 3 3" xfId="25826" xr:uid="{A071F0DB-5F79-47D2-8A0F-0702388FF81F}"/>
    <cellStyle name="Comma 39 2 7" xfId="9098" xr:uid="{00000000-0005-0000-0000-0000AD170000}"/>
    <cellStyle name="Comma 39 2 8" xfId="9099" xr:uid="{00000000-0005-0000-0000-0000AE170000}"/>
    <cellStyle name="Comma 39 3" xfId="9100" xr:uid="{00000000-0005-0000-0000-0000AF170000}"/>
    <cellStyle name="Comma 39 3 2" xfId="9101" xr:uid="{00000000-0005-0000-0000-0000B0170000}"/>
    <cellStyle name="Comma 39 3 3" xfId="9102" xr:uid="{00000000-0005-0000-0000-0000B1170000}"/>
    <cellStyle name="Comma 39 3 4" xfId="9103" xr:uid="{00000000-0005-0000-0000-0000B2170000}"/>
    <cellStyle name="Comma 39 3 4 2" xfId="25827" xr:uid="{7A0BF28F-6D02-4002-A3E6-7B06265810C1}"/>
    <cellStyle name="Comma 39 4" xfId="9104" xr:uid="{00000000-0005-0000-0000-0000B3170000}"/>
    <cellStyle name="Comma 39 4 2" xfId="9105" xr:uid="{00000000-0005-0000-0000-0000B4170000}"/>
    <cellStyle name="Comma 39 4 3" xfId="9106" xr:uid="{00000000-0005-0000-0000-0000B5170000}"/>
    <cellStyle name="Comma 39 4 4" xfId="9107" xr:uid="{00000000-0005-0000-0000-0000B6170000}"/>
    <cellStyle name="Comma 39 4 4 2" xfId="25828" xr:uid="{91A22600-E861-4B01-AA39-42E8AF6C0A59}"/>
    <cellStyle name="Comma 39 5" xfId="9108" xr:uid="{00000000-0005-0000-0000-0000B7170000}"/>
    <cellStyle name="Comma 39 5 2" xfId="9109" xr:uid="{00000000-0005-0000-0000-0000B8170000}"/>
    <cellStyle name="Comma 39 5 3" xfId="9110" xr:uid="{00000000-0005-0000-0000-0000B9170000}"/>
    <cellStyle name="Comma 39 5 4" xfId="9111" xr:uid="{00000000-0005-0000-0000-0000BA170000}"/>
    <cellStyle name="Comma 39 6" xfId="9112" xr:uid="{00000000-0005-0000-0000-0000BB170000}"/>
    <cellStyle name="Comma 39 6 2" xfId="9113" xr:uid="{00000000-0005-0000-0000-0000BC170000}"/>
    <cellStyle name="Comma 39 6 2 2" xfId="9114" xr:uid="{00000000-0005-0000-0000-0000BD170000}"/>
    <cellStyle name="Comma 39 6 3" xfId="9115" xr:uid="{00000000-0005-0000-0000-0000BE170000}"/>
    <cellStyle name="Comma 39 6 3 2" xfId="9116" xr:uid="{00000000-0005-0000-0000-0000BF170000}"/>
    <cellStyle name="Comma 39 6 3 3" xfId="25829" xr:uid="{BE19AC6A-6020-4581-9FBD-6F38B0041744}"/>
    <cellStyle name="Comma 39 7" xfId="9117" xr:uid="{00000000-0005-0000-0000-0000C0170000}"/>
    <cellStyle name="Comma 39 8" xfId="9118" xr:uid="{00000000-0005-0000-0000-0000C1170000}"/>
    <cellStyle name="Comma 39 9" xfId="9119" xr:uid="{00000000-0005-0000-0000-0000C2170000}"/>
    <cellStyle name="Comma 4" xfId="403" xr:uid="{00000000-0005-0000-0000-00000B010000}"/>
    <cellStyle name="Comma 4 10" xfId="5450" xr:uid="{00000000-0005-0000-0000-0000C3170000}"/>
    <cellStyle name="Comma 4 2" xfId="404" xr:uid="{00000000-0005-0000-0000-00000C010000}"/>
    <cellStyle name="Comma 4 2 2" xfId="9120" xr:uid="{00000000-0005-0000-0000-0000C5170000}"/>
    <cellStyle name="Comma 4 2 2 2" xfId="9121" xr:uid="{00000000-0005-0000-0000-0000C6170000}"/>
    <cellStyle name="Comma 4 2 2 3" xfId="9122" xr:uid="{00000000-0005-0000-0000-0000C7170000}"/>
    <cellStyle name="Comma 4 2 3" xfId="9123" xr:uid="{00000000-0005-0000-0000-0000C8170000}"/>
    <cellStyle name="Comma 4 2 4" xfId="9124" xr:uid="{00000000-0005-0000-0000-0000C9170000}"/>
    <cellStyle name="Comma 4 2 5" xfId="5449" xr:uid="{00000000-0005-0000-0000-0000C4170000}"/>
    <cellStyle name="Comma 4 3" xfId="405" xr:uid="{00000000-0005-0000-0000-00000D010000}"/>
    <cellStyle name="Comma 4 3 2" xfId="9125" xr:uid="{00000000-0005-0000-0000-0000CA170000}"/>
    <cellStyle name="Comma 4 4" xfId="9126" xr:uid="{00000000-0005-0000-0000-0000CB170000}"/>
    <cellStyle name="Comma 4 4 2" xfId="9127" xr:uid="{00000000-0005-0000-0000-0000CC170000}"/>
    <cellStyle name="Comma 4 5" xfId="9128" xr:uid="{00000000-0005-0000-0000-0000CD170000}"/>
    <cellStyle name="Comma 4 6" xfId="9129" xr:uid="{00000000-0005-0000-0000-0000CE170000}"/>
    <cellStyle name="Comma 4 6 2" xfId="9130" xr:uid="{00000000-0005-0000-0000-0000CF170000}"/>
    <cellStyle name="Comma 4 6 2 2" xfId="9131" xr:uid="{00000000-0005-0000-0000-0000D0170000}"/>
    <cellStyle name="Comma 4 6 3" xfId="9132" xr:uid="{00000000-0005-0000-0000-0000D1170000}"/>
    <cellStyle name="Comma 4 6 4" xfId="9133" xr:uid="{00000000-0005-0000-0000-0000D2170000}"/>
    <cellStyle name="Comma 4 6 4 2" xfId="9134" xr:uid="{00000000-0005-0000-0000-0000D3170000}"/>
    <cellStyle name="Comma 4 6 5" xfId="9135" xr:uid="{00000000-0005-0000-0000-0000D4170000}"/>
    <cellStyle name="Comma 4 6 5 2" xfId="9136" xr:uid="{00000000-0005-0000-0000-0000D5170000}"/>
    <cellStyle name="Comma 4 6 5 2 2" xfId="9137" xr:uid="{00000000-0005-0000-0000-0000D6170000}"/>
    <cellStyle name="Comma 4 6 5 3" xfId="9138" xr:uid="{00000000-0005-0000-0000-0000D7170000}"/>
    <cellStyle name="Comma 4 6 5 3 2" xfId="9139" xr:uid="{00000000-0005-0000-0000-0000D8170000}"/>
    <cellStyle name="Comma 4 6 5 3 3" xfId="25830" xr:uid="{42CC301D-E445-437C-B53F-F75430C0ADCB}"/>
    <cellStyle name="Comma 4 6 6" xfId="9140" xr:uid="{00000000-0005-0000-0000-0000D9170000}"/>
    <cellStyle name="Comma 4 6 7" xfId="9141" xr:uid="{00000000-0005-0000-0000-0000DA170000}"/>
    <cellStyle name="Comma 4 6 8" xfId="9142" xr:uid="{00000000-0005-0000-0000-0000DB170000}"/>
    <cellStyle name="Comma 4 7" xfId="9143" xr:uid="{00000000-0005-0000-0000-0000DC170000}"/>
    <cellStyle name="Comma 4 8" xfId="9144" xr:uid="{00000000-0005-0000-0000-0000DD170000}"/>
    <cellStyle name="Comma 4 9" xfId="9145" xr:uid="{00000000-0005-0000-0000-0000DE170000}"/>
    <cellStyle name="Comma 4_App b.3 Unspent_" xfId="406" xr:uid="{00000000-0005-0000-0000-00000E010000}"/>
    <cellStyle name="Comma 40" xfId="5448" xr:uid="{00000000-0005-0000-0000-0000DF170000}"/>
    <cellStyle name="Comma 40 2" xfId="9146" xr:uid="{00000000-0005-0000-0000-0000E0170000}"/>
    <cellStyle name="Comma 40 2 2" xfId="9147" xr:uid="{00000000-0005-0000-0000-0000E1170000}"/>
    <cellStyle name="Comma 40 2 2 2" xfId="9148" xr:uid="{00000000-0005-0000-0000-0000E2170000}"/>
    <cellStyle name="Comma 40 2 2 2 2" xfId="9149" xr:uid="{00000000-0005-0000-0000-0000E3170000}"/>
    <cellStyle name="Comma 40 2 2 2 3" xfId="9150" xr:uid="{00000000-0005-0000-0000-0000E4170000}"/>
    <cellStyle name="Comma 40 2 2 2 3 2" xfId="25831" xr:uid="{B02CB80D-B830-4570-B40F-AA9DB33B2A88}"/>
    <cellStyle name="Comma 40 2 2 3" xfId="9151" xr:uid="{00000000-0005-0000-0000-0000E5170000}"/>
    <cellStyle name="Comma 40 2 2 4" xfId="9152" xr:uid="{00000000-0005-0000-0000-0000E6170000}"/>
    <cellStyle name="Comma 40 2 2 4 2" xfId="25832" xr:uid="{94B5A190-B5FA-46A9-A925-FC09A9A4F44C}"/>
    <cellStyle name="Comma 40 2 3" xfId="9153" xr:uid="{00000000-0005-0000-0000-0000E7170000}"/>
    <cellStyle name="Comma 40 2 3 2" xfId="9154" xr:uid="{00000000-0005-0000-0000-0000E8170000}"/>
    <cellStyle name="Comma 40 2 4" xfId="9155" xr:uid="{00000000-0005-0000-0000-0000E9170000}"/>
    <cellStyle name="Comma 40 2 5" xfId="9156" xr:uid="{00000000-0005-0000-0000-0000EA170000}"/>
    <cellStyle name="Comma 40 2 5 2" xfId="9157" xr:uid="{00000000-0005-0000-0000-0000EB170000}"/>
    <cellStyle name="Comma 40 2 6" xfId="9158" xr:uid="{00000000-0005-0000-0000-0000EC170000}"/>
    <cellStyle name="Comma 40 2 6 2" xfId="9159" xr:uid="{00000000-0005-0000-0000-0000ED170000}"/>
    <cellStyle name="Comma 40 2 6 2 2" xfId="9160" xr:uid="{00000000-0005-0000-0000-0000EE170000}"/>
    <cellStyle name="Comma 40 2 6 3" xfId="9161" xr:uid="{00000000-0005-0000-0000-0000EF170000}"/>
    <cellStyle name="Comma 40 2 6 3 2" xfId="9162" xr:uid="{00000000-0005-0000-0000-0000F0170000}"/>
    <cellStyle name="Comma 40 2 6 3 3" xfId="25833" xr:uid="{6A965F6E-C243-4C8A-88E7-0E20824B48DD}"/>
    <cellStyle name="Comma 40 2 7" xfId="9163" xr:uid="{00000000-0005-0000-0000-0000F1170000}"/>
    <cellStyle name="Comma 40 2 8" xfId="9164" xr:uid="{00000000-0005-0000-0000-0000F2170000}"/>
    <cellStyle name="Comma 40 3" xfId="9165" xr:uid="{00000000-0005-0000-0000-0000F3170000}"/>
    <cellStyle name="Comma 40 3 2" xfId="9166" xr:uid="{00000000-0005-0000-0000-0000F4170000}"/>
    <cellStyle name="Comma 40 3 3" xfId="9167" xr:uid="{00000000-0005-0000-0000-0000F5170000}"/>
    <cellStyle name="Comma 40 3 4" xfId="9168" xr:uid="{00000000-0005-0000-0000-0000F6170000}"/>
    <cellStyle name="Comma 40 3 4 2" xfId="25834" xr:uid="{D42D01FE-CE6F-4B60-9981-4EFC4A699B11}"/>
    <cellStyle name="Comma 40 4" xfId="9169" xr:uid="{00000000-0005-0000-0000-0000F7170000}"/>
    <cellStyle name="Comma 40 4 2" xfId="9170" xr:uid="{00000000-0005-0000-0000-0000F8170000}"/>
    <cellStyle name="Comma 40 4 3" xfId="9171" xr:uid="{00000000-0005-0000-0000-0000F9170000}"/>
    <cellStyle name="Comma 40 4 4" xfId="9172" xr:uid="{00000000-0005-0000-0000-0000FA170000}"/>
    <cellStyle name="Comma 40 4 4 2" xfId="25835" xr:uid="{4F92E548-4E0F-4B09-B84F-2E853E1E0F6B}"/>
    <cellStyle name="Comma 40 5" xfId="9173" xr:uid="{00000000-0005-0000-0000-0000FB170000}"/>
    <cellStyle name="Comma 40 5 2" xfId="9174" xr:uid="{00000000-0005-0000-0000-0000FC170000}"/>
    <cellStyle name="Comma 40 5 3" xfId="9175" xr:uid="{00000000-0005-0000-0000-0000FD170000}"/>
    <cellStyle name="Comma 40 5 4" xfId="9176" xr:uid="{00000000-0005-0000-0000-0000FE170000}"/>
    <cellStyle name="Comma 40 6" xfId="9177" xr:uid="{00000000-0005-0000-0000-0000FF170000}"/>
    <cellStyle name="Comma 40 6 2" xfId="9178" xr:uid="{00000000-0005-0000-0000-000000180000}"/>
    <cellStyle name="Comma 40 6 2 2" xfId="9179" xr:uid="{00000000-0005-0000-0000-000001180000}"/>
    <cellStyle name="Comma 40 6 3" xfId="9180" xr:uid="{00000000-0005-0000-0000-000002180000}"/>
    <cellStyle name="Comma 40 6 3 2" xfId="9181" xr:uid="{00000000-0005-0000-0000-000003180000}"/>
    <cellStyle name="Comma 40 6 3 3" xfId="25836" xr:uid="{3654CFE8-7CBA-4812-A72B-CE438134B2C6}"/>
    <cellStyle name="Comma 40 7" xfId="9182" xr:uid="{00000000-0005-0000-0000-000004180000}"/>
    <cellStyle name="Comma 41" xfId="5447" xr:uid="{00000000-0005-0000-0000-000005180000}"/>
    <cellStyle name="Comma 41 2" xfId="9183" xr:uid="{00000000-0005-0000-0000-000006180000}"/>
    <cellStyle name="Comma 41 2 2" xfId="9184" xr:uid="{00000000-0005-0000-0000-000007180000}"/>
    <cellStyle name="Comma 41 2 2 2" xfId="9185" xr:uid="{00000000-0005-0000-0000-000008180000}"/>
    <cellStyle name="Comma 41 2 2 2 2" xfId="9186" xr:uid="{00000000-0005-0000-0000-000009180000}"/>
    <cellStyle name="Comma 41 2 2 2 3" xfId="9187" xr:uid="{00000000-0005-0000-0000-00000A180000}"/>
    <cellStyle name="Comma 41 2 2 2 3 2" xfId="25837" xr:uid="{C2A9423E-C8D1-4AA2-8E99-45CC9AAD0FF3}"/>
    <cellStyle name="Comma 41 2 2 3" xfId="9188" xr:uid="{00000000-0005-0000-0000-00000B180000}"/>
    <cellStyle name="Comma 41 2 2 4" xfId="9189" xr:uid="{00000000-0005-0000-0000-00000C180000}"/>
    <cellStyle name="Comma 41 2 2 4 2" xfId="25838" xr:uid="{786B231A-F3F3-40D7-8EEB-0BAD72E9874D}"/>
    <cellStyle name="Comma 41 2 3" xfId="9190" xr:uid="{00000000-0005-0000-0000-00000D180000}"/>
    <cellStyle name="Comma 41 2 3 2" xfId="9191" xr:uid="{00000000-0005-0000-0000-00000E180000}"/>
    <cellStyle name="Comma 41 2 4" xfId="9192" xr:uid="{00000000-0005-0000-0000-00000F180000}"/>
    <cellStyle name="Comma 41 2 5" xfId="9193" xr:uid="{00000000-0005-0000-0000-000010180000}"/>
    <cellStyle name="Comma 41 2 5 2" xfId="9194" xr:uid="{00000000-0005-0000-0000-000011180000}"/>
    <cellStyle name="Comma 41 2 6" xfId="9195" xr:uid="{00000000-0005-0000-0000-000012180000}"/>
    <cellStyle name="Comma 41 2 6 2" xfId="9196" xr:uid="{00000000-0005-0000-0000-000013180000}"/>
    <cellStyle name="Comma 41 2 6 2 2" xfId="9197" xr:uid="{00000000-0005-0000-0000-000014180000}"/>
    <cellStyle name="Comma 41 2 6 3" xfId="9198" xr:uid="{00000000-0005-0000-0000-000015180000}"/>
    <cellStyle name="Comma 41 2 6 3 2" xfId="9199" xr:uid="{00000000-0005-0000-0000-000016180000}"/>
    <cellStyle name="Comma 41 2 6 3 3" xfId="25839" xr:uid="{C803A335-DDB3-466B-8076-6F599EE5EFEB}"/>
    <cellStyle name="Comma 41 2 7" xfId="9200" xr:uid="{00000000-0005-0000-0000-000017180000}"/>
    <cellStyle name="Comma 41 2 8" xfId="9201" xr:uid="{00000000-0005-0000-0000-000018180000}"/>
    <cellStyle name="Comma 41 3" xfId="9202" xr:uid="{00000000-0005-0000-0000-000019180000}"/>
    <cellStyle name="Comma 41 3 2" xfId="9203" xr:uid="{00000000-0005-0000-0000-00001A180000}"/>
    <cellStyle name="Comma 41 3 3" xfId="9204" xr:uid="{00000000-0005-0000-0000-00001B180000}"/>
    <cellStyle name="Comma 41 3 4" xfId="9205" xr:uid="{00000000-0005-0000-0000-00001C180000}"/>
    <cellStyle name="Comma 41 3 4 2" xfId="25840" xr:uid="{C0A00408-48BF-4BC2-8DB8-E02A6E894427}"/>
    <cellStyle name="Comma 41 4" xfId="9206" xr:uid="{00000000-0005-0000-0000-00001D180000}"/>
    <cellStyle name="Comma 41 4 2" xfId="9207" xr:uid="{00000000-0005-0000-0000-00001E180000}"/>
    <cellStyle name="Comma 41 4 3" xfId="9208" xr:uid="{00000000-0005-0000-0000-00001F180000}"/>
    <cellStyle name="Comma 41 4 4" xfId="9209" xr:uid="{00000000-0005-0000-0000-000020180000}"/>
    <cellStyle name="Comma 41 4 4 2" xfId="25841" xr:uid="{A0BB7420-53E0-4930-8A5E-C60FE18B8B01}"/>
    <cellStyle name="Comma 41 5" xfId="9210" xr:uid="{00000000-0005-0000-0000-000021180000}"/>
    <cellStyle name="Comma 41 5 2" xfId="9211" xr:uid="{00000000-0005-0000-0000-000022180000}"/>
    <cellStyle name="Comma 41 5 3" xfId="9212" xr:uid="{00000000-0005-0000-0000-000023180000}"/>
    <cellStyle name="Comma 41 5 4" xfId="9213" xr:uid="{00000000-0005-0000-0000-000024180000}"/>
    <cellStyle name="Comma 41 6" xfId="9214" xr:uid="{00000000-0005-0000-0000-000025180000}"/>
    <cellStyle name="Comma 41 6 2" xfId="9215" xr:uid="{00000000-0005-0000-0000-000026180000}"/>
    <cellStyle name="Comma 41 6 2 2" xfId="9216" xr:uid="{00000000-0005-0000-0000-000027180000}"/>
    <cellStyle name="Comma 41 6 3" xfId="9217" xr:uid="{00000000-0005-0000-0000-000028180000}"/>
    <cellStyle name="Comma 41 6 3 2" xfId="9218" xr:uid="{00000000-0005-0000-0000-000029180000}"/>
    <cellStyle name="Comma 41 6 3 3" xfId="25842" xr:uid="{FB447715-7BD6-4C52-8A71-89DF13764F40}"/>
    <cellStyle name="Comma 41 7" xfId="9219" xr:uid="{00000000-0005-0000-0000-00002A180000}"/>
    <cellStyle name="Comma 42" xfId="5544" xr:uid="{00000000-0005-0000-0000-00002B180000}"/>
    <cellStyle name="Comma 42 2" xfId="9220" xr:uid="{00000000-0005-0000-0000-00002C180000}"/>
    <cellStyle name="Comma 42 2 2" xfId="9221" xr:uid="{00000000-0005-0000-0000-00002D180000}"/>
    <cellStyle name="Comma 42 2 2 2" xfId="9222" xr:uid="{00000000-0005-0000-0000-00002E180000}"/>
    <cellStyle name="Comma 42 2 2 3" xfId="9223" xr:uid="{00000000-0005-0000-0000-00002F180000}"/>
    <cellStyle name="Comma 42 2 2 4" xfId="9224" xr:uid="{00000000-0005-0000-0000-000030180000}"/>
    <cellStyle name="Comma 42 2 2 4 2" xfId="25843" xr:uid="{B61A9175-A44C-4DB2-A5F8-85C8922CA798}"/>
    <cellStyle name="Comma 42 2 3" xfId="9225" xr:uid="{00000000-0005-0000-0000-000031180000}"/>
    <cellStyle name="Comma 42 2 4" xfId="9226" xr:uid="{00000000-0005-0000-0000-000032180000}"/>
    <cellStyle name="Comma 42 2 4 2" xfId="9227" xr:uid="{00000000-0005-0000-0000-000033180000}"/>
    <cellStyle name="Comma 42 2 5" xfId="9228" xr:uid="{00000000-0005-0000-0000-000034180000}"/>
    <cellStyle name="Comma 42 2 5 2" xfId="9229" xr:uid="{00000000-0005-0000-0000-000035180000}"/>
    <cellStyle name="Comma 42 2 5 2 2" xfId="9230" xr:uid="{00000000-0005-0000-0000-000036180000}"/>
    <cellStyle name="Comma 42 2 5 3" xfId="9231" xr:uid="{00000000-0005-0000-0000-000037180000}"/>
    <cellStyle name="Comma 42 2 5 3 2" xfId="9232" xr:uid="{00000000-0005-0000-0000-000038180000}"/>
    <cellStyle name="Comma 42 2 5 3 3" xfId="25844" xr:uid="{6E109C43-8072-41D3-93E1-A3E03F289564}"/>
    <cellStyle name="Comma 42 2 6" xfId="9233" xr:uid="{00000000-0005-0000-0000-000039180000}"/>
    <cellStyle name="Comma 42 2 7" xfId="9234" xr:uid="{00000000-0005-0000-0000-00003A180000}"/>
    <cellStyle name="Comma 42 2 7 2" xfId="25845" xr:uid="{412A7DC6-6B49-41DE-A378-52980D2B3D17}"/>
    <cellStyle name="Comma 42 3" xfId="9235" xr:uid="{00000000-0005-0000-0000-00003B180000}"/>
    <cellStyle name="Comma 42 3 2" xfId="9236" xr:uid="{00000000-0005-0000-0000-00003C180000}"/>
    <cellStyle name="Comma 42 3 3" xfId="9237" xr:uid="{00000000-0005-0000-0000-00003D180000}"/>
    <cellStyle name="Comma 42 3 4" xfId="9238" xr:uid="{00000000-0005-0000-0000-00003E180000}"/>
    <cellStyle name="Comma 42 3 4 2" xfId="25846" xr:uid="{BBBD5606-8127-4F55-B33D-072438B4EADD}"/>
    <cellStyle name="Comma 42 4" xfId="9239" xr:uid="{00000000-0005-0000-0000-00003F180000}"/>
    <cellStyle name="Comma 42 4 2" xfId="9240" xr:uid="{00000000-0005-0000-0000-000040180000}"/>
    <cellStyle name="Comma 42 4 3" xfId="9241" xr:uid="{00000000-0005-0000-0000-000041180000}"/>
    <cellStyle name="Comma 42 4 4" xfId="9242" xr:uid="{00000000-0005-0000-0000-000042180000}"/>
    <cellStyle name="Comma 42 4 4 2" xfId="25847" xr:uid="{CEE4B4C4-190B-47D7-A242-EB81274D6B82}"/>
    <cellStyle name="Comma 42 5" xfId="9243" xr:uid="{00000000-0005-0000-0000-000043180000}"/>
    <cellStyle name="Comma 42 5 2" xfId="9244" xr:uid="{00000000-0005-0000-0000-000044180000}"/>
    <cellStyle name="Comma 42 5 3" xfId="9245" xr:uid="{00000000-0005-0000-0000-000045180000}"/>
    <cellStyle name="Comma 42 6" xfId="9246" xr:uid="{00000000-0005-0000-0000-000046180000}"/>
    <cellStyle name="Comma 42 6 2" xfId="9247" xr:uid="{00000000-0005-0000-0000-000047180000}"/>
    <cellStyle name="Comma 42 7" xfId="9248" xr:uid="{00000000-0005-0000-0000-000048180000}"/>
    <cellStyle name="Comma 42 7 2" xfId="9249" xr:uid="{00000000-0005-0000-0000-000049180000}"/>
    <cellStyle name="Comma 42 7 2 2" xfId="9250" xr:uid="{00000000-0005-0000-0000-00004A180000}"/>
    <cellStyle name="Comma 42 7 3" xfId="9251" xr:uid="{00000000-0005-0000-0000-00004B180000}"/>
    <cellStyle name="Comma 42 7 3 2" xfId="9252" xr:uid="{00000000-0005-0000-0000-00004C180000}"/>
    <cellStyle name="Comma 42 7 3 3" xfId="25848" xr:uid="{B9B79D90-CD0D-4E85-991C-F6FD7C70346B}"/>
    <cellStyle name="Comma 42 8" xfId="9253" xr:uid="{00000000-0005-0000-0000-00004D180000}"/>
    <cellStyle name="Comma 43" xfId="5446" xr:uid="{00000000-0005-0000-0000-00004E180000}"/>
    <cellStyle name="Comma 43 2" xfId="9254" xr:uid="{00000000-0005-0000-0000-00004F180000}"/>
    <cellStyle name="Comma 43 2 2" xfId="9255" xr:uid="{00000000-0005-0000-0000-000050180000}"/>
    <cellStyle name="Comma 43 2 2 2" xfId="9256" xr:uid="{00000000-0005-0000-0000-000051180000}"/>
    <cellStyle name="Comma 43 2 2 3" xfId="9257" xr:uid="{00000000-0005-0000-0000-000052180000}"/>
    <cellStyle name="Comma 43 2 2 4" xfId="9258" xr:uid="{00000000-0005-0000-0000-000053180000}"/>
    <cellStyle name="Comma 43 2 2 4 2" xfId="25849" xr:uid="{B03F24FC-0106-4FD0-9A13-12503AC14D89}"/>
    <cellStyle name="Comma 43 2 3" xfId="9259" xr:uid="{00000000-0005-0000-0000-000054180000}"/>
    <cellStyle name="Comma 43 2 4" xfId="9260" xr:uid="{00000000-0005-0000-0000-000055180000}"/>
    <cellStyle name="Comma 43 2 4 2" xfId="9261" xr:uid="{00000000-0005-0000-0000-000056180000}"/>
    <cellStyle name="Comma 43 2 5" xfId="9262" xr:uid="{00000000-0005-0000-0000-000057180000}"/>
    <cellStyle name="Comma 43 2 5 2" xfId="9263" xr:uid="{00000000-0005-0000-0000-000058180000}"/>
    <cellStyle name="Comma 43 2 5 2 2" xfId="9264" xr:uid="{00000000-0005-0000-0000-000059180000}"/>
    <cellStyle name="Comma 43 2 5 3" xfId="9265" xr:uid="{00000000-0005-0000-0000-00005A180000}"/>
    <cellStyle name="Comma 43 2 5 3 2" xfId="9266" xr:uid="{00000000-0005-0000-0000-00005B180000}"/>
    <cellStyle name="Comma 43 2 5 3 3" xfId="25850" xr:uid="{23980BEF-9DEE-441D-A69F-F808B28FF90D}"/>
    <cellStyle name="Comma 43 2 6" xfId="9267" xr:uid="{00000000-0005-0000-0000-00005C180000}"/>
    <cellStyle name="Comma 43 2 7" xfId="9268" xr:uid="{00000000-0005-0000-0000-00005D180000}"/>
    <cellStyle name="Comma 43 2 7 2" xfId="25851" xr:uid="{64F80563-B8F8-4C63-9BE6-F890E1193681}"/>
    <cellStyle name="Comma 43 3" xfId="9269" xr:uid="{00000000-0005-0000-0000-00005E180000}"/>
    <cellStyle name="Comma 43 3 2" xfId="9270" xr:uid="{00000000-0005-0000-0000-00005F180000}"/>
    <cellStyle name="Comma 43 3 3" xfId="9271" xr:uid="{00000000-0005-0000-0000-000060180000}"/>
    <cellStyle name="Comma 43 3 4" xfId="9272" xr:uid="{00000000-0005-0000-0000-000061180000}"/>
    <cellStyle name="Comma 43 3 4 2" xfId="25852" xr:uid="{F9C55A60-B867-4DF0-B012-819387FA6C61}"/>
    <cellStyle name="Comma 43 4" xfId="9273" xr:uid="{00000000-0005-0000-0000-000062180000}"/>
    <cellStyle name="Comma 43 4 2" xfId="9274" xr:uid="{00000000-0005-0000-0000-000063180000}"/>
    <cellStyle name="Comma 43 4 3" xfId="9275" xr:uid="{00000000-0005-0000-0000-000064180000}"/>
    <cellStyle name="Comma 43 4 4" xfId="9276" xr:uid="{00000000-0005-0000-0000-000065180000}"/>
    <cellStyle name="Comma 43 4 4 2" xfId="25853" xr:uid="{EA75137A-66F1-46B9-9B73-C1AF73F23818}"/>
    <cellStyle name="Comma 43 5" xfId="9277" xr:uid="{00000000-0005-0000-0000-000066180000}"/>
    <cellStyle name="Comma 43 5 2" xfId="9278" xr:uid="{00000000-0005-0000-0000-000067180000}"/>
    <cellStyle name="Comma 43 5 3" xfId="9279" xr:uid="{00000000-0005-0000-0000-000068180000}"/>
    <cellStyle name="Comma 43 6" xfId="9280" xr:uid="{00000000-0005-0000-0000-000069180000}"/>
    <cellStyle name="Comma 43 6 2" xfId="9281" xr:uid="{00000000-0005-0000-0000-00006A180000}"/>
    <cellStyle name="Comma 43 7" xfId="9282" xr:uid="{00000000-0005-0000-0000-00006B180000}"/>
    <cellStyle name="Comma 43 7 2" xfId="9283" xr:uid="{00000000-0005-0000-0000-00006C180000}"/>
    <cellStyle name="Comma 43 7 2 2" xfId="9284" xr:uid="{00000000-0005-0000-0000-00006D180000}"/>
    <cellStyle name="Comma 43 7 3" xfId="9285" xr:uid="{00000000-0005-0000-0000-00006E180000}"/>
    <cellStyle name="Comma 43 7 3 2" xfId="9286" xr:uid="{00000000-0005-0000-0000-00006F180000}"/>
    <cellStyle name="Comma 43 7 3 3" xfId="25854" xr:uid="{BD227810-2E6A-4A43-B872-37BB2E06F621}"/>
    <cellStyle name="Comma 43 8" xfId="9287" xr:uid="{00000000-0005-0000-0000-000070180000}"/>
    <cellStyle name="Comma 44" xfId="5445" xr:uid="{00000000-0005-0000-0000-000071180000}"/>
    <cellStyle name="Comma 44 2" xfId="9288" xr:uid="{00000000-0005-0000-0000-000072180000}"/>
    <cellStyle name="Comma 44 2 2" xfId="9289" xr:uid="{00000000-0005-0000-0000-000073180000}"/>
    <cellStyle name="Comma 44 2 2 2" xfId="9290" xr:uid="{00000000-0005-0000-0000-000074180000}"/>
    <cellStyle name="Comma 44 2 2 3" xfId="9291" xr:uid="{00000000-0005-0000-0000-000075180000}"/>
    <cellStyle name="Comma 44 2 2 4" xfId="9292" xr:uid="{00000000-0005-0000-0000-000076180000}"/>
    <cellStyle name="Comma 44 2 2 4 2" xfId="25855" xr:uid="{E99C1194-B1C7-4580-9C35-4CEFDB60E393}"/>
    <cellStyle name="Comma 44 2 3" xfId="9293" xr:uid="{00000000-0005-0000-0000-000077180000}"/>
    <cellStyle name="Comma 44 2 4" xfId="9294" xr:uid="{00000000-0005-0000-0000-000078180000}"/>
    <cellStyle name="Comma 44 2 4 2" xfId="9295" xr:uid="{00000000-0005-0000-0000-000079180000}"/>
    <cellStyle name="Comma 44 2 5" xfId="9296" xr:uid="{00000000-0005-0000-0000-00007A180000}"/>
    <cellStyle name="Comma 44 2 5 2" xfId="9297" xr:uid="{00000000-0005-0000-0000-00007B180000}"/>
    <cellStyle name="Comma 44 2 5 2 2" xfId="9298" xr:uid="{00000000-0005-0000-0000-00007C180000}"/>
    <cellStyle name="Comma 44 2 5 3" xfId="9299" xr:uid="{00000000-0005-0000-0000-00007D180000}"/>
    <cellStyle name="Comma 44 2 5 3 2" xfId="9300" xr:uid="{00000000-0005-0000-0000-00007E180000}"/>
    <cellStyle name="Comma 44 2 5 3 3" xfId="25856" xr:uid="{478DC1D0-A406-4CBE-B837-EE08D9B59BE5}"/>
    <cellStyle name="Comma 44 2 6" xfId="9301" xr:uid="{00000000-0005-0000-0000-00007F180000}"/>
    <cellStyle name="Comma 44 2 7" xfId="9302" xr:uid="{00000000-0005-0000-0000-000080180000}"/>
    <cellStyle name="Comma 44 2 7 2" xfId="25857" xr:uid="{1C28C3B3-4580-4415-A33B-DD1118679988}"/>
    <cellStyle name="Comma 44 3" xfId="9303" xr:uid="{00000000-0005-0000-0000-000081180000}"/>
    <cellStyle name="Comma 44 3 2" xfId="9304" xr:uid="{00000000-0005-0000-0000-000082180000}"/>
    <cellStyle name="Comma 44 3 3" xfId="9305" xr:uid="{00000000-0005-0000-0000-000083180000}"/>
    <cellStyle name="Comma 44 3 4" xfId="9306" xr:uid="{00000000-0005-0000-0000-000084180000}"/>
    <cellStyle name="Comma 44 3 4 2" xfId="25858" xr:uid="{1AC76F12-2D9D-4794-9408-7B655AFE46A5}"/>
    <cellStyle name="Comma 44 4" xfId="9307" xr:uid="{00000000-0005-0000-0000-000085180000}"/>
    <cellStyle name="Comma 44 4 2" xfId="9308" xr:uid="{00000000-0005-0000-0000-000086180000}"/>
    <cellStyle name="Comma 44 4 3" xfId="9309" xr:uid="{00000000-0005-0000-0000-000087180000}"/>
    <cellStyle name="Comma 44 4 4" xfId="9310" xr:uid="{00000000-0005-0000-0000-000088180000}"/>
    <cellStyle name="Comma 44 4 4 2" xfId="25859" xr:uid="{66EF71E3-9228-459B-920E-AFD72B3071F1}"/>
    <cellStyle name="Comma 44 5" xfId="9311" xr:uid="{00000000-0005-0000-0000-000089180000}"/>
    <cellStyle name="Comma 44 5 2" xfId="9312" xr:uid="{00000000-0005-0000-0000-00008A180000}"/>
    <cellStyle name="Comma 44 5 3" xfId="9313" xr:uid="{00000000-0005-0000-0000-00008B180000}"/>
    <cellStyle name="Comma 44 6" xfId="9314" xr:uid="{00000000-0005-0000-0000-00008C180000}"/>
    <cellStyle name="Comma 44 6 2" xfId="9315" xr:uid="{00000000-0005-0000-0000-00008D180000}"/>
    <cellStyle name="Comma 44 7" xfId="9316" xr:uid="{00000000-0005-0000-0000-00008E180000}"/>
    <cellStyle name="Comma 44 7 2" xfId="9317" xr:uid="{00000000-0005-0000-0000-00008F180000}"/>
    <cellStyle name="Comma 44 7 2 2" xfId="9318" xr:uid="{00000000-0005-0000-0000-000090180000}"/>
    <cellStyle name="Comma 44 7 3" xfId="9319" xr:uid="{00000000-0005-0000-0000-000091180000}"/>
    <cellStyle name="Comma 44 7 3 2" xfId="9320" xr:uid="{00000000-0005-0000-0000-000092180000}"/>
    <cellStyle name="Comma 44 7 3 3" xfId="25860" xr:uid="{BF676693-10A5-4210-8625-2C8F82BF4218}"/>
    <cellStyle name="Comma 44 8" xfId="9321" xr:uid="{00000000-0005-0000-0000-000093180000}"/>
    <cellStyle name="Comma 45" xfId="5444" xr:uid="{00000000-0005-0000-0000-000094180000}"/>
    <cellStyle name="Comma 45 2" xfId="9322" xr:uid="{00000000-0005-0000-0000-000095180000}"/>
    <cellStyle name="Comma 45 3" xfId="9323" xr:uid="{00000000-0005-0000-0000-000096180000}"/>
    <cellStyle name="Comma 45 3 2" xfId="25861" xr:uid="{3C3EADB0-33EC-4B05-8AED-9ACB91FD6D91}"/>
    <cellStyle name="Comma 45 4" xfId="9324" xr:uid="{00000000-0005-0000-0000-000097180000}"/>
    <cellStyle name="Comma 45 4 2" xfId="25862" xr:uid="{49D4D518-C3F3-4D71-A14E-75D22E5AD0A2}"/>
    <cellStyle name="Comma 45 5" xfId="9325" xr:uid="{00000000-0005-0000-0000-000098180000}"/>
    <cellStyle name="Comma 46" xfId="5443" xr:uid="{00000000-0005-0000-0000-000099180000}"/>
    <cellStyle name="Comma 46 2" xfId="9326" xr:uid="{00000000-0005-0000-0000-00009A180000}"/>
    <cellStyle name="Comma 46 3" xfId="9327" xr:uid="{00000000-0005-0000-0000-00009B180000}"/>
    <cellStyle name="Comma 46 3 2" xfId="25863" xr:uid="{5877026F-7F10-442B-88A3-536E768A018F}"/>
    <cellStyle name="Comma 46 4" xfId="9328" xr:uid="{00000000-0005-0000-0000-00009C180000}"/>
    <cellStyle name="Comma 46 4 2" xfId="25864" xr:uid="{921F5E5B-59F3-4665-A479-EDDBCC16DB8F}"/>
    <cellStyle name="Comma 46 5" xfId="9329" xr:uid="{00000000-0005-0000-0000-00009D180000}"/>
    <cellStyle name="Comma 46 6" xfId="9330" xr:uid="{00000000-0005-0000-0000-00009E180000}"/>
    <cellStyle name="Comma 46 7" xfId="9331" xr:uid="{00000000-0005-0000-0000-00009F180000}"/>
    <cellStyle name="Comma 47" xfId="5442" xr:uid="{00000000-0005-0000-0000-0000A0180000}"/>
    <cellStyle name="Comma 47 2" xfId="9332" xr:uid="{00000000-0005-0000-0000-0000A1180000}"/>
    <cellStyle name="Comma 47 2 2" xfId="9333" xr:uid="{00000000-0005-0000-0000-0000A2180000}"/>
    <cellStyle name="Comma 47 2 3" xfId="9334" xr:uid="{00000000-0005-0000-0000-0000A3180000}"/>
    <cellStyle name="Comma 47 3" xfId="9335" xr:uid="{00000000-0005-0000-0000-0000A4180000}"/>
    <cellStyle name="Comma 47 3 2" xfId="9336" xr:uid="{00000000-0005-0000-0000-0000A5180000}"/>
    <cellStyle name="Comma 47 3 3" xfId="9337" xr:uid="{00000000-0005-0000-0000-0000A6180000}"/>
    <cellStyle name="Comma 47 3 3 2" xfId="25865" xr:uid="{925A3CE2-9029-4C75-9990-D37F4D5A0C89}"/>
    <cellStyle name="Comma 47 4" xfId="9338" xr:uid="{00000000-0005-0000-0000-0000A7180000}"/>
    <cellStyle name="Comma 47 4 2" xfId="25866" xr:uid="{53E1B7A1-3509-41C7-A70D-2E81B5168621}"/>
    <cellStyle name="Comma 47 5" xfId="9339" xr:uid="{00000000-0005-0000-0000-0000A8180000}"/>
    <cellStyle name="Comma 47 6" xfId="9340" xr:uid="{00000000-0005-0000-0000-0000A9180000}"/>
    <cellStyle name="Comma 48" xfId="5441" xr:uid="{00000000-0005-0000-0000-0000AA180000}"/>
    <cellStyle name="Comma 48 2" xfId="9341" xr:uid="{00000000-0005-0000-0000-0000AB180000}"/>
    <cellStyle name="Comma 48 2 2" xfId="9342" xr:uid="{00000000-0005-0000-0000-0000AC180000}"/>
    <cellStyle name="Comma 48 2 3" xfId="9343" xr:uid="{00000000-0005-0000-0000-0000AD180000}"/>
    <cellStyle name="Comma 48 3" xfId="9344" xr:uid="{00000000-0005-0000-0000-0000AE180000}"/>
    <cellStyle name="Comma 48 3 2" xfId="9345" xr:uid="{00000000-0005-0000-0000-0000AF180000}"/>
    <cellStyle name="Comma 48 3 3" xfId="9346" xr:uid="{00000000-0005-0000-0000-0000B0180000}"/>
    <cellStyle name="Comma 48 3 3 2" xfId="25867" xr:uid="{4936684F-D0CE-4537-95BE-A292EC0A95F1}"/>
    <cellStyle name="Comma 48 4" xfId="9347" xr:uid="{00000000-0005-0000-0000-0000B1180000}"/>
    <cellStyle name="Comma 48 4 2" xfId="25868" xr:uid="{D5F5089E-6710-403F-9477-E6CFEFA0360F}"/>
    <cellStyle name="Comma 48 5" xfId="9348" xr:uid="{00000000-0005-0000-0000-0000B2180000}"/>
    <cellStyle name="Comma 48 5 2" xfId="25869" xr:uid="{A1D78DBB-5FD9-4739-A62C-1FEAC28642F5}"/>
    <cellStyle name="Comma 48 6" xfId="9349" xr:uid="{00000000-0005-0000-0000-0000B3180000}"/>
    <cellStyle name="Comma 48 7" xfId="9350" xr:uid="{00000000-0005-0000-0000-0000B4180000}"/>
    <cellStyle name="Comma 48 7 2" xfId="25870" xr:uid="{7A6CBD0E-764F-4151-8994-25234B8D7A13}"/>
    <cellStyle name="Comma 48 8" xfId="23301" xr:uid="{411E155B-A4FE-4FA7-BCFA-882924B2789E}"/>
    <cellStyle name="Comma 49" xfId="5440" xr:uid="{00000000-0005-0000-0000-0000B5180000}"/>
    <cellStyle name="Comma 49 2" xfId="9351" xr:uid="{00000000-0005-0000-0000-0000B6180000}"/>
    <cellStyle name="Comma 49 2 2" xfId="9352" xr:uid="{00000000-0005-0000-0000-0000B7180000}"/>
    <cellStyle name="Comma 49 2 3" xfId="9353" xr:uid="{00000000-0005-0000-0000-0000B8180000}"/>
    <cellStyle name="Comma 49 2 3 2" xfId="25871" xr:uid="{93EDA8C9-389D-4FFA-A7EE-185D985B0DBE}"/>
    <cellStyle name="Comma 49 3" xfId="9354" xr:uid="{00000000-0005-0000-0000-0000B9180000}"/>
    <cellStyle name="Comma 49 3 2" xfId="9355" xr:uid="{00000000-0005-0000-0000-0000BA180000}"/>
    <cellStyle name="Comma 49 3 3" xfId="9356" xr:uid="{00000000-0005-0000-0000-0000BB180000}"/>
    <cellStyle name="Comma 49 3 3 2" xfId="25872" xr:uid="{BDB568BA-9F79-4CF1-B99F-8FD20C4A01AA}"/>
    <cellStyle name="Comma 49 4" xfId="9357" xr:uid="{00000000-0005-0000-0000-0000BC180000}"/>
    <cellStyle name="Comma 49 4 2" xfId="25873" xr:uid="{6C8E0CCA-D202-4FE4-8CE9-A49B70E9DF8F}"/>
    <cellStyle name="Comma 49 5" xfId="9358" xr:uid="{00000000-0005-0000-0000-0000BD180000}"/>
    <cellStyle name="Comma 49 6" xfId="9359" xr:uid="{00000000-0005-0000-0000-0000BE180000}"/>
    <cellStyle name="Comma 49 6 2" xfId="25874" xr:uid="{441CB33A-1566-4BCC-BB30-FF22AAF99788}"/>
    <cellStyle name="Comma 49 7" xfId="23300" xr:uid="{09FFCE09-CB32-4D52-84E5-745E35856EC0}"/>
    <cellStyle name="Comma 5" xfId="407" xr:uid="{00000000-0005-0000-0000-00000F010000}"/>
    <cellStyle name="Comma 5 2" xfId="408" xr:uid="{00000000-0005-0000-0000-000010010000}"/>
    <cellStyle name="Comma 5 2 2" xfId="9360" xr:uid="{00000000-0005-0000-0000-0000C1180000}"/>
    <cellStyle name="Comma 5 2 3" xfId="5438" xr:uid="{00000000-0005-0000-0000-0000C0180000}"/>
    <cellStyle name="Comma 5 3" xfId="9361" xr:uid="{00000000-0005-0000-0000-0000C2180000}"/>
    <cellStyle name="Comma 5 4" xfId="9362" xr:uid="{00000000-0005-0000-0000-0000C3180000}"/>
    <cellStyle name="Comma 5 5" xfId="5439" xr:uid="{00000000-0005-0000-0000-0000BF180000}"/>
    <cellStyle name="Comma 5_App b.3 Unspent_" xfId="409" xr:uid="{00000000-0005-0000-0000-000011010000}"/>
    <cellStyle name="Comma 50" xfId="5542" xr:uid="{00000000-0005-0000-0000-0000C4180000}"/>
    <cellStyle name="Comma 50 2" xfId="9363" xr:uid="{00000000-0005-0000-0000-0000C5180000}"/>
    <cellStyle name="Comma 50 2 2" xfId="9364" xr:uid="{00000000-0005-0000-0000-0000C6180000}"/>
    <cellStyle name="Comma 50 2 3" xfId="9365" xr:uid="{00000000-0005-0000-0000-0000C7180000}"/>
    <cellStyle name="Comma 50 2 3 2" xfId="25875" xr:uid="{29FB5994-A353-48B3-B05D-FA11DC11BE8E}"/>
    <cellStyle name="Comma 50 3" xfId="9366" xr:uid="{00000000-0005-0000-0000-0000C8180000}"/>
    <cellStyle name="Comma 50 3 2" xfId="9367" xr:uid="{00000000-0005-0000-0000-0000C9180000}"/>
    <cellStyle name="Comma 50 3 3" xfId="9368" xr:uid="{00000000-0005-0000-0000-0000CA180000}"/>
    <cellStyle name="Comma 50 3 3 2" xfId="25876" xr:uid="{D7CAFAC0-2CF0-4C33-ADC7-4FB802CDDFE7}"/>
    <cellStyle name="Comma 50 4" xfId="9369" xr:uid="{00000000-0005-0000-0000-0000CB180000}"/>
    <cellStyle name="Comma 50 5" xfId="9370" xr:uid="{00000000-0005-0000-0000-0000CC180000}"/>
    <cellStyle name="Comma 51" xfId="5543" xr:uid="{00000000-0005-0000-0000-0000CD180000}"/>
    <cellStyle name="Comma 51 2" xfId="9371" xr:uid="{00000000-0005-0000-0000-0000CE180000}"/>
    <cellStyle name="Comma 51 2 2" xfId="9372" xr:uid="{00000000-0005-0000-0000-0000CF180000}"/>
    <cellStyle name="Comma 51 2 3" xfId="9373" xr:uid="{00000000-0005-0000-0000-0000D0180000}"/>
    <cellStyle name="Comma 51 2 3 2" xfId="25877" xr:uid="{C2187483-E5F3-4F3B-9E77-1481F4A3ECAB}"/>
    <cellStyle name="Comma 51 3" xfId="9374" xr:uid="{00000000-0005-0000-0000-0000D1180000}"/>
    <cellStyle name="Comma 51 3 2" xfId="9375" xr:uid="{00000000-0005-0000-0000-0000D2180000}"/>
    <cellStyle name="Comma 51 3 3" xfId="9376" xr:uid="{00000000-0005-0000-0000-0000D3180000}"/>
    <cellStyle name="Comma 51 3 3 2" xfId="25878" xr:uid="{F5CC64EB-EEE3-461D-95BA-EB3B98DF8B83}"/>
    <cellStyle name="Comma 51 4" xfId="9377" xr:uid="{00000000-0005-0000-0000-0000D4180000}"/>
    <cellStyle name="Comma 51 5" xfId="9378" xr:uid="{00000000-0005-0000-0000-0000D5180000}"/>
    <cellStyle name="Comma 52" xfId="5437" xr:uid="{00000000-0005-0000-0000-0000D6180000}"/>
    <cellStyle name="Comma 52 2" xfId="9379" xr:uid="{00000000-0005-0000-0000-0000D7180000}"/>
    <cellStyle name="Comma 52 2 2" xfId="9380" xr:uid="{00000000-0005-0000-0000-0000D8180000}"/>
    <cellStyle name="Comma 52 2 3" xfId="9381" xr:uid="{00000000-0005-0000-0000-0000D9180000}"/>
    <cellStyle name="Comma 52 2 3 2" xfId="25879" xr:uid="{BB5463AA-A694-42E8-8928-8AA181A03B7F}"/>
    <cellStyle name="Comma 52 3" xfId="9382" xr:uid="{00000000-0005-0000-0000-0000DA180000}"/>
    <cellStyle name="Comma 52 4" xfId="9383" xr:uid="{00000000-0005-0000-0000-0000DB180000}"/>
    <cellStyle name="Comma 52 5" xfId="9384" xr:uid="{00000000-0005-0000-0000-0000DC180000}"/>
    <cellStyle name="Comma 52 5 2" xfId="25880" xr:uid="{334EF46B-4759-4B4F-BDF5-371D1A6DBD9B}"/>
    <cellStyle name="Comma 52 6" xfId="9385" xr:uid="{00000000-0005-0000-0000-0000DD180000}"/>
    <cellStyle name="Comma 52 7" xfId="23299" xr:uid="{82D3B901-F4A5-4E75-8117-95B1F70E8CFE}"/>
    <cellStyle name="Comma 53" xfId="5294" xr:uid="{00000000-0005-0000-0000-0000DE180000}"/>
    <cellStyle name="Comma 53 2" xfId="9386" xr:uid="{00000000-0005-0000-0000-0000DF180000}"/>
    <cellStyle name="Comma 53 3" xfId="9387" xr:uid="{00000000-0005-0000-0000-0000E0180000}"/>
    <cellStyle name="Comma 53 4" xfId="9388" xr:uid="{00000000-0005-0000-0000-0000E1180000}"/>
    <cellStyle name="Comma 53 5" xfId="9389" xr:uid="{00000000-0005-0000-0000-0000E2180000}"/>
    <cellStyle name="Comma 53 6" xfId="23288" xr:uid="{270F9DBD-0071-4614-B949-213232666DF9}"/>
    <cellStyle name="Comma 54" xfId="5291" xr:uid="{00000000-0005-0000-0000-0000E3180000}"/>
    <cellStyle name="Comma 54 2" xfId="9390" xr:uid="{00000000-0005-0000-0000-0000E4180000}"/>
    <cellStyle name="Comma 54 3" xfId="9391" xr:uid="{00000000-0005-0000-0000-0000E5180000}"/>
    <cellStyle name="Comma 54 4" xfId="9392" xr:uid="{00000000-0005-0000-0000-0000E6180000}"/>
    <cellStyle name="Comma 54 5" xfId="23285" xr:uid="{2A759F5C-9649-4BE3-90B1-B1E5FBC5429F}"/>
    <cellStyle name="Comma 55" xfId="5289" xr:uid="{00000000-0005-0000-0000-0000E7180000}"/>
    <cellStyle name="Comma 55 2" xfId="9393" xr:uid="{00000000-0005-0000-0000-0000E8180000}"/>
    <cellStyle name="Comma 55 3" xfId="9394" xr:uid="{00000000-0005-0000-0000-0000E9180000}"/>
    <cellStyle name="Comma 55 4" xfId="20119" xr:uid="{00000000-0005-0000-0000-0000EA180000}"/>
    <cellStyle name="Comma 55 4 2" xfId="28509" xr:uid="{E447D68F-A9B5-48C9-8378-A6DCFB7669CB}"/>
    <cellStyle name="Comma 55 5" xfId="20122" xr:uid="{00000000-0005-0000-0000-0000EB180000}"/>
    <cellStyle name="Comma 55 5 2" xfId="28512" xr:uid="{4897B17D-0B99-408E-AF27-CE1768079F2E}"/>
    <cellStyle name="Comma 55 6" xfId="23283" xr:uid="{9A36C63E-D696-4AF1-A880-055E7BCCC368}"/>
    <cellStyle name="Comma 56" xfId="9395" xr:uid="{00000000-0005-0000-0000-0000EC180000}"/>
    <cellStyle name="Comma 56 2" xfId="9396" xr:uid="{00000000-0005-0000-0000-0000ED180000}"/>
    <cellStyle name="Comma 56 3" xfId="9397" xr:uid="{00000000-0005-0000-0000-0000EE180000}"/>
    <cellStyle name="Comma 57" xfId="9398" xr:uid="{00000000-0005-0000-0000-0000EF180000}"/>
    <cellStyle name="Comma 57 2" xfId="9399" xr:uid="{00000000-0005-0000-0000-0000F0180000}"/>
    <cellStyle name="Comma 57 3" xfId="9400" xr:uid="{00000000-0005-0000-0000-0000F1180000}"/>
    <cellStyle name="Comma 58" xfId="9401" xr:uid="{00000000-0005-0000-0000-0000F2180000}"/>
    <cellStyle name="Comma 58 2" xfId="9402" xr:uid="{00000000-0005-0000-0000-0000F3180000}"/>
    <cellStyle name="Comma 58 2 2" xfId="25881" xr:uid="{286A418A-FC86-494D-97C6-09DB731E61BF}"/>
    <cellStyle name="Comma 58 3" xfId="9403" xr:uid="{00000000-0005-0000-0000-0000F4180000}"/>
    <cellStyle name="Comma 58 4" xfId="9404" xr:uid="{00000000-0005-0000-0000-0000F5180000}"/>
    <cellStyle name="Comma 58 4 2" xfId="25882" xr:uid="{8F7B08F4-0F66-42BF-8FB0-90B99CBD7244}"/>
    <cellStyle name="Comma 59" xfId="9405" xr:uid="{00000000-0005-0000-0000-0000F6180000}"/>
    <cellStyle name="Comma 59 2" xfId="9406" xr:uid="{00000000-0005-0000-0000-0000F7180000}"/>
    <cellStyle name="Comma 59 3" xfId="9407" xr:uid="{00000000-0005-0000-0000-0000F8180000}"/>
    <cellStyle name="Comma 6" xfId="410" xr:uid="{00000000-0005-0000-0000-000012010000}"/>
    <cellStyle name="Comma 6 2" xfId="411" xr:uid="{00000000-0005-0000-0000-000013010000}"/>
    <cellStyle name="Comma 6 2 2" xfId="9408" xr:uid="{00000000-0005-0000-0000-0000FB180000}"/>
    <cellStyle name="Comma 6 2 2 2" xfId="9409" xr:uid="{00000000-0005-0000-0000-0000FC180000}"/>
    <cellStyle name="Comma 6 2 3" xfId="5435" xr:uid="{00000000-0005-0000-0000-0000FA180000}"/>
    <cellStyle name="Comma 6 3" xfId="9410" xr:uid="{00000000-0005-0000-0000-0000FD180000}"/>
    <cellStyle name="Comma 6 3 2" xfId="9411" xr:uid="{00000000-0005-0000-0000-0000FE180000}"/>
    <cellStyle name="Comma 6 3 2 2" xfId="9412" xr:uid="{00000000-0005-0000-0000-0000FF180000}"/>
    <cellStyle name="Comma 6 3 3" xfId="9413" xr:uid="{00000000-0005-0000-0000-000000190000}"/>
    <cellStyle name="Comma 6 4" xfId="9414" xr:uid="{00000000-0005-0000-0000-000001190000}"/>
    <cellStyle name="Comma 6 5" xfId="9415" xr:uid="{00000000-0005-0000-0000-000002190000}"/>
    <cellStyle name="Comma 6 6" xfId="9416" xr:uid="{00000000-0005-0000-0000-000003190000}"/>
    <cellStyle name="Comma 6 7" xfId="5436" xr:uid="{00000000-0005-0000-0000-0000F9180000}"/>
    <cellStyle name="Comma 6_App b.3 Unspent_" xfId="412" xr:uid="{00000000-0005-0000-0000-000014010000}"/>
    <cellStyle name="Comma 60" xfId="9417" xr:uid="{00000000-0005-0000-0000-000004190000}"/>
    <cellStyle name="Comma 60 2" xfId="9418" xr:uid="{00000000-0005-0000-0000-000005190000}"/>
    <cellStyle name="Comma 60 3" xfId="9419" xr:uid="{00000000-0005-0000-0000-000006190000}"/>
    <cellStyle name="Comma 61" xfId="9420" xr:uid="{00000000-0005-0000-0000-000007190000}"/>
    <cellStyle name="Comma 61 2" xfId="9421" xr:uid="{00000000-0005-0000-0000-000008190000}"/>
    <cellStyle name="Comma 61 3" xfId="9422" xr:uid="{00000000-0005-0000-0000-000009190000}"/>
    <cellStyle name="Comma 62" xfId="9423" xr:uid="{00000000-0005-0000-0000-00000A190000}"/>
    <cellStyle name="Comma 62 2" xfId="9424" xr:uid="{00000000-0005-0000-0000-00000B190000}"/>
    <cellStyle name="Comma 62 2 2" xfId="9425" xr:uid="{00000000-0005-0000-0000-00000C190000}"/>
    <cellStyle name="Comma 62 2 2 2" xfId="25884" xr:uid="{D39B56F3-6616-4E0B-AD38-0BE0E6C848A4}"/>
    <cellStyle name="Comma 62 3" xfId="9426" xr:uid="{00000000-0005-0000-0000-00000D190000}"/>
    <cellStyle name="Comma 62 3 2" xfId="25885" xr:uid="{7DB19A0B-1118-477B-ACE7-D5C5AA9859EB}"/>
    <cellStyle name="Comma 62 4" xfId="25883" xr:uid="{53B52D6A-9D10-453C-BB11-1D9F46C25CD3}"/>
    <cellStyle name="Comma 63" xfId="9427" xr:uid="{00000000-0005-0000-0000-00000E190000}"/>
    <cellStyle name="Comma 63 2" xfId="9428" xr:uid="{00000000-0005-0000-0000-00000F190000}"/>
    <cellStyle name="Comma 63 3" xfId="25886" xr:uid="{57EEB83E-7223-47AD-9D60-B69269A9D9E9}"/>
    <cellStyle name="Comma 64" xfId="9429" xr:uid="{00000000-0005-0000-0000-000010190000}"/>
    <cellStyle name="Comma 65" xfId="9430" xr:uid="{00000000-0005-0000-0000-000011190000}"/>
    <cellStyle name="Comma 66" xfId="9431" xr:uid="{00000000-0005-0000-0000-000012190000}"/>
    <cellStyle name="Comma 67" xfId="9432" xr:uid="{00000000-0005-0000-0000-000013190000}"/>
    <cellStyle name="Comma 68" xfId="9433" xr:uid="{00000000-0005-0000-0000-000014190000}"/>
    <cellStyle name="Comma 69" xfId="9434" xr:uid="{00000000-0005-0000-0000-000015190000}"/>
    <cellStyle name="Comma 7" xfId="413" xr:uid="{00000000-0005-0000-0000-000015010000}"/>
    <cellStyle name="Comma 7 2" xfId="414" xr:uid="{00000000-0005-0000-0000-000016010000}"/>
    <cellStyle name="Comma 7 2 2" xfId="9435" xr:uid="{00000000-0005-0000-0000-000018190000}"/>
    <cellStyle name="Comma 7 2 3" xfId="5433" xr:uid="{00000000-0005-0000-0000-000017190000}"/>
    <cellStyle name="Comma 7 3" xfId="9436" xr:uid="{00000000-0005-0000-0000-000019190000}"/>
    <cellStyle name="Comma 7 4" xfId="9437" xr:uid="{00000000-0005-0000-0000-00001A190000}"/>
    <cellStyle name="Comma 7 5" xfId="5434" xr:uid="{00000000-0005-0000-0000-000016190000}"/>
    <cellStyle name="Comma 7_App b.3 Unspent_" xfId="415" xr:uid="{00000000-0005-0000-0000-000017010000}"/>
    <cellStyle name="Comma 70" xfId="9438" xr:uid="{00000000-0005-0000-0000-00001B190000}"/>
    <cellStyle name="Comma 71" xfId="9439" xr:uid="{00000000-0005-0000-0000-00001C190000}"/>
    <cellStyle name="Comma 72" xfId="9440" xr:uid="{00000000-0005-0000-0000-00001D190000}"/>
    <cellStyle name="Comma 73" xfId="9441" xr:uid="{00000000-0005-0000-0000-00001E190000}"/>
    <cellStyle name="Comma 74" xfId="9442" xr:uid="{00000000-0005-0000-0000-00001F190000}"/>
    <cellStyle name="Comma 75" xfId="9443" xr:uid="{00000000-0005-0000-0000-000020190000}"/>
    <cellStyle name="Comma 76" xfId="9444" xr:uid="{00000000-0005-0000-0000-000021190000}"/>
    <cellStyle name="Comma 77" xfId="9445" xr:uid="{00000000-0005-0000-0000-000022190000}"/>
    <cellStyle name="Comma 78" xfId="9446" xr:uid="{00000000-0005-0000-0000-000023190000}"/>
    <cellStyle name="Comma 79" xfId="9447" xr:uid="{00000000-0005-0000-0000-000024190000}"/>
    <cellStyle name="Comma 8" xfId="416" xr:uid="{00000000-0005-0000-0000-000018010000}"/>
    <cellStyle name="Comma 8 2" xfId="417" xr:uid="{00000000-0005-0000-0000-000019010000}"/>
    <cellStyle name="Comma 8 2 2" xfId="9448" xr:uid="{00000000-0005-0000-0000-000027190000}"/>
    <cellStyle name="Comma 8 2 2 2" xfId="9449" xr:uid="{00000000-0005-0000-0000-000028190000}"/>
    <cellStyle name="Comma 8 2 3" xfId="5431" xr:uid="{00000000-0005-0000-0000-000026190000}"/>
    <cellStyle name="Comma 8 3" xfId="9450" xr:uid="{00000000-0005-0000-0000-000029190000}"/>
    <cellStyle name="Comma 8 3 2" xfId="9451" xr:uid="{00000000-0005-0000-0000-00002A190000}"/>
    <cellStyle name="Comma 8 3 2 2" xfId="9452" xr:uid="{00000000-0005-0000-0000-00002B190000}"/>
    <cellStyle name="Comma 8 3 3" xfId="9453" xr:uid="{00000000-0005-0000-0000-00002C190000}"/>
    <cellStyle name="Comma 8 4" xfId="9454" xr:uid="{00000000-0005-0000-0000-00002D190000}"/>
    <cellStyle name="Comma 8 5" xfId="9455" xr:uid="{00000000-0005-0000-0000-00002E190000}"/>
    <cellStyle name="Comma 8 6" xfId="5432" xr:uid="{00000000-0005-0000-0000-000025190000}"/>
    <cellStyle name="Comma 8_App b.3 Unspent_" xfId="418" xr:uid="{00000000-0005-0000-0000-00001A010000}"/>
    <cellStyle name="Comma 80" xfId="9456" xr:uid="{00000000-0005-0000-0000-00002F190000}"/>
    <cellStyle name="Comma 81" xfId="9457" xr:uid="{00000000-0005-0000-0000-000030190000}"/>
    <cellStyle name="Comma 82" xfId="9458" xr:uid="{00000000-0005-0000-0000-000031190000}"/>
    <cellStyle name="Comma 83" xfId="9459" xr:uid="{00000000-0005-0000-0000-000032190000}"/>
    <cellStyle name="Comma 84" xfId="9460" xr:uid="{00000000-0005-0000-0000-000033190000}"/>
    <cellStyle name="Comma 85" xfId="9461" xr:uid="{00000000-0005-0000-0000-000034190000}"/>
    <cellStyle name="Comma 86" xfId="9462" xr:uid="{00000000-0005-0000-0000-000035190000}"/>
    <cellStyle name="Comma 87" xfId="9463" xr:uid="{00000000-0005-0000-0000-000036190000}"/>
    <cellStyle name="Comma 87 2" xfId="25889" xr:uid="{8B972123-4A53-4474-AEB9-2B93386B6E8C}"/>
    <cellStyle name="Comma 88" xfId="9464" xr:uid="{00000000-0005-0000-0000-000037190000}"/>
    <cellStyle name="Comma 88 2" xfId="25890" xr:uid="{48410040-E6F6-42E5-92DE-539520B2FDE1}"/>
    <cellStyle name="Comma 89" xfId="9465" xr:uid="{00000000-0005-0000-0000-000038190000}"/>
    <cellStyle name="Comma 9" xfId="419" xr:uid="{00000000-0005-0000-0000-00001B010000}"/>
    <cellStyle name="Comma 9 2" xfId="420" xr:uid="{00000000-0005-0000-0000-00001C010000}"/>
    <cellStyle name="Comma 9 2 2" xfId="9466" xr:uid="{00000000-0005-0000-0000-00003B190000}"/>
    <cellStyle name="Comma 9 2 2 2" xfId="9467" xr:uid="{00000000-0005-0000-0000-00003C190000}"/>
    <cellStyle name="Comma 9 2 3" xfId="5429" xr:uid="{00000000-0005-0000-0000-00003A190000}"/>
    <cellStyle name="Comma 9 3" xfId="9468" xr:uid="{00000000-0005-0000-0000-00003D190000}"/>
    <cellStyle name="Comma 9 3 2" xfId="9469" xr:uid="{00000000-0005-0000-0000-00003E190000}"/>
    <cellStyle name="Comma 9 3 2 2" xfId="9470" xr:uid="{00000000-0005-0000-0000-00003F190000}"/>
    <cellStyle name="Comma 9 3 3" xfId="9471" xr:uid="{00000000-0005-0000-0000-000040190000}"/>
    <cellStyle name="Comma 9 4" xfId="9472" xr:uid="{00000000-0005-0000-0000-000041190000}"/>
    <cellStyle name="Comma 9 5" xfId="9473" xr:uid="{00000000-0005-0000-0000-000042190000}"/>
    <cellStyle name="Comma 9 6" xfId="5430" xr:uid="{00000000-0005-0000-0000-000039190000}"/>
    <cellStyle name="Comma 9_App b.3 Unspent_" xfId="421" xr:uid="{00000000-0005-0000-0000-00001D010000}"/>
    <cellStyle name="Comma 90" xfId="9474" xr:uid="{00000000-0005-0000-0000-000043190000}"/>
    <cellStyle name="Comma 91" xfId="9475" xr:uid="{00000000-0005-0000-0000-000044190000}"/>
    <cellStyle name="Comma 92" xfId="9476" xr:uid="{00000000-0005-0000-0000-000045190000}"/>
    <cellStyle name="Comma 93" xfId="9477" xr:uid="{00000000-0005-0000-0000-000046190000}"/>
    <cellStyle name="Comma 94" xfId="9478" xr:uid="{00000000-0005-0000-0000-000047190000}"/>
    <cellStyle name="Comma 95" xfId="9479" xr:uid="{00000000-0005-0000-0000-000048190000}"/>
    <cellStyle name="Comma 96" xfId="9480" xr:uid="{00000000-0005-0000-0000-000049190000}"/>
    <cellStyle name="Comma 97" xfId="9481" xr:uid="{00000000-0005-0000-0000-00004A190000}"/>
    <cellStyle name="Comma 98" xfId="9482" xr:uid="{00000000-0005-0000-0000-00004B190000}"/>
    <cellStyle name="Comma 99" xfId="9483" xr:uid="{00000000-0005-0000-0000-00004C190000}"/>
    <cellStyle name="Comma0" xfId="422" xr:uid="{00000000-0005-0000-0000-00001E010000}"/>
    <cellStyle name="Comma0 2" xfId="423" xr:uid="{00000000-0005-0000-0000-00001F010000}"/>
    <cellStyle name="Comma0 3" xfId="424" xr:uid="{00000000-0005-0000-0000-000020010000}"/>
    <cellStyle name="Copied" xfId="425" xr:uid="{00000000-0005-0000-0000-000021010000}"/>
    <cellStyle name="Copied 2" xfId="5428" xr:uid="{00000000-0005-0000-0000-000051190000}"/>
    <cellStyle name="Currency" xfId="20531" builtinId="4"/>
    <cellStyle name="Currency [$0]" xfId="426" xr:uid="{00000000-0005-0000-0000-000023010000}"/>
    <cellStyle name="Currency [$0] 2" xfId="5427" xr:uid="{00000000-0005-0000-0000-000054190000}"/>
    <cellStyle name="Currency [£0]" xfId="427" xr:uid="{00000000-0005-0000-0000-000024010000}"/>
    <cellStyle name="Currency [£0] 2" xfId="5541" xr:uid="{00000000-0005-0000-0000-000056190000}"/>
    <cellStyle name="Currency 10" xfId="11" xr:uid="{00000000-0005-0000-0000-000002000000}"/>
    <cellStyle name="Currency 10 2" xfId="428" xr:uid="{00000000-0005-0000-0000-000025010000}"/>
    <cellStyle name="Currency 10 2 2" xfId="9485" xr:uid="{00000000-0005-0000-0000-000059190000}"/>
    <cellStyle name="Currency 10 2 3" xfId="9484" xr:uid="{00000000-0005-0000-0000-000058190000}"/>
    <cellStyle name="Currency 10 3" xfId="9486" xr:uid="{00000000-0005-0000-0000-00005A190000}"/>
    <cellStyle name="Currency 10 3 2" xfId="9487" xr:uid="{00000000-0005-0000-0000-00005B190000}"/>
    <cellStyle name="Currency 10 3 2 2" xfId="9488" xr:uid="{00000000-0005-0000-0000-00005C190000}"/>
    <cellStyle name="Currency 10 3 3" xfId="9489" xr:uid="{00000000-0005-0000-0000-00005D190000}"/>
    <cellStyle name="Currency 10 4" xfId="5426" xr:uid="{00000000-0005-0000-0000-000057190000}"/>
    <cellStyle name="Currency 11" xfId="7" xr:uid="{00000000-0005-0000-0000-000003000000}"/>
    <cellStyle name="Currency 11 2" xfId="9490" xr:uid="{00000000-0005-0000-0000-00005F190000}"/>
    <cellStyle name="Currency 11 2 2" xfId="9491" xr:uid="{00000000-0005-0000-0000-000060190000}"/>
    <cellStyle name="Currency 11 2 2 2" xfId="9492" xr:uid="{00000000-0005-0000-0000-000061190000}"/>
    <cellStyle name="Currency 11 2 3" xfId="9493" xr:uid="{00000000-0005-0000-0000-000062190000}"/>
    <cellStyle name="Currency 11 2 3 2" xfId="9494" xr:uid="{00000000-0005-0000-0000-000063190000}"/>
    <cellStyle name="Currency 11 3" xfId="9495" xr:uid="{00000000-0005-0000-0000-000064190000}"/>
    <cellStyle name="Currency 11 4" xfId="5540" xr:uid="{00000000-0005-0000-0000-00005E190000}"/>
    <cellStyle name="Currency 12" xfId="430" xr:uid="{00000000-0005-0000-0000-000027010000}"/>
    <cellStyle name="Currency 12 2" xfId="9496" xr:uid="{00000000-0005-0000-0000-000066190000}"/>
    <cellStyle name="Currency 12 2 2" xfId="9497" xr:uid="{00000000-0005-0000-0000-000067190000}"/>
    <cellStyle name="Currency 12 2 2 2" xfId="9498" xr:uid="{00000000-0005-0000-0000-000068190000}"/>
    <cellStyle name="Currency 12 2 3" xfId="9499" xr:uid="{00000000-0005-0000-0000-000069190000}"/>
    <cellStyle name="Currency 12 3" xfId="9500" xr:uid="{00000000-0005-0000-0000-00006A190000}"/>
    <cellStyle name="Currency 12 3 2" xfId="9501" xr:uid="{00000000-0005-0000-0000-00006B190000}"/>
    <cellStyle name="Currency 12 4" xfId="9502" xr:uid="{00000000-0005-0000-0000-00006C190000}"/>
    <cellStyle name="Currency 12 4 2" xfId="9503" xr:uid="{00000000-0005-0000-0000-00006D190000}"/>
    <cellStyle name="Currency 12 4 3" xfId="9504" xr:uid="{00000000-0005-0000-0000-00006E190000}"/>
    <cellStyle name="Currency 12 5" xfId="9505" xr:uid="{00000000-0005-0000-0000-00006F190000}"/>
    <cellStyle name="Currency 12 6" xfId="5425" xr:uid="{00000000-0005-0000-0000-000065190000}"/>
    <cellStyle name="Currency 13" xfId="431" xr:uid="{00000000-0005-0000-0000-000028010000}"/>
    <cellStyle name="Currency 13 2" xfId="9506" xr:uid="{00000000-0005-0000-0000-000071190000}"/>
    <cellStyle name="Currency 13 2 2" xfId="9507" xr:uid="{00000000-0005-0000-0000-000072190000}"/>
    <cellStyle name="Currency 13 2 3" xfId="9508" xr:uid="{00000000-0005-0000-0000-000073190000}"/>
    <cellStyle name="Currency 13 3" xfId="9509" xr:uid="{00000000-0005-0000-0000-000074190000}"/>
    <cellStyle name="Currency 13 3 2" xfId="9510" xr:uid="{00000000-0005-0000-0000-000075190000}"/>
    <cellStyle name="Currency 13 3 2 2" xfId="9511" xr:uid="{00000000-0005-0000-0000-000076190000}"/>
    <cellStyle name="Currency 13 3 3" xfId="9512" xr:uid="{00000000-0005-0000-0000-000077190000}"/>
    <cellStyle name="Currency 13 3 3 2" xfId="9513" xr:uid="{00000000-0005-0000-0000-000078190000}"/>
    <cellStyle name="Currency 13 4" xfId="9514" xr:uid="{00000000-0005-0000-0000-000079190000}"/>
    <cellStyle name="Currency 13 5" xfId="5424" xr:uid="{00000000-0005-0000-0000-000070190000}"/>
    <cellStyle name="Currency 14" xfId="3" xr:uid="{00000000-0005-0000-0000-000004000000}"/>
    <cellStyle name="Currency 14 2" xfId="10" xr:uid="{00000000-0005-0000-0000-000005000000}"/>
    <cellStyle name="Currency 14 2 2" xfId="114" xr:uid="{00000000-0005-0000-0000-000005000000}"/>
    <cellStyle name="Currency 14 2 2 2" xfId="20681" xr:uid="{C35E8DDE-BFDC-49AD-84A6-7E57562D1982}"/>
    <cellStyle name="Currency 14 2 3" xfId="9515" xr:uid="{00000000-0005-0000-0000-00007B190000}"/>
    <cellStyle name="Currency 14 2 4" xfId="20534" xr:uid="{D913DE0A-108A-433C-B116-DECDA6596B39}"/>
    <cellStyle name="Currency 14 2 4 2" xfId="20541" xr:uid="{BF93F86E-A32B-44DA-9A2B-2BAFCE07B080}"/>
    <cellStyle name="Currency 14 2 4 2 2" xfId="20555" xr:uid="{CB7C8B19-1A10-4D03-B28B-3F30FCF1470A}"/>
    <cellStyle name="Currency 14 2 4 2 2 2" xfId="28934" xr:uid="{1C9322F9-BB77-4475-8D6E-939381AC3DFD}"/>
    <cellStyle name="Currency 14 2 4 2 3" xfId="28924" xr:uid="{8A1967AD-FC2D-428F-9269-862D94B3D92C}"/>
    <cellStyle name="Currency 14 2 4 3" xfId="20550" xr:uid="{6434AF80-6473-4CDE-A6D1-D9E5EC911236}"/>
    <cellStyle name="Currency 14 2 4 3 2" xfId="28930" xr:uid="{02EEDB6D-1F92-4965-95AD-AB579DB7E801}"/>
    <cellStyle name="Currency 14 2 4 4" xfId="28917" xr:uid="{172F4CA8-097E-44C8-807A-9274E07520B7}"/>
    <cellStyle name="Currency 14 2 5" xfId="20608" xr:uid="{AE37795D-BF04-4FB4-8641-C297E36C1C16}"/>
    <cellStyle name="Currency 14 3" xfId="60" xr:uid="{00000000-0005-0000-0000-000006000000}"/>
    <cellStyle name="Currency 14 3 2" xfId="162" xr:uid="{00000000-0005-0000-0000-000006000000}"/>
    <cellStyle name="Currency 14 3 2 2" xfId="20545" xr:uid="{BA0862C4-CD9A-45B2-A87C-4CFEE3005FE3}"/>
    <cellStyle name="Currency 14 3 2 2 2" xfId="28927" xr:uid="{9CF69602-4587-4FE3-AF32-26E408EC4CB3}"/>
    <cellStyle name="Currency 14 3 2 3" xfId="20725" xr:uid="{BD58D48B-341E-4169-A14B-C15ADD9AE562}"/>
    <cellStyle name="Currency 14 3 3" xfId="9516" xr:uid="{00000000-0005-0000-0000-00007D190000}"/>
    <cellStyle name="Currency 14 3 4" xfId="20543" xr:uid="{63235F10-631D-41F8-A03B-F993C11C6D9B}"/>
    <cellStyle name="Currency 14 3 4 2" xfId="28926" xr:uid="{6CE66975-B53F-4F80-AFBB-2621AE4F4B28}"/>
    <cellStyle name="Currency 14 3 5" xfId="20652" xr:uid="{C019CE21-5C44-4410-9311-8DFCA67F8EED}"/>
    <cellStyle name="Currency 14 4" xfId="108" xr:uid="{00000000-0005-0000-0000-000004000000}"/>
    <cellStyle name="Currency 14 4 2" xfId="20678" xr:uid="{05D78360-80C4-4409-A83F-66A07EC5E522}"/>
    <cellStyle name="Currency 14 5" xfId="5423" xr:uid="{00000000-0005-0000-0000-00007A190000}"/>
    <cellStyle name="Currency 14 6" xfId="20603" xr:uid="{843727B3-92B7-4922-93E0-2A3454C3FBDA}"/>
    <cellStyle name="Currency 15" xfId="2926" xr:uid="{00000000-0005-0000-0000-00002E010000}"/>
    <cellStyle name="Currency 15 2" xfId="9517" xr:uid="{00000000-0005-0000-0000-000080190000}"/>
    <cellStyle name="Currency 15 2 2" xfId="9518" xr:uid="{00000000-0005-0000-0000-000081190000}"/>
    <cellStyle name="Currency 15 2 3" xfId="9519" xr:uid="{00000000-0005-0000-0000-000082190000}"/>
    <cellStyle name="Currency 15 3" xfId="9520" xr:uid="{00000000-0005-0000-0000-000083190000}"/>
    <cellStyle name="Currency 15 3 2" xfId="9521" xr:uid="{00000000-0005-0000-0000-000084190000}"/>
    <cellStyle name="Currency 15 4" xfId="9522" xr:uid="{00000000-0005-0000-0000-000085190000}"/>
    <cellStyle name="Currency 15 5" xfId="5422" xr:uid="{00000000-0005-0000-0000-00007F190000}"/>
    <cellStyle name="Currency 15 6" xfId="20998" xr:uid="{899D5D36-0977-471B-A0E4-A8B39DE5E9F5}"/>
    <cellStyle name="Currency 16" xfId="2916" xr:uid="{00000000-0005-0000-0000-00002F010000}"/>
    <cellStyle name="Currency 16 2" xfId="9523" xr:uid="{00000000-0005-0000-0000-000087190000}"/>
    <cellStyle name="Currency 16 2 2" xfId="9524" xr:uid="{00000000-0005-0000-0000-000088190000}"/>
    <cellStyle name="Currency 16 2 3" xfId="9525" xr:uid="{00000000-0005-0000-0000-000089190000}"/>
    <cellStyle name="Currency 16 3" xfId="9526" xr:uid="{00000000-0005-0000-0000-00008A190000}"/>
    <cellStyle name="Currency 16 3 2" xfId="9527" xr:uid="{00000000-0005-0000-0000-00008B190000}"/>
    <cellStyle name="Currency 16 4" xfId="9528" xr:uid="{00000000-0005-0000-0000-00008C190000}"/>
    <cellStyle name="Currency 16 5" xfId="5421" xr:uid="{00000000-0005-0000-0000-000086190000}"/>
    <cellStyle name="Currency 16 6" xfId="20988" xr:uid="{90EB80C9-3F7E-47F1-8826-B7E2C20CCA0B}"/>
    <cellStyle name="Currency 17" xfId="2914" xr:uid="{00000000-0005-0000-0000-000030010000}"/>
    <cellStyle name="Currency 17 2" xfId="9529" xr:uid="{00000000-0005-0000-0000-00008E190000}"/>
    <cellStyle name="Currency 17 2 2" xfId="9530" xr:uid="{00000000-0005-0000-0000-00008F190000}"/>
    <cellStyle name="Currency 17 3" xfId="9531" xr:uid="{00000000-0005-0000-0000-000090190000}"/>
    <cellStyle name="Currency 17 3 2" xfId="9532" xr:uid="{00000000-0005-0000-0000-000091190000}"/>
    <cellStyle name="Currency 17 3 3" xfId="9533" xr:uid="{00000000-0005-0000-0000-000092190000}"/>
    <cellStyle name="Currency 17 4" xfId="9534" xr:uid="{00000000-0005-0000-0000-000093190000}"/>
    <cellStyle name="Currency 17 5" xfId="5420" xr:uid="{00000000-0005-0000-0000-00008D190000}"/>
    <cellStyle name="Currency 17 6" xfId="20986" xr:uid="{A445B70B-9A01-4088-A85D-BC37F4DE6644}"/>
    <cellStyle name="Currency 18" xfId="2994" xr:uid="{00000000-0005-0000-0000-000031010000}"/>
    <cellStyle name="Currency 18 10" xfId="9535" xr:uid="{00000000-0005-0000-0000-000095190000}"/>
    <cellStyle name="Currency 18 10 2" xfId="9536" xr:uid="{00000000-0005-0000-0000-000096190000}"/>
    <cellStyle name="Currency 18 10 2 2" xfId="9537" xr:uid="{00000000-0005-0000-0000-000097190000}"/>
    <cellStyle name="Currency 18 10 3" xfId="9538" xr:uid="{00000000-0005-0000-0000-000098190000}"/>
    <cellStyle name="Currency 18 10 3 2" xfId="9539" xr:uid="{00000000-0005-0000-0000-000099190000}"/>
    <cellStyle name="Currency 18 10 3 3" xfId="25892" xr:uid="{AA71F3F9-765F-4271-875B-8E7A633ACFA0}"/>
    <cellStyle name="Currency 18 11" xfId="9540" xr:uid="{00000000-0005-0000-0000-00009A190000}"/>
    <cellStyle name="Currency 18 11 2" xfId="9541" xr:uid="{00000000-0005-0000-0000-00009B190000}"/>
    <cellStyle name="Currency 18 11 3" xfId="25893" xr:uid="{643F1B82-1769-4482-A4FD-56F538880603}"/>
    <cellStyle name="Currency 18 12" xfId="9542" xr:uid="{00000000-0005-0000-0000-00009C190000}"/>
    <cellStyle name="Currency 18 13" xfId="21066" xr:uid="{BCC90691-8991-4EC6-8766-0A0886EDFCF0}"/>
    <cellStyle name="Currency 18 2" xfId="9543" xr:uid="{00000000-0005-0000-0000-00009D190000}"/>
    <cellStyle name="Currency 18 2 10" xfId="9544" xr:uid="{00000000-0005-0000-0000-00009E190000}"/>
    <cellStyle name="Currency 18 2 10 2" xfId="9545" xr:uid="{00000000-0005-0000-0000-00009F190000}"/>
    <cellStyle name="Currency 18 2 10 3" xfId="25894" xr:uid="{A5F6EB16-E47B-42FB-B7CE-E202041272AE}"/>
    <cellStyle name="Currency 18 2 2" xfId="9546" xr:uid="{00000000-0005-0000-0000-0000A0190000}"/>
    <cellStyle name="Currency 18 2 2 2" xfId="9547" xr:uid="{00000000-0005-0000-0000-0000A1190000}"/>
    <cellStyle name="Currency 18 2 2 2 2" xfId="9548" xr:uid="{00000000-0005-0000-0000-0000A2190000}"/>
    <cellStyle name="Currency 18 2 2 2 2 2" xfId="9549" xr:uid="{00000000-0005-0000-0000-0000A3190000}"/>
    <cellStyle name="Currency 18 2 2 2 3" xfId="9550" xr:uid="{00000000-0005-0000-0000-0000A4190000}"/>
    <cellStyle name="Currency 18 2 2 2 3 2" xfId="9551" xr:uid="{00000000-0005-0000-0000-0000A5190000}"/>
    <cellStyle name="Currency 18 2 2 2 4" xfId="9552" xr:uid="{00000000-0005-0000-0000-0000A6190000}"/>
    <cellStyle name="Currency 18 2 2 2 4 2" xfId="9553" xr:uid="{00000000-0005-0000-0000-0000A7190000}"/>
    <cellStyle name="Currency 18 2 2 2 5" xfId="9554" xr:uid="{00000000-0005-0000-0000-0000A8190000}"/>
    <cellStyle name="Currency 18 2 2 2 5 2" xfId="9555" xr:uid="{00000000-0005-0000-0000-0000A9190000}"/>
    <cellStyle name="Currency 18 2 2 2 5 2 2" xfId="9556" xr:uid="{00000000-0005-0000-0000-0000AA190000}"/>
    <cellStyle name="Currency 18 2 2 2 5 3" xfId="9557" xr:uid="{00000000-0005-0000-0000-0000AB190000}"/>
    <cellStyle name="Currency 18 2 2 2 5 3 2" xfId="9558" xr:uid="{00000000-0005-0000-0000-0000AC190000}"/>
    <cellStyle name="Currency 18 2 2 2 5 3 3" xfId="25895" xr:uid="{0CEB0FFF-E7BD-4E8E-A4E5-BD5777E6F0F5}"/>
    <cellStyle name="Currency 18 2 2 3" xfId="9559" xr:uid="{00000000-0005-0000-0000-0000AD190000}"/>
    <cellStyle name="Currency 18 2 2 3 2" xfId="9560" xr:uid="{00000000-0005-0000-0000-0000AE190000}"/>
    <cellStyle name="Currency 18 2 2 3 2 2" xfId="9561" xr:uid="{00000000-0005-0000-0000-0000AF190000}"/>
    <cellStyle name="Currency 18 2 2 3 2 3" xfId="9562" xr:uid="{00000000-0005-0000-0000-0000B0190000}"/>
    <cellStyle name="Currency 18 2 2 3 2 3 2" xfId="25896" xr:uid="{CA624FC1-D7AA-410F-8ABD-8D78EAED60DA}"/>
    <cellStyle name="Currency 18 2 2 3 3" xfId="9563" xr:uid="{00000000-0005-0000-0000-0000B1190000}"/>
    <cellStyle name="Currency 18 2 2 3 4" xfId="9564" xr:uid="{00000000-0005-0000-0000-0000B2190000}"/>
    <cellStyle name="Currency 18 2 2 3 4 2" xfId="25897" xr:uid="{65069E1F-834D-4D45-977C-9D8F0A2F6986}"/>
    <cellStyle name="Currency 18 2 2 4" xfId="9565" xr:uid="{00000000-0005-0000-0000-0000B3190000}"/>
    <cellStyle name="Currency 18 2 2 4 2" xfId="9566" xr:uid="{00000000-0005-0000-0000-0000B4190000}"/>
    <cellStyle name="Currency 18 2 2 5" xfId="9567" xr:uid="{00000000-0005-0000-0000-0000B5190000}"/>
    <cellStyle name="Currency 18 2 2 5 2" xfId="9568" xr:uid="{00000000-0005-0000-0000-0000B6190000}"/>
    <cellStyle name="Currency 18 2 2 5 3" xfId="9569" xr:uid="{00000000-0005-0000-0000-0000B7190000}"/>
    <cellStyle name="Currency 18 2 2 5 4" xfId="9570" xr:uid="{00000000-0005-0000-0000-0000B8190000}"/>
    <cellStyle name="Currency 18 2 2 5 4 2" xfId="25898" xr:uid="{61DD6E86-E22A-48CB-843E-1717828AAA5E}"/>
    <cellStyle name="Currency 18 2 2 6" xfId="9571" xr:uid="{00000000-0005-0000-0000-0000B9190000}"/>
    <cellStyle name="Currency 18 2 2 6 2" xfId="9572" xr:uid="{00000000-0005-0000-0000-0000BA190000}"/>
    <cellStyle name="Currency 18 2 2 7" xfId="9573" xr:uid="{00000000-0005-0000-0000-0000BB190000}"/>
    <cellStyle name="Currency 18 2 2 7 2" xfId="9574" xr:uid="{00000000-0005-0000-0000-0000BC190000}"/>
    <cellStyle name="Currency 18 2 2 7 2 2" xfId="9575" xr:uid="{00000000-0005-0000-0000-0000BD190000}"/>
    <cellStyle name="Currency 18 2 2 7 3" xfId="9576" xr:uid="{00000000-0005-0000-0000-0000BE190000}"/>
    <cellStyle name="Currency 18 2 2 7 3 2" xfId="9577" xr:uid="{00000000-0005-0000-0000-0000BF190000}"/>
    <cellStyle name="Currency 18 2 2 7 3 3" xfId="25899" xr:uid="{830E6B15-CAD2-4A46-AAB4-13AB4C3EED59}"/>
    <cellStyle name="Currency 18 2 2 8" xfId="9578" xr:uid="{00000000-0005-0000-0000-0000C0190000}"/>
    <cellStyle name="Currency 18 2 2 8 2" xfId="9579" xr:uid="{00000000-0005-0000-0000-0000C1190000}"/>
    <cellStyle name="Currency 18 2 2 8 3" xfId="25900" xr:uid="{93519CD9-0AC2-4D78-A366-FEC3F272AF78}"/>
    <cellStyle name="Currency 18 2 3" xfId="9580" xr:uid="{00000000-0005-0000-0000-0000C2190000}"/>
    <cellStyle name="Currency 18 2 3 2" xfId="9581" xr:uid="{00000000-0005-0000-0000-0000C3190000}"/>
    <cellStyle name="Currency 18 2 3 3" xfId="9582" xr:uid="{00000000-0005-0000-0000-0000C4190000}"/>
    <cellStyle name="Currency 18 2 3 3 2" xfId="9583" xr:uid="{00000000-0005-0000-0000-0000C5190000}"/>
    <cellStyle name="Currency 18 2 3 4" xfId="9584" xr:uid="{00000000-0005-0000-0000-0000C6190000}"/>
    <cellStyle name="Currency 18 2 3 4 2" xfId="9585" xr:uid="{00000000-0005-0000-0000-0000C7190000}"/>
    <cellStyle name="Currency 18 2 3 5" xfId="9586" xr:uid="{00000000-0005-0000-0000-0000C8190000}"/>
    <cellStyle name="Currency 18 2 3 5 2" xfId="9587" xr:uid="{00000000-0005-0000-0000-0000C9190000}"/>
    <cellStyle name="Currency 18 2 3 6" xfId="9588" xr:uid="{00000000-0005-0000-0000-0000CA190000}"/>
    <cellStyle name="Currency 18 2 3 6 2" xfId="9589" xr:uid="{00000000-0005-0000-0000-0000CB190000}"/>
    <cellStyle name="Currency 18 2 3 6 2 2" xfId="9590" xr:uid="{00000000-0005-0000-0000-0000CC190000}"/>
    <cellStyle name="Currency 18 2 3 6 3" xfId="9591" xr:uid="{00000000-0005-0000-0000-0000CD190000}"/>
    <cellStyle name="Currency 18 2 3 6 3 2" xfId="9592" xr:uid="{00000000-0005-0000-0000-0000CE190000}"/>
    <cellStyle name="Currency 18 2 3 6 3 3" xfId="25901" xr:uid="{7D57A900-F15B-4A1B-9EB3-2D5AEB0C9B3C}"/>
    <cellStyle name="Currency 18 2 4" xfId="9593" xr:uid="{00000000-0005-0000-0000-0000CF190000}"/>
    <cellStyle name="Currency 18 2 5" xfId="9594" xr:uid="{00000000-0005-0000-0000-0000D0190000}"/>
    <cellStyle name="Currency 18 2 5 2" xfId="9595" xr:uid="{00000000-0005-0000-0000-0000D1190000}"/>
    <cellStyle name="Currency 18 2 5 2 2" xfId="9596" xr:uid="{00000000-0005-0000-0000-0000D2190000}"/>
    <cellStyle name="Currency 18 2 5 2 3" xfId="9597" xr:uid="{00000000-0005-0000-0000-0000D3190000}"/>
    <cellStyle name="Currency 18 2 5 2 3 2" xfId="25902" xr:uid="{605D63A2-8355-4502-8964-372A8CC4F13B}"/>
    <cellStyle name="Currency 18 2 5 3" xfId="9598" xr:uid="{00000000-0005-0000-0000-0000D4190000}"/>
    <cellStyle name="Currency 18 2 5 4" xfId="9599" xr:uid="{00000000-0005-0000-0000-0000D5190000}"/>
    <cellStyle name="Currency 18 2 5 4 2" xfId="25903" xr:uid="{238C945D-F0AD-4051-9B78-6662D12C1BE8}"/>
    <cellStyle name="Currency 18 2 6" xfId="9600" xr:uid="{00000000-0005-0000-0000-0000D6190000}"/>
    <cellStyle name="Currency 18 2 6 2" xfId="9601" xr:uid="{00000000-0005-0000-0000-0000D7190000}"/>
    <cellStyle name="Currency 18 2 7" xfId="9602" xr:uid="{00000000-0005-0000-0000-0000D8190000}"/>
    <cellStyle name="Currency 18 2 7 2" xfId="9603" xr:uid="{00000000-0005-0000-0000-0000D9190000}"/>
    <cellStyle name="Currency 18 2 7 3" xfId="9604" xr:uid="{00000000-0005-0000-0000-0000DA190000}"/>
    <cellStyle name="Currency 18 2 7 4" xfId="9605" xr:uid="{00000000-0005-0000-0000-0000DB190000}"/>
    <cellStyle name="Currency 18 2 7 4 2" xfId="25904" xr:uid="{9E3DDB45-0E9A-460E-8152-0381890E6BC5}"/>
    <cellStyle name="Currency 18 2 8" xfId="9606" xr:uid="{00000000-0005-0000-0000-0000DC190000}"/>
    <cellStyle name="Currency 18 2 8 2" xfId="9607" xr:uid="{00000000-0005-0000-0000-0000DD190000}"/>
    <cellStyle name="Currency 18 2 9" xfId="9608" xr:uid="{00000000-0005-0000-0000-0000DE190000}"/>
    <cellStyle name="Currency 18 2 9 2" xfId="9609" xr:uid="{00000000-0005-0000-0000-0000DF190000}"/>
    <cellStyle name="Currency 18 2 9 2 2" xfId="9610" xr:uid="{00000000-0005-0000-0000-0000E0190000}"/>
    <cellStyle name="Currency 18 2 9 3" xfId="9611" xr:uid="{00000000-0005-0000-0000-0000E1190000}"/>
    <cellStyle name="Currency 18 2 9 3 2" xfId="9612" xr:uid="{00000000-0005-0000-0000-0000E2190000}"/>
    <cellStyle name="Currency 18 2 9 3 3" xfId="25905" xr:uid="{C89A3CE4-E9A6-4F66-BEF9-24E386EF3EE8}"/>
    <cellStyle name="Currency 18 3" xfId="9613" xr:uid="{00000000-0005-0000-0000-0000E3190000}"/>
    <cellStyle name="Currency 18 3 2" xfId="9614" xr:uid="{00000000-0005-0000-0000-0000E4190000}"/>
    <cellStyle name="Currency 18 3 2 2" xfId="9615" xr:uid="{00000000-0005-0000-0000-0000E5190000}"/>
    <cellStyle name="Currency 18 3 2 2 2" xfId="9616" xr:uid="{00000000-0005-0000-0000-0000E6190000}"/>
    <cellStyle name="Currency 18 3 2 3" xfId="9617" xr:uid="{00000000-0005-0000-0000-0000E7190000}"/>
    <cellStyle name="Currency 18 3 2 3 2" xfId="9618" xr:uid="{00000000-0005-0000-0000-0000E8190000}"/>
    <cellStyle name="Currency 18 3 2 4" xfId="9619" xr:uid="{00000000-0005-0000-0000-0000E9190000}"/>
    <cellStyle name="Currency 18 3 2 4 2" xfId="9620" xr:uid="{00000000-0005-0000-0000-0000EA190000}"/>
    <cellStyle name="Currency 18 3 2 5" xfId="9621" xr:uid="{00000000-0005-0000-0000-0000EB190000}"/>
    <cellStyle name="Currency 18 3 2 5 2" xfId="9622" xr:uid="{00000000-0005-0000-0000-0000EC190000}"/>
    <cellStyle name="Currency 18 3 2 5 2 2" xfId="9623" xr:uid="{00000000-0005-0000-0000-0000ED190000}"/>
    <cellStyle name="Currency 18 3 2 5 3" xfId="9624" xr:uid="{00000000-0005-0000-0000-0000EE190000}"/>
    <cellStyle name="Currency 18 3 2 5 3 2" xfId="9625" xr:uid="{00000000-0005-0000-0000-0000EF190000}"/>
    <cellStyle name="Currency 18 3 2 5 3 3" xfId="25906" xr:uid="{8A252180-8154-49E1-A039-8C5D1C069533}"/>
    <cellStyle name="Currency 18 3 3" xfId="9626" xr:uid="{00000000-0005-0000-0000-0000F0190000}"/>
    <cellStyle name="Currency 18 3 3 2" xfId="9627" xr:uid="{00000000-0005-0000-0000-0000F1190000}"/>
    <cellStyle name="Currency 18 3 3 2 2" xfId="9628" xr:uid="{00000000-0005-0000-0000-0000F2190000}"/>
    <cellStyle name="Currency 18 3 3 2 3" xfId="9629" xr:uid="{00000000-0005-0000-0000-0000F3190000}"/>
    <cellStyle name="Currency 18 3 3 2 3 2" xfId="25907" xr:uid="{6D07E9CE-8D6A-4A0E-9F76-2E4B29307683}"/>
    <cellStyle name="Currency 18 3 3 3" xfId="9630" xr:uid="{00000000-0005-0000-0000-0000F4190000}"/>
    <cellStyle name="Currency 18 3 3 4" xfId="9631" xr:uid="{00000000-0005-0000-0000-0000F5190000}"/>
    <cellStyle name="Currency 18 3 3 4 2" xfId="25908" xr:uid="{9DCC0575-AD12-4ECD-B1C7-52BB72A95434}"/>
    <cellStyle name="Currency 18 3 4" xfId="9632" xr:uid="{00000000-0005-0000-0000-0000F6190000}"/>
    <cellStyle name="Currency 18 3 4 2" xfId="9633" xr:uid="{00000000-0005-0000-0000-0000F7190000}"/>
    <cellStyle name="Currency 18 3 5" xfId="9634" xr:uid="{00000000-0005-0000-0000-0000F8190000}"/>
    <cellStyle name="Currency 18 3 5 2" xfId="9635" xr:uid="{00000000-0005-0000-0000-0000F9190000}"/>
    <cellStyle name="Currency 18 3 5 3" xfId="9636" xr:uid="{00000000-0005-0000-0000-0000FA190000}"/>
    <cellStyle name="Currency 18 3 5 4" xfId="9637" xr:uid="{00000000-0005-0000-0000-0000FB190000}"/>
    <cellStyle name="Currency 18 3 5 4 2" xfId="25909" xr:uid="{E3288801-0D83-4F65-BBC6-39F0D4294681}"/>
    <cellStyle name="Currency 18 3 6" xfId="9638" xr:uid="{00000000-0005-0000-0000-0000FC190000}"/>
    <cellStyle name="Currency 18 3 6 2" xfId="9639" xr:uid="{00000000-0005-0000-0000-0000FD190000}"/>
    <cellStyle name="Currency 18 3 7" xfId="9640" xr:uid="{00000000-0005-0000-0000-0000FE190000}"/>
    <cellStyle name="Currency 18 3 7 2" xfId="9641" xr:uid="{00000000-0005-0000-0000-0000FF190000}"/>
    <cellStyle name="Currency 18 3 7 2 2" xfId="9642" xr:uid="{00000000-0005-0000-0000-0000001A0000}"/>
    <cellStyle name="Currency 18 3 7 3" xfId="9643" xr:uid="{00000000-0005-0000-0000-0000011A0000}"/>
    <cellStyle name="Currency 18 3 7 3 2" xfId="9644" xr:uid="{00000000-0005-0000-0000-0000021A0000}"/>
    <cellStyle name="Currency 18 3 7 3 3" xfId="25910" xr:uid="{3FD48853-2D81-475E-95C6-CA5A819C8AD2}"/>
    <cellStyle name="Currency 18 3 8" xfId="9645" xr:uid="{00000000-0005-0000-0000-0000031A0000}"/>
    <cellStyle name="Currency 18 3 8 2" xfId="9646" xr:uid="{00000000-0005-0000-0000-0000041A0000}"/>
    <cellStyle name="Currency 18 3 8 3" xfId="25911" xr:uid="{7298AB32-6E7F-4500-B57F-773A561453EA}"/>
    <cellStyle name="Currency 18 4" xfId="9647" xr:uid="{00000000-0005-0000-0000-0000051A0000}"/>
    <cellStyle name="Currency 18 4 2" xfId="9648" xr:uid="{00000000-0005-0000-0000-0000061A0000}"/>
    <cellStyle name="Currency 18 4 3" xfId="9649" xr:uid="{00000000-0005-0000-0000-0000071A0000}"/>
    <cellStyle name="Currency 18 4 3 2" xfId="9650" xr:uid="{00000000-0005-0000-0000-0000081A0000}"/>
    <cellStyle name="Currency 18 4 4" xfId="9651" xr:uid="{00000000-0005-0000-0000-0000091A0000}"/>
    <cellStyle name="Currency 18 4 4 2" xfId="9652" xr:uid="{00000000-0005-0000-0000-00000A1A0000}"/>
    <cellStyle name="Currency 18 4 4 3" xfId="9653" xr:uid="{00000000-0005-0000-0000-00000B1A0000}"/>
    <cellStyle name="Currency 18 4 4 4" xfId="9654" xr:uid="{00000000-0005-0000-0000-00000C1A0000}"/>
    <cellStyle name="Currency 18 4 4 4 2" xfId="25912" xr:uid="{DD2191E7-230A-41D1-A1D1-73A45CBB559E}"/>
    <cellStyle name="Currency 18 4 5" xfId="9655" xr:uid="{00000000-0005-0000-0000-00000D1A0000}"/>
    <cellStyle name="Currency 18 4 5 2" xfId="9656" xr:uid="{00000000-0005-0000-0000-00000E1A0000}"/>
    <cellStyle name="Currency 18 4 6" xfId="9657" xr:uid="{00000000-0005-0000-0000-00000F1A0000}"/>
    <cellStyle name="Currency 18 4 6 2" xfId="9658" xr:uid="{00000000-0005-0000-0000-0000101A0000}"/>
    <cellStyle name="Currency 18 4 6 2 2" xfId="9659" xr:uid="{00000000-0005-0000-0000-0000111A0000}"/>
    <cellStyle name="Currency 18 4 6 3" xfId="9660" xr:uid="{00000000-0005-0000-0000-0000121A0000}"/>
    <cellStyle name="Currency 18 4 6 3 2" xfId="9661" xr:uid="{00000000-0005-0000-0000-0000131A0000}"/>
    <cellStyle name="Currency 18 4 6 3 3" xfId="25913" xr:uid="{52EF05D9-4601-46D5-B5A8-A7F133B21D8B}"/>
    <cellStyle name="Currency 18 4 7" xfId="9662" xr:uid="{00000000-0005-0000-0000-0000141A0000}"/>
    <cellStyle name="Currency 18 4 7 2" xfId="25914" xr:uid="{5C3B3320-8B5A-4E3B-BEF7-BAEC93E7AC30}"/>
    <cellStyle name="Currency 18 5" xfId="9663" xr:uid="{00000000-0005-0000-0000-0000151A0000}"/>
    <cellStyle name="Currency 18 6" xfId="9664" xr:uid="{00000000-0005-0000-0000-0000161A0000}"/>
    <cellStyle name="Currency 18 6 2" xfId="9665" xr:uid="{00000000-0005-0000-0000-0000171A0000}"/>
    <cellStyle name="Currency 18 6 2 2" xfId="9666" xr:uid="{00000000-0005-0000-0000-0000181A0000}"/>
    <cellStyle name="Currency 18 6 2 3" xfId="9667" xr:uid="{00000000-0005-0000-0000-0000191A0000}"/>
    <cellStyle name="Currency 18 6 2 3 2" xfId="25915" xr:uid="{C3BE5DE3-DDB6-462E-A30C-29891BC7E161}"/>
    <cellStyle name="Currency 18 6 3" xfId="9668" xr:uid="{00000000-0005-0000-0000-00001A1A0000}"/>
    <cellStyle name="Currency 18 6 4" xfId="9669" xr:uid="{00000000-0005-0000-0000-00001B1A0000}"/>
    <cellStyle name="Currency 18 6 4 2" xfId="25916" xr:uid="{492B3272-2AFB-449F-AFE6-85BB57C1D06D}"/>
    <cellStyle name="Currency 18 7" xfId="9670" xr:uid="{00000000-0005-0000-0000-00001C1A0000}"/>
    <cellStyle name="Currency 18 7 2" xfId="9671" xr:uid="{00000000-0005-0000-0000-00001D1A0000}"/>
    <cellStyle name="Currency 18 8" xfId="9672" xr:uid="{00000000-0005-0000-0000-00001E1A0000}"/>
    <cellStyle name="Currency 18 8 2" xfId="9673" xr:uid="{00000000-0005-0000-0000-00001F1A0000}"/>
    <cellStyle name="Currency 18 8 3" xfId="9674" xr:uid="{00000000-0005-0000-0000-0000201A0000}"/>
    <cellStyle name="Currency 18 8 4" xfId="9675" xr:uid="{00000000-0005-0000-0000-0000211A0000}"/>
    <cellStyle name="Currency 18 8 4 2" xfId="25917" xr:uid="{7F1A34EF-6B60-404D-8CEF-D5A17E0A409E}"/>
    <cellStyle name="Currency 18 9" xfId="9676" xr:uid="{00000000-0005-0000-0000-0000221A0000}"/>
    <cellStyle name="Currency 18 9 2" xfId="9677" xr:uid="{00000000-0005-0000-0000-0000231A0000}"/>
    <cellStyle name="Currency 19" xfId="2990" xr:uid="{00000000-0005-0000-0000-000032010000}"/>
    <cellStyle name="Currency 19 2" xfId="9678" xr:uid="{00000000-0005-0000-0000-0000251A0000}"/>
    <cellStyle name="Currency 19 2 2" xfId="9679" xr:uid="{00000000-0005-0000-0000-0000261A0000}"/>
    <cellStyle name="Currency 19 2 2 2" xfId="9680" xr:uid="{00000000-0005-0000-0000-0000271A0000}"/>
    <cellStyle name="Currency 19 2 2 3" xfId="9681" xr:uid="{00000000-0005-0000-0000-0000281A0000}"/>
    <cellStyle name="Currency 19 2 2 4" xfId="9682" xr:uid="{00000000-0005-0000-0000-0000291A0000}"/>
    <cellStyle name="Currency 19 2 2 4 2" xfId="25918" xr:uid="{49731E7E-638A-44D3-AE23-8608BE6F42ED}"/>
    <cellStyle name="Currency 19 2 3" xfId="9683" xr:uid="{00000000-0005-0000-0000-00002A1A0000}"/>
    <cellStyle name="Currency 19 2 3 2" xfId="9684" xr:uid="{00000000-0005-0000-0000-00002B1A0000}"/>
    <cellStyle name="Currency 19 2 4" xfId="9685" xr:uid="{00000000-0005-0000-0000-00002C1A0000}"/>
    <cellStyle name="Currency 19 2 5" xfId="9686" xr:uid="{00000000-0005-0000-0000-00002D1A0000}"/>
    <cellStyle name="Currency 19 2 5 2" xfId="9687" xr:uid="{00000000-0005-0000-0000-00002E1A0000}"/>
    <cellStyle name="Currency 19 2 6" xfId="9688" xr:uid="{00000000-0005-0000-0000-00002F1A0000}"/>
    <cellStyle name="Currency 19 2 6 2" xfId="9689" xr:uid="{00000000-0005-0000-0000-0000301A0000}"/>
    <cellStyle name="Currency 19 2 6 2 2" xfId="9690" xr:uid="{00000000-0005-0000-0000-0000311A0000}"/>
    <cellStyle name="Currency 19 2 6 3" xfId="9691" xr:uid="{00000000-0005-0000-0000-0000321A0000}"/>
    <cellStyle name="Currency 19 2 6 3 2" xfId="9692" xr:uid="{00000000-0005-0000-0000-0000331A0000}"/>
    <cellStyle name="Currency 19 2 6 3 3" xfId="25919" xr:uid="{2333BDF4-FA67-4547-970E-3BD761EE2D03}"/>
    <cellStyle name="Currency 19 2 7" xfId="9693" xr:uid="{00000000-0005-0000-0000-0000341A0000}"/>
    <cellStyle name="Currency 19 2 7 2" xfId="9694" xr:uid="{00000000-0005-0000-0000-0000351A0000}"/>
    <cellStyle name="Currency 19 2 8" xfId="9695" xr:uid="{00000000-0005-0000-0000-0000361A0000}"/>
    <cellStyle name="Currency 19 2 8 2" xfId="25920" xr:uid="{1F6AED7B-269B-4C8B-9081-5CE4A2B3ECC2}"/>
    <cellStyle name="Currency 19 3" xfId="9696" xr:uid="{00000000-0005-0000-0000-0000371A0000}"/>
    <cellStyle name="Currency 19 3 2" xfId="9697" xr:uid="{00000000-0005-0000-0000-0000381A0000}"/>
    <cellStyle name="Currency 19 4" xfId="9698" xr:uid="{00000000-0005-0000-0000-0000391A0000}"/>
    <cellStyle name="Currency 19 4 2" xfId="9699" xr:uid="{00000000-0005-0000-0000-00003A1A0000}"/>
    <cellStyle name="Currency 19 5" xfId="9700" xr:uid="{00000000-0005-0000-0000-00003B1A0000}"/>
    <cellStyle name="Currency 19 5 2" xfId="9701" xr:uid="{00000000-0005-0000-0000-00003C1A0000}"/>
    <cellStyle name="Currency 19 6" xfId="9702" xr:uid="{00000000-0005-0000-0000-00003D1A0000}"/>
    <cellStyle name="Currency 19 6 2" xfId="9703" xr:uid="{00000000-0005-0000-0000-00003E1A0000}"/>
    <cellStyle name="Currency 19 6 2 2" xfId="9704" xr:uid="{00000000-0005-0000-0000-00003F1A0000}"/>
    <cellStyle name="Currency 19 6 3" xfId="9705" xr:uid="{00000000-0005-0000-0000-0000401A0000}"/>
    <cellStyle name="Currency 19 6 3 2" xfId="9706" xr:uid="{00000000-0005-0000-0000-0000411A0000}"/>
    <cellStyle name="Currency 19 6 3 3" xfId="25921" xr:uid="{D2084739-BF57-4393-8D22-00ACA71D0B4C}"/>
    <cellStyle name="Currency 19 7" xfId="20121" xr:uid="{00000000-0005-0000-0000-0000421A0000}"/>
    <cellStyle name="Currency 19 7 2" xfId="28511" xr:uid="{1D68FA11-6CC3-4B4A-B5CA-A44716FBBB4B}"/>
    <cellStyle name="Currency 19 8" xfId="21062" xr:uid="{B317E3AB-697F-4104-8EBF-D985FA2A54E8}"/>
    <cellStyle name="Currency 2" xfId="432" xr:uid="{00000000-0005-0000-0000-000033010000}"/>
    <cellStyle name="Currency 2 10" xfId="9707" xr:uid="{00000000-0005-0000-0000-0000441A0000}"/>
    <cellStyle name="Currency 2 10 2" xfId="9708" xr:uid="{00000000-0005-0000-0000-0000451A0000}"/>
    <cellStyle name="Currency 2 11" xfId="5496" xr:uid="{00000000-0005-0000-0000-0000431A0000}"/>
    <cellStyle name="Currency 2 12" xfId="31629" xr:uid="{722411D5-C0C3-4501-BC19-D820FF9E4F32}"/>
    <cellStyle name="Currency 2 2" xfId="433" xr:uid="{00000000-0005-0000-0000-000034010000}"/>
    <cellStyle name="Currency 2 2 2" xfId="434" xr:uid="{00000000-0005-0000-0000-000035010000}"/>
    <cellStyle name="Currency 2 2 2 2" xfId="9709" xr:uid="{00000000-0005-0000-0000-0000481A0000}"/>
    <cellStyle name="Currency 2 2 2 3" xfId="5418" xr:uid="{00000000-0005-0000-0000-0000471A0000}"/>
    <cellStyle name="Currency 2 2 3" xfId="9710" xr:uid="{00000000-0005-0000-0000-0000491A0000}"/>
    <cellStyle name="Currency 2 2 4" xfId="5419" xr:uid="{00000000-0005-0000-0000-0000461A0000}"/>
    <cellStyle name="Currency 2 3" xfId="15" xr:uid="{00000000-0005-0000-0000-000007000000}"/>
    <cellStyle name="Currency 2 3 2" xfId="9711" xr:uid="{00000000-0005-0000-0000-00004B1A0000}"/>
    <cellStyle name="Currency 2 3 2 2" xfId="9712" xr:uid="{00000000-0005-0000-0000-00004C1A0000}"/>
    <cellStyle name="Currency 2 3 3" xfId="5417" xr:uid="{00000000-0005-0000-0000-00004A1A0000}"/>
    <cellStyle name="Currency 2 4" xfId="5416" xr:uid="{00000000-0005-0000-0000-00004D1A0000}"/>
    <cellStyle name="Currency 2 4 2" xfId="9713" xr:uid="{00000000-0005-0000-0000-00004E1A0000}"/>
    <cellStyle name="Currency 2 5" xfId="5415" xr:uid="{00000000-0005-0000-0000-00004F1A0000}"/>
    <cellStyle name="Currency 2 5 2" xfId="9714" xr:uid="{00000000-0005-0000-0000-0000501A0000}"/>
    <cellStyle name="Currency 2 5 2 2" xfId="9715" xr:uid="{00000000-0005-0000-0000-0000511A0000}"/>
    <cellStyle name="Currency 2 5 2 2 2" xfId="9716" xr:uid="{00000000-0005-0000-0000-0000521A0000}"/>
    <cellStyle name="Currency 2 5 2 3" xfId="9717" xr:uid="{00000000-0005-0000-0000-0000531A0000}"/>
    <cellStyle name="Currency 2 5 2 4" xfId="9718" xr:uid="{00000000-0005-0000-0000-0000541A0000}"/>
    <cellStyle name="Currency 2 5 2 4 2" xfId="9719" xr:uid="{00000000-0005-0000-0000-0000551A0000}"/>
    <cellStyle name="Currency 2 5 2 5" xfId="9720" xr:uid="{00000000-0005-0000-0000-0000561A0000}"/>
    <cellStyle name="Currency 2 5 2 5 2" xfId="9721" xr:uid="{00000000-0005-0000-0000-0000571A0000}"/>
    <cellStyle name="Currency 2 5 2 5 2 2" xfId="9722" xr:uid="{00000000-0005-0000-0000-0000581A0000}"/>
    <cellStyle name="Currency 2 5 2 5 3" xfId="9723" xr:uid="{00000000-0005-0000-0000-0000591A0000}"/>
    <cellStyle name="Currency 2 5 2 5 3 2" xfId="9724" xr:uid="{00000000-0005-0000-0000-00005A1A0000}"/>
    <cellStyle name="Currency 2 5 2 5 3 3" xfId="25922" xr:uid="{68E311D3-6970-451F-92DF-A5CF068B279B}"/>
    <cellStyle name="Currency 2 5 2 6" xfId="9725" xr:uid="{00000000-0005-0000-0000-00005B1A0000}"/>
    <cellStyle name="Currency 2 5 2 7" xfId="9726" xr:uid="{00000000-0005-0000-0000-00005C1A0000}"/>
    <cellStyle name="Currency 2 5 2 7 2" xfId="25923" xr:uid="{EACE8585-4CF5-4D19-905C-7D78B25CE3BB}"/>
    <cellStyle name="Currency 2 5 3" xfId="9727" xr:uid="{00000000-0005-0000-0000-00005D1A0000}"/>
    <cellStyle name="Currency 2 5 3 2" xfId="9728" xr:uid="{00000000-0005-0000-0000-00005E1A0000}"/>
    <cellStyle name="Currency 2 5 3 3" xfId="9729" xr:uid="{00000000-0005-0000-0000-00005F1A0000}"/>
    <cellStyle name="Currency 2 5 3 4" xfId="9730" xr:uid="{00000000-0005-0000-0000-0000601A0000}"/>
    <cellStyle name="Currency 2 5 4" xfId="9731" xr:uid="{00000000-0005-0000-0000-0000611A0000}"/>
    <cellStyle name="Currency 2 5 4 2" xfId="9732" xr:uid="{00000000-0005-0000-0000-0000621A0000}"/>
    <cellStyle name="Currency 2 5 5" xfId="9733" xr:uid="{00000000-0005-0000-0000-0000631A0000}"/>
    <cellStyle name="Currency 2 5 6" xfId="9734" xr:uid="{00000000-0005-0000-0000-0000641A0000}"/>
    <cellStyle name="Currency 2 5 6 2" xfId="9735" xr:uid="{00000000-0005-0000-0000-0000651A0000}"/>
    <cellStyle name="Currency 2 5 7" xfId="9736" xr:uid="{00000000-0005-0000-0000-0000661A0000}"/>
    <cellStyle name="Currency 2 5 7 2" xfId="9737" xr:uid="{00000000-0005-0000-0000-0000671A0000}"/>
    <cellStyle name="Currency 2 5 7 2 2" xfId="9738" xr:uid="{00000000-0005-0000-0000-0000681A0000}"/>
    <cellStyle name="Currency 2 5 7 3" xfId="9739" xr:uid="{00000000-0005-0000-0000-0000691A0000}"/>
    <cellStyle name="Currency 2 5 7 3 2" xfId="9740" xr:uid="{00000000-0005-0000-0000-00006A1A0000}"/>
    <cellStyle name="Currency 2 5 7 3 3" xfId="25925" xr:uid="{43683D11-AE98-4038-9BD1-112C4B78811D}"/>
    <cellStyle name="Currency 2 5 8" xfId="9741" xr:uid="{00000000-0005-0000-0000-00006B1A0000}"/>
    <cellStyle name="Currency 2 5 9" xfId="9742" xr:uid="{00000000-0005-0000-0000-00006C1A0000}"/>
    <cellStyle name="Currency 2 5 9 2" xfId="25926" xr:uid="{398B328E-A000-4B7F-974F-793B335C5A0A}"/>
    <cellStyle name="Currency 2 6" xfId="9743" xr:uid="{00000000-0005-0000-0000-00006D1A0000}"/>
    <cellStyle name="Currency 2 6 2" xfId="9744" xr:uid="{00000000-0005-0000-0000-00006E1A0000}"/>
    <cellStyle name="Currency 2 6 2 2" xfId="9745" xr:uid="{00000000-0005-0000-0000-00006F1A0000}"/>
    <cellStyle name="Currency 2 6 2 2 2" xfId="9746" xr:uid="{00000000-0005-0000-0000-0000701A0000}"/>
    <cellStyle name="Currency 2 6 2 3" xfId="9747" xr:uid="{00000000-0005-0000-0000-0000711A0000}"/>
    <cellStyle name="Currency 2 6 2 4" xfId="9748" xr:uid="{00000000-0005-0000-0000-0000721A0000}"/>
    <cellStyle name="Currency 2 6 2 4 2" xfId="9749" xr:uid="{00000000-0005-0000-0000-0000731A0000}"/>
    <cellStyle name="Currency 2 6 2 5" xfId="9750" xr:uid="{00000000-0005-0000-0000-0000741A0000}"/>
    <cellStyle name="Currency 2 6 2 5 2" xfId="9751" xr:uid="{00000000-0005-0000-0000-0000751A0000}"/>
    <cellStyle name="Currency 2 6 2 5 2 2" xfId="9752" xr:uid="{00000000-0005-0000-0000-0000761A0000}"/>
    <cellStyle name="Currency 2 6 2 5 3" xfId="9753" xr:uid="{00000000-0005-0000-0000-0000771A0000}"/>
    <cellStyle name="Currency 2 6 2 5 3 2" xfId="9754" xr:uid="{00000000-0005-0000-0000-0000781A0000}"/>
    <cellStyle name="Currency 2 6 2 5 3 3" xfId="25927" xr:uid="{AA1CA618-A025-45E3-A87F-3D31E5D002AD}"/>
    <cellStyle name="Currency 2 6 2 6" xfId="9755" xr:uid="{00000000-0005-0000-0000-0000791A0000}"/>
    <cellStyle name="Currency 2 6 2 7" xfId="9756" xr:uid="{00000000-0005-0000-0000-00007A1A0000}"/>
    <cellStyle name="Currency 2 6 2 7 2" xfId="25928" xr:uid="{0AAB38F5-4AD8-409A-89BA-91D9FDD27BD8}"/>
    <cellStyle name="Currency 2 6 3" xfId="9757" xr:uid="{00000000-0005-0000-0000-00007B1A0000}"/>
    <cellStyle name="Currency 2 6 3 2" xfId="9758" xr:uid="{00000000-0005-0000-0000-00007C1A0000}"/>
    <cellStyle name="Currency 2 6 4" xfId="9759" xr:uid="{00000000-0005-0000-0000-00007D1A0000}"/>
    <cellStyle name="Currency 2 6 4 2" xfId="9760" xr:uid="{00000000-0005-0000-0000-00007E1A0000}"/>
    <cellStyle name="Currency 2 6 5" xfId="9761" xr:uid="{00000000-0005-0000-0000-00007F1A0000}"/>
    <cellStyle name="Currency 2 6 6" xfId="9762" xr:uid="{00000000-0005-0000-0000-0000801A0000}"/>
    <cellStyle name="Currency 2 6 6 2" xfId="9763" xr:uid="{00000000-0005-0000-0000-0000811A0000}"/>
    <cellStyle name="Currency 2 6 7" xfId="9764" xr:uid="{00000000-0005-0000-0000-0000821A0000}"/>
    <cellStyle name="Currency 2 6 7 2" xfId="9765" xr:uid="{00000000-0005-0000-0000-0000831A0000}"/>
    <cellStyle name="Currency 2 6 7 2 2" xfId="9766" xr:uid="{00000000-0005-0000-0000-0000841A0000}"/>
    <cellStyle name="Currency 2 6 7 3" xfId="9767" xr:uid="{00000000-0005-0000-0000-0000851A0000}"/>
    <cellStyle name="Currency 2 6 7 3 2" xfId="9768" xr:uid="{00000000-0005-0000-0000-0000861A0000}"/>
    <cellStyle name="Currency 2 6 7 3 3" xfId="25929" xr:uid="{6AB46F86-9075-4A52-9782-F1B0CD236767}"/>
    <cellStyle name="Currency 2 6 8" xfId="9769" xr:uid="{00000000-0005-0000-0000-0000871A0000}"/>
    <cellStyle name="Currency 2 6 9" xfId="9770" xr:uid="{00000000-0005-0000-0000-0000881A0000}"/>
    <cellStyle name="Currency 2 6 9 2" xfId="25930" xr:uid="{407A8129-EE74-4650-9FBB-AF92AD6519B2}"/>
    <cellStyle name="Currency 2 7" xfId="9771" xr:uid="{00000000-0005-0000-0000-0000891A0000}"/>
    <cellStyle name="Currency 2 7 2" xfId="9772" xr:uid="{00000000-0005-0000-0000-00008A1A0000}"/>
    <cellStyle name="Currency 2 7 2 2" xfId="9773" xr:uid="{00000000-0005-0000-0000-00008B1A0000}"/>
    <cellStyle name="Currency 2 7 2 2 2" xfId="9774" xr:uid="{00000000-0005-0000-0000-00008C1A0000}"/>
    <cellStyle name="Currency 2 7 2 3" xfId="9775" xr:uid="{00000000-0005-0000-0000-00008D1A0000}"/>
    <cellStyle name="Currency 2 7 2 4" xfId="9776" xr:uid="{00000000-0005-0000-0000-00008E1A0000}"/>
    <cellStyle name="Currency 2 7 2 4 2" xfId="9777" xr:uid="{00000000-0005-0000-0000-00008F1A0000}"/>
    <cellStyle name="Currency 2 7 2 5" xfId="9778" xr:uid="{00000000-0005-0000-0000-0000901A0000}"/>
    <cellStyle name="Currency 2 7 2 5 2" xfId="9779" xr:uid="{00000000-0005-0000-0000-0000911A0000}"/>
    <cellStyle name="Currency 2 7 2 5 2 2" xfId="9780" xr:uid="{00000000-0005-0000-0000-0000921A0000}"/>
    <cellStyle name="Currency 2 7 2 5 3" xfId="9781" xr:uid="{00000000-0005-0000-0000-0000931A0000}"/>
    <cellStyle name="Currency 2 7 2 5 3 2" xfId="9782" xr:uid="{00000000-0005-0000-0000-0000941A0000}"/>
    <cellStyle name="Currency 2 7 2 5 3 3" xfId="25931" xr:uid="{A0AE8621-0798-44EA-B39D-61CAE9D234BA}"/>
    <cellStyle name="Currency 2 7 2 6" xfId="9783" xr:uid="{00000000-0005-0000-0000-0000951A0000}"/>
    <cellStyle name="Currency 2 7 2 7" xfId="9784" xr:uid="{00000000-0005-0000-0000-0000961A0000}"/>
    <cellStyle name="Currency 2 7 2 7 2" xfId="25932" xr:uid="{110071B6-773F-44E6-A1CF-62D02CF04968}"/>
    <cellStyle name="Currency 2 7 3" xfId="9785" xr:uid="{00000000-0005-0000-0000-0000971A0000}"/>
    <cellStyle name="Currency 2 7 3 2" xfId="9786" xr:uid="{00000000-0005-0000-0000-0000981A0000}"/>
    <cellStyle name="Currency 2 7 4" xfId="9787" xr:uid="{00000000-0005-0000-0000-0000991A0000}"/>
    <cellStyle name="Currency 2 7 4 2" xfId="9788" xr:uid="{00000000-0005-0000-0000-00009A1A0000}"/>
    <cellStyle name="Currency 2 7 5" xfId="9789" xr:uid="{00000000-0005-0000-0000-00009B1A0000}"/>
    <cellStyle name="Currency 2 7 6" xfId="9790" xr:uid="{00000000-0005-0000-0000-00009C1A0000}"/>
    <cellStyle name="Currency 2 7 6 2" xfId="9791" xr:uid="{00000000-0005-0000-0000-00009D1A0000}"/>
    <cellStyle name="Currency 2 7 7" xfId="9792" xr:uid="{00000000-0005-0000-0000-00009E1A0000}"/>
    <cellStyle name="Currency 2 7 7 2" xfId="9793" xr:uid="{00000000-0005-0000-0000-00009F1A0000}"/>
    <cellStyle name="Currency 2 7 7 2 2" xfId="9794" xr:uid="{00000000-0005-0000-0000-0000A01A0000}"/>
    <cellStyle name="Currency 2 7 7 3" xfId="9795" xr:uid="{00000000-0005-0000-0000-0000A11A0000}"/>
    <cellStyle name="Currency 2 7 7 3 2" xfId="9796" xr:uid="{00000000-0005-0000-0000-0000A21A0000}"/>
    <cellStyle name="Currency 2 7 7 3 3" xfId="25933" xr:uid="{14B42610-B1B1-4763-86D9-13A120C1BB8F}"/>
    <cellStyle name="Currency 2 7 8" xfId="9797" xr:uid="{00000000-0005-0000-0000-0000A31A0000}"/>
    <cellStyle name="Currency 2 7 9" xfId="9798" xr:uid="{00000000-0005-0000-0000-0000A41A0000}"/>
    <cellStyle name="Currency 2 7 9 2" xfId="25934" xr:uid="{C536FF89-F98D-4D07-B5F3-CFB39C5617D7}"/>
    <cellStyle name="Currency 2 8" xfId="9799" xr:uid="{00000000-0005-0000-0000-0000A51A0000}"/>
    <cellStyle name="Currency 2 8 2" xfId="9800" xr:uid="{00000000-0005-0000-0000-0000A61A0000}"/>
    <cellStyle name="Currency 2 8 2 2" xfId="9801" xr:uid="{00000000-0005-0000-0000-0000A71A0000}"/>
    <cellStyle name="Currency 2 8 2 2 2" xfId="9802" xr:uid="{00000000-0005-0000-0000-0000A81A0000}"/>
    <cellStyle name="Currency 2 8 2 3" xfId="9803" xr:uid="{00000000-0005-0000-0000-0000A91A0000}"/>
    <cellStyle name="Currency 2 8 2 4" xfId="9804" xr:uid="{00000000-0005-0000-0000-0000AA1A0000}"/>
    <cellStyle name="Currency 2 8 2 4 2" xfId="9805" xr:uid="{00000000-0005-0000-0000-0000AB1A0000}"/>
    <cellStyle name="Currency 2 8 2 5" xfId="9806" xr:uid="{00000000-0005-0000-0000-0000AC1A0000}"/>
    <cellStyle name="Currency 2 8 2 5 2" xfId="9807" xr:uid="{00000000-0005-0000-0000-0000AD1A0000}"/>
    <cellStyle name="Currency 2 8 2 5 2 2" xfId="9808" xr:uid="{00000000-0005-0000-0000-0000AE1A0000}"/>
    <cellStyle name="Currency 2 8 2 5 3" xfId="9809" xr:uid="{00000000-0005-0000-0000-0000AF1A0000}"/>
    <cellStyle name="Currency 2 8 2 5 3 2" xfId="9810" xr:uid="{00000000-0005-0000-0000-0000B01A0000}"/>
    <cellStyle name="Currency 2 8 2 5 3 3" xfId="25935" xr:uid="{4140544A-B7E0-4EE7-935C-B5EF42E3AAF2}"/>
    <cellStyle name="Currency 2 8 2 6" xfId="9811" xr:uid="{00000000-0005-0000-0000-0000B11A0000}"/>
    <cellStyle name="Currency 2 8 2 7" xfId="9812" xr:uid="{00000000-0005-0000-0000-0000B21A0000}"/>
    <cellStyle name="Currency 2 8 2 7 2" xfId="25936" xr:uid="{6CC9F1B7-996B-4658-89A2-DE2B247679E0}"/>
    <cellStyle name="Currency 2 8 3" xfId="9813" xr:uid="{00000000-0005-0000-0000-0000B31A0000}"/>
    <cellStyle name="Currency 2 8 3 2" xfId="9814" xr:uid="{00000000-0005-0000-0000-0000B41A0000}"/>
    <cellStyle name="Currency 2 8 4" xfId="9815" xr:uid="{00000000-0005-0000-0000-0000B51A0000}"/>
    <cellStyle name="Currency 2 8 4 2" xfId="9816" xr:uid="{00000000-0005-0000-0000-0000B61A0000}"/>
    <cellStyle name="Currency 2 8 5" xfId="9817" xr:uid="{00000000-0005-0000-0000-0000B71A0000}"/>
    <cellStyle name="Currency 2 8 6" xfId="9818" xr:uid="{00000000-0005-0000-0000-0000B81A0000}"/>
    <cellStyle name="Currency 2 8 6 2" xfId="9819" xr:uid="{00000000-0005-0000-0000-0000B91A0000}"/>
    <cellStyle name="Currency 2 8 7" xfId="9820" xr:uid="{00000000-0005-0000-0000-0000BA1A0000}"/>
    <cellStyle name="Currency 2 8 7 2" xfId="9821" xr:uid="{00000000-0005-0000-0000-0000BB1A0000}"/>
    <cellStyle name="Currency 2 8 7 2 2" xfId="9822" xr:uid="{00000000-0005-0000-0000-0000BC1A0000}"/>
    <cellStyle name="Currency 2 8 7 3" xfId="9823" xr:uid="{00000000-0005-0000-0000-0000BD1A0000}"/>
    <cellStyle name="Currency 2 8 7 3 2" xfId="9824" xr:uid="{00000000-0005-0000-0000-0000BE1A0000}"/>
    <cellStyle name="Currency 2 8 7 3 3" xfId="25937" xr:uid="{EEA1A9CB-203E-4A10-9F2C-0BFCD9284A0C}"/>
    <cellStyle name="Currency 2 8 8" xfId="9825" xr:uid="{00000000-0005-0000-0000-0000BF1A0000}"/>
    <cellStyle name="Currency 2 8 9" xfId="9826" xr:uid="{00000000-0005-0000-0000-0000C01A0000}"/>
    <cellStyle name="Currency 2 8 9 2" xfId="25938" xr:uid="{D0A8C442-89D7-4E30-BC6D-EF1B97A261FA}"/>
    <cellStyle name="Currency 2 9" xfId="9827" xr:uid="{00000000-0005-0000-0000-0000C11A0000}"/>
    <cellStyle name="Currency 2 9 2" xfId="9828" xr:uid="{00000000-0005-0000-0000-0000C21A0000}"/>
    <cellStyle name="Currency 20" xfId="2987" xr:uid="{00000000-0005-0000-0000-000037010000}"/>
    <cellStyle name="Currency 20 10" xfId="9829" xr:uid="{00000000-0005-0000-0000-0000C31A0000}"/>
    <cellStyle name="Currency 20 11" xfId="21059" xr:uid="{8FED40C5-1EC9-457D-9DC0-FAC21A124ADB}"/>
    <cellStyle name="Currency 20 2" xfId="9830" xr:uid="{00000000-0005-0000-0000-0000C41A0000}"/>
    <cellStyle name="Currency 20 2 2" xfId="9831" xr:uid="{00000000-0005-0000-0000-0000C51A0000}"/>
    <cellStyle name="Currency 20 2 2 2" xfId="9832" xr:uid="{00000000-0005-0000-0000-0000C61A0000}"/>
    <cellStyle name="Currency 20 2 2 3" xfId="9833" xr:uid="{00000000-0005-0000-0000-0000C71A0000}"/>
    <cellStyle name="Currency 20 2 2 4" xfId="9834" xr:uid="{00000000-0005-0000-0000-0000C81A0000}"/>
    <cellStyle name="Currency 20 2 2 4 2" xfId="25939" xr:uid="{68C6D1B3-99BA-4097-97B8-530B7E8A0D0A}"/>
    <cellStyle name="Currency 20 2 3" xfId="9835" xr:uid="{00000000-0005-0000-0000-0000C91A0000}"/>
    <cellStyle name="Currency 20 2 4" xfId="9836" xr:uid="{00000000-0005-0000-0000-0000CA1A0000}"/>
    <cellStyle name="Currency 20 2 4 2" xfId="9837" xr:uid="{00000000-0005-0000-0000-0000CB1A0000}"/>
    <cellStyle name="Currency 20 2 5" xfId="9838" xr:uid="{00000000-0005-0000-0000-0000CC1A0000}"/>
    <cellStyle name="Currency 20 2 5 2" xfId="9839" xr:uid="{00000000-0005-0000-0000-0000CD1A0000}"/>
    <cellStyle name="Currency 20 2 5 2 2" xfId="9840" xr:uid="{00000000-0005-0000-0000-0000CE1A0000}"/>
    <cellStyle name="Currency 20 2 5 3" xfId="9841" xr:uid="{00000000-0005-0000-0000-0000CF1A0000}"/>
    <cellStyle name="Currency 20 2 5 3 2" xfId="9842" xr:uid="{00000000-0005-0000-0000-0000D01A0000}"/>
    <cellStyle name="Currency 20 2 5 3 3" xfId="25940" xr:uid="{A66A33EF-A4F7-4018-A207-246418860990}"/>
    <cellStyle name="Currency 20 2 6" xfId="9843" xr:uid="{00000000-0005-0000-0000-0000D11A0000}"/>
    <cellStyle name="Currency 20 2 6 2" xfId="9844" xr:uid="{00000000-0005-0000-0000-0000D21A0000}"/>
    <cellStyle name="Currency 20 2 7" xfId="9845" xr:uid="{00000000-0005-0000-0000-0000D31A0000}"/>
    <cellStyle name="Currency 20 2 7 2" xfId="25941" xr:uid="{F4B1E50E-7420-48B2-8F61-B71962A1AC8C}"/>
    <cellStyle name="Currency 20 3" xfId="9846" xr:uid="{00000000-0005-0000-0000-0000D41A0000}"/>
    <cellStyle name="Currency 20 3 2" xfId="9847" xr:uid="{00000000-0005-0000-0000-0000D51A0000}"/>
    <cellStyle name="Currency 20 4" xfId="9848" xr:uid="{00000000-0005-0000-0000-0000D61A0000}"/>
    <cellStyle name="Currency 20 4 2" xfId="9849" xr:uid="{00000000-0005-0000-0000-0000D71A0000}"/>
    <cellStyle name="Currency 20 5" xfId="9850" xr:uid="{00000000-0005-0000-0000-0000D81A0000}"/>
    <cellStyle name="Currency 20 6" xfId="9851" xr:uid="{00000000-0005-0000-0000-0000D91A0000}"/>
    <cellStyle name="Currency 20 6 2" xfId="9852" xr:uid="{00000000-0005-0000-0000-0000DA1A0000}"/>
    <cellStyle name="Currency 20 7" xfId="9853" xr:uid="{00000000-0005-0000-0000-0000DB1A0000}"/>
    <cellStyle name="Currency 20 7 2" xfId="9854" xr:uid="{00000000-0005-0000-0000-0000DC1A0000}"/>
    <cellStyle name="Currency 20 7 2 2" xfId="9855" xr:uid="{00000000-0005-0000-0000-0000DD1A0000}"/>
    <cellStyle name="Currency 20 7 3" xfId="9856" xr:uid="{00000000-0005-0000-0000-0000DE1A0000}"/>
    <cellStyle name="Currency 20 7 3 2" xfId="9857" xr:uid="{00000000-0005-0000-0000-0000DF1A0000}"/>
    <cellStyle name="Currency 20 7 3 3" xfId="25942" xr:uid="{040C4BD0-5399-42A3-AAB4-04FBF0976946}"/>
    <cellStyle name="Currency 20 8" xfId="9858" xr:uid="{00000000-0005-0000-0000-0000E01A0000}"/>
    <cellStyle name="Currency 20 8 2" xfId="9859" xr:uid="{00000000-0005-0000-0000-0000E11A0000}"/>
    <cellStyle name="Currency 20 9" xfId="9860" xr:uid="{00000000-0005-0000-0000-0000E21A0000}"/>
    <cellStyle name="Currency 21" xfId="2984" xr:uid="{00000000-0005-0000-0000-000038010000}"/>
    <cellStyle name="Currency 21 10" xfId="9861" xr:uid="{00000000-0005-0000-0000-0000E31A0000}"/>
    <cellStyle name="Currency 21 11" xfId="21056" xr:uid="{34325009-FA87-4A72-892B-431FD7DFBC3D}"/>
    <cellStyle name="Currency 21 2" xfId="9862" xr:uid="{00000000-0005-0000-0000-0000E41A0000}"/>
    <cellStyle name="Currency 21 2 2" xfId="9863" xr:uid="{00000000-0005-0000-0000-0000E51A0000}"/>
    <cellStyle name="Currency 21 2 2 2" xfId="9864" xr:uid="{00000000-0005-0000-0000-0000E61A0000}"/>
    <cellStyle name="Currency 21 2 2 3" xfId="9865" xr:uid="{00000000-0005-0000-0000-0000E71A0000}"/>
    <cellStyle name="Currency 21 2 2 4" xfId="9866" xr:uid="{00000000-0005-0000-0000-0000E81A0000}"/>
    <cellStyle name="Currency 21 2 2 4 2" xfId="25943" xr:uid="{F3E21C4E-16EF-4136-99F1-4D3795CFA371}"/>
    <cellStyle name="Currency 21 2 3" xfId="9867" xr:uid="{00000000-0005-0000-0000-0000E91A0000}"/>
    <cellStyle name="Currency 21 2 4" xfId="9868" xr:uid="{00000000-0005-0000-0000-0000EA1A0000}"/>
    <cellStyle name="Currency 21 2 4 2" xfId="9869" xr:uid="{00000000-0005-0000-0000-0000EB1A0000}"/>
    <cellStyle name="Currency 21 2 5" xfId="9870" xr:uid="{00000000-0005-0000-0000-0000EC1A0000}"/>
    <cellStyle name="Currency 21 2 5 2" xfId="9871" xr:uid="{00000000-0005-0000-0000-0000ED1A0000}"/>
    <cellStyle name="Currency 21 2 5 2 2" xfId="9872" xr:uid="{00000000-0005-0000-0000-0000EE1A0000}"/>
    <cellStyle name="Currency 21 2 5 3" xfId="9873" xr:uid="{00000000-0005-0000-0000-0000EF1A0000}"/>
    <cellStyle name="Currency 21 2 5 3 2" xfId="9874" xr:uid="{00000000-0005-0000-0000-0000F01A0000}"/>
    <cellStyle name="Currency 21 2 5 3 3" xfId="25944" xr:uid="{B5226874-7B07-457F-92D0-274AD6C1B138}"/>
    <cellStyle name="Currency 21 2 6" xfId="9875" xr:uid="{00000000-0005-0000-0000-0000F11A0000}"/>
    <cellStyle name="Currency 21 2 6 2" xfId="9876" xr:uid="{00000000-0005-0000-0000-0000F21A0000}"/>
    <cellStyle name="Currency 21 2 6 2 2" xfId="25945" xr:uid="{CC561F5C-DF43-4EBA-A7CE-5A2CA512BC1C}"/>
    <cellStyle name="Currency 21 2 7" xfId="9877" xr:uid="{00000000-0005-0000-0000-0000F31A0000}"/>
    <cellStyle name="Currency 21 2 7 2" xfId="25946" xr:uid="{455CC60A-EC82-4353-8992-ACFA04F131C7}"/>
    <cellStyle name="Currency 21 3" xfId="9878" xr:uid="{00000000-0005-0000-0000-0000F41A0000}"/>
    <cellStyle name="Currency 21 3 2" xfId="9879" xr:uid="{00000000-0005-0000-0000-0000F51A0000}"/>
    <cellStyle name="Currency 21 4" xfId="9880" xr:uid="{00000000-0005-0000-0000-0000F61A0000}"/>
    <cellStyle name="Currency 21 4 2" xfId="9881" xr:uid="{00000000-0005-0000-0000-0000F71A0000}"/>
    <cellStyle name="Currency 21 5" xfId="9882" xr:uid="{00000000-0005-0000-0000-0000F81A0000}"/>
    <cellStyle name="Currency 21 6" xfId="9883" xr:uid="{00000000-0005-0000-0000-0000F91A0000}"/>
    <cellStyle name="Currency 21 6 2" xfId="9884" xr:uid="{00000000-0005-0000-0000-0000FA1A0000}"/>
    <cellStyle name="Currency 21 7" xfId="9885" xr:uid="{00000000-0005-0000-0000-0000FB1A0000}"/>
    <cellStyle name="Currency 21 7 2" xfId="9886" xr:uid="{00000000-0005-0000-0000-0000FC1A0000}"/>
    <cellStyle name="Currency 21 7 2 2" xfId="9887" xr:uid="{00000000-0005-0000-0000-0000FD1A0000}"/>
    <cellStyle name="Currency 21 7 3" xfId="9888" xr:uid="{00000000-0005-0000-0000-0000FE1A0000}"/>
    <cellStyle name="Currency 21 7 3 2" xfId="9889" xr:uid="{00000000-0005-0000-0000-0000FF1A0000}"/>
    <cellStyle name="Currency 21 7 3 3" xfId="25947" xr:uid="{E0233069-9486-46E8-8CEB-87F8154446AB}"/>
    <cellStyle name="Currency 21 8" xfId="9890" xr:uid="{00000000-0005-0000-0000-0000001B0000}"/>
    <cellStyle name="Currency 21 8 2" xfId="9891" xr:uid="{00000000-0005-0000-0000-0000011B0000}"/>
    <cellStyle name="Currency 21 8 2 2" xfId="25948" xr:uid="{E2979F67-2D96-4D19-BE8F-AFC1713CAD36}"/>
    <cellStyle name="Currency 21 9" xfId="9892" xr:uid="{00000000-0005-0000-0000-0000021B0000}"/>
    <cellStyle name="Currency 22" xfId="2981" xr:uid="{00000000-0005-0000-0000-000039010000}"/>
    <cellStyle name="Currency 22 10" xfId="9893" xr:uid="{00000000-0005-0000-0000-0000031B0000}"/>
    <cellStyle name="Currency 22 11" xfId="21053" xr:uid="{02C2FEFC-C44A-48C7-B564-1F6457BF5815}"/>
    <cellStyle name="Currency 22 2" xfId="9894" xr:uid="{00000000-0005-0000-0000-0000041B0000}"/>
    <cellStyle name="Currency 22 2 2" xfId="9895" xr:uid="{00000000-0005-0000-0000-0000051B0000}"/>
    <cellStyle name="Currency 22 2 2 2" xfId="9896" xr:uid="{00000000-0005-0000-0000-0000061B0000}"/>
    <cellStyle name="Currency 22 2 2 3" xfId="9897" xr:uid="{00000000-0005-0000-0000-0000071B0000}"/>
    <cellStyle name="Currency 22 2 2 4" xfId="9898" xr:uid="{00000000-0005-0000-0000-0000081B0000}"/>
    <cellStyle name="Currency 22 2 2 4 2" xfId="25949" xr:uid="{BA5605B8-1549-4E52-A8AD-D91C7A7AFBF2}"/>
    <cellStyle name="Currency 22 2 3" xfId="9899" xr:uid="{00000000-0005-0000-0000-0000091B0000}"/>
    <cellStyle name="Currency 22 2 4" xfId="9900" xr:uid="{00000000-0005-0000-0000-00000A1B0000}"/>
    <cellStyle name="Currency 22 2 4 2" xfId="9901" xr:uid="{00000000-0005-0000-0000-00000B1B0000}"/>
    <cellStyle name="Currency 22 2 5" xfId="9902" xr:uid="{00000000-0005-0000-0000-00000C1B0000}"/>
    <cellStyle name="Currency 22 2 5 2" xfId="9903" xr:uid="{00000000-0005-0000-0000-00000D1B0000}"/>
    <cellStyle name="Currency 22 2 5 2 2" xfId="9904" xr:uid="{00000000-0005-0000-0000-00000E1B0000}"/>
    <cellStyle name="Currency 22 2 5 3" xfId="9905" xr:uid="{00000000-0005-0000-0000-00000F1B0000}"/>
    <cellStyle name="Currency 22 2 5 3 2" xfId="9906" xr:uid="{00000000-0005-0000-0000-0000101B0000}"/>
    <cellStyle name="Currency 22 2 5 3 3" xfId="25950" xr:uid="{70D075BD-E534-4245-9FF4-4E1635122278}"/>
    <cellStyle name="Currency 22 2 6" xfId="9907" xr:uid="{00000000-0005-0000-0000-0000111B0000}"/>
    <cellStyle name="Currency 22 2 7" xfId="9908" xr:uid="{00000000-0005-0000-0000-0000121B0000}"/>
    <cellStyle name="Currency 22 2 7 2" xfId="25951" xr:uid="{47CDE2E9-4D05-4746-B0D2-BC7440D61E09}"/>
    <cellStyle name="Currency 22 3" xfId="9909" xr:uid="{00000000-0005-0000-0000-0000131B0000}"/>
    <cellStyle name="Currency 22 3 2" xfId="9910" xr:uid="{00000000-0005-0000-0000-0000141B0000}"/>
    <cellStyle name="Currency 22 4" xfId="9911" xr:uid="{00000000-0005-0000-0000-0000151B0000}"/>
    <cellStyle name="Currency 22 4 2" xfId="9912" xr:uid="{00000000-0005-0000-0000-0000161B0000}"/>
    <cellStyle name="Currency 22 5" xfId="9913" xr:uid="{00000000-0005-0000-0000-0000171B0000}"/>
    <cellStyle name="Currency 22 6" xfId="9914" xr:uid="{00000000-0005-0000-0000-0000181B0000}"/>
    <cellStyle name="Currency 22 6 2" xfId="9915" xr:uid="{00000000-0005-0000-0000-0000191B0000}"/>
    <cellStyle name="Currency 22 7" xfId="9916" xr:uid="{00000000-0005-0000-0000-00001A1B0000}"/>
    <cellStyle name="Currency 22 7 2" xfId="9917" xr:uid="{00000000-0005-0000-0000-00001B1B0000}"/>
    <cellStyle name="Currency 22 7 2 2" xfId="9918" xr:uid="{00000000-0005-0000-0000-00001C1B0000}"/>
    <cellStyle name="Currency 22 7 3" xfId="9919" xr:uid="{00000000-0005-0000-0000-00001D1B0000}"/>
    <cellStyle name="Currency 22 7 3 2" xfId="9920" xr:uid="{00000000-0005-0000-0000-00001E1B0000}"/>
    <cellStyle name="Currency 22 7 3 3" xfId="25952" xr:uid="{130F4D09-05E2-421B-8C20-DCBDA6FC3F23}"/>
    <cellStyle name="Currency 22 8" xfId="9921" xr:uid="{00000000-0005-0000-0000-00001F1B0000}"/>
    <cellStyle name="Currency 22 9" xfId="9922" xr:uid="{00000000-0005-0000-0000-0000201B0000}"/>
    <cellStyle name="Currency 23" xfId="2978" xr:uid="{00000000-0005-0000-0000-00003A010000}"/>
    <cellStyle name="Currency 23 2" xfId="9924" xr:uid="{00000000-0005-0000-0000-0000221B0000}"/>
    <cellStyle name="Currency 23 3" xfId="9925" xr:uid="{00000000-0005-0000-0000-0000231B0000}"/>
    <cellStyle name="Currency 23 4" xfId="9923" xr:uid="{00000000-0005-0000-0000-0000211B0000}"/>
    <cellStyle name="Currency 23 5" xfId="21050" xr:uid="{490EDC65-1E81-497F-9920-D49F6B979456}"/>
    <cellStyle name="Currency 24" xfId="2975" xr:uid="{00000000-0005-0000-0000-00003B010000}"/>
    <cellStyle name="Currency 24 2" xfId="9926" xr:uid="{00000000-0005-0000-0000-0000241B0000}"/>
    <cellStyle name="Currency 24 3" xfId="21047" xr:uid="{1BFC06A3-894D-422A-9566-7E906BEBF399}"/>
    <cellStyle name="Currency 25" xfId="2973" xr:uid="{00000000-0005-0000-0000-00003C010000}"/>
    <cellStyle name="Currency 25 2" xfId="9927" xr:uid="{00000000-0005-0000-0000-0000261B0000}"/>
    <cellStyle name="Currency 25 2 2" xfId="9928" xr:uid="{00000000-0005-0000-0000-0000271B0000}"/>
    <cellStyle name="Currency 25 2 2 2" xfId="25953" xr:uid="{E9341FE9-ED9B-4F40-9840-BBDF5A4FF64A}"/>
    <cellStyle name="Currency 25 3" xfId="9929" xr:uid="{00000000-0005-0000-0000-0000281B0000}"/>
    <cellStyle name="Currency 25 3 2" xfId="25954" xr:uid="{1DC85AA1-FB6A-4C43-B640-E5A5BAC8E684}"/>
    <cellStyle name="Currency 25 4" xfId="21045" xr:uid="{459C2157-85E1-4B1E-BD1B-6B4965EC81C3}"/>
    <cellStyle name="Currency 26" xfId="2966" xr:uid="{00000000-0005-0000-0000-00003D010000}"/>
    <cellStyle name="Currency 26 2" xfId="9930" xr:uid="{00000000-0005-0000-0000-00002A1B0000}"/>
    <cellStyle name="Currency 26 2 2" xfId="25955" xr:uid="{53371BFA-2DDF-423A-952E-A0BC4769DD5B}"/>
    <cellStyle name="Currency 26 3" xfId="21038" xr:uid="{7F0EE55B-434A-45F2-B50C-AB2B75F3867D}"/>
    <cellStyle name="Currency 27" xfId="2963" xr:uid="{00000000-0005-0000-0000-00003E010000}"/>
    <cellStyle name="Currency 27 2" xfId="9931" xr:uid="{00000000-0005-0000-0000-00002C1B0000}"/>
    <cellStyle name="Currency 27 3" xfId="5287" xr:uid="{00000000-0005-0000-0000-00002B1B0000}"/>
    <cellStyle name="Currency 27 4" xfId="21035" xr:uid="{62EDB62E-B742-40BF-A903-DA439FE44B3A}"/>
    <cellStyle name="Currency 28" xfId="2960" xr:uid="{00000000-0005-0000-0000-00003F010000}"/>
    <cellStyle name="Currency 28 2" xfId="9932" xr:uid="{00000000-0005-0000-0000-00002D1B0000}"/>
    <cellStyle name="Currency 28 3" xfId="21032" xr:uid="{0AA158CB-BBD1-4AFD-8F22-0FAF80318F29}"/>
    <cellStyle name="Currency 29" xfId="2957" xr:uid="{00000000-0005-0000-0000-000040010000}"/>
    <cellStyle name="Currency 29 2" xfId="9933" xr:uid="{00000000-0005-0000-0000-00002E1B0000}"/>
    <cellStyle name="Currency 29 3" xfId="21029" xr:uid="{E6E35348-AF32-4F26-B6EF-5F02ED6F5DE8}"/>
    <cellStyle name="Currency 3" xfId="436" xr:uid="{00000000-0005-0000-0000-000041010000}"/>
    <cellStyle name="Currency 3 10" xfId="9934" xr:uid="{00000000-0005-0000-0000-0000301B0000}"/>
    <cellStyle name="Currency 3 11" xfId="9935" xr:uid="{00000000-0005-0000-0000-0000311B0000}"/>
    <cellStyle name="Currency 3 11 2" xfId="25956" xr:uid="{7B80EEC3-5B6E-4D42-A062-FE0EDE37AB39}"/>
    <cellStyle name="Currency 3 12" xfId="5553" xr:uid="{00000000-0005-0000-0000-00002F1B0000}"/>
    <cellStyle name="Currency 3 12 2" xfId="23330" xr:uid="{7E7660E3-9159-4044-AF38-261918D1620D}"/>
    <cellStyle name="Currency 3 13" xfId="20554" xr:uid="{EA1BEE82-E508-4754-A64B-7D235EB4180F}"/>
    <cellStyle name="Currency 3 2" xfId="437" xr:uid="{00000000-0005-0000-0000-000042010000}"/>
    <cellStyle name="Currency 3 2 2" xfId="438" xr:uid="{00000000-0005-0000-0000-000043010000}"/>
    <cellStyle name="Currency 3 2 2 2" xfId="9936" xr:uid="{00000000-0005-0000-0000-0000331B0000}"/>
    <cellStyle name="Currency 3 2 3" xfId="9937" xr:uid="{00000000-0005-0000-0000-0000341B0000}"/>
    <cellStyle name="Currency 3 2 4" xfId="9938" xr:uid="{00000000-0005-0000-0000-0000351B0000}"/>
    <cellStyle name="Currency 3 3" xfId="439" xr:uid="{00000000-0005-0000-0000-000044010000}"/>
    <cellStyle name="Currency 3 3 2" xfId="9939" xr:uid="{00000000-0005-0000-0000-0000371B0000}"/>
    <cellStyle name="Currency 3 3 2 2" xfId="9940" xr:uid="{00000000-0005-0000-0000-0000381B0000}"/>
    <cellStyle name="Currency 3 3 3" xfId="9941" xr:uid="{00000000-0005-0000-0000-0000391B0000}"/>
    <cellStyle name="Currency 3 3 3 2" xfId="9942" xr:uid="{00000000-0005-0000-0000-00003A1B0000}"/>
    <cellStyle name="Currency 3 3 3 3" xfId="9943" xr:uid="{00000000-0005-0000-0000-00003B1B0000}"/>
    <cellStyle name="Currency 3 3 4" xfId="9944" xr:uid="{00000000-0005-0000-0000-00003C1B0000}"/>
    <cellStyle name="Currency 3 3 5" xfId="9945" xr:uid="{00000000-0005-0000-0000-00003D1B0000}"/>
    <cellStyle name="Currency 3 3 6" xfId="9946" xr:uid="{00000000-0005-0000-0000-00003E1B0000}"/>
    <cellStyle name="Currency 3 4" xfId="440" xr:uid="{00000000-0005-0000-0000-000045010000}"/>
    <cellStyle name="Currency 3 4 2" xfId="9947" xr:uid="{00000000-0005-0000-0000-0000401B0000}"/>
    <cellStyle name="Currency 3 5" xfId="9948" xr:uid="{00000000-0005-0000-0000-0000411B0000}"/>
    <cellStyle name="Currency 3 5 2" xfId="9949" xr:uid="{00000000-0005-0000-0000-0000421B0000}"/>
    <cellStyle name="Currency 3 6" xfId="9950" xr:uid="{00000000-0005-0000-0000-0000431B0000}"/>
    <cellStyle name="Currency 3 7" xfId="9951" xr:uid="{00000000-0005-0000-0000-0000441B0000}"/>
    <cellStyle name="Currency 3 8" xfId="9952" xr:uid="{00000000-0005-0000-0000-0000451B0000}"/>
    <cellStyle name="Currency 3 8 2" xfId="9953" xr:uid="{00000000-0005-0000-0000-0000461B0000}"/>
    <cellStyle name="Currency 3 8 3" xfId="9954" xr:uid="{00000000-0005-0000-0000-0000471B0000}"/>
    <cellStyle name="Currency 3 9" xfId="9955" xr:uid="{00000000-0005-0000-0000-0000481B0000}"/>
    <cellStyle name="Currency 3 9 2" xfId="9956" xr:uid="{00000000-0005-0000-0000-0000491B0000}"/>
    <cellStyle name="Currency 3 9 3" xfId="9957" xr:uid="{00000000-0005-0000-0000-00004A1B0000}"/>
    <cellStyle name="Currency 3 9 3 2" xfId="25957" xr:uid="{12AD5A7B-7FB4-44B2-B6BA-1D00DF4D681E}"/>
    <cellStyle name="Currency 30" xfId="2954" xr:uid="{00000000-0005-0000-0000-000046010000}"/>
    <cellStyle name="Currency 30 2" xfId="9958" xr:uid="{00000000-0005-0000-0000-00004B1B0000}"/>
    <cellStyle name="Currency 30 3" xfId="21026" xr:uid="{FACFE8FC-0D15-476E-B402-5206FCF2B970}"/>
    <cellStyle name="Currency 31" xfId="2951" xr:uid="{00000000-0005-0000-0000-000047010000}"/>
    <cellStyle name="Currency 31 2" xfId="9959" xr:uid="{00000000-0005-0000-0000-00004C1B0000}"/>
    <cellStyle name="Currency 31 3" xfId="21023" xr:uid="{7CB5CE73-680B-43A9-9ECD-EBF2AB11D896}"/>
    <cellStyle name="Currency 32" xfId="2946" xr:uid="{00000000-0005-0000-0000-000048010000}"/>
    <cellStyle name="Currency 32 2" xfId="9960" xr:uid="{00000000-0005-0000-0000-00004D1B0000}"/>
    <cellStyle name="Currency 32 3" xfId="21018" xr:uid="{481573E5-0EB6-43E4-AA10-F131133BDBFF}"/>
    <cellStyle name="Currency 33" xfId="2944" xr:uid="{00000000-0005-0000-0000-000049010000}"/>
    <cellStyle name="Currency 33 2" xfId="9961" xr:uid="{00000000-0005-0000-0000-00004E1B0000}"/>
    <cellStyle name="Currency 33 3" xfId="21016" xr:uid="{FF0505BC-BBD3-4966-B3B0-F64671A4C390}"/>
    <cellStyle name="Currency 34" xfId="9962" xr:uid="{00000000-0005-0000-0000-00004F1B0000}"/>
    <cellStyle name="Currency 35" xfId="9963" xr:uid="{00000000-0005-0000-0000-0000501B0000}"/>
    <cellStyle name="Currency 36" xfId="9964" xr:uid="{00000000-0005-0000-0000-0000511B0000}"/>
    <cellStyle name="Currency 37" xfId="9965" xr:uid="{00000000-0005-0000-0000-0000521B0000}"/>
    <cellStyle name="Currency 38" xfId="9966" xr:uid="{00000000-0005-0000-0000-0000531B0000}"/>
    <cellStyle name="Currency 39" xfId="9967" xr:uid="{00000000-0005-0000-0000-0000541B0000}"/>
    <cellStyle name="Currency 4" xfId="441" xr:uid="{00000000-0005-0000-0000-00004A010000}"/>
    <cellStyle name="Currency 4 10" xfId="5414" xr:uid="{00000000-0005-0000-0000-0000551B0000}"/>
    <cellStyle name="Currency 4 2" xfId="5413" xr:uid="{00000000-0005-0000-0000-0000561B0000}"/>
    <cellStyle name="Currency 4 2 2" xfId="9968" xr:uid="{00000000-0005-0000-0000-0000571B0000}"/>
    <cellStyle name="Currency 4 2 2 2" xfId="9969" xr:uid="{00000000-0005-0000-0000-0000581B0000}"/>
    <cellStyle name="Currency 4 3" xfId="5412" xr:uid="{00000000-0005-0000-0000-0000591B0000}"/>
    <cellStyle name="Currency 4 4" xfId="9970" xr:uid="{00000000-0005-0000-0000-00005A1B0000}"/>
    <cellStyle name="Currency 4 4 2" xfId="9971" xr:uid="{00000000-0005-0000-0000-00005B1B0000}"/>
    <cellStyle name="Currency 4 5" xfId="9972" xr:uid="{00000000-0005-0000-0000-00005C1B0000}"/>
    <cellStyle name="Currency 4 6" xfId="9973" xr:uid="{00000000-0005-0000-0000-00005D1B0000}"/>
    <cellStyle name="Currency 4 6 2" xfId="9974" xr:uid="{00000000-0005-0000-0000-00005E1B0000}"/>
    <cellStyle name="Currency 4 6 2 2" xfId="9975" xr:uid="{00000000-0005-0000-0000-00005F1B0000}"/>
    <cellStyle name="Currency 4 6 3" xfId="9976" xr:uid="{00000000-0005-0000-0000-0000601B0000}"/>
    <cellStyle name="Currency 4 6 3 2" xfId="9977" xr:uid="{00000000-0005-0000-0000-0000611B0000}"/>
    <cellStyle name="Currency 4 6 4" xfId="9978" xr:uid="{00000000-0005-0000-0000-0000621B0000}"/>
    <cellStyle name="Currency 4 6 4 2" xfId="9979" xr:uid="{00000000-0005-0000-0000-0000631B0000}"/>
    <cellStyle name="Currency 4 6 5" xfId="9980" xr:uid="{00000000-0005-0000-0000-0000641B0000}"/>
    <cellStyle name="Currency 4 6 5 2" xfId="9981" xr:uid="{00000000-0005-0000-0000-0000651B0000}"/>
    <cellStyle name="Currency 4 6 5 2 2" xfId="9982" xr:uid="{00000000-0005-0000-0000-0000661B0000}"/>
    <cellStyle name="Currency 4 6 5 3" xfId="9983" xr:uid="{00000000-0005-0000-0000-0000671B0000}"/>
    <cellStyle name="Currency 4 6 5 3 2" xfId="9984" xr:uid="{00000000-0005-0000-0000-0000681B0000}"/>
    <cellStyle name="Currency 4 6 5 3 3" xfId="25958" xr:uid="{6FB49F1E-F12E-40C4-A256-8244C252FDCA}"/>
    <cellStyle name="Currency 4 7" xfId="9985" xr:uid="{00000000-0005-0000-0000-0000691B0000}"/>
    <cellStyle name="Currency 4 7 2" xfId="9986" xr:uid="{00000000-0005-0000-0000-00006A1B0000}"/>
    <cellStyle name="Currency 4 8" xfId="9987" xr:uid="{00000000-0005-0000-0000-00006B1B0000}"/>
    <cellStyle name="Currency 4 9" xfId="9988" xr:uid="{00000000-0005-0000-0000-00006C1B0000}"/>
    <cellStyle name="Currency 4 9 2" xfId="9989" xr:uid="{00000000-0005-0000-0000-00006D1B0000}"/>
    <cellStyle name="Currency 4 9 3" xfId="9990" xr:uid="{00000000-0005-0000-0000-00006E1B0000}"/>
    <cellStyle name="Currency 4 9 4" xfId="9991" xr:uid="{00000000-0005-0000-0000-00006F1B0000}"/>
    <cellStyle name="Currency 40" xfId="9992" xr:uid="{00000000-0005-0000-0000-0000701B0000}"/>
    <cellStyle name="Currency 41" xfId="9993" xr:uid="{00000000-0005-0000-0000-0000711B0000}"/>
    <cellStyle name="Currency 42" xfId="9994" xr:uid="{00000000-0005-0000-0000-0000721B0000}"/>
    <cellStyle name="Currency 43" xfId="9995" xr:uid="{00000000-0005-0000-0000-0000731B0000}"/>
    <cellStyle name="Currency 44" xfId="9996" xr:uid="{00000000-0005-0000-0000-0000741B0000}"/>
    <cellStyle name="Currency 45" xfId="9997" xr:uid="{00000000-0005-0000-0000-0000751B0000}"/>
    <cellStyle name="Currency 46" xfId="9998" xr:uid="{00000000-0005-0000-0000-0000761B0000}"/>
    <cellStyle name="Currency 47" xfId="9999" xr:uid="{00000000-0005-0000-0000-0000771B0000}"/>
    <cellStyle name="Currency 48" xfId="10000" xr:uid="{00000000-0005-0000-0000-0000781B0000}"/>
    <cellStyle name="Currency 49" xfId="10001" xr:uid="{00000000-0005-0000-0000-0000791B0000}"/>
    <cellStyle name="Currency 5" xfId="442" xr:uid="{00000000-0005-0000-0000-00004B010000}"/>
    <cellStyle name="Currency 5 2" xfId="443" xr:uid="{00000000-0005-0000-0000-00004C010000}"/>
    <cellStyle name="Currency 5 2 2" xfId="10002" xr:uid="{00000000-0005-0000-0000-00007C1B0000}"/>
    <cellStyle name="Currency 5 2 2 2" xfId="10003" xr:uid="{00000000-0005-0000-0000-00007D1B0000}"/>
    <cellStyle name="Currency 5 2 3" xfId="10004" xr:uid="{00000000-0005-0000-0000-00007E1B0000}"/>
    <cellStyle name="Currency 5 2 4" xfId="10005" xr:uid="{00000000-0005-0000-0000-00007F1B0000}"/>
    <cellStyle name="Currency 5 3" xfId="444" xr:uid="{00000000-0005-0000-0000-00004D010000}"/>
    <cellStyle name="Currency 5 3 2" xfId="10007" xr:uid="{00000000-0005-0000-0000-0000811B0000}"/>
    <cellStyle name="Currency 5 3 3" xfId="10008" xr:uid="{00000000-0005-0000-0000-0000821B0000}"/>
    <cellStyle name="Currency 5 3 4" xfId="10009" xr:uid="{00000000-0005-0000-0000-0000831B0000}"/>
    <cellStyle name="Currency 5 3 5" xfId="10010" xr:uid="{00000000-0005-0000-0000-0000841B0000}"/>
    <cellStyle name="Currency 5 3 6" xfId="10011" xr:uid="{00000000-0005-0000-0000-0000851B0000}"/>
    <cellStyle name="Currency 5 3 7" xfId="10006" xr:uid="{00000000-0005-0000-0000-0000801B0000}"/>
    <cellStyle name="Currency 5 4" xfId="10012" xr:uid="{00000000-0005-0000-0000-0000861B0000}"/>
    <cellStyle name="Currency 5 4 2" xfId="10013" xr:uid="{00000000-0005-0000-0000-0000871B0000}"/>
    <cellStyle name="Currency 5 4 3" xfId="10014" xr:uid="{00000000-0005-0000-0000-0000881B0000}"/>
    <cellStyle name="Currency 5 4 3 2" xfId="10015" xr:uid="{00000000-0005-0000-0000-0000891B0000}"/>
    <cellStyle name="Currency 5 4 4" xfId="10016" xr:uid="{00000000-0005-0000-0000-00008A1B0000}"/>
    <cellStyle name="Currency 5 5" xfId="10017" xr:uid="{00000000-0005-0000-0000-00008B1B0000}"/>
    <cellStyle name="Currency 5 6" xfId="10018" xr:uid="{00000000-0005-0000-0000-00008C1B0000}"/>
    <cellStyle name="Currency 50" xfId="10019" xr:uid="{00000000-0005-0000-0000-00008D1B0000}"/>
    <cellStyle name="Currency 51" xfId="10020" xr:uid="{00000000-0005-0000-0000-00008E1B0000}"/>
    <cellStyle name="Currency 52" xfId="10021" xr:uid="{00000000-0005-0000-0000-00008F1B0000}"/>
    <cellStyle name="Currency 53" xfId="5286" xr:uid="{00000000-0005-0000-0000-0000901B0000}"/>
    <cellStyle name="Currency 54" xfId="5285" xr:uid="{00000000-0005-0000-0000-0000911B0000}"/>
    <cellStyle name="Currency 55" xfId="10022" xr:uid="{00000000-0005-0000-0000-0000921B0000}"/>
    <cellStyle name="Currency 55 2" xfId="25959" xr:uid="{19BFD88F-B236-4566-B39F-BCA111E720D2}"/>
    <cellStyle name="Currency 56" xfId="10023" xr:uid="{00000000-0005-0000-0000-0000931B0000}"/>
    <cellStyle name="Currency 56 2" xfId="25960" xr:uid="{81D7E60B-8607-4E1A-94AF-791BF12D48D5}"/>
    <cellStyle name="Currency 57" xfId="10024" xr:uid="{00000000-0005-0000-0000-0000941B0000}"/>
    <cellStyle name="Currency 57 2" xfId="25961" xr:uid="{4D76ADBD-4D3E-4974-A836-00B0C0C31974}"/>
    <cellStyle name="Currency 58" xfId="5284" xr:uid="{00000000-0005-0000-0000-0000951B0000}"/>
    <cellStyle name="Currency 59" xfId="20123" xr:uid="{00000000-0005-0000-0000-000065240000}"/>
    <cellStyle name="Currency 6" xfId="445" xr:uid="{00000000-0005-0000-0000-00004E010000}"/>
    <cellStyle name="Currency 6 2" xfId="446" xr:uid="{00000000-0005-0000-0000-00004F010000}"/>
    <cellStyle name="Currency 6 2 2" xfId="10025" xr:uid="{00000000-0005-0000-0000-0000981B0000}"/>
    <cellStyle name="Currency 6 2 2 2" xfId="10026" xr:uid="{00000000-0005-0000-0000-0000991B0000}"/>
    <cellStyle name="Currency 6 2 3" xfId="5410" xr:uid="{00000000-0005-0000-0000-0000971B0000}"/>
    <cellStyle name="Currency 6 3" xfId="5538" xr:uid="{00000000-0005-0000-0000-00009A1B0000}"/>
    <cellStyle name="Currency 6 3 2" xfId="10027" xr:uid="{00000000-0005-0000-0000-00009B1B0000}"/>
    <cellStyle name="Currency 6 3 2 2" xfId="10028" xr:uid="{00000000-0005-0000-0000-00009C1B0000}"/>
    <cellStyle name="Currency 6 3 3" xfId="10029" xr:uid="{00000000-0005-0000-0000-00009D1B0000}"/>
    <cellStyle name="Currency 6 4" xfId="10030" xr:uid="{00000000-0005-0000-0000-00009E1B0000}"/>
    <cellStyle name="Currency 6 5" xfId="5411" xr:uid="{00000000-0005-0000-0000-0000961B0000}"/>
    <cellStyle name="Currency 60" xfId="20530" xr:uid="{00000000-0005-0000-0000-0000BB4E0000}"/>
    <cellStyle name="Currency 61" xfId="20539" xr:uid="{01E2F28A-D1F3-467A-AD30-E4095BD33D2C}"/>
    <cellStyle name="Currency 61 2" xfId="20552" xr:uid="{06761F91-B576-4E66-A4DD-757B6FD0EFD5}"/>
    <cellStyle name="Currency 61 2 2" xfId="20564" xr:uid="{5E756C9E-EAD9-4C6C-9AC3-9AB6DCFA9AB0}"/>
    <cellStyle name="Currency 61 2 2 2" xfId="28940" xr:uid="{D11AAD1F-3765-4612-8F85-2F7639AF8A8D}"/>
    <cellStyle name="Currency 61 2 3" xfId="28932" xr:uid="{2D319A2A-D322-478B-A911-9B5EA831A451}"/>
    <cellStyle name="Currency 61 3" xfId="28922" xr:uid="{E59D17A5-ADFA-413D-89B0-A8F6BACD8D72}"/>
    <cellStyle name="Currency 62" xfId="20582" xr:uid="{F2EB2E86-FEA9-4608-870D-6B21E4F005B0}"/>
    <cellStyle name="Currency 62 2" xfId="20597" xr:uid="{0D4D3888-667F-4011-9EB9-FA59381D74FA}"/>
    <cellStyle name="Currency 62 2 2" xfId="28968" xr:uid="{D9B51A52-ABE0-44BC-9556-A046BE250BF5}"/>
    <cellStyle name="Currency 62 2 3" xfId="31617" xr:uid="{6071ACC9-2ED1-4E08-82EA-B569EF94C934}"/>
    <cellStyle name="Currency 62 2 3 2" xfId="31628" xr:uid="{AC267DA7-2A72-4317-B404-CF5B8EF856C3}"/>
    <cellStyle name="Currency 62 3" xfId="28953" xr:uid="{053BABF5-B0BF-40A9-A80F-6F51F933132C}"/>
    <cellStyle name="Currency 63" xfId="20584" xr:uid="{6932DECF-A19C-4304-850F-A28D0FB706EF}"/>
    <cellStyle name="Currency 63 2" xfId="28955" xr:uid="{3A7F18A7-0471-46C0-937F-1EF732E78B6F}"/>
    <cellStyle name="Currency 64" xfId="20586" xr:uid="{190D5997-D9E2-490B-A7BE-7AD110177D67}"/>
    <cellStyle name="Currency 64 2" xfId="28957" xr:uid="{C6676B42-58A0-4EDF-8774-B24BAE5CCD9C}"/>
    <cellStyle name="Currency 65" xfId="20588" xr:uid="{1E3530D4-D21E-4B09-8052-AB1D5E3D0272}"/>
    <cellStyle name="Currency 65 2" xfId="28959" xr:uid="{B52BCFCE-C75E-432F-B49A-1B9D10D68F7A}"/>
    <cellStyle name="Currency 66" xfId="20590" xr:uid="{11036051-3E4F-443C-8093-655EBD2E8FB2}"/>
    <cellStyle name="Currency 66 2" xfId="28961" xr:uid="{B3B329C2-E3FC-4174-9C9E-B41DB8BEA08A}"/>
    <cellStyle name="Currency 67" xfId="20592" xr:uid="{4D2EAA0C-459A-4653-BEB8-E32DA86F093A}"/>
    <cellStyle name="Currency 67 2" xfId="28963" xr:uid="{27A27D01-C297-4A31-A12F-BD3E9E64AAE7}"/>
    <cellStyle name="Currency 68" xfId="20594" xr:uid="{EB676512-522E-484D-9606-449E7B682AA3}"/>
    <cellStyle name="Currency 68 2" xfId="28965" xr:uid="{EA1ABFB5-9C9D-4AAE-8CE6-E3F82646BA8A}"/>
    <cellStyle name="Currency 69" xfId="31611" xr:uid="{CD1E1AE8-4D73-4D5A-B9D9-6CBDBD731550}"/>
    <cellStyle name="Currency 7" xfId="447" xr:uid="{00000000-0005-0000-0000-000050010000}"/>
    <cellStyle name="Currency 7 2" xfId="448" xr:uid="{00000000-0005-0000-0000-000051010000}"/>
    <cellStyle name="Currency 7 2 2" xfId="10031" xr:uid="{00000000-0005-0000-0000-0000A11B0000}"/>
    <cellStyle name="Currency 7 2 2 2" xfId="10032" xr:uid="{00000000-0005-0000-0000-0000A21B0000}"/>
    <cellStyle name="Currency 7 2 3" xfId="5409" xr:uid="{00000000-0005-0000-0000-0000A01B0000}"/>
    <cellStyle name="Currency 7 3" xfId="10033" xr:uid="{00000000-0005-0000-0000-0000A31B0000}"/>
    <cellStyle name="Currency 7 4" xfId="10034" xr:uid="{00000000-0005-0000-0000-0000A41B0000}"/>
    <cellStyle name="Currency 7 4 2" xfId="10035" xr:uid="{00000000-0005-0000-0000-0000A51B0000}"/>
    <cellStyle name="Currency 7 4 3" xfId="10036" xr:uid="{00000000-0005-0000-0000-0000A61B0000}"/>
    <cellStyle name="Currency 7 4 3 2" xfId="25962" xr:uid="{F507396B-99DC-4BFE-BEF0-B730DB5AAD93}"/>
    <cellStyle name="Currency 7 4 4" xfId="10037" xr:uid="{00000000-0005-0000-0000-0000A71B0000}"/>
    <cellStyle name="Currency 7 4 4 2" xfId="25963" xr:uid="{FF912983-090F-4C69-876D-DC37C8C705F1}"/>
    <cellStyle name="Currency 7 5" xfId="10038" xr:uid="{00000000-0005-0000-0000-0000A81B0000}"/>
    <cellStyle name="Currency 7 6" xfId="10039" xr:uid="{00000000-0005-0000-0000-0000A91B0000}"/>
    <cellStyle name="Currency 7 7" xfId="10040" xr:uid="{00000000-0005-0000-0000-0000AA1B0000}"/>
    <cellStyle name="Currency 7 8" xfId="5539" xr:uid="{00000000-0005-0000-0000-00009F1B0000}"/>
    <cellStyle name="Currency 7_App b.3 Unspent_" xfId="449" xr:uid="{00000000-0005-0000-0000-000052010000}"/>
    <cellStyle name="Currency 8" xfId="450" xr:uid="{00000000-0005-0000-0000-000053010000}"/>
    <cellStyle name="Currency 8 2" xfId="10041" xr:uid="{00000000-0005-0000-0000-0000AC1B0000}"/>
    <cellStyle name="Currency 8 2 2" xfId="10042" xr:uid="{00000000-0005-0000-0000-0000AD1B0000}"/>
    <cellStyle name="Currency 8 3" xfId="10043" xr:uid="{00000000-0005-0000-0000-0000AE1B0000}"/>
    <cellStyle name="Currency 8 3 2" xfId="10044" xr:uid="{00000000-0005-0000-0000-0000AF1B0000}"/>
    <cellStyle name="Currency 8 3 2 2" xfId="25964" xr:uid="{E36362E1-52F0-491C-A3EF-E80B99AA9A90}"/>
    <cellStyle name="Currency 8 3 3" xfId="10045" xr:uid="{00000000-0005-0000-0000-0000B01B0000}"/>
    <cellStyle name="Currency 8 3 3 2" xfId="25965" xr:uid="{3917CEA9-294D-4401-AFC5-594EFCA75368}"/>
    <cellStyle name="Currency 8 4" xfId="10046" xr:uid="{00000000-0005-0000-0000-0000B11B0000}"/>
    <cellStyle name="Currency 8 5" xfId="5408" xr:uid="{00000000-0005-0000-0000-0000AB1B0000}"/>
    <cellStyle name="Currency 9" xfId="451" xr:uid="{00000000-0005-0000-0000-000054010000}"/>
    <cellStyle name="Currency 9 2" xfId="10047" xr:uid="{00000000-0005-0000-0000-0000B31B0000}"/>
    <cellStyle name="Currency 9 2 2" xfId="10048" xr:uid="{00000000-0005-0000-0000-0000B41B0000}"/>
    <cellStyle name="Currency 9 3" xfId="10049" xr:uid="{00000000-0005-0000-0000-0000B51B0000}"/>
    <cellStyle name="Currency 9 3 2" xfId="10050" xr:uid="{00000000-0005-0000-0000-0000B61B0000}"/>
    <cellStyle name="Currency 9 3 2 2" xfId="10051" xr:uid="{00000000-0005-0000-0000-0000B71B0000}"/>
    <cellStyle name="Currency 9 3 3" xfId="10052" xr:uid="{00000000-0005-0000-0000-0000B81B0000}"/>
    <cellStyle name="Currency 9 4" xfId="5407" xr:uid="{00000000-0005-0000-0000-0000B21B0000}"/>
    <cellStyle name="Currency_SCE_01_CapsTargets_072910 (2)" xfId="20560" xr:uid="{12450458-C227-44A3-9682-11936A1F9A18}"/>
    <cellStyle name="Currency0" xfId="452" xr:uid="{00000000-0005-0000-0000-000055010000}"/>
    <cellStyle name="Currency0 2" xfId="453" xr:uid="{00000000-0005-0000-0000-000056010000}"/>
    <cellStyle name="Currency0 3" xfId="454" xr:uid="{00000000-0005-0000-0000-000057010000}"/>
    <cellStyle name="Currency0nospace" xfId="455" xr:uid="{00000000-0005-0000-0000-000058010000}"/>
    <cellStyle name="Currency2" xfId="456" xr:uid="{00000000-0005-0000-0000-000059010000}"/>
    <cellStyle name="Date" xfId="457" xr:uid="{00000000-0005-0000-0000-00005A010000}"/>
    <cellStyle name="Date 2" xfId="458" xr:uid="{00000000-0005-0000-0000-00005B010000}"/>
    <cellStyle name="Date 2 2" xfId="5537" xr:uid="{00000000-0005-0000-0000-0000BF1B0000}"/>
    <cellStyle name="Date 3" xfId="10053" xr:uid="{00000000-0005-0000-0000-0000C01B0000}"/>
    <cellStyle name="Date 4" xfId="10054" xr:uid="{00000000-0005-0000-0000-0000C11B0000}"/>
    <cellStyle name="Date_App b.3 Unspent_" xfId="459" xr:uid="{00000000-0005-0000-0000-00005C010000}"/>
    <cellStyle name="DateData" xfId="460" xr:uid="{00000000-0005-0000-0000-00005D010000}"/>
    <cellStyle name="DateData 2" xfId="5406" xr:uid="{00000000-0005-0000-0000-0000C31B0000}"/>
    <cellStyle name="Days_from_01/21/2006" xfId="461" xr:uid="{00000000-0005-0000-0000-00005E010000}"/>
    <cellStyle name="Dollars &amp; Cents" xfId="462" xr:uid="{00000000-0005-0000-0000-00005F010000}"/>
    <cellStyle name="Dollars &amp; Cents 2" xfId="5506" xr:uid="{00000000-0005-0000-0000-0000C51B0000}"/>
    <cellStyle name="Emphasis 1" xfId="10055" xr:uid="{00000000-0005-0000-0000-0000C61B0000}"/>
    <cellStyle name="Emphasis 1 2" xfId="10056" xr:uid="{00000000-0005-0000-0000-0000C71B0000}"/>
    <cellStyle name="Emphasis 1 2 2" xfId="10057" xr:uid="{00000000-0005-0000-0000-0000C81B0000}"/>
    <cellStyle name="Emphasis 2" xfId="10058" xr:uid="{00000000-0005-0000-0000-0000C91B0000}"/>
    <cellStyle name="Emphasis 2 2" xfId="10059" xr:uid="{00000000-0005-0000-0000-0000CA1B0000}"/>
    <cellStyle name="Emphasis 2 2 2" xfId="10060" xr:uid="{00000000-0005-0000-0000-0000CB1B0000}"/>
    <cellStyle name="Emphasis 3" xfId="10061" xr:uid="{00000000-0005-0000-0000-0000CC1B0000}"/>
    <cellStyle name="Emphasis 3 2" xfId="10062" xr:uid="{00000000-0005-0000-0000-0000CD1B0000}"/>
    <cellStyle name="Entered" xfId="463" xr:uid="{00000000-0005-0000-0000-000060010000}"/>
    <cellStyle name="Entered 2" xfId="5405" xr:uid="{00000000-0005-0000-0000-0000CF1B0000}"/>
    <cellStyle name="Euro" xfId="464" xr:uid="{00000000-0005-0000-0000-000061010000}"/>
    <cellStyle name="Euro billion" xfId="465" xr:uid="{00000000-0005-0000-0000-000062010000}"/>
    <cellStyle name="Euro million" xfId="466" xr:uid="{00000000-0005-0000-0000-000063010000}"/>
    <cellStyle name="Euro thousand" xfId="467" xr:uid="{00000000-0005-0000-0000-000064010000}"/>
    <cellStyle name="Euro_12889 GP Contracts v3" xfId="468" xr:uid="{00000000-0005-0000-0000-000065010000}"/>
    <cellStyle name="Explanatory Text" xfId="79" builtinId="53" customBuiltin="1"/>
    <cellStyle name="Explanatory Text 10" xfId="10063" xr:uid="{00000000-0005-0000-0000-0000D51B0000}"/>
    <cellStyle name="Explanatory Text 2" xfId="469" xr:uid="{00000000-0005-0000-0000-000066010000}"/>
    <cellStyle name="Explanatory Text 3" xfId="470" xr:uid="{00000000-0005-0000-0000-000067010000}"/>
    <cellStyle name="Explanatory Text 3 2" xfId="10064" xr:uid="{00000000-0005-0000-0000-0000D81B0000}"/>
    <cellStyle name="Explanatory Text 3 3" xfId="10065" xr:uid="{00000000-0005-0000-0000-0000D91B0000}"/>
    <cellStyle name="Explanatory Text 4" xfId="471" xr:uid="{00000000-0005-0000-0000-000068010000}"/>
    <cellStyle name="Explanatory Text 5" xfId="472" xr:uid="{00000000-0005-0000-0000-000069010000}"/>
    <cellStyle name="Explanatory Text 6" xfId="473" xr:uid="{00000000-0005-0000-0000-00006A010000}"/>
    <cellStyle name="Explanatory Text 7" xfId="474" xr:uid="{00000000-0005-0000-0000-00006B010000}"/>
    <cellStyle name="Explanatory Text 8" xfId="10066" xr:uid="{00000000-0005-0000-0000-0000DE1B0000}"/>
    <cellStyle name="Explanatory Text 9" xfId="10067" xr:uid="{00000000-0005-0000-0000-0000DF1B0000}"/>
    <cellStyle name="First_Name" xfId="475" xr:uid="{00000000-0005-0000-0000-00006C010000}"/>
    <cellStyle name="Fixed" xfId="476" xr:uid="{00000000-0005-0000-0000-00006D010000}"/>
    <cellStyle name="Fixed 2" xfId="477" xr:uid="{00000000-0005-0000-0000-00006E010000}"/>
    <cellStyle name="Fixed 2 2" xfId="10068" xr:uid="{00000000-0005-0000-0000-0000E31B0000}"/>
    <cellStyle name="Fixed 2 3" xfId="10069" xr:uid="{00000000-0005-0000-0000-0000E41B0000}"/>
    <cellStyle name="Fixed 2 4" xfId="5404" xr:uid="{00000000-0005-0000-0000-0000E21B0000}"/>
    <cellStyle name="Fixed 3" xfId="478" xr:uid="{00000000-0005-0000-0000-00006F010000}"/>
    <cellStyle name="Fixed 4" xfId="10070" xr:uid="{00000000-0005-0000-0000-0000E61B0000}"/>
    <cellStyle name="Fixed 5" xfId="10071" xr:uid="{00000000-0005-0000-0000-0000E71B0000}"/>
    <cellStyle name="Fixed_2010-2012 Program Workbook_Incent_FS" xfId="479" xr:uid="{00000000-0005-0000-0000-000070010000}"/>
    <cellStyle name="Forecast" xfId="480" xr:uid="{00000000-0005-0000-0000-000071010000}"/>
    <cellStyle name="fred" xfId="481" xr:uid="{00000000-0005-0000-0000-000072010000}"/>
    <cellStyle name="fred 2" xfId="5403" xr:uid="{00000000-0005-0000-0000-0000EB1B0000}"/>
    <cellStyle name="Fred%" xfId="482" xr:uid="{00000000-0005-0000-0000-000073010000}"/>
    <cellStyle name="Fred% 2" xfId="5402" xr:uid="{00000000-0005-0000-0000-0000ED1B0000}"/>
    <cellStyle name="GBP" xfId="483" xr:uid="{00000000-0005-0000-0000-000074010000}"/>
    <cellStyle name="GBP billion" xfId="484" xr:uid="{00000000-0005-0000-0000-000075010000}"/>
    <cellStyle name="GBP million" xfId="485" xr:uid="{00000000-0005-0000-0000-000076010000}"/>
    <cellStyle name="GBP thousand" xfId="486" xr:uid="{00000000-0005-0000-0000-000077010000}"/>
    <cellStyle name="General" xfId="487" xr:uid="{00000000-0005-0000-0000-000078010000}"/>
    <cellStyle name="Good" xfId="70" builtinId="26" customBuiltin="1"/>
    <cellStyle name="Good 10" xfId="10072" xr:uid="{00000000-0005-0000-0000-0000F31B0000}"/>
    <cellStyle name="Good 11" xfId="10073" xr:uid="{00000000-0005-0000-0000-0000F41B0000}"/>
    <cellStyle name="Good 2" xfId="488" xr:uid="{00000000-0005-0000-0000-000079010000}"/>
    <cellStyle name="Good 2 12" xfId="20571" xr:uid="{ECE6C88B-925A-4046-A0C6-443E34ACF52C}"/>
    <cellStyle name="Good 2 2" xfId="10075" xr:uid="{00000000-0005-0000-0000-0000F61B0000}"/>
    <cellStyle name="Good 2 2 2" xfId="10076" xr:uid="{00000000-0005-0000-0000-0000F71B0000}"/>
    <cellStyle name="Good 2 3" xfId="10077" xr:uid="{00000000-0005-0000-0000-0000F81B0000}"/>
    <cellStyle name="Good 2 4" xfId="10078" xr:uid="{00000000-0005-0000-0000-0000F91B0000}"/>
    <cellStyle name="Good 2 5" xfId="10074" xr:uid="{00000000-0005-0000-0000-0000F51B0000}"/>
    <cellStyle name="Good 3" xfId="489" xr:uid="{00000000-0005-0000-0000-00007A010000}"/>
    <cellStyle name="Good 3 2" xfId="10079" xr:uid="{00000000-0005-0000-0000-0000FB1B0000}"/>
    <cellStyle name="Good 3 3" xfId="10080" xr:uid="{00000000-0005-0000-0000-0000FC1B0000}"/>
    <cellStyle name="Good 4" xfId="490" xr:uid="{00000000-0005-0000-0000-00007B010000}"/>
    <cellStyle name="Good 5" xfId="491" xr:uid="{00000000-0005-0000-0000-00007C010000}"/>
    <cellStyle name="Good 6" xfId="492" xr:uid="{00000000-0005-0000-0000-00007D010000}"/>
    <cellStyle name="Good 7" xfId="493" xr:uid="{00000000-0005-0000-0000-00007E010000}"/>
    <cellStyle name="Good 8" xfId="10081" xr:uid="{00000000-0005-0000-0000-0000011C0000}"/>
    <cellStyle name="Good 9" xfId="10082" xr:uid="{00000000-0005-0000-0000-0000021C0000}"/>
    <cellStyle name="Grey" xfId="494" xr:uid="{00000000-0005-0000-0000-00007F010000}"/>
    <cellStyle name="Grey 2" xfId="495" xr:uid="{00000000-0005-0000-0000-000080010000}"/>
    <cellStyle name="Grey_2010-2012 Program Workbook Completed_Incent_V2" xfId="496" xr:uid="{00000000-0005-0000-0000-000081010000}"/>
    <cellStyle name="HEADER" xfId="497" xr:uid="{00000000-0005-0000-0000-000082010000}"/>
    <cellStyle name="Header1" xfId="498" xr:uid="{00000000-0005-0000-0000-000083010000}"/>
    <cellStyle name="Header1 2" xfId="5311" xr:uid="{00000000-0005-0000-0000-0000071C0000}"/>
    <cellStyle name="Header2" xfId="499" xr:uid="{00000000-0005-0000-0000-000084010000}"/>
    <cellStyle name="Header2 2" xfId="500" xr:uid="{00000000-0005-0000-0000-000085010000}"/>
    <cellStyle name="Header2 2 2" xfId="20749" xr:uid="{524B5D4E-336D-4566-834F-7510048A70B6}"/>
    <cellStyle name="Header2 2 3" xfId="28418" xr:uid="{E20CBE71-D881-4F9E-ADA2-298653588980}"/>
    <cellStyle name="Header2 2 4" xfId="29830" xr:uid="{F48B34A1-C66D-4A8C-BE53-2A6F987724C0}"/>
    <cellStyle name="Header2 2 5" xfId="30367" xr:uid="{AEF358D6-E550-4421-812C-3E982823E67E}"/>
    <cellStyle name="Header2 2 6" xfId="30886" xr:uid="{275AFED7-908A-44F6-817C-0F63BF52956B}"/>
    <cellStyle name="Header2 2 7" xfId="31331" xr:uid="{854AD5E3-C507-458B-9219-46EF4F773795}"/>
    <cellStyle name="Header2 3" xfId="5312" xr:uid="{00000000-0005-0000-0000-0000081C0000}"/>
    <cellStyle name="Header2 3 2" xfId="26832" xr:uid="{E05CA249-C5DE-4960-B2EA-835CC0FC848D}"/>
    <cellStyle name="Header2 3 3" xfId="29026" xr:uid="{54915231-34CB-44D8-BA62-11ED79FF80AC}"/>
    <cellStyle name="Header2 3 4" xfId="20785" xr:uid="{C21F7F99-1CED-4258-9CEF-D121A8BBC235}"/>
    <cellStyle name="Header2 3 5" xfId="28431" xr:uid="{13788384-056C-4A0F-A8DD-BE656D36B40C}"/>
    <cellStyle name="Header2 4" xfId="20748" xr:uid="{D2DCF0E7-A05E-4E6A-8CE1-BA6CED49AEEA}"/>
    <cellStyle name="Header2 5" xfId="28419" xr:uid="{6EF101B0-B633-4388-993F-BAD7EBEAE472}"/>
    <cellStyle name="Header2 6" xfId="29831" xr:uid="{DED57F61-A648-4A5B-A5BA-5BB467125533}"/>
    <cellStyle name="Header2 7" xfId="29391" xr:uid="{40D930FC-1828-4C20-A1FC-103ECFA63A6B}"/>
    <cellStyle name="Header2 8" xfId="31332" xr:uid="{B4716A87-B5F7-48AF-BA30-B9895C8F6857}"/>
    <cellStyle name="Heading 1" xfId="66" builtinId="16" customBuiltin="1"/>
    <cellStyle name="Heading 1 10" xfId="10083" xr:uid="{00000000-0005-0000-0000-00000A1C0000}"/>
    <cellStyle name="Heading 1 11" xfId="10084" xr:uid="{00000000-0005-0000-0000-00000B1C0000}"/>
    <cellStyle name="Heading 1 2" xfId="501" xr:uid="{00000000-0005-0000-0000-000086010000}"/>
    <cellStyle name="Heading 1 2 2" xfId="502" xr:uid="{00000000-0005-0000-0000-000087010000}"/>
    <cellStyle name="Heading 1 2 2 2" xfId="10085" xr:uid="{00000000-0005-0000-0000-00000E1C0000}"/>
    <cellStyle name="Heading 1 2 2 2 2" xfId="10086" xr:uid="{00000000-0005-0000-0000-00000F1C0000}"/>
    <cellStyle name="Heading 1 2 2 3" xfId="5401" xr:uid="{00000000-0005-0000-0000-00000D1C0000}"/>
    <cellStyle name="Heading 1 2 3" xfId="10087" xr:uid="{00000000-0005-0000-0000-0000101C0000}"/>
    <cellStyle name="Heading 1 2 4" xfId="10088" xr:uid="{00000000-0005-0000-0000-0000111C0000}"/>
    <cellStyle name="Heading 1 2_App b.3 Unspent_" xfId="503" xr:uid="{00000000-0005-0000-0000-000088010000}"/>
    <cellStyle name="Heading 1 3" xfId="504" xr:uid="{00000000-0005-0000-0000-000089010000}"/>
    <cellStyle name="Heading 1 3 2" xfId="10089" xr:uid="{00000000-0005-0000-0000-0000131C0000}"/>
    <cellStyle name="Heading 1 3 3" xfId="10090" xr:uid="{00000000-0005-0000-0000-0000141C0000}"/>
    <cellStyle name="Heading 1 3 4" xfId="10091" xr:uid="{00000000-0005-0000-0000-0000151C0000}"/>
    <cellStyle name="Heading 1 3 5" xfId="5400" xr:uid="{00000000-0005-0000-0000-0000121C0000}"/>
    <cellStyle name="Heading 1 4" xfId="505" xr:uid="{00000000-0005-0000-0000-00008A010000}"/>
    <cellStyle name="Heading 1 5" xfId="506" xr:uid="{00000000-0005-0000-0000-00008B010000}"/>
    <cellStyle name="Heading 1 6" xfId="507" xr:uid="{00000000-0005-0000-0000-00008C010000}"/>
    <cellStyle name="Heading 1 7" xfId="508" xr:uid="{00000000-0005-0000-0000-00008D010000}"/>
    <cellStyle name="Heading 1 8" xfId="10092" xr:uid="{00000000-0005-0000-0000-00001A1C0000}"/>
    <cellStyle name="Heading 1 9" xfId="10093" xr:uid="{00000000-0005-0000-0000-00001B1C0000}"/>
    <cellStyle name="Heading 2" xfId="67" builtinId="17" customBuiltin="1"/>
    <cellStyle name="Heading 2 10" xfId="10094" xr:uid="{00000000-0005-0000-0000-00001D1C0000}"/>
    <cellStyle name="Heading 2 11" xfId="10095" xr:uid="{00000000-0005-0000-0000-00001E1C0000}"/>
    <cellStyle name="Heading 2 2" xfId="509" xr:uid="{00000000-0005-0000-0000-00008E010000}"/>
    <cellStyle name="Heading 2 2 2" xfId="510" xr:uid="{00000000-0005-0000-0000-00008F010000}"/>
    <cellStyle name="Heading 2 2 2 2" xfId="10096" xr:uid="{00000000-0005-0000-0000-0000211C0000}"/>
    <cellStyle name="Heading 2 2 2 2 2" xfId="10097" xr:uid="{00000000-0005-0000-0000-0000221C0000}"/>
    <cellStyle name="Heading 2 2 2 3" xfId="5399" xr:uid="{00000000-0005-0000-0000-0000201C0000}"/>
    <cellStyle name="Heading 2 2 3" xfId="10098" xr:uid="{00000000-0005-0000-0000-0000231C0000}"/>
    <cellStyle name="Heading 2 2 4" xfId="10099" xr:uid="{00000000-0005-0000-0000-0000241C0000}"/>
    <cellStyle name="Heading 2 2_App b.3 Unspent_" xfId="511" xr:uid="{00000000-0005-0000-0000-000090010000}"/>
    <cellStyle name="Heading 2 3" xfId="512" xr:uid="{00000000-0005-0000-0000-000091010000}"/>
    <cellStyle name="Heading 2 3 2" xfId="10100" xr:uid="{00000000-0005-0000-0000-0000261C0000}"/>
    <cellStyle name="Heading 2 3 3" xfId="10101" xr:uid="{00000000-0005-0000-0000-0000271C0000}"/>
    <cellStyle name="Heading 2 3 4" xfId="10102" xr:uid="{00000000-0005-0000-0000-0000281C0000}"/>
    <cellStyle name="Heading 2 3 5" xfId="5398" xr:uid="{00000000-0005-0000-0000-0000251C0000}"/>
    <cellStyle name="Heading 2 4" xfId="513" xr:uid="{00000000-0005-0000-0000-000092010000}"/>
    <cellStyle name="Heading 2 5" xfId="514" xr:uid="{00000000-0005-0000-0000-000093010000}"/>
    <cellStyle name="Heading 2 6" xfId="515" xr:uid="{00000000-0005-0000-0000-000094010000}"/>
    <cellStyle name="Heading 2 7" xfId="516" xr:uid="{00000000-0005-0000-0000-000095010000}"/>
    <cellStyle name="Heading 2 8" xfId="10103" xr:uid="{00000000-0005-0000-0000-00002D1C0000}"/>
    <cellStyle name="Heading 2 9" xfId="10104" xr:uid="{00000000-0005-0000-0000-00002E1C0000}"/>
    <cellStyle name="Heading 3" xfId="68" builtinId="18" customBuiltin="1"/>
    <cellStyle name="Heading 3 10" xfId="10105" xr:uid="{00000000-0005-0000-0000-00002F1C0000}"/>
    <cellStyle name="Heading 3 10 2" xfId="25968" xr:uid="{52BFF695-9B67-4FB5-99AA-4E28D8C21AD8}"/>
    <cellStyle name="Heading 3 10 3" xfId="20771" xr:uid="{382523C8-2F2F-4F65-A6B9-8D2D94E9CE71}"/>
    <cellStyle name="Heading 3 10 4" xfId="20747" xr:uid="{B011190A-363E-4653-9CCC-F0DC560775E7}"/>
    <cellStyle name="Heading 3 11" xfId="10106" xr:uid="{00000000-0005-0000-0000-0000301C0000}"/>
    <cellStyle name="Heading 3 11 2" xfId="25969" xr:uid="{98254C51-DBDF-4E71-AB7C-CBBA6FF8A2EA}"/>
    <cellStyle name="Heading 3 11 3" xfId="26371" xr:uid="{38FF26B2-362D-4055-80F4-1208FF100740}"/>
    <cellStyle name="Heading 3 11 4" xfId="29756" xr:uid="{CE6ACC3F-33B9-4847-AE91-635086F44319}"/>
    <cellStyle name="Heading 3 2" xfId="517" xr:uid="{00000000-0005-0000-0000-000096010000}"/>
    <cellStyle name="Heading 3 2 2" xfId="10108" xr:uid="{00000000-0005-0000-0000-0000321C0000}"/>
    <cellStyle name="Heading 3 2 2 2" xfId="10109" xr:uid="{00000000-0005-0000-0000-0000331C0000}"/>
    <cellStyle name="Heading 3 2 2 2 2" xfId="25972" xr:uid="{DB0182A6-8FBE-436E-8785-097CC6C7339F}"/>
    <cellStyle name="Heading 3 2 2 2 3" xfId="20769" xr:uid="{A85BA35E-47D0-4666-9820-3C8C75161358}"/>
    <cellStyle name="Heading 3 2 2 2 4" xfId="23298" xr:uid="{E426DD07-7807-4868-89DF-F57B6AFF29E1}"/>
    <cellStyle name="Heading 3 2 2 3" xfId="25971" xr:uid="{07863D5E-D3A8-4667-AADE-A94650DCE4CE}"/>
    <cellStyle name="Heading 3 2 2 4" xfId="26370" xr:uid="{F361A2AA-9B16-4AFE-BDC9-CD4C3732E196}"/>
    <cellStyle name="Heading 3 2 2 5" xfId="29757" xr:uid="{5519161C-BD92-420B-B0D1-43F66EDFDC25}"/>
    <cellStyle name="Heading 3 2 3" xfId="10110" xr:uid="{00000000-0005-0000-0000-0000341C0000}"/>
    <cellStyle name="Heading 3 2 3 2" xfId="25973" xr:uid="{67EDA0B4-D716-49CB-A5CE-7608D4E54816}"/>
    <cellStyle name="Heading 3 2 3 3" xfId="26369" xr:uid="{B1F9E9DB-9CCA-4B47-910E-EF695E888FC1}"/>
    <cellStyle name="Heading 3 2 3 4" xfId="29758" xr:uid="{AA83146C-B13D-47F0-B8FF-44176B1BBFE1}"/>
    <cellStyle name="Heading 3 2 4" xfId="10107" xr:uid="{00000000-0005-0000-0000-0000311C0000}"/>
    <cellStyle name="Heading 3 2 4 2" xfId="25970" xr:uid="{5D0B5D40-5F4D-458E-B74C-915A690B8337}"/>
    <cellStyle name="Heading 3 2 4 3" xfId="20770" xr:uid="{FC89E239-314A-425C-9FD7-D779133ECC44}"/>
    <cellStyle name="Heading 3 2 4 4" xfId="28363" xr:uid="{AD6D3B13-E903-4938-A7B3-84ED3082A6CF}"/>
    <cellStyle name="Heading 3 2 5" xfId="20750" xr:uid="{70BB1049-6C0E-4733-8D14-E8C8D40789F1}"/>
    <cellStyle name="Heading 3 2 6" xfId="28414" xr:uid="{2C9A3ADC-6986-4623-BE2E-0C4CDC2E9778}"/>
    <cellStyle name="Heading 3 2 7" xfId="30359" xr:uid="{40645EB4-1539-475D-AADB-96DB319918C2}"/>
    <cellStyle name="Heading 3 3" xfId="518" xr:uid="{00000000-0005-0000-0000-000097010000}"/>
    <cellStyle name="Heading 3 3 2" xfId="10111" xr:uid="{00000000-0005-0000-0000-0000361C0000}"/>
    <cellStyle name="Heading 3 3 2 2" xfId="25974" xr:uid="{50202734-F0E1-43E2-A089-C67FA66E36A3}"/>
    <cellStyle name="Heading 3 3 2 3" xfId="20768" xr:uid="{85835943-E09E-49C1-B9D7-1FDC331C73D8}"/>
    <cellStyle name="Heading 3 3 2 4" xfId="28362" xr:uid="{0C331764-0FFB-454C-B93F-636B2730C6A2}"/>
    <cellStyle name="Heading 3 3 3" xfId="10112" xr:uid="{00000000-0005-0000-0000-0000371C0000}"/>
    <cellStyle name="Heading 3 3 4" xfId="20751" xr:uid="{562A90CF-A4DA-4594-9E88-77FB3ABFA9C8}"/>
    <cellStyle name="Heading 3 3 5" xfId="28413" xr:uid="{8D3CA75F-6041-4A14-AD4B-A025CCF8E862}"/>
    <cellStyle name="Heading 3 3 6" xfId="30357" xr:uid="{1DC9A1F7-3FBD-466C-A1FF-8829F04D83CF}"/>
    <cellStyle name="Heading 3 4" xfId="519" xr:uid="{00000000-0005-0000-0000-000098010000}"/>
    <cellStyle name="Heading 3 4 2" xfId="20752" xr:uid="{A3EEA2B2-4525-472F-BD80-D7DB7CCDB44C}"/>
    <cellStyle name="Heading 3 4 3" xfId="28412" xr:uid="{F24B9409-D538-45A4-9F9F-983DAB2A63E3}"/>
    <cellStyle name="Heading 3 4 4" xfId="30353" xr:uid="{C660E53F-0A37-4AB8-B750-400B422CF009}"/>
    <cellStyle name="Heading 3 5" xfId="520" xr:uid="{00000000-0005-0000-0000-000099010000}"/>
    <cellStyle name="Heading 3 5 2" xfId="20753" xr:uid="{F67077EF-1ED8-48BE-B9FE-C95A7F3894C4}"/>
    <cellStyle name="Heading 3 5 3" xfId="28411" xr:uid="{826262DC-4485-4148-A108-6F30444DFC26}"/>
    <cellStyle name="Heading 3 5 4" xfId="30352" xr:uid="{892FCD69-EC69-4EF5-B599-91C8C3CA5762}"/>
    <cellStyle name="Heading 3 6" xfId="521" xr:uid="{00000000-0005-0000-0000-00009A010000}"/>
    <cellStyle name="Heading 3 6 2" xfId="20754" xr:uid="{B3AA87B9-94EC-4468-BF15-45734DB39924}"/>
    <cellStyle name="Heading 3 6 3" xfId="28410" xr:uid="{155262D5-952A-4C9B-8D57-F1FF37F9A030}"/>
    <cellStyle name="Heading 3 6 4" xfId="30343" xr:uid="{FB3CA0EA-2227-4589-9FE0-B7924141831F}"/>
    <cellStyle name="Heading 3 7" xfId="522" xr:uid="{00000000-0005-0000-0000-00009B010000}"/>
    <cellStyle name="Heading 3 7 2" xfId="20755" xr:uid="{1A202F9E-6CF7-4CAC-A307-50A43D8A6117}"/>
    <cellStyle name="Heading 3 7 3" xfId="28409" xr:uid="{6AC9F11E-33DC-4A22-AC54-FBB817398B9B}"/>
    <cellStyle name="Heading 3 7 4" xfId="30351" xr:uid="{BD2DC670-BF8F-4811-AF32-8600FB4DB536}"/>
    <cellStyle name="Heading 3 8" xfId="10113" xr:uid="{00000000-0005-0000-0000-00003C1C0000}"/>
    <cellStyle name="Heading 3 8 2" xfId="25975" xr:uid="{A5C5D5A0-2C0F-476D-BCB3-53680321FB1F}"/>
    <cellStyle name="Heading 3 8 3" xfId="20767" xr:uid="{A8137E65-121D-496A-B177-E1DFB57D5720}"/>
    <cellStyle name="Heading 3 8 4" xfId="20746" xr:uid="{63368765-4AA4-4972-AE01-D534771A64AC}"/>
    <cellStyle name="Heading 3 9" xfId="10114" xr:uid="{00000000-0005-0000-0000-00003D1C0000}"/>
    <cellStyle name="Heading 4" xfId="69" builtinId="19" customBuiltin="1"/>
    <cellStyle name="Heading 4 10" xfId="10115" xr:uid="{00000000-0005-0000-0000-00003E1C0000}"/>
    <cellStyle name="Heading 4 2" xfId="523" xr:uid="{00000000-0005-0000-0000-00009C010000}"/>
    <cellStyle name="Heading 4 2 2" xfId="10117" xr:uid="{00000000-0005-0000-0000-0000401C0000}"/>
    <cellStyle name="Heading 4 2 2 2" xfId="10118" xr:uid="{00000000-0005-0000-0000-0000411C0000}"/>
    <cellStyle name="Heading 4 2 3" xfId="10119" xr:uid="{00000000-0005-0000-0000-0000421C0000}"/>
    <cellStyle name="Heading 4 2 4" xfId="10116" xr:uid="{00000000-0005-0000-0000-00003F1C0000}"/>
    <cellStyle name="Heading 4 3" xfId="524" xr:uid="{00000000-0005-0000-0000-00009D010000}"/>
    <cellStyle name="Heading 4 3 2" xfId="10120" xr:uid="{00000000-0005-0000-0000-0000441C0000}"/>
    <cellStyle name="Heading 4 3 3" xfId="10121" xr:uid="{00000000-0005-0000-0000-0000451C0000}"/>
    <cellStyle name="Heading 4 4" xfId="525" xr:uid="{00000000-0005-0000-0000-00009E010000}"/>
    <cellStyle name="Heading 4 5" xfId="526" xr:uid="{00000000-0005-0000-0000-00009F010000}"/>
    <cellStyle name="Heading 4 6" xfId="527" xr:uid="{00000000-0005-0000-0000-0000A0010000}"/>
    <cellStyle name="Heading 4 7" xfId="528" xr:uid="{00000000-0005-0000-0000-0000A1010000}"/>
    <cellStyle name="Heading 4 8" xfId="10122" xr:uid="{00000000-0005-0000-0000-00004A1C0000}"/>
    <cellStyle name="Heading 4 9" xfId="10123" xr:uid="{00000000-0005-0000-0000-00004B1C0000}"/>
    <cellStyle name="Heading1" xfId="529" xr:uid="{00000000-0005-0000-0000-0000A2010000}"/>
    <cellStyle name="Heading1 2" xfId="530" xr:uid="{00000000-0005-0000-0000-0000A3010000}"/>
    <cellStyle name="Heading1 3" xfId="531" xr:uid="{00000000-0005-0000-0000-0000A4010000}"/>
    <cellStyle name="Heading1_2010-2012 Program Workbook_Incent_FS" xfId="532" xr:uid="{00000000-0005-0000-0000-0000A5010000}"/>
    <cellStyle name="Heading2" xfId="533" xr:uid="{00000000-0005-0000-0000-0000A6010000}"/>
    <cellStyle name="Heading2 2" xfId="534" xr:uid="{00000000-0005-0000-0000-0000A7010000}"/>
    <cellStyle name="Heading2 3" xfId="535" xr:uid="{00000000-0005-0000-0000-0000A8010000}"/>
    <cellStyle name="Heading2_2010-2012 Program Workbook_Incent_FS" xfId="536" xr:uid="{00000000-0005-0000-0000-0000A9010000}"/>
    <cellStyle name="Hidden" xfId="537" xr:uid="{00000000-0005-0000-0000-0000AA010000}"/>
    <cellStyle name="Hidden 2" xfId="5397" xr:uid="{00000000-0005-0000-0000-0000551C0000}"/>
    <cellStyle name="HIGHLIGHT" xfId="538" xr:uid="{00000000-0005-0000-0000-0000AB010000}"/>
    <cellStyle name="HIGHLIGHT 2" xfId="5316" xr:uid="{00000000-0005-0000-0000-0000561C0000}"/>
    <cellStyle name="HIGHLIGHT 2 2" xfId="29025" xr:uid="{DD61F371-235D-4FB8-B480-4B33C821D2F4}"/>
    <cellStyle name="HIGHLIGHT 2 3" xfId="29502" xr:uid="{9D4D1625-82BE-47D4-968B-D0E1E174D9BC}"/>
    <cellStyle name="HIGHLIGHT 3" xfId="29805" xr:uid="{68601724-AD9B-4021-9DB5-A7963E11AAF9}"/>
    <cellStyle name="highlite" xfId="539" xr:uid="{00000000-0005-0000-0000-0000AC010000}"/>
    <cellStyle name="hilite" xfId="540" xr:uid="{00000000-0005-0000-0000-0000AD010000}"/>
    <cellStyle name="Hyperlink 2" xfId="10124" xr:uid="{00000000-0005-0000-0000-0000591C0000}"/>
    <cellStyle name="Hyperlink 2 2" xfId="10125" xr:uid="{00000000-0005-0000-0000-00005A1C0000}"/>
    <cellStyle name="Hyperlink 2 2 2" xfId="10126" xr:uid="{00000000-0005-0000-0000-00005B1C0000}"/>
    <cellStyle name="Hyperlink 2 3" xfId="10127" xr:uid="{00000000-0005-0000-0000-00005C1C0000}"/>
    <cellStyle name="Hyperlink 2 4" xfId="10128" xr:uid="{00000000-0005-0000-0000-00005D1C0000}"/>
    <cellStyle name="Hyperlink 3" xfId="10129" xr:uid="{00000000-0005-0000-0000-00005E1C0000}"/>
    <cellStyle name="Hyperlink 4" xfId="10130" xr:uid="{00000000-0005-0000-0000-00005F1C0000}"/>
    <cellStyle name="Hyperlink 5" xfId="10131" xr:uid="{00000000-0005-0000-0000-0000601C0000}"/>
    <cellStyle name="Input" xfId="73" builtinId="20" customBuiltin="1"/>
    <cellStyle name="Input [yellow]" xfId="541" xr:uid="{00000000-0005-0000-0000-0000AE010000}"/>
    <cellStyle name="Input [yellow] 2" xfId="542" xr:uid="{00000000-0005-0000-0000-0000AF010000}"/>
    <cellStyle name="Input [yellow] 2 2" xfId="543" xr:uid="{00000000-0005-0000-0000-0000B0010000}"/>
    <cellStyle name="Input [yellow] 2 2 2" xfId="2878" xr:uid="{00000000-0005-0000-0000-0000B1010000}"/>
    <cellStyle name="Input [yellow] 2 2 2 2" xfId="20950" xr:uid="{21AEB689-4B8B-4129-A8E1-D1C250515095}"/>
    <cellStyle name="Input [yellow] 2 2 2 3" xfId="27875" xr:uid="{26827BEA-BBE0-4446-8019-94CED35131B7}"/>
    <cellStyle name="Input [yellow] 2 2 2 4" xfId="29362" xr:uid="{68BCE1B7-0080-4943-9704-E6E6213998C1}"/>
    <cellStyle name="Input [yellow] 2 2 3" xfId="20758" xr:uid="{7E260BC6-0A06-4A38-8CC5-20268737D59D}"/>
    <cellStyle name="Input [yellow] 2 2 4" xfId="28386" xr:uid="{E7A7D43D-4273-4DB3-A3D2-D5158311D2FC}"/>
    <cellStyle name="Input [yellow] 2 2 5" xfId="29799" xr:uid="{BD2AE833-4C18-4E16-8351-C10F66284EA1}"/>
    <cellStyle name="Input [yellow] 2 3" xfId="2877" xr:uid="{00000000-0005-0000-0000-0000B2010000}"/>
    <cellStyle name="Input [yellow] 2 3 2" xfId="20949" xr:uid="{D267EE5B-12B3-4C2B-A981-77F0D51FFCB8}"/>
    <cellStyle name="Input [yellow] 2 3 3" xfId="27876" xr:uid="{B6204EFD-22E5-4C75-9EEC-BFCC19994F3E}"/>
    <cellStyle name="Input [yellow] 2 3 4" xfId="29363" xr:uid="{22C15719-FF92-4069-92F1-85FDCBE4764C}"/>
    <cellStyle name="Input [yellow] 2 4" xfId="20136" xr:uid="{00000000-0005-0000-0000-0000621C0000}"/>
    <cellStyle name="Input [yellow] 2 4 2" xfId="28525" xr:uid="{FEAF5D2B-6305-4663-9CFD-A218590B7786}"/>
    <cellStyle name="Input [yellow] 2 4 3" xfId="29931" xr:uid="{85A42193-3894-41AB-9876-BFE9CF6CB3B8}"/>
    <cellStyle name="Input [yellow] 2 4 4" xfId="30452" xr:uid="{688F6AC8-872A-4B74-A5C9-EDA5DAD55F24}"/>
    <cellStyle name="Input [yellow] 2 5" xfId="20757" xr:uid="{1CC0FE10-E202-40DD-98C1-576B9FC9551D}"/>
    <cellStyle name="Input [yellow] 2 6" xfId="20897" xr:uid="{AC6E9C41-7C02-4C7A-BC72-6FE57C021E5B}"/>
    <cellStyle name="Input [yellow] 2 7" xfId="29800" xr:uid="{E238DC21-EA16-41AF-ADD4-423FAB1E789C}"/>
    <cellStyle name="Input [yellow] 3" xfId="544" xr:uid="{00000000-0005-0000-0000-0000B3010000}"/>
    <cellStyle name="Input [yellow] 3 2" xfId="2879" xr:uid="{00000000-0005-0000-0000-0000B4010000}"/>
    <cellStyle name="Input [yellow] 3 2 2" xfId="20951" xr:uid="{93DAAEA9-D362-4243-A4FC-7BBD1FF41BFD}"/>
    <cellStyle name="Input [yellow] 3 2 3" xfId="27874" xr:uid="{9F3ED26E-AD52-41D3-B368-BF1AA85D114F}"/>
    <cellStyle name="Input [yellow] 3 2 4" xfId="29361" xr:uid="{D2D72BA8-AF5D-4ABE-9F39-671CFEE8E2A6}"/>
    <cellStyle name="Input [yellow] 3 3" xfId="20759" xr:uid="{CF87C89B-914B-4F1E-A651-DB0531FF3EA6}"/>
    <cellStyle name="Input [yellow] 3 4" xfId="28399" xr:uid="{4D5A2CE1-5F12-4A0D-8B90-FA162AE7F6E8}"/>
    <cellStyle name="Input [yellow] 3 5" xfId="29798" xr:uid="{92D0023F-66F0-4C5E-BC0A-6C1D477A6561}"/>
    <cellStyle name="Input [yellow] 4" xfId="2876" xr:uid="{00000000-0005-0000-0000-0000B5010000}"/>
    <cellStyle name="Input [yellow] 4 2" xfId="20948" xr:uid="{B5EA3923-7339-4943-8FFD-1C492DC15204}"/>
    <cellStyle name="Input [yellow] 4 3" xfId="27877" xr:uid="{25CEAB9F-FA19-4D47-9314-C864CEEECA65}"/>
    <cellStyle name="Input [yellow] 4 4" xfId="29364" xr:uid="{20C55833-5A44-4AD0-AEED-02023F19A490}"/>
    <cellStyle name="Input [yellow] 5" xfId="5317" xr:uid="{00000000-0005-0000-0000-0000611C0000}"/>
    <cellStyle name="Input [yellow] 5 2" xfId="23293" xr:uid="{5F2DA31A-687C-4301-B9CC-32DCB3B4E50E}"/>
    <cellStyle name="Input [yellow] 5 3" xfId="26831" xr:uid="{45927BDC-5316-44AB-B3D8-59FDF2EC5D09}"/>
    <cellStyle name="Input [yellow] 5 4" xfId="28045" xr:uid="{6FC04D50-54A0-4E1D-8FF6-973003FB6A40}"/>
    <cellStyle name="Input [yellow] 6" xfId="20756" xr:uid="{7197DA72-95D6-47A4-8F7D-83675885A4D1}"/>
    <cellStyle name="Input [yellow] 7" xfId="28400" xr:uid="{EE6ABB75-6D82-4C55-BBE6-666F9EDE9AB9}"/>
    <cellStyle name="Input [yellow] 8" xfId="29801" xr:uid="{80C88D54-C5DF-4C65-A831-C961AC6C743E}"/>
    <cellStyle name="Input [yellow]_2010-2012 Program Workbook Completed_Incent_V2" xfId="545" xr:uid="{00000000-0005-0000-0000-0000B6010000}"/>
    <cellStyle name="Input 10" xfId="10132" xr:uid="{00000000-0005-0000-0000-0000641C0000}"/>
    <cellStyle name="Input 10 2" xfId="10133" xr:uid="{00000000-0005-0000-0000-0000651C0000}"/>
    <cellStyle name="Input 10 3" xfId="20137" xr:uid="{00000000-0005-0000-0000-0000641C0000}"/>
    <cellStyle name="Input 10 3 2" xfId="28526" xr:uid="{889CC0CA-FDC3-415E-A6FF-08D32CEB406D}"/>
    <cellStyle name="Input 10 3 3" xfId="29932" xr:uid="{41845D30-34D8-4AD0-BFFE-1A3475F100DF}"/>
    <cellStyle name="Input 10 3 4" xfId="30453" xr:uid="{4E52A0F5-18A2-40FB-99EC-90AC58B9E444}"/>
    <cellStyle name="Input 10 3 5" xfId="30964" xr:uid="{1E58E86C-BD81-4079-863A-8B8647FD5EF3}"/>
    <cellStyle name="Input 10 3 6" xfId="25715" xr:uid="{9F9FF518-1A70-4D87-836D-8F5EA32FAAF8}"/>
    <cellStyle name="Input 10 4" xfId="26368" xr:uid="{A68603C7-B1F3-43ED-AD6F-98B62C65A19C}"/>
    <cellStyle name="Input 10 5" xfId="25887" xr:uid="{B92ECE0A-0F0A-4703-BEFC-A5300B0F6649}"/>
    <cellStyle name="Input 10 6" xfId="29759" xr:uid="{82A4C2B3-66B8-4DE6-9511-3C59F58C312D}"/>
    <cellStyle name="Input 10 7" xfId="27058" xr:uid="{C15EF489-DCA0-4CDC-8B16-66F8B9839BAE}"/>
    <cellStyle name="Input 11" xfId="10134" xr:uid="{00000000-0005-0000-0000-0000661C0000}"/>
    <cellStyle name="Input 12" xfId="10135" xr:uid="{00000000-0005-0000-0000-0000671C0000}"/>
    <cellStyle name="Input 13" xfId="10136" xr:uid="{00000000-0005-0000-0000-0000681C0000}"/>
    <cellStyle name="Input 14" xfId="10137" xr:uid="{00000000-0005-0000-0000-0000691C0000}"/>
    <cellStyle name="Input 15" xfId="10138" xr:uid="{00000000-0005-0000-0000-00006A1C0000}"/>
    <cellStyle name="Input 16" xfId="10139" xr:uid="{00000000-0005-0000-0000-00006B1C0000}"/>
    <cellStyle name="Input 17" xfId="10140" xr:uid="{00000000-0005-0000-0000-00006C1C0000}"/>
    <cellStyle name="Input 18" xfId="10141" xr:uid="{00000000-0005-0000-0000-00006D1C0000}"/>
    <cellStyle name="Input 19" xfId="10142" xr:uid="{00000000-0005-0000-0000-00006E1C0000}"/>
    <cellStyle name="Input 2" xfId="546" xr:uid="{00000000-0005-0000-0000-0000B7010000}"/>
    <cellStyle name="Input 2 2" xfId="547" xr:uid="{00000000-0005-0000-0000-0000B8010000}"/>
    <cellStyle name="Input 2 2 2" xfId="10144" xr:uid="{00000000-0005-0000-0000-0000711C0000}"/>
    <cellStyle name="Input 2 2 2 2" xfId="20140" xr:uid="{00000000-0005-0000-0000-0000711C0000}"/>
    <cellStyle name="Input 2 2 2 2 2" xfId="28529" xr:uid="{B20A72FF-261F-42F8-9B1A-4BFFF9D73F0D}"/>
    <cellStyle name="Input 2 2 2 2 3" xfId="29935" xr:uid="{D21A68F4-B26A-4BC5-A975-7958EA4763AD}"/>
    <cellStyle name="Input 2 2 2 2 4" xfId="30456" xr:uid="{9E05CF3C-FAB7-4F29-940C-D5250B8441CF}"/>
    <cellStyle name="Input 2 2 2 2 5" xfId="30967" xr:uid="{C0AFDFB8-8808-4BA8-BABC-A20CD45382C7}"/>
    <cellStyle name="Input 2 2 2 2 6" xfId="25717" xr:uid="{1F6B588A-6F01-4C4B-9EC2-A8BE44D9C4BD}"/>
    <cellStyle name="Input 2 2 2 3" xfId="25977" xr:uid="{2B55100A-85C9-47BF-928D-B5C3D838EE25}"/>
    <cellStyle name="Input 2 2 2 4" xfId="20765" xr:uid="{DCBE5037-D8ED-4010-BF7D-C5A427291A7C}"/>
    <cellStyle name="Input 2 2 2 5" xfId="28184" xr:uid="{8DCBBC4C-73AF-424E-A528-37BFE7675745}"/>
    <cellStyle name="Input 2 2 2 6" xfId="25967" xr:uid="{182C6B67-4840-45C0-A8B4-7A4988D8D2B1}"/>
    <cellStyle name="Input 2 2 3" xfId="20139" xr:uid="{00000000-0005-0000-0000-0000701C0000}"/>
    <cellStyle name="Input 2 2 3 2" xfId="28528" xr:uid="{28E67C44-7525-4BC6-9B11-722F2B34AD7D}"/>
    <cellStyle name="Input 2 2 3 3" xfId="29934" xr:uid="{F153F912-28D4-4EF4-9EDE-D02FAB52FF25}"/>
    <cellStyle name="Input 2 2 3 4" xfId="30455" xr:uid="{B6F4C2A3-CC19-4391-9222-07EA13E833D2}"/>
    <cellStyle name="Input 2 2 3 5" xfId="30966" xr:uid="{2AC81919-69AE-4520-9812-42A06EF5362F}"/>
    <cellStyle name="Input 2 2 3 6" xfId="20937" xr:uid="{F35B55CB-0C9C-4035-92D8-4BF5FF2D7DD9}"/>
    <cellStyle name="Input 2 2 4" xfId="28397" xr:uid="{2C55B50B-DDDE-4A75-8547-0F17498D13E8}"/>
    <cellStyle name="Input 2 2 5" xfId="27924" xr:uid="{14F097BA-23A2-4B8E-83B2-470DECCE6407}"/>
    <cellStyle name="Input 2 2 6" xfId="30333" xr:uid="{A51F6285-32E8-4853-A36D-0C7E4669880C}"/>
    <cellStyle name="Input 2 2 7" xfId="30871" xr:uid="{44C6D63D-2A00-44D2-80B3-E215C83C99EE}"/>
    <cellStyle name="Input 2 3" xfId="10145" xr:uid="{00000000-0005-0000-0000-0000721C0000}"/>
    <cellStyle name="Input 2 3 2" xfId="20141" xr:uid="{00000000-0005-0000-0000-0000721C0000}"/>
    <cellStyle name="Input 2 3 2 2" xfId="28530" xr:uid="{C2E3FA54-FE1C-41CC-959B-86A9C28BC57D}"/>
    <cellStyle name="Input 2 3 2 3" xfId="29936" xr:uid="{E2BBCBAF-818D-41B7-ACF7-2D54A2E35877}"/>
    <cellStyle name="Input 2 3 2 4" xfId="30457" xr:uid="{8A4E9847-08D1-4E21-AEAD-2F30C2017CA0}"/>
    <cellStyle name="Input 2 3 2 5" xfId="30968" xr:uid="{2E3433D2-AC05-482E-9E7D-A636F037ABEA}"/>
    <cellStyle name="Input 2 3 2 6" xfId="25718" xr:uid="{4FAABF33-9E07-4225-BA42-AC1B28011AB5}"/>
    <cellStyle name="Input 2 3 3" xfId="25978" xr:uid="{C0AB0DCF-7FE2-4B6D-940A-980F0190C1C5}"/>
    <cellStyle name="Input 2 3 4" xfId="26366" xr:uid="{0C52D060-AA7F-4D28-B3DC-841EA50836B8}"/>
    <cellStyle name="Input 2 3 5" xfId="25888" xr:uid="{A005CDDC-D392-4A4E-819F-7B53A42C0CBC}"/>
    <cellStyle name="Input 2 3 6" xfId="29761" xr:uid="{DA29D69A-310B-4B29-ACDB-14C0569B9F3E}"/>
    <cellStyle name="Input 2 4" xfId="10143" xr:uid="{00000000-0005-0000-0000-00006F1C0000}"/>
    <cellStyle name="Input 2 4 2" xfId="25976" xr:uid="{D19D460C-4BC0-43B4-A97B-9EA4A847ECD8}"/>
    <cellStyle name="Input 2 4 3" xfId="26367" xr:uid="{26872CC5-6EAD-498C-B494-351CE577E24E}"/>
    <cellStyle name="Input 2 4 4" xfId="20740" xr:uid="{D204F079-7715-4CBB-8A88-9F817782E861}"/>
    <cellStyle name="Input 2 4 5" xfId="29760" xr:uid="{85CDF15A-73E6-4500-841F-B9E75C7634E8}"/>
    <cellStyle name="Input 2 5" xfId="20138" xr:uid="{00000000-0005-0000-0000-00006F1C0000}"/>
    <cellStyle name="Input 2 5 2" xfId="28527" xr:uid="{7A7055B4-6D46-46E5-8A7B-6D2B6B04A99E}"/>
    <cellStyle name="Input 2 5 3" xfId="29933" xr:uid="{FDAFDF5A-3B51-4F5F-ACAC-B9A9075911F3}"/>
    <cellStyle name="Input 2 5 4" xfId="30454" xr:uid="{2F08F191-C87C-45C9-A9CB-028862F257CB}"/>
    <cellStyle name="Input 2 5 5" xfId="30965" xr:uid="{E8F9C9BC-9237-4B4F-8586-9B335EABB11B}"/>
    <cellStyle name="Input 2 5 6" xfId="25716" xr:uid="{DF6FB5B6-49B1-4C66-98AF-A2425F4E8DFB}"/>
    <cellStyle name="Input 2 6" xfId="28398" xr:uid="{2884667B-FFB0-46AA-BE0B-8A84D71FD38D}"/>
    <cellStyle name="Input 2 7" xfId="29795" xr:uid="{1D9826B3-29E6-4003-93CA-2663443E0C57}"/>
    <cellStyle name="Input 2 8" xfId="30336" xr:uid="{A25D6535-55E2-4FBB-B3E6-EBB82A6AE583}"/>
    <cellStyle name="Input 2 9" xfId="30857" xr:uid="{BB6F47C5-7A52-4CDA-92D3-AF30B31DFEFE}"/>
    <cellStyle name="Input 20" xfId="10146" xr:uid="{00000000-0005-0000-0000-0000731C0000}"/>
    <cellStyle name="Input 21" xfId="10147" xr:uid="{00000000-0005-0000-0000-0000741C0000}"/>
    <cellStyle name="Input 22" xfId="10148" xr:uid="{00000000-0005-0000-0000-0000751C0000}"/>
    <cellStyle name="Input 23" xfId="10149" xr:uid="{00000000-0005-0000-0000-0000761C0000}"/>
    <cellStyle name="Input 24" xfId="10150" xr:uid="{00000000-0005-0000-0000-0000771C0000}"/>
    <cellStyle name="Input 25" xfId="10151" xr:uid="{00000000-0005-0000-0000-0000781C0000}"/>
    <cellStyle name="Input 26" xfId="10152" xr:uid="{00000000-0005-0000-0000-0000791C0000}"/>
    <cellStyle name="Input 27" xfId="10153" xr:uid="{00000000-0005-0000-0000-00007A1C0000}"/>
    <cellStyle name="Input 28" xfId="10154" xr:uid="{00000000-0005-0000-0000-00007B1C0000}"/>
    <cellStyle name="Input 29" xfId="10155" xr:uid="{00000000-0005-0000-0000-00007C1C0000}"/>
    <cellStyle name="Input 3" xfId="548" xr:uid="{00000000-0005-0000-0000-0000B9010000}"/>
    <cellStyle name="Input 3 2" xfId="549" xr:uid="{00000000-0005-0000-0000-0000BA010000}"/>
    <cellStyle name="Input 3 2 2" xfId="20143" xr:uid="{00000000-0005-0000-0000-00007E1C0000}"/>
    <cellStyle name="Input 3 2 2 2" xfId="28532" xr:uid="{FB9C500F-4481-47B3-84A7-EE33FBD030B4}"/>
    <cellStyle name="Input 3 2 2 3" xfId="29938" xr:uid="{04BA655B-A298-4214-887D-D19C45677ECB}"/>
    <cellStyle name="Input 3 2 2 4" xfId="30459" xr:uid="{AFA7CFF7-D768-498F-8A21-46551EC1AD93}"/>
    <cellStyle name="Input 3 2 2 5" xfId="30970" xr:uid="{A993DEA8-F120-404B-A2CF-F09C3AA5B585}"/>
    <cellStyle name="Input 3 2 2 6" xfId="25719" xr:uid="{68004631-A66A-4E60-A180-F8CEBC75D0E9}"/>
    <cellStyle name="Input 3 2 3" xfId="28395" xr:uid="{0898BC3C-DD5C-4E55-819D-7BDDF3CB643D}"/>
    <cellStyle name="Input 3 2 4" xfId="29794" xr:uid="{24849BA3-FDC7-4683-9A07-82CB8123E50B}"/>
    <cellStyle name="Input 3 2 5" xfId="30330" xr:uid="{91FA9BEE-827F-498C-87C3-35B2CE4D8C2B}"/>
    <cellStyle name="Input 3 2 6" xfId="30867" xr:uid="{8A6472D4-003E-40EB-AAE7-4A16062006EF}"/>
    <cellStyle name="Input 3 3" xfId="10156" xr:uid="{00000000-0005-0000-0000-00007F1C0000}"/>
    <cellStyle name="Input 3 4" xfId="20142" xr:uid="{00000000-0005-0000-0000-00007D1C0000}"/>
    <cellStyle name="Input 3 4 2" xfId="28531" xr:uid="{9431684B-7EE5-4DE9-821F-2E05A33E3E01}"/>
    <cellStyle name="Input 3 4 3" xfId="29937" xr:uid="{B7B15AB3-422F-4EA9-A690-C6933C48A626}"/>
    <cellStyle name="Input 3 4 4" xfId="30458" xr:uid="{D905F534-2A02-452F-B80E-BEBDF5704023}"/>
    <cellStyle name="Input 3 4 5" xfId="30969" xr:uid="{ABFBC23B-EF2B-4261-86F3-42932AE41C17}"/>
    <cellStyle name="Input 3 4 6" xfId="28055" xr:uid="{97393CFF-C973-40E5-97E5-84205C54EBB8}"/>
    <cellStyle name="Input 3 5" xfId="28396" xr:uid="{C1F4348B-E6AE-4668-A773-3F3A5B22431A}"/>
    <cellStyle name="Input 3 6" xfId="29791" xr:uid="{93F45245-6944-410A-822A-8BD797CE6B46}"/>
    <cellStyle name="Input 3 7" xfId="30332" xr:uid="{43E940B6-BA9E-4430-87BB-67F8C9EAEE11}"/>
    <cellStyle name="Input 3 8" xfId="30868" xr:uid="{30610855-93CD-497F-A4BA-49208E34A57A}"/>
    <cellStyle name="Input 30" xfId="10157" xr:uid="{00000000-0005-0000-0000-0000801C0000}"/>
    <cellStyle name="Input 31" xfId="10158" xr:uid="{00000000-0005-0000-0000-0000811C0000}"/>
    <cellStyle name="Input 32" xfId="10159" xr:uid="{00000000-0005-0000-0000-0000821C0000}"/>
    <cellStyle name="Input 33" xfId="10160" xr:uid="{00000000-0005-0000-0000-0000831C0000}"/>
    <cellStyle name="Input 33 2" xfId="20144" xr:uid="{00000000-0005-0000-0000-0000831C0000}"/>
    <cellStyle name="Input 33 2 2" xfId="28533" xr:uid="{AA671EC7-EBDF-43D3-BF39-AEB2B1AD445B}"/>
    <cellStyle name="Input 33 2 3" xfId="29939" xr:uid="{A8AA7F30-F4F4-438D-B821-18BECA61C0D1}"/>
    <cellStyle name="Input 33 2 4" xfId="30460" xr:uid="{739B4ED4-52E0-4456-9813-35B156B056E7}"/>
    <cellStyle name="Input 33 2 5" xfId="30971" xr:uid="{7D82F1C5-26E5-4128-96B7-D108308CFBEF}"/>
    <cellStyle name="Input 33 2 6" xfId="25720" xr:uid="{476CF724-45BB-423C-BB08-AFF918D0663F}"/>
    <cellStyle name="Input 33 3" xfId="20764" xr:uid="{636A4DCB-0F04-49F6-B878-B9C0C15B8DA8}"/>
    <cellStyle name="Input 33 4" xfId="20885" xr:uid="{80F23871-42D0-4495-ACBF-AB8E553C0695}"/>
    <cellStyle name="Input 33 5" xfId="29762" xr:uid="{E9A8FBB4-E932-4A06-B595-8348C4113EF5}"/>
    <cellStyle name="Input 33 6" xfId="28265" xr:uid="{AFB94C53-626E-4A2E-9B74-B73D637DE16A}"/>
    <cellStyle name="Input 34" xfId="10161" xr:uid="{00000000-0005-0000-0000-0000841C0000}"/>
    <cellStyle name="Input 34 2" xfId="20145" xr:uid="{00000000-0005-0000-0000-0000841C0000}"/>
    <cellStyle name="Input 34 2 2" xfId="28534" xr:uid="{5C933795-E485-4857-AA64-E4D64906A545}"/>
    <cellStyle name="Input 34 2 3" xfId="29940" xr:uid="{9C85AF9D-F689-4E5C-BED7-BC5BB9371064}"/>
    <cellStyle name="Input 34 2 4" xfId="30461" xr:uid="{2A8A3406-5EDC-4D3E-81F9-84018B83F96F}"/>
    <cellStyle name="Input 34 2 5" xfId="30972" xr:uid="{CD9DB4B4-F6DB-439F-AA9C-0A1BBEF55570}"/>
    <cellStyle name="Input 34 2 6" xfId="28056" xr:uid="{0028B1BD-CB59-4599-9866-F6F3072104E8}"/>
    <cellStyle name="Input 34 3" xfId="26365" xr:uid="{A82470CB-6487-4313-B2D2-4D3D6E2CF8A8}"/>
    <cellStyle name="Input 34 4" xfId="20741" xr:uid="{CE96A847-9DBE-4318-9579-CA917EADB607}"/>
    <cellStyle name="Input 34 5" xfId="20745" xr:uid="{AB88E51C-0B86-42C2-BB4E-E6EC540D1B3F}"/>
    <cellStyle name="Input 34 6" xfId="27056" xr:uid="{7BD7C146-5747-41DD-8DE1-DE3FA2B40D91}"/>
    <cellStyle name="Input 35" xfId="10162" xr:uid="{00000000-0005-0000-0000-0000851C0000}"/>
    <cellStyle name="Input 36" xfId="10163" xr:uid="{00000000-0005-0000-0000-0000861C0000}"/>
    <cellStyle name="Input 37" xfId="10164" xr:uid="{00000000-0005-0000-0000-0000871C0000}"/>
    <cellStyle name="Input 37 2" xfId="20146" xr:uid="{00000000-0005-0000-0000-0000871C0000}"/>
    <cellStyle name="Input 37 2 2" xfId="28535" xr:uid="{29C644F8-3261-4F55-808A-ABEEE76CB38F}"/>
    <cellStyle name="Input 37 2 3" xfId="29941" xr:uid="{3D2E8144-E936-465C-8F04-A7084A266A60}"/>
    <cellStyle name="Input 37 2 4" xfId="30462" xr:uid="{6F061EE2-2055-4542-A4EF-B6A10A51CE5C}"/>
    <cellStyle name="Input 37 2 5" xfId="30973" xr:uid="{026B8A51-F28E-45BE-BFF2-25A27CF58FED}"/>
    <cellStyle name="Input 37 2 6" xfId="25721" xr:uid="{FD7E098A-6928-43E8-8733-D59124A833AD}"/>
    <cellStyle name="Input 37 3" xfId="20763" xr:uid="{69125CAD-DB0D-40C5-9AAD-A3CD54B9BCA1}"/>
    <cellStyle name="Input 37 4" xfId="20742" xr:uid="{DE629D4F-293B-4DBD-82DC-DE8C8AC6AE81}"/>
    <cellStyle name="Input 37 5" xfId="29763" xr:uid="{3136EB49-E423-4CEC-8187-8E4E68E81A57}"/>
    <cellStyle name="Input 37 6" xfId="25924" xr:uid="{BB7937E8-E698-44FE-936E-6B0115586F4E}"/>
    <cellStyle name="Input 38" xfId="10165" xr:uid="{00000000-0005-0000-0000-0000881C0000}"/>
    <cellStyle name="Input 38 2" xfId="20147" xr:uid="{00000000-0005-0000-0000-0000881C0000}"/>
    <cellStyle name="Input 38 2 2" xfId="28536" xr:uid="{20BA53E7-6292-42AF-AD72-7D84908C15B3}"/>
    <cellStyle name="Input 38 2 3" xfId="29942" xr:uid="{83FE4863-405A-49B4-9E0D-1FD1256D4283}"/>
    <cellStyle name="Input 38 2 4" xfId="30463" xr:uid="{33AD8D41-6C26-448D-992D-247AC70B8261}"/>
    <cellStyle name="Input 38 2 5" xfId="30974" xr:uid="{F24D5280-7C1B-42A7-B84D-48C73E27B570}"/>
    <cellStyle name="Input 38 2 6" xfId="25722" xr:uid="{612B2024-75DB-495C-ADDF-0238F52C33A6}"/>
    <cellStyle name="Input 38 3" xfId="26364" xr:uid="{78EFA4CF-BBDC-4266-989A-17760E2F8F68}"/>
    <cellStyle name="Input 38 4" xfId="28185" xr:uid="{B4E39856-8277-43CF-BEC4-4E364CA606FD}"/>
    <cellStyle name="Input 38 5" xfId="25966" xr:uid="{9D7ECB8F-1741-450F-8529-7D6A49BABE91}"/>
    <cellStyle name="Input 38 6" xfId="27055" xr:uid="{DC5F3D23-908C-46EC-AE22-C4975077B73E}"/>
    <cellStyle name="Input 39" xfId="10166" xr:uid="{00000000-0005-0000-0000-0000891C0000}"/>
    <cellStyle name="Input 39 2" xfId="20148" xr:uid="{00000000-0005-0000-0000-0000891C0000}"/>
    <cellStyle name="Input 39 2 2" xfId="28537" xr:uid="{713BF741-CFCA-459F-A0D7-255D1F715CB7}"/>
    <cellStyle name="Input 39 2 3" xfId="29943" xr:uid="{1FD549CC-6145-4E4E-86A6-092CBDB30F05}"/>
    <cellStyle name="Input 39 2 4" xfId="30464" xr:uid="{C56994B1-D0BF-4E18-94FC-D99BC7CCC015}"/>
    <cellStyle name="Input 39 2 5" xfId="30975" xr:uid="{A919BB04-5B5C-4D5F-ADF1-506EC9B54360}"/>
    <cellStyle name="Input 39 2 6" xfId="28057" xr:uid="{F92E735C-01A9-4233-9B77-410880FF3FB2}"/>
    <cellStyle name="Input 39 3" xfId="20762" xr:uid="{D77453A3-5D67-4E64-8362-2D3A4C1EF268}"/>
    <cellStyle name="Input 39 4" xfId="25891" xr:uid="{CB162FBF-1F1A-4182-A80C-99327443D98F}"/>
    <cellStyle name="Input 39 5" xfId="29764" xr:uid="{33B49E22-2787-45CA-9B19-EFE0CF984197}"/>
    <cellStyle name="Input 39 6" xfId="29023" xr:uid="{8EC0EEC9-A930-4F20-ADB3-516059B87AC9}"/>
    <cellStyle name="Input 4" xfId="550" xr:uid="{00000000-0005-0000-0000-0000BB010000}"/>
    <cellStyle name="Input 4 2" xfId="551" xr:uid="{00000000-0005-0000-0000-0000BC010000}"/>
    <cellStyle name="Input 4 2 2" xfId="20150" xr:uid="{00000000-0005-0000-0000-00008B1C0000}"/>
    <cellStyle name="Input 4 2 2 2" xfId="28539" xr:uid="{6B6E0ABF-9D8F-424D-A12C-B9D5DEFC5E6D}"/>
    <cellStyle name="Input 4 2 2 3" xfId="29945" xr:uid="{858E6F76-4D70-459F-89E6-CE7216EE5191}"/>
    <cellStyle name="Input 4 2 2 4" xfId="30466" xr:uid="{D6508DFC-C432-4238-BA30-3D0331807DC2}"/>
    <cellStyle name="Input 4 2 2 5" xfId="30977" xr:uid="{34308340-8A09-40CA-AABD-809F5E4A1DAA}"/>
    <cellStyle name="Input 4 2 2 6" xfId="25723" xr:uid="{9D58882F-D21D-451E-A5C6-31073561EDF3}"/>
    <cellStyle name="Input 4 2 3" xfId="28393" xr:uid="{5E7068E8-8946-4ADE-805F-F8EE8D28AB80}"/>
    <cellStyle name="Input 4 2 4" xfId="29787" xr:uid="{124061E4-B5A0-4984-B5B0-F3FCA37ADEBC}"/>
    <cellStyle name="Input 4 2 5" xfId="30328" xr:uid="{D7CE8096-F67E-466B-B409-03FFF190052F}"/>
    <cellStyle name="Input 4 2 6" xfId="30863" xr:uid="{ABAE889B-7AC5-4D46-A448-D0C9B3AC642B}"/>
    <cellStyle name="Input 4 3" xfId="10167" xr:uid="{00000000-0005-0000-0000-00008C1C0000}"/>
    <cellStyle name="Input 4 4" xfId="20149" xr:uid="{00000000-0005-0000-0000-00008A1C0000}"/>
    <cellStyle name="Input 4 4 2" xfId="28538" xr:uid="{7EFDE12A-F6C7-4A0A-8649-05A9135C4032}"/>
    <cellStyle name="Input 4 4 3" xfId="29944" xr:uid="{D358912F-73D3-4D02-A3AE-3DA10D64D4F2}"/>
    <cellStyle name="Input 4 4 4" xfId="30465" xr:uid="{88F09C60-F6D8-4B4C-82BA-61908A128F2F}"/>
    <cellStyle name="Input 4 4 5" xfId="30976" xr:uid="{87F7C0BA-694B-410B-AAA6-A6BBF999BBB6}"/>
    <cellStyle name="Input 4 4 6" xfId="20733" xr:uid="{AC33C4AC-A809-4612-A65A-403CED5DAA7C}"/>
    <cellStyle name="Input 4 5" xfId="28394" xr:uid="{66575133-684C-4D45-B17B-8033ABCECEFD}"/>
    <cellStyle name="Input 4 6" xfId="29793" xr:uid="{A892A03E-8DB0-479A-93AF-01334411BE1C}"/>
    <cellStyle name="Input 4 7" xfId="30329" xr:uid="{42D78E47-5F5B-4792-855C-0DD933DD8225}"/>
    <cellStyle name="Input 4 8" xfId="30864" xr:uid="{D265F2F4-FA49-440D-962C-6E21CE86EB58}"/>
    <cellStyle name="Input 5" xfId="552" xr:uid="{00000000-0005-0000-0000-0000BD010000}"/>
    <cellStyle name="Input 5 2" xfId="553" xr:uid="{00000000-0005-0000-0000-0000BE010000}"/>
    <cellStyle name="Input 5 2 2" xfId="20152" xr:uid="{00000000-0005-0000-0000-00008E1C0000}"/>
    <cellStyle name="Input 5 2 2 2" xfId="28541" xr:uid="{67377BB7-83D7-49D3-BCAE-B79670D465BF}"/>
    <cellStyle name="Input 5 2 2 3" xfId="29947" xr:uid="{9837639A-826B-4F99-B3EC-B6385C4E39E2}"/>
    <cellStyle name="Input 5 2 2 4" xfId="30468" xr:uid="{707A0293-9835-43B3-9204-5A6F4F547BFC}"/>
    <cellStyle name="Input 5 2 2 5" xfId="30979" xr:uid="{B96239E1-90B3-47B1-A799-6DC93B39D918}"/>
    <cellStyle name="Input 5 2 2 6" xfId="25724" xr:uid="{E2B867F7-1811-45D9-8D0B-B8F1E368B271}"/>
    <cellStyle name="Input 5 2 3" xfId="28387" xr:uid="{3C60D24E-EE3F-4CBB-8B50-F2928DB04C9A}"/>
    <cellStyle name="Input 5 2 4" xfId="29789" xr:uid="{B33560D9-01E4-4763-BB3A-534FC46C11D1}"/>
    <cellStyle name="Input 5 2 5" xfId="30324" xr:uid="{C3C7728C-E916-40E4-988D-3510CF05AFCF}"/>
    <cellStyle name="Input 5 2 6" xfId="30862" xr:uid="{232ED7F4-178C-4E19-828C-DEDC35F3D377}"/>
    <cellStyle name="Input 5 3" xfId="10168" xr:uid="{00000000-0005-0000-0000-00008F1C0000}"/>
    <cellStyle name="Input 5 4" xfId="20151" xr:uid="{00000000-0005-0000-0000-00008D1C0000}"/>
    <cellStyle name="Input 5 4 2" xfId="28540" xr:uid="{05E830DF-EC03-4603-8778-24FB18CFC590}"/>
    <cellStyle name="Input 5 4 3" xfId="29946" xr:uid="{4E6B90BF-B709-4640-B295-E331C3A74F6F}"/>
    <cellStyle name="Input 5 4 4" xfId="30467" xr:uid="{EC235A86-13A4-451B-BC10-F85CB88A5973}"/>
    <cellStyle name="Input 5 4 5" xfId="30978" xr:uid="{6502F0BD-7245-4AF7-842B-9169070582F7}"/>
    <cellStyle name="Input 5 4 6" xfId="28058" xr:uid="{367FE744-AB1B-4153-AA96-72AACFA105FB}"/>
    <cellStyle name="Input 5 5" xfId="28392" xr:uid="{120D8A68-E779-4091-A404-034FF8199080}"/>
    <cellStyle name="Input 5 6" xfId="29790" xr:uid="{B6A86427-8453-4F9D-877F-522A14EEE591}"/>
    <cellStyle name="Input 5 7" xfId="30327" xr:uid="{5841E8E2-576D-4047-A300-BFB4BAD11EB2}"/>
    <cellStyle name="Input 5 8" xfId="30858" xr:uid="{E62B6AD3-92EF-437B-993C-C12233D239C3}"/>
    <cellStyle name="Input 6" xfId="554" xr:uid="{00000000-0005-0000-0000-0000BF010000}"/>
    <cellStyle name="Input 6 2" xfId="555" xr:uid="{00000000-0005-0000-0000-0000C0010000}"/>
    <cellStyle name="Input 6 2 2" xfId="20154" xr:uid="{00000000-0005-0000-0000-0000911C0000}"/>
    <cellStyle name="Input 6 2 2 2" xfId="28543" xr:uid="{3E062AA8-BF0F-4C0E-ABCF-C53C6FF6314B}"/>
    <cellStyle name="Input 6 2 2 3" xfId="29949" xr:uid="{F3BA9172-9E0F-4DE6-BD87-7EDEAB74938D}"/>
    <cellStyle name="Input 6 2 2 4" xfId="30470" xr:uid="{6B231D98-3F8F-4EB2-814F-24943CED41CE}"/>
    <cellStyle name="Input 6 2 2 5" xfId="30981" xr:uid="{F13153A7-205C-438D-AA7D-E5A72C207128}"/>
    <cellStyle name="Input 6 2 2 6" xfId="28059" xr:uid="{86C87ADC-0699-415E-82E7-AA7770B12FC0}"/>
    <cellStyle name="Input 6 2 3" xfId="28390" xr:uid="{9DAAA960-303A-4A4D-93F8-E7C5B1560AA0}"/>
    <cellStyle name="Input 6 2 4" xfId="29786" xr:uid="{988A07F3-D93C-4C52-8DEA-267344805D53}"/>
    <cellStyle name="Input 6 2 5" xfId="29400" xr:uid="{2189BEDA-A5C1-4857-BF0F-06BB6141B582}"/>
    <cellStyle name="Input 6 2 6" xfId="27806" xr:uid="{E059F290-0510-473A-A960-595AD9978590}"/>
    <cellStyle name="Input 6 3" xfId="10169" xr:uid="{00000000-0005-0000-0000-0000921C0000}"/>
    <cellStyle name="Input 6 4" xfId="20153" xr:uid="{00000000-0005-0000-0000-0000901C0000}"/>
    <cellStyle name="Input 6 4 2" xfId="28542" xr:uid="{E6A7A26A-691D-4145-9E48-62B43A91788C}"/>
    <cellStyle name="Input 6 4 3" xfId="29948" xr:uid="{BE1D4484-E05B-4449-A2BB-E9C4DC9B5460}"/>
    <cellStyle name="Input 6 4 4" xfId="30469" xr:uid="{A630D1A4-E0F6-47C3-AECA-53B0735D912B}"/>
    <cellStyle name="Input 6 4 5" xfId="30980" xr:uid="{36A1A8AA-950E-44BB-A2D7-1D4873241318}"/>
    <cellStyle name="Input 6 4 6" xfId="25725" xr:uid="{B3E7F8A4-F697-4F56-AD88-02ED9BD2B941}"/>
    <cellStyle name="Input 6 5" xfId="28391" xr:uid="{68D7DB32-723F-4B51-9FA9-2F09E632BA0C}"/>
    <cellStyle name="Input 6 6" xfId="29783" xr:uid="{5C8795CF-0B6C-41F1-9DF1-BA400FCBDF98}"/>
    <cellStyle name="Input 6 7" xfId="30323" xr:uid="{139A0B36-2B33-4874-9A26-2FDCD7992A77}"/>
    <cellStyle name="Input 6 8" xfId="30859" xr:uid="{AECB43D4-D1B6-4441-B736-A41480BA17EC}"/>
    <cellStyle name="Input 7" xfId="556" xr:uid="{00000000-0005-0000-0000-0000C1010000}"/>
    <cellStyle name="Input 7 2" xfId="557" xr:uid="{00000000-0005-0000-0000-0000C2010000}"/>
    <cellStyle name="Input 7 2 2" xfId="20156" xr:uid="{00000000-0005-0000-0000-0000941C0000}"/>
    <cellStyle name="Input 7 2 2 2" xfId="28545" xr:uid="{9D06AE56-3CF2-47D2-9571-2119B7C2FD92}"/>
    <cellStyle name="Input 7 2 2 3" xfId="29951" xr:uid="{EA826BD7-82BB-45CE-AC7E-0A513A93061D}"/>
    <cellStyle name="Input 7 2 2 4" xfId="30472" xr:uid="{6BF5C3A9-A65A-4D22-8097-8F4630E93229}"/>
    <cellStyle name="Input 7 2 2 5" xfId="30983" xr:uid="{BB93CD32-E8DD-4326-940E-A65452EA3D5D}"/>
    <cellStyle name="Input 7 2 2 6" xfId="25727" xr:uid="{905EBF05-96A9-487B-8A51-F00B7620BBE2}"/>
    <cellStyle name="Input 7 2 3" xfId="28388" xr:uid="{7BB9FBA3-2EA9-47B4-9789-0F49F090E9ED}"/>
    <cellStyle name="Input 7 2 4" xfId="29781" xr:uid="{C6545357-57FF-47D8-B88F-83DDE7D96411}"/>
    <cellStyle name="Input 7 2 5" xfId="30322" xr:uid="{E839ACE1-1E45-48BD-A836-FD58A87F5F1C}"/>
    <cellStyle name="Input 7 2 6" xfId="30854" xr:uid="{9346C082-4731-42F2-86FA-01A86D31358E}"/>
    <cellStyle name="Input 7 3" xfId="10170" xr:uid="{00000000-0005-0000-0000-0000951C0000}"/>
    <cellStyle name="Input 7 4" xfId="20155" xr:uid="{00000000-0005-0000-0000-0000931C0000}"/>
    <cellStyle name="Input 7 4 2" xfId="28544" xr:uid="{D81A98D5-3C14-4DA6-8E97-7F4FB5A785D1}"/>
    <cellStyle name="Input 7 4 3" xfId="29950" xr:uid="{51689F36-5C49-4D4D-8472-E97E135D92BB}"/>
    <cellStyle name="Input 7 4 4" xfId="30471" xr:uid="{8E9AFF95-FDD0-4E0C-9844-C6642A3F9A13}"/>
    <cellStyle name="Input 7 4 5" xfId="30982" xr:uid="{3CF9283C-0F29-4349-9B8A-826319FE551B}"/>
    <cellStyle name="Input 7 4 6" xfId="25726" xr:uid="{B444DAD0-EECB-403D-9F06-937D1250E31F}"/>
    <cellStyle name="Input 7 5" xfId="28389" xr:uid="{B8A735B6-3F6F-4980-981E-FB9B1CB4450F}"/>
    <cellStyle name="Input 7 6" xfId="29785" xr:uid="{5829697E-4774-4784-81D1-14C700FF5F8E}"/>
    <cellStyle name="Input 7 7" xfId="30321" xr:uid="{DF140EDB-B380-4CD0-9BEE-C4B0F4140E66}"/>
    <cellStyle name="Input 7 8" xfId="30856" xr:uid="{79399A76-7A1C-42C4-B156-CAEEC996DE4D}"/>
    <cellStyle name="Input 8" xfId="10171" xr:uid="{00000000-0005-0000-0000-0000961C0000}"/>
    <cellStyle name="Input 8 2" xfId="10172" xr:uid="{00000000-0005-0000-0000-0000971C0000}"/>
    <cellStyle name="Input 8 3" xfId="10173" xr:uid="{00000000-0005-0000-0000-0000981C0000}"/>
    <cellStyle name="Input 9" xfId="10174" xr:uid="{00000000-0005-0000-0000-0000991C0000}"/>
    <cellStyle name="LabelWithTotals" xfId="558" xr:uid="{00000000-0005-0000-0000-0000C3010000}"/>
    <cellStyle name="Last,_First" xfId="560" xr:uid="{00000000-0005-0000-0000-0000C4010000}"/>
    <cellStyle name="Last_Name" xfId="559" xr:uid="{00000000-0005-0000-0000-0000C5010000}"/>
    <cellStyle name="Linked Cell" xfId="76" builtinId="24" customBuiltin="1"/>
    <cellStyle name="Linked Cell 10" xfId="10175" xr:uid="{00000000-0005-0000-0000-00009D1C0000}"/>
    <cellStyle name="Linked Cell 2" xfId="561" xr:uid="{00000000-0005-0000-0000-0000C6010000}"/>
    <cellStyle name="Linked Cell 2 2" xfId="10177" xr:uid="{00000000-0005-0000-0000-00009F1C0000}"/>
    <cellStyle name="Linked Cell 2 2 2" xfId="10178" xr:uid="{00000000-0005-0000-0000-0000A01C0000}"/>
    <cellStyle name="Linked Cell 2 3" xfId="10179" xr:uid="{00000000-0005-0000-0000-0000A11C0000}"/>
    <cellStyle name="Linked Cell 2 4" xfId="10176" xr:uid="{00000000-0005-0000-0000-00009E1C0000}"/>
    <cellStyle name="Linked Cell 3" xfId="562" xr:uid="{00000000-0005-0000-0000-0000C7010000}"/>
    <cellStyle name="Linked Cell 3 2" xfId="10180" xr:uid="{00000000-0005-0000-0000-0000A31C0000}"/>
    <cellStyle name="Linked Cell 3 3" xfId="10181" xr:uid="{00000000-0005-0000-0000-0000A41C0000}"/>
    <cellStyle name="Linked Cell 4" xfId="563" xr:uid="{00000000-0005-0000-0000-0000C8010000}"/>
    <cellStyle name="Linked Cell 5" xfId="564" xr:uid="{00000000-0005-0000-0000-0000C9010000}"/>
    <cellStyle name="Linked Cell 6" xfId="565" xr:uid="{00000000-0005-0000-0000-0000CA010000}"/>
    <cellStyle name="Linked Cell 7" xfId="566" xr:uid="{00000000-0005-0000-0000-0000CB010000}"/>
    <cellStyle name="Linked Cell 8" xfId="10182" xr:uid="{00000000-0005-0000-0000-0000A91C0000}"/>
    <cellStyle name="Linked Cell 9" xfId="10183" xr:uid="{00000000-0005-0000-0000-0000AA1C0000}"/>
    <cellStyle name="Millares [0]_2AV_M_M " xfId="567" xr:uid="{00000000-0005-0000-0000-0000CC010000}"/>
    <cellStyle name="Millares_2AV_M_M " xfId="568" xr:uid="{00000000-0005-0000-0000-0000CD010000}"/>
    <cellStyle name="million" xfId="569" xr:uid="{00000000-0005-0000-0000-0000CE010000}"/>
    <cellStyle name="Moneda [0]_2AV_M_M " xfId="570" xr:uid="{00000000-0005-0000-0000-0000CF010000}"/>
    <cellStyle name="Moneda_2AV_M_M " xfId="571" xr:uid="{00000000-0005-0000-0000-0000D0010000}"/>
    <cellStyle name="MyHeading1" xfId="572" xr:uid="{00000000-0005-0000-0000-0000D1010000}"/>
    <cellStyle name="Name" xfId="573" xr:uid="{00000000-0005-0000-0000-0000D2010000}"/>
    <cellStyle name="Name 2" xfId="5396" xr:uid="{00000000-0005-0000-0000-0000B21C0000}"/>
    <cellStyle name="Name 2 2" xfId="13884" xr:uid="{00000000-0005-0000-0000-0000B21C0000}"/>
    <cellStyle name="Name 3" xfId="5505" xr:uid="{00000000-0005-0000-0000-0000B11C0000}"/>
    <cellStyle name="Neutral" xfId="72" builtinId="28" customBuiltin="1"/>
    <cellStyle name="Neutral 10" xfId="10184" xr:uid="{00000000-0005-0000-0000-0000B31C0000}"/>
    <cellStyle name="Neutral 2" xfId="574" xr:uid="{00000000-0005-0000-0000-0000D3010000}"/>
    <cellStyle name="Neutral 2 12" xfId="20570" xr:uid="{03921355-7B55-4BD7-8180-02E2CF420EAD}"/>
    <cellStyle name="Neutral 2 2" xfId="10186" xr:uid="{00000000-0005-0000-0000-0000B51C0000}"/>
    <cellStyle name="Neutral 2 2 2" xfId="10187" xr:uid="{00000000-0005-0000-0000-0000B61C0000}"/>
    <cellStyle name="Neutral 2 2 2 2" xfId="10188" xr:uid="{00000000-0005-0000-0000-0000B71C0000}"/>
    <cellStyle name="Neutral 2 2 3" xfId="10189" xr:uid="{00000000-0005-0000-0000-0000B81C0000}"/>
    <cellStyle name="Neutral 2 3" xfId="10190" xr:uid="{00000000-0005-0000-0000-0000B91C0000}"/>
    <cellStyle name="Neutral 2 3 2" xfId="10191" xr:uid="{00000000-0005-0000-0000-0000BA1C0000}"/>
    <cellStyle name="Neutral 2 3 3" xfId="10192" xr:uid="{00000000-0005-0000-0000-0000BB1C0000}"/>
    <cellStyle name="Neutral 2 4" xfId="10193" xr:uid="{00000000-0005-0000-0000-0000BC1C0000}"/>
    <cellStyle name="Neutral 2 5" xfId="10185" xr:uid="{00000000-0005-0000-0000-0000B41C0000}"/>
    <cellStyle name="Neutral 3" xfId="575" xr:uid="{00000000-0005-0000-0000-0000D4010000}"/>
    <cellStyle name="Neutral 4" xfId="576" xr:uid="{00000000-0005-0000-0000-0000D5010000}"/>
    <cellStyle name="Neutral 4 2" xfId="10194" xr:uid="{00000000-0005-0000-0000-0000BF1C0000}"/>
    <cellStyle name="Neutral 4 3" xfId="10195" xr:uid="{00000000-0005-0000-0000-0000C01C0000}"/>
    <cellStyle name="Neutral 5" xfId="577" xr:uid="{00000000-0005-0000-0000-0000D6010000}"/>
    <cellStyle name="Neutral 6" xfId="578" xr:uid="{00000000-0005-0000-0000-0000D7010000}"/>
    <cellStyle name="Neutral 7" xfId="579" xr:uid="{00000000-0005-0000-0000-0000D8010000}"/>
    <cellStyle name="Neutral 8" xfId="10196" xr:uid="{00000000-0005-0000-0000-0000C41C0000}"/>
    <cellStyle name="Neutral 9" xfId="10197" xr:uid="{00000000-0005-0000-0000-0000C51C0000}"/>
    <cellStyle name="no dec" xfId="580" xr:uid="{00000000-0005-0000-0000-0000D9010000}"/>
    <cellStyle name="no dec 2" xfId="5395" xr:uid="{00000000-0005-0000-0000-0000C71C0000}"/>
    <cellStyle name="Normal" xfId="0" builtinId="0"/>
    <cellStyle name="Normal - Style1" xfId="581" xr:uid="{00000000-0005-0000-0000-0000DB010000}"/>
    <cellStyle name="Normal - Style1 2" xfId="582" xr:uid="{00000000-0005-0000-0000-0000DC010000}"/>
    <cellStyle name="Normal - Style1 2 2" xfId="10198" xr:uid="{00000000-0005-0000-0000-0000CB1C0000}"/>
    <cellStyle name="Normal - Style1 2 3" xfId="10199" xr:uid="{00000000-0005-0000-0000-0000CC1C0000}"/>
    <cellStyle name="Normal - Style1 2 4" xfId="5394" xr:uid="{00000000-0005-0000-0000-0000CA1C0000}"/>
    <cellStyle name="Normal - Style1 3" xfId="583" xr:uid="{00000000-0005-0000-0000-0000DD010000}"/>
    <cellStyle name="Normal - Style1 4" xfId="10200" xr:uid="{00000000-0005-0000-0000-0000CE1C0000}"/>
    <cellStyle name="Normal - Style1 5" xfId="10201" xr:uid="{00000000-0005-0000-0000-0000CF1C0000}"/>
    <cellStyle name="Normal - Style1_2010-2012 Program Workbook_Incent_FS" xfId="584" xr:uid="{00000000-0005-0000-0000-0000DE010000}"/>
    <cellStyle name="Normal - Style2" xfId="585" xr:uid="{00000000-0005-0000-0000-0000DF010000}"/>
    <cellStyle name="Normal - Style3" xfId="586" xr:uid="{00000000-0005-0000-0000-0000E0010000}"/>
    <cellStyle name="Normal - Style4" xfId="587" xr:uid="{00000000-0005-0000-0000-0000E1010000}"/>
    <cellStyle name="Normal - Style5" xfId="588" xr:uid="{00000000-0005-0000-0000-0000E2010000}"/>
    <cellStyle name="Normal - Style6" xfId="589" xr:uid="{00000000-0005-0000-0000-0000E3010000}"/>
    <cellStyle name="Normal - Style7" xfId="590" xr:uid="{00000000-0005-0000-0000-0000E4010000}"/>
    <cellStyle name="Normal - Style8" xfId="591" xr:uid="{00000000-0005-0000-0000-0000E5010000}"/>
    <cellStyle name="Normal 10" xfId="12" xr:uid="{00000000-0005-0000-0000-000009000000}"/>
    <cellStyle name="Normal 10 10" xfId="10202" xr:uid="{00000000-0005-0000-0000-0000D91C0000}"/>
    <cellStyle name="Normal 10 10 2" xfId="10203" xr:uid="{00000000-0005-0000-0000-0000DA1C0000}"/>
    <cellStyle name="Normal 10 10 2 2" xfId="10204" xr:uid="{00000000-0005-0000-0000-0000DB1C0000}"/>
    <cellStyle name="Normal 10 10 2 2 2" xfId="25980" xr:uid="{864F30E8-8184-46AF-B8DE-2B68A5FAD47D}"/>
    <cellStyle name="Normal 10 10 3" xfId="10205" xr:uid="{00000000-0005-0000-0000-0000DC1C0000}"/>
    <cellStyle name="Normal 10 10 3 2" xfId="25981" xr:uid="{24AF4DC6-2DDB-4195-BD8E-75085E3E42D1}"/>
    <cellStyle name="Normal 10 10 4" xfId="25979" xr:uid="{C667EA42-80BF-4FA8-83B8-C6C733625F5E}"/>
    <cellStyle name="Normal 10 11" xfId="10206" xr:uid="{00000000-0005-0000-0000-0000DD1C0000}"/>
    <cellStyle name="Normal 10 11 2" xfId="10207" xr:uid="{00000000-0005-0000-0000-0000DE1C0000}"/>
    <cellStyle name="Normal 10 11 2 2" xfId="25982" xr:uid="{AE25DA03-DE47-4162-BEC5-3AD79C936762}"/>
    <cellStyle name="Normal 10 12" xfId="10208" xr:uid="{00000000-0005-0000-0000-0000DF1C0000}"/>
    <cellStyle name="Normal 10 12 2" xfId="25983" xr:uid="{B1D22841-D02A-4366-A224-DF4289DAC82A}"/>
    <cellStyle name="Normal 10 13" xfId="10209" xr:uid="{00000000-0005-0000-0000-0000E01C0000}"/>
    <cellStyle name="Normal 10 2" xfId="13" xr:uid="{00000000-0005-0000-0000-00000A000000}"/>
    <cellStyle name="Normal 10 3" xfId="592" xr:uid="{00000000-0005-0000-0000-0000E6010000}"/>
    <cellStyle name="Normal 10 3 2" xfId="10211" xr:uid="{00000000-0005-0000-0000-0000E31C0000}"/>
    <cellStyle name="Normal 10 3 3" xfId="10212" xr:uid="{00000000-0005-0000-0000-0000E41C0000}"/>
    <cellStyle name="Normal 10 3 4" xfId="10213" xr:uid="{00000000-0005-0000-0000-0000E51C0000}"/>
    <cellStyle name="Normal 10 3 4 2" xfId="25984" xr:uid="{2FCFC283-7CD3-4A3F-81D4-33332CD77A51}"/>
    <cellStyle name="Normal 10 3 5" xfId="10214" xr:uid="{00000000-0005-0000-0000-0000E61C0000}"/>
    <cellStyle name="Normal 10 3 5 2" xfId="25985" xr:uid="{10BB6849-B25A-4E3C-A5E1-660A905E4E16}"/>
    <cellStyle name="Normal 10 3 6" xfId="10210" xr:uid="{00000000-0005-0000-0000-0000E21C0000}"/>
    <cellStyle name="Normal 10 4" xfId="10215" xr:uid="{00000000-0005-0000-0000-0000E71C0000}"/>
    <cellStyle name="Normal 10 4 2" xfId="10216" xr:uid="{00000000-0005-0000-0000-0000E81C0000}"/>
    <cellStyle name="Normal 10 4 2 2" xfId="10217" xr:uid="{00000000-0005-0000-0000-0000E91C0000}"/>
    <cellStyle name="Normal 10 4 2 2 2" xfId="10218" xr:uid="{00000000-0005-0000-0000-0000EA1C0000}"/>
    <cellStyle name="Normal 10 4 2 2 2 2" xfId="25989" xr:uid="{0C2DFC18-2BB3-46B3-91EF-A6761AACF7E8}"/>
    <cellStyle name="Normal 10 4 2 2 3" xfId="10219" xr:uid="{00000000-0005-0000-0000-0000EB1C0000}"/>
    <cellStyle name="Normal 10 4 2 2 3 2" xfId="25990" xr:uid="{4FD0EE3A-D755-42C7-93A8-4BE215C3C4CF}"/>
    <cellStyle name="Normal 10 4 2 2 4" xfId="25988" xr:uid="{92D60736-DA12-4E1B-8C04-7B04CD1CBD1D}"/>
    <cellStyle name="Normal 10 4 2 3" xfId="10220" xr:uid="{00000000-0005-0000-0000-0000EC1C0000}"/>
    <cellStyle name="Normal 10 4 2 3 2" xfId="25991" xr:uid="{B1E7D20F-DA3B-456B-9501-A5AC3DFE1589}"/>
    <cellStyle name="Normal 10 4 2 4" xfId="10221" xr:uid="{00000000-0005-0000-0000-0000ED1C0000}"/>
    <cellStyle name="Normal 10 4 2 4 2" xfId="25992" xr:uid="{F0658498-D809-4A7F-9517-B0ED086A6A4F}"/>
    <cellStyle name="Normal 10 4 2 5" xfId="25987" xr:uid="{F237189D-4506-43EF-90FA-8FEC51B46722}"/>
    <cellStyle name="Normal 10 4 3" xfId="10222" xr:uid="{00000000-0005-0000-0000-0000EE1C0000}"/>
    <cellStyle name="Normal 10 4 3 2" xfId="10223" xr:uid="{00000000-0005-0000-0000-0000EF1C0000}"/>
    <cellStyle name="Normal 10 4 3 2 2" xfId="10224" xr:uid="{00000000-0005-0000-0000-0000F01C0000}"/>
    <cellStyle name="Normal 10 4 3 2 2 2" xfId="25995" xr:uid="{9DA00C3D-0136-4CFA-90C0-0CC8CD69AF4A}"/>
    <cellStyle name="Normal 10 4 3 2 3" xfId="10225" xr:uid="{00000000-0005-0000-0000-0000F11C0000}"/>
    <cellStyle name="Normal 10 4 3 2 3 2" xfId="25996" xr:uid="{F10DBD67-6096-44A7-8F0F-99B0E48062DA}"/>
    <cellStyle name="Normal 10 4 3 2 4" xfId="25994" xr:uid="{A13EB68D-B994-44DB-A474-0ABCCE09DDFF}"/>
    <cellStyle name="Normal 10 4 3 3" xfId="10226" xr:uid="{00000000-0005-0000-0000-0000F21C0000}"/>
    <cellStyle name="Normal 10 4 3 3 2" xfId="25997" xr:uid="{E4266531-0468-4FAA-9094-39920B6D8CE8}"/>
    <cellStyle name="Normal 10 4 3 4" xfId="10227" xr:uid="{00000000-0005-0000-0000-0000F31C0000}"/>
    <cellStyle name="Normal 10 4 3 4 2" xfId="25998" xr:uid="{A4082827-5CA2-456F-88C7-89DF0A9C13B0}"/>
    <cellStyle name="Normal 10 4 3 5" xfId="25993" xr:uid="{C9DFA596-2116-4FFC-8329-5A7A3EF5028B}"/>
    <cellStyle name="Normal 10 4 4" xfId="10228" xr:uid="{00000000-0005-0000-0000-0000F41C0000}"/>
    <cellStyle name="Normal 10 4 4 2" xfId="10229" xr:uid="{00000000-0005-0000-0000-0000F51C0000}"/>
    <cellStyle name="Normal 10 4 4 2 2" xfId="26000" xr:uid="{2B841E56-AE0B-4D16-8BB0-07810959B118}"/>
    <cellStyle name="Normal 10 4 4 3" xfId="10230" xr:uid="{00000000-0005-0000-0000-0000F61C0000}"/>
    <cellStyle name="Normal 10 4 4 3 2" xfId="26001" xr:uid="{FF762CFC-DA5D-4220-B70C-19D7D986457E}"/>
    <cellStyle name="Normal 10 4 4 4" xfId="25999" xr:uid="{CB3F5BAE-50BC-4218-9FCF-7F0EFE6FFE27}"/>
    <cellStyle name="Normal 10 4 5" xfId="10231" xr:uid="{00000000-0005-0000-0000-0000F71C0000}"/>
    <cellStyle name="Normal 10 4 5 2" xfId="26002" xr:uid="{EB41066C-F1F0-4AF7-93BB-202DA81B77A6}"/>
    <cellStyle name="Normal 10 4 6" xfId="10232" xr:uid="{00000000-0005-0000-0000-0000F81C0000}"/>
    <cellStyle name="Normal 10 4 6 2" xfId="26003" xr:uid="{51D35D6C-E7D2-4B35-9692-C4E135E9E5B6}"/>
    <cellStyle name="Normal 10 4 7" xfId="25986" xr:uid="{1EAB8E8E-E61D-4666-9210-C1FA85BF9EFC}"/>
    <cellStyle name="Normal 10 5" xfId="10233" xr:uid="{00000000-0005-0000-0000-0000F91C0000}"/>
    <cellStyle name="Normal 10 5 2" xfId="10234" xr:uid="{00000000-0005-0000-0000-0000FA1C0000}"/>
    <cellStyle name="Normal 10 5 2 2" xfId="10235" xr:uid="{00000000-0005-0000-0000-0000FB1C0000}"/>
    <cellStyle name="Normal 10 5 2 2 2" xfId="26006" xr:uid="{3A205793-39F5-463F-81E2-3E5B82DC47B8}"/>
    <cellStyle name="Normal 10 5 2 3" xfId="10236" xr:uid="{00000000-0005-0000-0000-0000FC1C0000}"/>
    <cellStyle name="Normal 10 5 2 3 2" xfId="26007" xr:uid="{0BED13A2-09E2-414D-8F5A-29562BCCCB10}"/>
    <cellStyle name="Normal 10 5 2 4" xfId="26005" xr:uid="{A8A026B0-A9C6-4DC6-93B2-9A612E2A0BD8}"/>
    <cellStyle name="Normal 10 5 3" xfId="10237" xr:uid="{00000000-0005-0000-0000-0000FD1C0000}"/>
    <cellStyle name="Normal 10 5 3 2" xfId="26008" xr:uid="{1C1680D2-DBA5-4D1E-BD58-7B08C75FFCC4}"/>
    <cellStyle name="Normal 10 5 4" xfId="10238" xr:uid="{00000000-0005-0000-0000-0000FE1C0000}"/>
    <cellStyle name="Normal 10 5 4 2" xfId="26009" xr:uid="{C1429C99-02A0-4911-9754-A69D79C72BC3}"/>
    <cellStyle name="Normal 10 5 5" xfId="26004" xr:uid="{1B82252A-D7EE-4F76-8303-F3EA0EFD94A0}"/>
    <cellStyle name="Normal 10 6" xfId="10239" xr:uid="{00000000-0005-0000-0000-0000FF1C0000}"/>
    <cellStyle name="Normal 10 6 2" xfId="10240" xr:uid="{00000000-0005-0000-0000-0000001D0000}"/>
    <cellStyle name="Normal 10 6 2 2" xfId="10241" xr:uid="{00000000-0005-0000-0000-0000011D0000}"/>
    <cellStyle name="Normal 10 6 2 2 2" xfId="26012" xr:uid="{B89A314D-9F0A-4083-B725-DA488397FA8B}"/>
    <cellStyle name="Normal 10 6 2 3" xfId="10242" xr:uid="{00000000-0005-0000-0000-0000021D0000}"/>
    <cellStyle name="Normal 10 6 2 3 2" xfId="26013" xr:uid="{2C425722-1CFF-4F6C-8000-E14860B36A52}"/>
    <cellStyle name="Normal 10 6 2 4" xfId="26011" xr:uid="{440367C2-8158-4A54-BB78-889A050E43F7}"/>
    <cellStyle name="Normal 10 6 3" xfId="10243" xr:uid="{00000000-0005-0000-0000-0000031D0000}"/>
    <cellStyle name="Normal 10 6 3 2" xfId="26014" xr:uid="{99C92C62-8B82-4647-A547-9E13AE792D81}"/>
    <cellStyle name="Normal 10 6 4" xfId="10244" xr:uid="{00000000-0005-0000-0000-0000041D0000}"/>
    <cellStyle name="Normal 10 6 4 2" xfId="26015" xr:uid="{11D92CBA-4529-475D-A11D-29101EF740A4}"/>
    <cellStyle name="Normal 10 6 5" xfId="10245" xr:uid="{00000000-0005-0000-0000-0000051D0000}"/>
    <cellStyle name="Normal 10 6 6" xfId="26010" xr:uid="{15459BE7-B6F3-4EF4-B363-E8BAE0D7C01D}"/>
    <cellStyle name="Normal 10 7" xfId="10246" xr:uid="{00000000-0005-0000-0000-0000061D0000}"/>
    <cellStyle name="Normal 10 7 2" xfId="10247" xr:uid="{00000000-0005-0000-0000-0000071D0000}"/>
    <cellStyle name="Normal 10 7 2 2" xfId="10248" xr:uid="{00000000-0005-0000-0000-0000081D0000}"/>
    <cellStyle name="Normal 10 7 2 2 2" xfId="26018" xr:uid="{B814A639-5A4E-4EB6-BC29-27E57000F096}"/>
    <cellStyle name="Normal 10 7 2 3" xfId="10249" xr:uid="{00000000-0005-0000-0000-0000091D0000}"/>
    <cellStyle name="Normal 10 7 2 3 2" xfId="26019" xr:uid="{4748691F-8BE0-4C45-BB03-F7C6B88A0C4D}"/>
    <cellStyle name="Normal 10 7 2 4" xfId="26017" xr:uid="{1676C3D2-E97D-4D8C-A896-6AE3BD7765E6}"/>
    <cellStyle name="Normal 10 7 3" xfId="10250" xr:uid="{00000000-0005-0000-0000-00000A1D0000}"/>
    <cellStyle name="Normal 10 7 3 2" xfId="26020" xr:uid="{3529E848-20C9-4F7C-B095-A07EC2F4F3ED}"/>
    <cellStyle name="Normal 10 7 4" xfId="10251" xr:uid="{00000000-0005-0000-0000-00000B1D0000}"/>
    <cellStyle name="Normal 10 7 4 2" xfId="26021" xr:uid="{30F6D876-D818-4FFA-B37B-4F20B46A4079}"/>
    <cellStyle name="Normal 10 7 5" xfId="26016" xr:uid="{882A4F11-684C-4571-A850-A8F9CA458F44}"/>
    <cellStyle name="Normal 10 8" xfId="10252" xr:uid="{00000000-0005-0000-0000-00000C1D0000}"/>
    <cellStyle name="Normal 10 8 2" xfId="10253" xr:uid="{00000000-0005-0000-0000-00000D1D0000}"/>
    <cellStyle name="Normal 10 8 2 2" xfId="26023" xr:uid="{08BA6D5F-BBBE-4BEE-B6BD-42C1686EEC86}"/>
    <cellStyle name="Normal 10 8 3" xfId="10254" xr:uid="{00000000-0005-0000-0000-00000E1D0000}"/>
    <cellStyle name="Normal 10 8 3 2" xfId="26024" xr:uid="{15AD8E4D-DB44-4134-8712-C8EC83C8D418}"/>
    <cellStyle name="Normal 10 8 4" xfId="26022" xr:uid="{68FB911E-4DDF-47C0-801E-B5D424297E09}"/>
    <cellStyle name="Normal 10 9" xfId="10255" xr:uid="{00000000-0005-0000-0000-00000F1D0000}"/>
    <cellStyle name="Normal 10 9 2" xfId="10256" xr:uid="{00000000-0005-0000-0000-0000101D0000}"/>
    <cellStyle name="Normal 10 9 2 2" xfId="26026" xr:uid="{F72CFA4B-939C-47BC-8EBA-585A1D7FBDDB}"/>
    <cellStyle name="Normal 10 9 3" xfId="10257" xr:uid="{00000000-0005-0000-0000-0000111D0000}"/>
    <cellStyle name="Normal 10 9 3 2" xfId="26027" xr:uid="{AA974539-9C02-484A-A177-3F9754173ABD}"/>
    <cellStyle name="Normal 10 9 4" xfId="26025" xr:uid="{35A0F1AF-D1E1-47D1-806C-F874D145361D}"/>
    <cellStyle name="Normal 10_App b.3 Unspent_" xfId="594" xr:uid="{00000000-0005-0000-0000-0000E8010000}"/>
    <cellStyle name="Normal 100" xfId="10258" xr:uid="{00000000-0005-0000-0000-0000121D0000}"/>
    <cellStyle name="Normal 100 2" xfId="10259" xr:uid="{00000000-0005-0000-0000-0000131D0000}"/>
    <cellStyle name="Normal 100 2 2" xfId="26029" xr:uid="{D7E5E4B6-74C3-4E35-878C-6C1D7B203FE4}"/>
    <cellStyle name="Normal 100 3" xfId="10260" xr:uid="{00000000-0005-0000-0000-0000141D0000}"/>
    <cellStyle name="Normal 100 3 2" xfId="26030" xr:uid="{A1B706E9-3C24-419E-9874-DAD233BD9278}"/>
    <cellStyle name="Normal 100 4" xfId="26028" xr:uid="{9AEE0C8F-B6BC-44A3-AA05-9D80BCE8B184}"/>
    <cellStyle name="Normal 101" xfId="10261" xr:uid="{00000000-0005-0000-0000-0000151D0000}"/>
    <cellStyle name="Normal 101 2" xfId="10262" xr:uid="{00000000-0005-0000-0000-0000161D0000}"/>
    <cellStyle name="Normal 101 2 2" xfId="26032" xr:uid="{7428AD62-7C8E-462C-8A1E-4A2FE13EB799}"/>
    <cellStyle name="Normal 101 3" xfId="10263" xr:uid="{00000000-0005-0000-0000-0000171D0000}"/>
    <cellStyle name="Normal 101 3 2" xfId="26033" xr:uid="{1071CC36-4764-45D7-BE40-C4FD5084DEB8}"/>
    <cellStyle name="Normal 101 4" xfId="26031" xr:uid="{259DF16C-AE90-4B22-B88F-049FFE4B14BA}"/>
    <cellStyle name="Normal 102" xfId="10264" xr:uid="{00000000-0005-0000-0000-0000181D0000}"/>
    <cellStyle name="Normal 102 2" xfId="10265" xr:uid="{00000000-0005-0000-0000-0000191D0000}"/>
    <cellStyle name="Normal 102 2 2" xfId="26035" xr:uid="{FB1D2AD6-024E-47E9-9A9F-2D7E1973FA03}"/>
    <cellStyle name="Normal 102 3" xfId="10266" xr:uid="{00000000-0005-0000-0000-00001A1D0000}"/>
    <cellStyle name="Normal 102 3 2" xfId="26036" xr:uid="{7426078A-828A-4AC8-A786-F1077B0D029D}"/>
    <cellStyle name="Normal 102 4" xfId="26034" xr:uid="{27BC9531-7D3C-4497-8A79-E5B01477845A}"/>
    <cellStyle name="Normal 103" xfId="10267" xr:uid="{00000000-0005-0000-0000-00001B1D0000}"/>
    <cellStyle name="Normal 103 2" xfId="10268" xr:uid="{00000000-0005-0000-0000-00001C1D0000}"/>
    <cellStyle name="Normal 103 2 2" xfId="26038" xr:uid="{57C18CFC-54E4-46BB-BCA8-809E464CDF5E}"/>
    <cellStyle name="Normal 103 3" xfId="10269" xr:uid="{00000000-0005-0000-0000-00001D1D0000}"/>
    <cellStyle name="Normal 103 3 2" xfId="26039" xr:uid="{E84A31BE-B998-401A-8465-3ECB6CABAD2C}"/>
    <cellStyle name="Normal 103 4" xfId="26037" xr:uid="{05565975-BEA7-4A4F-A175-12B2AB311634}"/>
    <cellStyle name="Normal 104" xfId="10270" xr:uid="{00000000-0005-0000-0000-00001E1D0000}"/>
    <cellStyle name="Normal 104 2" xfId="10271" xr:uid="{00000000-0005-0000-0000-00001F1D0000}"/>
    <cellStyle name="Normal 104 2 2" xfId="26041" xr:uid="{74172FFB-7484-4BCC-A992-EE156689494C}"/>
    <cellStyle name="Normal 104 3" xfId="10272" xr:uid="{00000000-0005-0000-0000-0000201D0000}"/>
    <cellStyle name="Normal 104 3 2" xfId="26042" xr:uid="{4923B4C5-AAE7-419B-A671-CA97D6B68BB0}"/>
    <cellStyle name="Normal 104 4" xfId="26040" xr:uid="{1F2A672F-AB39-4DB1-B401-B995BCA75404}"/>
    <cellStyle name="Normal 105" xfId="10273" xr:uid="{00000000-0005-0000-0000-0000211D0000}"/>
    <cellStyle name="Normal 105 2" xfId="10274" xr:uid="{00000000-0005-0000-0000-0000221D0000}"/>
    <cellStyle name="Normal 105 2 2" xfId="26044" xr:uid="{83518992-08D9-4C3D-98C2-31B2EE01FB45}"/>
    <cellStyle name="Normal 105 3" xfId="10275" xr:uid="{00000000-0005-0000-0000-0000231D0000}"/>
    <cellStyle name="Normal 105 3 2" xfId="26045" xr:uid="{0899E0B8-B658-4723-8EC1-5D1061DC31A1}"/>
    <cellStyle name="Normal 105 4" xfId="26043" xr:uid="{263F8834-6B4F-487A-9F26-0C67C507AE7B}"/>
    <cellStyle name="Normal 106" xfId="10276" xr:uid="{00000000-0005-0000-0000-0000241D0000}"/>
    <cellStyle name="Normal 106 2" xfId="10277" xr:uid="{00000000-0005-0000-0000-0000251D0000}"/>
    <cellStyle name="Normal 106 2 2" xfId="26047" xr:uid="{9A5B44C6-163B-461B-B802-C1C55D23BB8C}"/>
    <cellStyle name="Normal 106 3" xfId="10278" xr:uid="{00000000-0005-0000-0000-0000261D0000}"/>
    <cellStyle name="Normal 106 3 2" xfId="26048" xr:uid="{803B2BEA-B3AE-4828-A877-2FC79DD92B79}"/>
    <cellStyle name="Normal 106 4" xfId="26046" xr:uid="{AD90FB4F-07A4-4A38-A5B1-3542339A7C48}"/>
    <cellStyle name="Normal 107" xfId="10279" xr:uid="{00000000-0005-0000-0000-0000271D0000}"/>
    <cellStyle name="Normal 107 2" xfId="10280" xr:uid="{00000000-0005-0000-0000-0000281D0000}"/>
    <cellStyle name="Normal 107 2 2" xfId="26050" xr:uid="{2717C735-397E-4457-A358-BEECBD8A5425}"/>
    <cellStyle name="Normal 107 3" xfId="10281" xr:uid="{00000000-0005-0000-0000-0000291D0000}"/>
    <cellStyle name="Normal 107 3 2" xfId="26051" xr:uid="{D66F2AB8-241D-419B-9581-52D1E15DF4E1}"/>
    <cellStyle name="Normal 107 4" xfId="26049" xr:uid="{BE9F56BF-1BB6-43FE-96BE-1027DC7DF027}"/>
    <cellStyle name="Normal 108" xfId="10282" xr:uid="{00000000-0005-0000-0000-00002A1D0000}"/>
    <cellStyle name="Normal 108 2" xfId="10283" xr:uid="{00000000-0005-0000-0000-00002B1D0000}"/>
    <cellStyle name="Normal 108 2 2" xfId="26053" xr:uid="{FD57CBD2-DA10-4254-BB41-AD4A9B1EC225}"/>
    <cellStyle name="Normal 108 3" xfId="10284" xr:uid="{00000000-0005-0000-0000-00002C1D0000}"/>
    <cellStyle name="Normal 108 3 2" xfId="26054" xr:uid="{712F337B-EB7E-4CE5-8D6F-4A156D364410}"/>
    <cellStyle name="Normal 108 4" xfId="26052" xr:uid="{BE228CA9-EFC0-4B7F-BF76-05487DEC820D}"/>
    <cellStyle name="Normal 109" xfId="10285" xr:uid="{00000000-0005-0000-0000-00002D1D0000}"/>
    <cellStyle name="Normal 109 2" xfId="10286" xr:uid="{00000000-0005-0000-0000-00002E1D0000}"/>
    <cellStyle name="Normal 109 2 2" xfId="26056" xr:uid="{A17D9714-7606-4A29-8911-830AFA2D6839}"/>
    <cellStyle name="Normal 109 3" xfId="10287" xr:uid="{00000000-0005-0000-0000-00002F1D0000}"/>
    <cellStyle name="Normal 109 3 2" xfId="26057" xr:uid="{4624DE89-9681-4EC5-964E-3C885DB6F13B}"/>
    <cellStyle name="Normal 109 4" xfId="26055" xr:uid="{7D460751-201A-4CEB-A20C-A86E626D5280}"/>
    <cellStyle name="Normal 11" xfId="595" xr:uid="{00000000-0005-0000-0000-0000E9010000}"/>
    <cellStyle name="Normal 11 10" xfId="10288" xr:uid="{00000000-0005-0000-0000-0000311D0000}"/>
    <cellStyle name="Normal 11 10 2" xfId="10289" xr:uid="{00000000-0005-0000-0000-0000321D0000}"/>
    <cellStyle name="Normal 11 10 2 2" xfId="26058" xr:uid="{5117B384-44EB-464B-8BBC-A2CD183C651F}"/>
    <cellStyle name="Normal 11 11" xfId="5393" xr:uid="{00000000-0005-0000-0000-0000301D0000}"/>
    <cellStyle name="Normal 11 2" xfId="596" xr:uid="{00000000-0005-0000-0000-0000EA010000}"/>
    <cellStyle name="Normal 11 2 2" xfId="10290" xr:uid="{00000000-0005-0000-0000-0000341D0000}"/>
    <cellStyle name="Normal 11 2 2 2" xfId="10291" xr:uid="{00000000-0005-0000-0000-0000351D0000}"/>
    <cellStyle name="Normal 11 2 2 3" xfId="10292" xr:uid="{00000000-0005-0000-0000-0000361D0000}"/>
    <cellStyle name="Normal 11 2 3" xfId="10293" xr:uid="{00000000-0005-0000-0000-0000371D0000}"/>
    <cellStyle name="Normal 11 2 3 2" xfId="10294" xr:uid="{00000000-0005-0000-0000-0000381D0000}"/>
    <cellStyle name="Normal 11 2 3 2 2" xfId="10295" xr:uid="{00000000-0005-0000-0000-0000391D0000}"/>
    <cellStyle name="Normal 11 2 3 2 2 2" xfId="10296" xr:uid="{00000000-0005-0000-0000-00003A1D0000}"/>
    <cellStyle name="Normal 11 2 3 2 2 2 2" xfId="26062" xr:uid="{D868B5B8-3D02-454B-B7B8-BE98FA0C5484}"/>
    <cellStyle name="Normal 11 2 3 2 2 3" xfId="10297" xr:uid="{00000000-0005-0000-0000-00003B1D0000}"/>
    <cellStyle name="Normal 11 2 3 2 2 3 2" xfId="26063" xr:uid="{CF2F4FC3-C42A-4F78-8117-F0D33E74BCD9}"/>
    <cellStyle name="Normal 11 2 3 2 2 4" xfId="26061" xr:uid="{41334100-8266-4A22-863F-7FE6A6AD26EA}"/>
    <cellStyle name="Normal 11 2 3 2 3" xfId="10298" xr:uid="{00000000-0005-0000-0000-00003C1D0000}"/>
    <cellStyle name="Normal 11 2 3 2 3 2" xfId="26064" xr:uid="{534F3527-B287-45EE-A1D4-5959CCF9DC27}"/>
    <cellStyle name="Normal 11 2 3 2 4" xfId="10299" xr:uid="{00000000-0005-0000-0000-00003D1D0000}"/>
    <cellStyle name="Normal 11 2 3 2 4 2" xfId="26065" xr:uid="{C4A2BAEA-E6A0-452C-8988-E08FDB7A2C72}"/>
    <cellStyle name="Normal 11 2 3 2 5" xfId="26060" xr:uid="{7CC557B7-F399-4611-AE24-593FF5071F3F}"/>
    <cellStyle name="Normal 11 2 3 3" xfId="10300" xr:uid="{00000000-0005-0000-0000-00003E1D0000}"/>
    <cellStyle name="Normal 11 2 3 3 2" xfId="10301" xr:uid="{00000000-0005-0000-0000-00003F1D0000}"/>
    <cellStyle name="Normal 11 2 3 3 2 2" xfId="26067" xr:uid="{2DF3A502-0AFB-4CED-9625-44E72510F8D6}"/>
    <cellStyle name="Normal 11 2 3 3 3" xfId="10302" xr:uid="{00000000-0005-0000-0000-0000401D0000}"/>
    <cellStyle name="Normal 11 2 3 3 3 2" xfId="26068" xr:uid="{DE0F6145-3662-43E4-8FE0-759CD730F72D}"/>
    <cellStyle name="Normal 11 2 3 3 4" xfId="26066" xr:uid="{77129053-AC08-47A5-BA34-8566BA78D19B}"/>
    <cellStyle name="Normal 11 2 3 4" xfId="10303" xr:uid="{00000000-0005-0000-0000-0000411D0000}"/>
    <cellStyle name="Normal 11 2 3 4 2" xfId="26069" xr:uid="{FABBBD34-C817-4BD7-A3E2-7AB121D5B609}"/>
    <cellStyle name="Normal 11 2 3 5" xfId="10304" xr:uid="{00000000-0005-0000-0000-0000421D0000}"/>
    <cellStyle name="Normal 11 2 3 5 2" xfId="26070" xr:uid="{3EF611EF-DDC6-400E-8145-219E2CA22354}"/>
    <cellStyle name="Normal 11 2 3 6" xfId="26059" xr:uid="{1D67A9E8-A5D1-4520-B40A-0093C024292E}"/>
    <cellStyle name="Normal 11 2 4" xfId="10305" xr:uid="{00000000-0005-0000-0000-0000431D0000}"/>
    <cellStyle name="Normal 11 2 4 2" xfId="10306" xr:uid="{00000000-0005-0000-0000-0000441D0000}"/>
    <cellStyle name="Normal 11 2 4 2 2" xfId="10307" xr:uid="{00000000-0005-0000-0000-0000451D0000}"/>
    <cellStyle name="Normal 11 2 4 2 2 2" xfId="26073" xr:uid="{E678CFA4-27D3-4986-B2CD-CB9D7B939547}"/>
    <cellStyle name="Normal 11 2 4 2 3" xfId="10308" xr:uid="{00000000-0005-0000-0000-0000461D0000}"/>
    <cellStyle name="Normal 11 2 4 2 3 2" xfId="26074" xr:uid="{6A9B4F5D-934B-4498-8F5B-6A25AEE47F5F}"/>
    <cellStyle name="Normal 11 2 4 2 4" xfId="26072" xr:uid="{13B26DBB-8E94-4D85-8581-BF634D61881C}"/>
    <cellStyle name="Normal 11 2 4 3" xfId="10309" xr:uid="{00000000-0005-0000-0000-0000471D0000}"/>
    <cellStyle name="Normal 11 2 4 3 2" xfId="26075" xr:uid="{F3F5C226-6847-4E78-B52C-7B7D446EEBB9}"/>
    <cellStyle name="Normal 11 2 4 4" xfId="10310" xr:uid="{00000000-0005-0000-0000-0000481D0000}"/>
    <cellStyle name="Normal 11 2 4 4 2" xfId="26076" xr:uid="{9FB34769-326E-4000-B0D0-A764C4B7A7F4}"/>
    <cellStyle name="Normal 11 2 4 5" xfId="10311" xr:uid="{00000000-0005-0000-0000-0000491D0000}"/>
    <cellStyle name="Normal 11 2 4 6" xfId="26071" xr:uid="{806DD950-7D0B-46FA-9EA3-BDF7F9D7B8B7}"/>
    <cellStyle name="Normal 11 2 5" xfId="10312" xr:uid="{00000000-0005-0000-0000-00004A1D0000}"/>
    <cellStyle name="Normal 11 2 6" xfId="10313" xr:uid="{00000000-0005-0000-0000-00004B1D0000}"/>
    <cellStyle name="Normal 11 2 6 2" xfId="26077" xr:uid="{868ED618-7A99-40EE-9456-DFC6B557216A}"/>
    <cellStyle name="Normal 11 2 7" xfId="10314" xr:uid="{00000000-0005-0000-0000-00004C1D0000}"/>
    <cellStyle name="Normal 11 2 7 2" xfId="26078" xr:uid="{1D71FA25-686B-4CDF-A789-2A38219F65F8}"/>
    <cellStyle name="Normal 11 3" xfId="597" xr:uid="{00000000-0005-0000-0000-0000EB010000}"/>
    <cellStyle name="Normal 11 3 2" xfId="10316" xr:uid="{00000000-0005-0000-0000-00004E1D0000}"/>
    <cellStyle name="Normal 11 3 3" xfId="10317" xr:uid="{00000000-0005-0000-0000-00004F1D0000}"/>
    <cellStyle name="Normal 11 3 3 2" xfId="26079" xr:uid="{3FE10E01-7B12-4D20-B4E2-134D4EC969A4}"/>
    <cellStyle name="Normal 11 3 4" xfId="10318" xr:uid="{00000000-0005-0000-0000-0000501D0000}"/>
    <cellStyle name="Normal 11 3 4 2" xfId="26080" xr:uid="{788FFD21-A49C-4291-B5A4-CB6E6FFE9428}"/>
    <cellStyle name="Normal 11 3 5" xfId="10315" xr:uid="{00000000-0005-0000-0000-00004D1D0000}"/>
    <cellStyle name="Normal 11 4" xfId="10319" xr:uid="{00000000-0005-0000-0000-0000511D0000}"/>
    <cellStyle name="Normal 11 4 2" xfId="10320" xr:uid="{00000000-0005-0000-0000-0000521D0000}"/>
    <cellStyle name="Normal 11 4 2 2" xfId="10321" xr:uid="{00000000-0005-0000-0000-0000531D0000}"/>
    <cellStyle name="Normal 11 4 2 2 2" xfId="10322" xr:uid="{00000000-0005-0000-0000-0000541D0000}"/>
    <cellStyle name="Normal 11 4 2 2 2 2" xfId="26084" xr:uid="{AB7DD8CF-859A-4843-908E-559038207055}"/>
    <cellStyle name="Normal 11 4 2 2 3" xfId="10323" xr:uid="{00000000-0005-0000-0000-0000551D0000}"/>
    <cellStyle name="Normal 11 4 2 2 3 2" xfId="26085" xr:uid="{9C5A9DFC-EF69-41D3-9E81-884790B870E1}"/>
    <cellStyle name="Normal 11 4 2 2 4" xfId="26083" xr:uid="{1198C8B2-C81D-4A07-9758-14EE32D6EF51}"/>
    <cellStyle name="Normal 11 4 2 3" xfId="10324" xr:uid="{00000000-0005-0000-0000-0000561D0000}"/>
    <cellStyle name="Normal 11 4 2 3 2" xfId="26086" xr:uid="{C78A2EDE-4AF7-4F24-A0A7-A597191D7A68}"/>
    <cellStyle name="Normal 11 4 2 4" xfId="10325" xr:uid="{00000000-0005-0000-0000-0000571D0000}"/>
    <cellStyle name="Normal 11 4 2 4 2" xfId="26087" xr:uid="{655E4C74-AF2D-4072-8369-306EC9176B4D}"/>
    <cellStyle name="Normal 11 4 2 5" xfId="26082" xr:uid="{3C1E1A4C-8F69-435D-82D9-56FD7FEDCC6A}"/>
    <cellStyle name="Normal 11 4 3" xfId="10326" xr:uid="{00000000-0005-0000-0000-0000581D0000}"/>
    <cellStyle name="Normal 11 4 3 2" xfId="10327" xr:uid="{00000000-0005-0000-0000-0000591D0000}"/>
    <cellStyle name="Normal 11 4 3 2 2" xfId="26089" xr:uid="{764C7B1B-146D-4B96-AD8C-EE18D276383B}"/>
    <cellStyle name="Normal 11 4 3 3" xfId="10328" xr:uid="{00000000-0005-0000-0000-00005A1D0000}"/>
    <cellStyle name="Normal 11 4 3 3 2" xfId="26090" xr:uid="{EFE228C2-E8D7-43F5-A8D4-FCB267E3471D}"/>
    <cellStyle name="Normal 11 4 3 4" xfId="26088" xr:uid="{8767C9BF-B8DB-4580-9D90-98AC62CCF61E}"/>
    <cellStyle name="Normal 11 4 4" xfId="10329" xr:uid="{00000000-0005-0000-0000-00005B1D0000}"/>
    <cellStyle name="Normal 11 4 4 2" xfId="26091" xr:uid="{DA5D2779-FA57-466E-8C64-83E1751DED35}"/>
    <cellStyle name="Normal 11 4 5" xfId="10330" xr:uid="{00000000-0005-0000-0000-00005C1D0000}"/>
    <cellStyle name="Normal 11 4 5 2" xfId="26092" xr:uid="{2F00367F-9ED5-4B90-A3F4-481A39403532}"/>
    <cellStyle name="Normal 11 4 6" xfId="10331" xr:uid="{00000000-0005-0000-0000-00005D1D0000}"/>
    <cellStyle name="Normal 11 4 7" xfId="26081" xr:uid="{54F43147-2338-41EF-A5B7-20BE15C4D664}"/>
    <cellStyle name="Normal 11 5" xfId="10332" xr:uid="{00000000-0005-0000-0000-00005E1D0000}"/>
    <cellStyle name="Normal 11 5 2" xfId="10333" xr:uid="{00000000-0005-0000-0000-00005F1D0000}"/>
    <cellStyle name="Normal 11 5 2 2" xfId="26093" xr:uid="{E8DE018D-B554-4EC1-BF24-0F6D687139C2}"/>
    <cellStyle name="Normal 11 5 3" xfId="10334" xr:uid="{00000000-0005-0000-0000-0000601D0000}"/>
    <cellStyle name="Normal 11 5 4" xfId="10335" xr:uid="{00000000-0005-0000-0000-0000611D0000}"/>
    <cellStyle name="Normal 11 5 4 2" xfId="26094" xr:uid="{481989B8-374F-4721-9BF0-60E268168DFA}"/>
    <cellStyle name="Normal 11 6" xfId="10336" xr:uid="{00000000-0005-0000-0000-0000621D0000}"/>
    <cellStyle name="Normal 11 6 2" xfId="10337" xr:uid="{00000000-0005-0000-0000-0000631D0000}"/>
    <cellStyle name="Normal 11 6 2 2" xfId="10338" xr:uid="{00000000-0005-0000-0000-0000641D0000}"/>
    <cellStyle name="Normal 11 6 2 2 2" xfId="26097" xr:uid="{CCB63F9C-9DBD-4669-8546-EAE0CDD3456D}"/>
    <cellStyle name="Normal 11 6 2 3" xfId="10339" xr:uid="{00000000-0005-0000-0000-0000651D0000}"/>
    <cellStyle name="Normal 11 6 2 3 2" xfId="26098" xr:uid="{B06529ED-17B6-42D5-BB8B-85C4A70B15F5}"/>
    <cellStyle name="Normal 11 6 2 4" xfId="26096" xr:uid="{56F4DAA2-6AB1-4141-BA68-7B10ABFBB3CC}"/>
    <cellStyle name="Normal 11 6 3" xfId="10340" xr:uid="{00000000-0005-0000-0000-0000661D0000}"/>
    <cellStyle name="Normal 11 6 3 2" xfId="26099" xr:uid="{41468D18-C78F-4644-8F0B-2E1B5348172B}"/>
    <cellStyle name="Normal 11 6 4" xfId="10341" xr:uid="{00000000-0005-0000-0000-0000671D0000}"/>
    <cellStyle name="Normal 11 6 4 2" xfId="26100" xr:uid="{2A894713-FEF3-4245-A6B2-18AE47974DD3}"/>
    <cellStyle name="Normal 11 6 5" xfId="26095" xr:uid="{307C6890-EF85-4C12-B384-2D7BD1DC2794}"/>
    <cellStyle name="Normal 11 7" xfId="10342" xr:uid="{00000000-0005-0000-0000-0000681D0000}"/>
    <cellStyle name="Normal 11 7 2" xfId="10343" xr:uid="{00000000-0005-0000-0000-0000691D0000}"/>
    <cellStyle name="Normal 11 7 2 2" xfId="10344" xr:uid="{00000000-0005-0000-0000-00006A1D0000}"/>
    <cellStyle name="Normal 11 7 2 2 2" xfId="26103" xr:uid="{EF508F3B-996D-474D-B92F-F2AC70293907}"/>
    <cellStyle name="Normal 11 7 2 3" xfId="10345" xr:uid="{00000000-0005-0000-0000-00006B1D0000}"/>
    <cellStyle name="Normal 11 7 2 3 2" xfId="26104" xr:uid="{DA73560E-007B-47D4-A73F-A1FBFE5DE449}"/>
    <cellStyle name="Normal 11 7 2 4" xfId="26102" xr:uid="{81CA636E-56ED-4BEC-A997-07E25F5C9AE4}"/>
    <cellStyle name="Normal 11 7 3" xfId="10346" xr:uid="{00000000-0005-0000-0000-00006C1D0000}"/>
    <cellStyle name="Normal 11 7 3 2" xfId="26105" xr:uid="{B2B67C4A-B8A2-4DBA-AF32-701E97E304EC}"/>
    <cellStyle name="Normal 11 7 4" xfId="10347" xr:uid="{00000000-0005-0000-0000-00006D1D0000}"/>
    <cellStyle name="Normal 11 7 4 2" xfId="26106" xr:uid="{D183B404-6E72-46C9-9547-0CAE97722440}"/>
    <cellStyle name="Normal 11 7 5" xfId="10348" xr:uid="{00000000-0005-0000-0000-00006E1D0000}"/>
    <cellStyle name="Normal 11 7 6" xfId="26101" xr:uid="{16CC9B76-08AD-4B8E-9D1B-5BCC4BA4505A}"/>
    <cellStyle name="Normal 11 8" xfId="10349" xr:uid="{00000000-0005-0000-0000-00006F1D0000}"/>
    <cellStyle name="Normal 11 9" xfId="10350" xr:uid="{00000000-0005-0000-0000-0000701D0000}"/>
    <cellStyle name="Normal 11 9 2" xfId="10351" xr:uid="{00000000-0005-0000-0000-0000711D0000}"/>
    <cellStyle name="Normal 11 9 2 2" xfId="10352" xr:uid="{00000000-0005-0000-0000-0000721D0000}"/>
    <cellStyle name="Normal 11 9 2 2 2" xfId="26108" xr:uid="{5031779D-8E10-449A-AE86-10B648D5FAFA}"/>
    <cellStyle name="Normal 11 9 3" xfId="10353" xr:uid="{00000000-0005-0000-0000-0000731D0000}"/>
    <cellStyle name="Normal 11 9 3 2" xfId="26109" xr:uid="{F1277C5B-C3A0-42FF-9229-FDBD742E3771}"/>
    <cellStyle name="Normal 11 9 4" xfId="26107" xr:uid="{4B3B3FC3-548F-407D-8A4A-BEFC9B1D83E2}"/>
    <cellStyle name="Normal 11_App b.3 Unspent_" xfId="598" xr:uid="{00000000-0005-0000-0000-0000EC010000}"/>
    <cellStyle name="Normal 110" xfId="10354" xr:uid="{00000000-0005-0000-0000-0000741D0000}"/>
    <cellStyle name="Normal 110 2" xfId="10355" xr:uid="{00000000-0005-0000-0000-0000751D0000}"/>
    <cellStyle name="Normal 110 2 2" xfId="26111" xr:uid="{DE0C9CA3-2187-4690-9D9B-F133BD4ACF3B}"/>
    <cellStyle name="Normal 110 3" xfId="10356" xr:uid="{00000000-0005-0000-0000-0000761D0000}"/>
    <cellStyle name="Normal 110 3 2" xfId="26112" xr:uid="{908B14FD-DA8D-44A6-BB27-66FEC72E00D5}"/>
    <cellStyle name="Normal 110 4" xfId="26110" xr:uid="{4915EE00-B130-4C4E-A554-8C5E2DC5EE92}"/>
    <cellStyle name="Normal 111" xfId="10357" xr:uid="{00000000-0005-0000-0000-0000771D0000}"/>
    <cellStyle name="Normal 111 2" xfId="10358" xr:uid="{00000000-0005-0000-0000-0000781D0000}"/>
    <cellStyle name="Normal 111 2 2" xfId="26113" xr:uid="{094AC862-047C-4C1A-AEFA-843407A21270}"/>
    <cellStyle name="Normal 112" xfId="599" xr:uid="{00000000-0005-0000-0000-0000ED010000}"/>
    <cellStyle name="Normal 112 2" xfId="10360" xr:uid="{00000000-0005-0000-0000-00007A1D0000}"/>
    <cellStyle name="Normal 112 2 2" xfId="26114" xr:uid="{0D48DC2C-15FF-4E9F-969D-30D70140CD55}"/>
    <cellStyle name="Normal 112 3" xfId="10359" xr:uid="{00000000-0005-0000-0000-0000791D0000}"/>
    <cellStyle name="Normal 113" xfId="600" xr:uid="{00000000-0005-0000-0000-0000EE010000}"/>
    <cellStyle name="Normal 113 2" xfId="10361" xr:uid="{00000000-0005-0000-0000-00007C1D0000}"/>
    <cellStyle name="Normal 113 2 2" xfId="26115" xr:uid="{77038E8E-D7C9-4620-B36A-96B3CE6FA6A2}"/>
    <cellStyle name="Normal 114" xfId="601" xr:uid="{00000000-0005-0000-0000-0000EF010000}"/>
    <cellStyle name="Normal 114 2" xfId="10362" xr:uid="{00000000-0005-0000-0000-00007E1D0000}"/>
    <cellStyle name="Normal 114 2 2" xfId="26116" xr:uid="{ED08A6A0-6129-4A51-90F1-49D120E28A07}"/>
    <cellStyle name="Normal 114 3" xfId="10363" xr:uid="{00000000-0005-0000-0000-00007F1D0000}"/>
    <cellStyle name="Normal 114 4" xfId="10364" xr:uid="{00000000-0005-0000-0000-0000801D0000}"/>
    <cellStyle name="Normal 114 4 2" xfId="26117" xr:uid="{9ECE841F-1DDB-4855-9E20-70005568BB55}"/>
    <cellStyle name="Normal 115" xfId="10365" xr:uid="{00000000-0005-0000-0000-0000811D0000}"/>
    <cellStyle name="Normal 115 2" xfId="10366" xr:uid="{00000000-0005-0000-0000-0000821D0000}"/>
    <cellStyle name="Normal 115 2 2" xfId="26118" xr:uid="{CD2226DC-CC63-4D35-9384-D9C4F36AB488}"/>
    <cellStyle name="Normal 116" xfId="10367" xr:uid="{00000000-0005-0000-0000-0000831D0000}"/>
    <cellStyle name="Normal 116 2" xfId="10368" xr:uid="{00000000-0005-0000-0000-0000841D0000}"/>
    <cellStyle name="Normal 116 2 2" xfId="26119" xr:uid="{C18ACD1F-A697-4EC6-A857-9B5EEE3DD280}"/>
    <cellStyle name="Normal 117" xfId="10369" xr:uid="{00000000-0005-0000-0000-0000851D0000}"/>
    <cellStyle name="Normal 117 2" xfId="10370" xr:uid="{00000000-0005-0000-0000-0000861D0000}"/>
    <cellStyle name="Normal 117 2 2" xfId="26120" xr:uid="{CFED6085-BA11-4AB5-A37F-72DF49A80F70}"/>
    <cellStyle name="Normal 118" xfId="10371" xr:uid="{00000000-0005-0000-0000-0000871D0000}"/>
    <cellStyle name="Normal 118 2" xfId="10372" xr:uid="{00000000-0005-0000-0000-0000881D0000}"/>
    <cellStyle name="Normal 118 2 2" xfId="26121" xr:uid="{0F9CCB79-2914-4535-8E82-C1D7CAF33CBB}"/>
    <cellStyle name="Normal 119" xfId="10373" xr:uid="{00000000-0005-0000-0000-0000891D0000}"/>
    <cellStyle name="Normal 119 2" xfId="10374" xr:uid="{00000000-0005-0000-0000-00008A1D0000}"/>
    <cellStyle name="Normal 119 2 2" xfId="26122" xr:uid="{0E32887C-A248-4F85-B831-976BFF7AC725}"/>
    <cellStyle name="Normal 12" xfId="602" xr:uid="{00000000-0005-0000-0000-0000F0010000}"/>
    <cellStyle name="Normal 12 10" xfId="10375" xr:uid="{00000000-0005-0000-0000-00008C1D0000}"/>
    <cellStyle name="Normal 12 10 2" xfId="26123" xr:uid="{3B60D304-8B14-4F79-94E2-365B2E349820}"/>
    <cellStyle name="Normal 12 11" xfId="5392" xr:uid="{00000000-0005-0000-0000-00008B1D0000}"/>
    <cellStyle name="Normal 12 2" xfId="603" xr:uid="{00000000-0005-0000-0000-0000F1010000}"/>
    <cellStyle name="Normal 12 2 2" xfId="10376" xr:uid="{00000000-0005-0000-0000-00008E1D0000}"/>
    <cellStyle name="Normal 12 2 2 2" xfId="10377" xr:uid="{00000000-0005-0000-0000-00008F1D0000}"/>
    <cellStyle name="Normal 12 2 2 3" xfId="10378" xr:uid="{00000000-0005-0000-0000-0000901D0000}"/>
    <cellStyle name="Normal 12 2 3" xfId="10379" xr:uid="{00000000-0005-0000-0000-0000911D0000}"/>
    <cellStyle name="Normal 12 2 4" xfId="10380" xr:uid="{00000000-0005-0000-0000-0000921D0000}"/>
    <cellStyle name="Normal 12 2 5" xfId="10381" xr:uid="{00000000-0005-0000-0000-0000931D0000}"/>
    <cellStyle name="Normal 12 2 5 2" xfId="10382" xr:uid="{00000000-0005-0000-0000-0000941D0000}"/>
    <cellStyle name="Normal 12 2 5 3" xfId="26124" xr:uid="{31830144-DC20-470B-A756-031A54BA308A}"/>
    <cellStyle name="Normal 12 2 6" xfId="10383" xr:uid="{00000000-0005-0000-0000-0000951D0000}"/>
    <cellStyle name="Normal 12 2 6 2" xfId="26125" xr:uid="{7F3A6B21-7C54-413A-8A15-DA008A12FB11}"/>
    <cellStyle name="Normal 12 2 7" xfId="5391" xr:uid="{00000000-0005-0000-0000-00008D1D0000}"/>
    <cellStyle name="Normal 12 3" xfId="604" xr:uid="{00000000-0005-0000-0000-0000F2010000}"/>
    <cellStyle name="Normal 12 3 2" xfId="10385" xr:uid="{00000000-0005-0000-0000-0000971D0000}"/>
    <cellStyle name="Normal 12 3 3" xfId="10386" xr:uid="{00000000-0005-0000-0000-0000981D0000}"/>
    <cellStyle name="Normal 12 3 4" xfId="10384" xr:uid="{00000000-0005-0000-0000-0000961D0000}"/>
    <cellStyle name="Normal 12 4" xfId="10387" xr:uid="{00000000-0005-0000-0000-0000991D0000}"/>
    <cellStyle name="Normal 12 5" xfId="10388" xr:uid="{00000000-0005-0000-0000-00009A1D0000}"/>
    <cellStyle name="Normal 12 5 2" xfId="10389" xr:uid="{00000000-0005-0000-0000-00009B1D0000}"/>
    <cellStyle name="Normal 12 5 3" xfId="10390" xr:uid="{00000000-0005-0000-0000-00009C1D0000}"/>
    <cellStyle name="Normal 12 6" xfId="10391" xr:uid="{00000000-0005-0000-0000-00009D1D0000}"/>
    <cellStyle name="Normal 12 6 2" xfId="10392" xr:uid="{00000000-0005-0000-0000-00009E1D0000}"/>
    <cellStyle name="Normal 12 6 2 2" xfId="10393" xr:uid="{00000000-0005-0000-0000-00009F1D0000}"/>
    <cellStyle name="Normal 12 6 2 2 2" xfId="26128" xr:uid="{E2BA1DFF-769A-4AED-ACA3-DD237986E15D}"/>
    <cellStyle name="Normal 12 6 2 3" xfId="10394" xr:uid="{00000000-0005-0000-0000-0000A01D0000}"/>
    <cellStyle name="Normal 12 6 2 3 2" xfId="26129" xr:uid="{11E83902-9FD9-4DD9-91D6-1D9E77C216A9}"/>
    <cellStyle name="Normal 12 6 2 4" xfId="26127" xr:uid="{76085665-FB1A-4F37-B117-5D559734B060}"/>
    <cellStyle name="Normal 12 6 3" xfId="10395" xr:uid="{00000000-0005-0000-0000-0000A11D0000}"/>
    <cellStyle name="Normal 12 6 3 2" xfId="26130" xr:uid="{39F5787B-16E9-4B44-BF7E-1C4BE50C1BF5}"/>
    <cellStyle name="Normal 12 6 4" xfId="10396" xr:uid="{00000000-0005-0000-0000-0000A21D0000}"/>
    <cellStyle name="Normal 12 6 4 2" xfId="26131" xr:uid="{2525B8CB-5BCA-4B7A-A70C-AC0F46146122}"/>
    <cellStyle name="Normal 12 6 5" xfId="26126" xr:uid="{C71BB83F-373B-4637-A729-D793E8CAA9A2}"/>
    <cellStyle name="Normal 12 7" xfId="10397" xr:uid="{00000000-0005-0000-0000-0000A31D0000}"/>
    <cellStyle name="Normal 12 7 2" xfId="10398" xr:uid="{00000000-0005-0000-0000-0000A41D0000}"/>
    <cellStyle name="Normal 12 7 3" xfId="10399" xr:uid="{00000000-0005-0000-0000-0000A51D0000}"/>
    <cellStyle name="Normal 12 7 3 2" xfId="26132" xr:uid="{697136F0-651F-4F14-944D-8CAA5CBE6415}"/>
    <cellStyle name="Normal 12 8" xfId="10400" xr:uid="{00000000-0005-0000-0000-0000A61D0000}"/>
    <cellStyle name="Normal 12 8 2" xfId="10401" xr:uid="{00000000-0005-0000-0000-0000A71D0000}"/>
    <cellStyle name="Normal 12 8 2 2" xfId="10402" xr:uid="{00000000-0005-0000-0000-0000A81D0000}"/>
    <cellStyle name="Normal 12 8 2 2 2" xfId="26134" xr:uid="{FCE7C505-798F-4C95-9F5C-8929206D96B7}"/>
    <cellStyle name="Normal 12 8 3" xfId="10403" xr:uid="{00000000-0005-0000-0000-0000A91D0000}"/>
    <cellStyle name="Normal 12 8 3 2" xfId="26135" xr:uid="{E86B2648-6241-44B7-A30E-577180C40713}"/>
    <cellStyle name="Normal 12 8 4" xfId="26133" xr:uid="{E2C05AD1-8BFA-479D-8DB1-7B12BAE6453A}"/>
    <cellStyle name="Normal 12 9" xfId="10404" xr:uid="{00000000-0005-0000-0000-0000AA1D0000}"/>
    <cellStyle name="Normal 12_2010 - 2012 CEE Analysis - 2012 Budget DRAFT 11.1.11" xfId="605" xr:uid="{00000000-0005-0000-0000-0000F3010000}"/>
    <cellStyle name="Normal 120" xfId="10405" xr:uid="{00000000-0005-0000-0000-0000AC1D0000}"/>
    <cellStyle name="Normal 120 2" xfId="10406" xr:uid="{00000000-0005-0000-0000-0000AD1D0000}"/>
    <cellStyle name="Normal 120 2 2" xfId="26136" xr:uid="{B14B9138-93FA-4950-9AA8-33EE33741F22}"/>
    <cellStyle name="Normal 121" xfId="10407" xr:uid="{00000000-0005-0000-0000-0000AE1D0000}"/>
    <cellStyle name="Normal 121 2" xfId="10408" xr:uid="{00000000-0005-0000-0000-0000AF1D0000}"/>
    <cellStyle name="Normal 121 2 2" xfId="26137" xr:uid="{59D6B041-93ED-4C28-9A50-ABEF94632A12}"/>
    <cellStyle name="Normal 122" xfId="10409" xr:uid="{00000000-0005-0000-0000-0000B01D0000}"/>
    <cellStyle name="Normal 122 2" xfId="10410" xr:uid="{00000000-0005-0000-0000-0000B11D0000}"/>
    <cellStyle name="Normal 122 2 2" xfId="26138" xr:uid="{1CD04AB7-83E2-429F-AF69-DB213DF0384E}"/>
    <cellStyle name="Normal 123" xfId="10411" xr:uid="{00000000-0005-0000-0000-0000B21D0000}"/>
    <cellStyle name="Normal 123 2" xfId="10412" xr:uid="{00000000-0005-0000-0000-0000B31D0000}"/>
    <cellStyle name="Normal 123 2 2" xfId="26139" xr:uid="{A8956860-6974-451D-81B4-DFF79E347903}"/>
    <cellStyle name="Normal 124" xfId="10413" xr:uid="{00000000-0005-0000-0000-0000B41D0000}"/>
    <cellStyle name="Normal 124 2" xfId="10414" xr:uid="{00000000-0005-0000-0000-0000B51D0000}"/>
    <cellStyle name="Normal 124 2 2" xfId="26140" xr:uid="{1FCE5456-5311-48F4-8116-4D75A16B3FF4}"/>
    <cellStyle name="Normal 125" xfId="10415" xr:uid="{00000000-0005-0000-0000-0000B61D0000}"/>
    <cellStyle name="Normal 125 2" xfId="10416" xr:uid="{00000000-0005-0000-0000-0000B71D0000}"/>
    <cellStyle name="Normal 125 2 2" xfId="26141" xr:uid="{8AB93267-93F9-441A-AA8F-D63C0306395F}"/>
    <cellStyle name="Normal 126" xfId="10417" xr:uid="{00000000-0005-0000-0000-0000B81D0000}"/>
    <cellStyle name="Normal 126 2" xfId="10418" xr:uid="{00000000-0005-0000-0000-0000B91D0000}"/>
    <cellStyle name="Normal 126 2 2" xfId="26142" xr:uid="{07195454-3E1F-42B5-9C4A-C3D76483E488}"/>
    <cellStyle name="Normal 127" xfId="10419" xr:uid="{00000000-0005-0000-0000-0000BA1D0000}"/>
    <cellStyle name="Normal 127 2" xfId="10420" xr:uid="{00000000-0005-0000-0000-0000BB1D0000}"/>
    <cellStyle name="Normal 127 2 2" xfId="26143" xr:uid="{B0ED8E32-4E36-4C6E-BA34-A6DE817DF4F6}"/>
    <cellStyle name="Normal 128" xfId="10421" xr:uid="{00000000-0005-0000-0000-0000BC1D0000}"/>
    <cellStyle name="Normal 128 2" xfId="10422" xr:uid="{00000000-0005-0000-0000-0000BD1D0000}"/>
    <cellStyle name="Normal 128 2 2" xfId="26144" xr:uid="{30580725-C3BF-452E-832D-30F2FDB0DA68}"/>
    <cellStyle name="Normal 129" xfId="10423" xr:uid="{00000000-0005-0000-0000-0000BE1D0000}"/>
    <cellStyle name="Normal 129 2" xfId="10424" xr:uid="{00000000-0005-0000-0000-0000BF1D0000}"/>
    <cellStyle name="Normal 129 2 2" xfId="26145" xr:uid="{6B603584-0F60-4437-8140-6BE77E42F259}"/>
    <cellStyle name="Normal 13" xfId="606" xr:uid="{00000000-0005-0000-0000-0000F4010000}"/>
    <cellStyle name="Normal 13 10" xfId="10425" xr:uid="{00000000-0005-0000-0000-0000C11D0000}"/>
    <cellStyle name="Normal 13 11" xfId="10426" xr:uid="{00000000-0005-0000-0000-0000C21D0000}"/>
    <cellStyle name="Normal 13 12" xfId="5390" xr:uid="{00000000-0005-0000-0000-0000C01D0000}"/>
    <cellStyle name="Normal 13 2" xfId="5607" xr:uid="{00000000-0005-0000-0000-0000C31D0000}"/>
    <cellStyle name="Normal 13 2 2" xfId="10427" xr:uid="{00000000-0005-0000-0000-0000C41D0000}"/>
    <cellStyle name="Normal 13 2 2 2" xfId="10428" xr:uid="{00000000-0005-0000-0000-0000C51D0000}"/>
    <cellStyle name="Normal 13 2 2 2 2" xfId="10429" xr:uid="{00000000-0005-0000-0000-0000C61D0000}"/>
    <cellStyle name="Normal 13 2 2 2 2 2" xfId="10430" xr:uid="{00000000-0005-0000-0000-0000C71D0000}"/>
    <cellStyle name="Normal 13 2 2 2 2 2 2" xfId="26149" xr:uid="{4B9BA8E1-1753-4C2F-935B-7F8287A74543}"/>
    <cellStyle name="Normal 13 2 2 2 2 3" xfId="10431" xr:uid="{00000000-0005-0000-0000-0000C81D0000}"/>
    <cellStyle name="Normal 13 2 2 2 2 3 2" xfId="26150" xr:uid="{8C6DB5C2-CBAB-4150-A2AD-724471E06C4D}"/>
    <cellStyle name="Normal 13 2 2 2 2 4" xfId="26148" xr:uid="{6C0D7FA1-9A66-4556-8773-D9E5E25D6999}"/>
    <cellStyle name="Normal 13 2 2 2 3" xfId="10432" xr:uid="{00000000-0005-0000-0000-0000C91D0000}"/>
    <cellStyle name="Normal 13 2 2 2 3 2" xfId="26151" xr:uid="{097A1C20-3961-4193-AD01-011930D28A42}"/>
    <cellStyle name="Normal 13 2 2 2 4" xfId="10433" xr:uid="{00000000-0005-0000-0000-0000CA1D0000}"/>
    <cellStyle name="Normal 13 2 2 2 4 2" xfId="26152" xr:uid="{D64664F7-7734-4C0A-AE76-30BD3539A338}"/>
    <cellStyle name="Normal 13 2 2 2 5" xfId="26147" xr:uid="{43E44782-BCE5-4359-8E04-BD01F85AA9A3}"/>
    <cellStyle name="Normal 13 2 2 3" xfId="10434" xr:uid="{00000000-0005-0000-0000-0000CB1D0000}"/>
    <cellStyle name="Normal 13 2 2 3 2" xfId="10435" xr:uid="{00000000-0005-0000-0000-0000CC1D0000}"/>
    <cellStyle name="Normal 13 2 2 3 2 2" xfId="26154" xr:uid="{A16CD87A-A7C6-46DF-84DB-C426B6205D97}"/>
    <cellStyle name="Normal 13 2 2 3 3" xfId="10436" xr:uid="{00000000-0005-0000-0000-0000CD1D0000}"/>
    <cellStyle name="Normal 13 2 2 3 3 2" xfId="26155" xr:uid="{372B922D-B971-4EB6-B021-74D97AFB6228}"/>
    <cellStyle name="Normal 13 2 2 3 4" xfId="26153" xr:uid="{A067AB4B-E368-4839-8483-14F0ED7C4FDE}"/>
    <cellStyle name="Normal 13 2 2 4" xfId="10437" xr:uid="{00000000-0005-0000-0000-0000CE1D0000}"/>
    <cellStyle name="Normal 13 2 2 4 2" xfId="26156" xr:uid="{688D27D8-7ABA-4519-90F9-538D328D656E}"/>
    <cellStyle name="Normal 13 2 2 5" xfId="10438" xr:uid="{00000000-0005-0000-0000-0000CF1D0000}"/>
    <cellStyle name="Normal 13 2 2 5 2" xfId="26157" xr:uid="{5A093E91-4798-45D4-BE02-5A4580AF1A17}"/>
    <cellStyle name="Normal 13 2 2 6" xfId="10439" xr:uid="{00000000-0005-0000-0000-0000D01D0000}"/>
    <cellStyle name="Normal 13 2 2 7" xfId="26146" xr:uid="{025C27B5-5759-40DE-B40D-66235C74F2FD}"/>
    <cellStyle name="Normal 13 2 3" xfId="10440" xr:uid="{00000000-0005-0000-0000-0000D11D0000}"/>
    <cellStyle name="Normal 13 2 3 2" xfId="10441" xr:uid="{00000000-0005-0000-0000-0000D21D0000}"/>
    <cellStyle name="Normal 13 2 3 2 2" xfId="10442" xr:uid="{00000000-0005-0000-0000-0000D31D0000}"/>
    <cellStyle name="Normal 13 2 3 2 2 2" xfId="26160" xr:uid="{EF3BE83A-5736-465A-A349-25DA8187F876}"/>
    <cellStyle name="Normal 13 2 3 2 3" xfId="10443" xr:uid="{00000000-0005-0000-0000-0000D41D0000}"/>
    <cellStyle name="Normal 13 2 3 2 3 2" xfId="26161" xr:uid="{CEDC4FA5-CFDE-4641-AA28-149E239860E7}"/>
    <cellStyle name="Normal 13 2 3 2 4" xfId="26159" xr:uid="{AFE2494D-4F16-4A91-B897-591D302B8DA9}"/>
    <cellStyle name="Normal 13 2 3 3" xfId="10444" xr:uid="{00000000-0005-0000-0000-0000D51D0000}"/>
    <cellStyle name="Normal 13 2 3 3 2" xfId="26162" xr:uid="{C70D223A-956C-4EA1-BE19-8C4F6A222A58}"/>
    <cellStyle name="Normal 13 2 3 4" xfId="10445" xr:uid="{00000000-0005-0000-0000-0000D61D0000}"/>
    <cellStyle name="Normal 13 2 3 4 2" xfId="26163" xr:uid="{B03E5AB0-7EBA-4AED-B94B-32A70C59517C}"/>
    <cellStyle name="Normal 13 2 3 5" xfId="26158" xr:uid="{7D469DB7-6322-4832-B688-64901DABA99C}"/>
    <cellStyle name="Normal 13 2 4" xfId="10446" xr:uid="{00000000-0005-0000-0000-0000D71D0000}"/>
    <cellStyle name="Normal 13 2 5" xfId="10447" xr:uid="{00000000-0005-0000-0000-0000D81D0000}"/>
    <cellStyle name="Normal 13 2 5 2" xfId="10448" xr:uid="{00000000-0005-0000-0000-0000D91D0000}"/>
    <cellStyle name="Normal 13 2 5 3" xfId="26164" xr:uid="{7FEFA9D7-DF87-40C1-B228-BD560607F4E4}"/>
    <cellStyle name="Normal 13 2 6" xfId="10449" xr:uid="{00000000-0005-0000-0000-0000DA1D0000}"/>
    <cellStyle name="Normal 13 2 6 2" xfId="26165" xr:uid="{D32DF449-42B3-4FDD-95EF-E2CA789E6E17}"/>
    <cellStyle name="Normal 13 3" xfId="10450" xr:uid="{00000000-0005-0000-0000-0000DB1D0000}"/>
    <cellStyle name="Normal 13 3 2" xfId="10451" xr:uid="{00000000-0005-0000-0000-0000DC1D0000}"/>
    <cellStyle name="Normal 13 3 3" xfId="10452" xr:uid="{00000000-0005-0000-0000-0000DD1D0000}"/>
    <cellStyle name="Normal 13 4" xfId="10453" xr:uid="{00000000-0005-0000-0000-0000DE1D0000}"/>
    <cellStyle name="Normal 13 4 2" xfId="10454" xr:uid="{00000000-0005-0000-0000-0000DF1D0000}"/>
    <cellStyle name="Normal 13 4 2 2" xfId="10455" xr:uid="{00000000-0005-0000-0000-0000E01D0000}"/>
    <cellStyle name="Normal 13 4 2 2 2" xfId="10456" xr:uid="{00000000-0005-0000-0000-0000E11D0000}"/>
    <cellStyle name="Normal 13 4 2 2 2 2" xfId="26169" xr:uid="{3B1EBDCC-6EF5-4E69-B8E5-FC8B154900D1}"/>
    <cellStyle name="Normal 13 4 2 2 3" xfId="10457" xr:uid="{00000000-0005-0000-0000-0000E21D0000}"/>
    <cellStyle name="Normal 13 4 2 2 3 2" xfId="26170" xr:uid="{DBD57769-F1F5-447C-8E62-40B47EFCA62E}"/>
    <cellStyle name="Normal 13 4 2 2 4" xfId="26168" xr:uid="{8EC95297-ED0D-4CFC-AADB-B0600093A075}"/>
    <cellStyle name="Normal 13 4 2 3" xfId="10458" xr:uid="{00000000-0005-0000-0000-0000E31D0000}"/>
    <cellStyle name="Normal 13 4 2 3 2" xfId="26171" xr:uid="{30C1D42D-6C6D-49CD-8CF6-35194BE757E4}"/>
    <cellStyle name="Normal 13 4 2 4" xfId="10459" xr:uid="{00000000-0005-0000-0000-0000E41D0000}"/>
    <cellStyle name="Normal 13 4 2 4 2" xfId="26172" xr:uid="{2EB57F98-A63D-4DE1-B8BA-6A2A07086D4E}"/>
    <cellStyle name="Normal 13 4 2 5" xfId="26167" xr:uid="{2D2F8509-ABAB-4D47-B780-F1DA66FA0BFF}"/>
    <cellStyle name="Normal 13 4 3" xfId="10460" xr:uid="{00000000-0005-0000-0000-0000E51D0000}"/>
    <cellStyle name="Normal 13 4 3 2" xfId="10461" xr:uid="{00000000-0005-0000-0000-0000E61D0000}"/>
    <cellStyle name="Normal 13 4 3 2 2" xfId="26174" xr:uid="{08F5A8A3-310E-4D43-BF5F-96305170065B}"/>
    <cellStyle name="Normal 13 4 3 3" xfId="10462" xr:uid="{00000000-0005-0000-0000-0000E71D0000}"/>
    <cellStyle name="Normal 13 4 3 3 2" xfId="26175" xr:uid="{669A6126-53F4-46EC-85F1-891C38E14996}"/>
    <cellStyle name="Normal 13 4 3 4" xfId="26173" xr:uid="{D84DEB23-46D9-4FA6-B13F-863EC631192E}"/>
    <cellStyle name="Normal 13 4 4" xfId="10463" xr:uid="{00000000-0005-0000-0000-0000E81D0000}"/>
    <cellStyle name="Normal 13 4 4 2" xfId="26176" xr:uid="{6B9BC789-4528-46CF-8AED-EE4F9668A02E}"/>
    <cellStyle name="Normal 13 4 5" xfId="10464" xr:uid="{00000000-0005-0000-0000-0000E91D0000}"/>
    <cellStyle name="Normal 13 4 5 2" xfId="26177" xr:uid="{F9C8DBF3-7E08-4D9A-8B21-225763C76891}"/>
    <cellStyle name="Normal 13 4 6" xfId="26166" xr:uid="{4D43C819-0C96-4B11-8B4D-9FC142788B3A}"/>
    <cellStyle name="Normal 13 5" xfId="10465" xr:uid="{00000000-0005-0000-0000-0000EA1D0000}"/>
    <cellStyle name="Normal 13 5 2" xfId="10466" xr:uid="{00000000-0005-0000-0000-0000EB1D0000}"/>
    <cellStyle name="Normal 13 5 3" xfId="10467" xr:uid="{00000000-0005-0000-0000-0000EC1D0000}"/>
    <cellStyle name="Normal 13 6" xfId="10468" xr:uid="{00000000-0005-0000-0000-0000ED1D0000}"/>
    <cellStyle name="Normal 13 6 2" xfId="10469" xr:uid="{00000000-0005-0000-0000-0000EE1D0000}"/>
    <cellStyle name="Normal 13 6 2 2" xfId="10470" xr:uid="{00000000-0005-0000-0000-0000EF1D0000}"/>
    <cellStyle name="Normal 13 6 2 2 2" xfId="26180" xr:uid="{C89AEA4A-513E-47FA-B7FB-2DE7E5051E49}"/>
    <cellStyle name="Normal 13 6 2 3" xfId="10471" xr:uid="{00000000-0005-0000-0000-0000F01D0000}"/>
    <cellStyle name="Normal 13 6 2 3 2" xfId="26181" xr:uid="{CD646D9A-E31B-4F49-924E-AAE5161834F9}"/>
    <cellStyle name="Normal 13 6 2 4" xfId="26179" xr:uid="{519CAE74-13E1-4689-A04C-22BD1329C7E7}"/>
    <cellStyle name="Normal 13 6 3" xfId="10472" xr:uid="{00000000-0005-0000-0000-0000F11D0000}"/>
    <cellStyle name="Normal 13 6 3 2" xfId="26182" xr:uid="{1317C117-13A6-4473-8CD8-86826DBAA2A7}"/>
    <cellStyle name="Normal 13 6 4" xfId="10473" xr:uid="{00000000-0005-0000-0000-0000F21D0000}"/>
    <cellStyle name="Normal 13 6 4 2" xfId="26183" xr:uid="{A89D6CCA-D7F1-4AB9-B245-1C39E235BE2B}"/>
    <cellStyle name="Normal 13 6 5" xfId="26178" xr:uid="{D969FF43-E547-4091-A4DA-9FE974970818}"/>
    <cellStyle name="Normal 13 7" xfId="10474" xr:uid="{00000000-0005-0000-0000-0000F31D0000}"/>
    <cellStyle name="Normal 13 7 2" xfId="10475" xr:uid="{00000000-0005-0000-0000-0000F41D0000}"/>
    <cellStyle name="Normal 13 7 2 2" xfId="10476" xr:uid="{00000000-0005-0000-0000-0000F51D0000}"/>
    <cellStyle name="Normal 13 7 2 2 2" xfId="26186" xr:uid="{18CDAEC2-BE05-48BA-8662-31030F1950AB}"/>
    <cellStyle name="Normal 13 7 2 3" xfId="10477" xr:uid="{00000000-0005-0000-0000-0000F61D0000}"/>
    <cellStyle name="Normal 13 7 2 3 2" xfId="26187" xr:uid="{0F22AB1D-2CF4-477E-A4E0-7A52005644DD}"/>
    <cellStyle name="Normal 13 7 2 4" xfId="26185" xr:uid="{7F1C17B1-9401-4380-8562-D148A247357C}"/>
    <cellStyle name="Normal 13 7 3" xfId="10478" xr:uid="{00000000-0005-0000-0000-0000F71D0000}"/>
    <cellStyle name="Normal 13 7 3 2" xfId="26188" xr:uid="{1EE5DDC4-817D-4E68-8225-988C0256FF86}"/>
    <cellStyle name="Normal 13 7 4" xfId="10479" xr:uid="{00000000-0005-0000-0000-0000F81D0000}"/>
    <cellStyle name="Normal 13 7 4 2" xfId="26189" xr:uid="{0E29FEF8-0D12-49A4-B53A-27DEF691935A}"/>
    <cellStyle name="Normal 13 7 5" xfId="26184" xr:uid="{0E9CD979-4781-423B-8688-A7094590FA12}"/>
    <cellStyle name="Normal 13 8" xfId="10480" xr:uid="{00000000-0005-0000-0000-0000F91D0000}"/>
    <cellStyle name="Normal 13 8 2" xfId="10481" xr:uid="{00000000-0005-0000-0000-0000FA1D0000}"/>
    <cellStyle name="Normal 13 8 3" xfId="10482" xr:uid="{00000000-0005-0000-0000-0000FB1D0000}"/>
    <cellStyle name="Normal 13 9" xfId="10483" xr:uid="{00000000-0005-0000-0000-0000FC1D0000}"/>
    <cellStyle name="Normal 13 9 2" xfId="10484" xr:uid="{00000000-0005-0000-0000-0000FD1D0000}"/>
    <cellStyle name="Normal 13 9 2 2" xfId="26191" xr:uid="{9CA7CAE5-6031-4B4F-89EE-54B1DFB68345}"/>
    <cellStyle name="Normal 13 9 3" xfId="10485" xr:uid="{00000000-0005-0000-0000-0000FE1D0000}"/>
    <cellStyle name="Normal 13 9 3 2" xfId="26192" xr:uid="{3F72E5AC-5459-424A-AAFD-A1D4D1598390}"/>
    <cellStyle name="Normal 13 9 4" xfId="26190" xr:uid="{448F3452-AB31-4B7A-8D64-8E47534C8AA4}"/>
    <cellStyle name="Normal 130" xfId="10486" xr:uid="{00000000-0005-0000-0000-0000FF1D0000}"/>
    <cellStyle name="Normal 130 2" xfId="10487" xr:uid="{00000000-0005-0000-0000-0000001E0000}"/>
    <cellStyle name="Normal 130 2 2" xfId="26193" xr:uid="{96DEC967-6C3D-4C18-9175-604F0EAB39A1}"/>
    <cellStyle name="Normal 131" xfId="5283" xr:uid="{00000000-0005-0000-0000-0000011E0000}"/>
    <cellStyle name="Normal 131 2" xfId="10488" xr:uid="{00000000-0005-0000-0000-0000021E0000}"/>
    <cellStyle name="Normal 131 2 2" xfId="26194" xr:uid="{A759D37E-FEF1-4C5A-AA3C-DA50C22863D9}"/>
    <cellStyle name="Normal 132" xfId="10489" xr:uid="{00000000-0005-0000-0000-0000031E0000}"/>
    <cellStyle name="Normal 132 2" xfId="10490" xr:uid="{00000000-0005-0000-0000-0000041E0000}"/>
    <cellStyle name="Normal 132 2 2" xfId="26195" xr:uid="{C282AA42-7081-4AB9-AF6F-44D8EF138504}"/>
    <cellStyle name="Normal 133" xfId="5282" xr:uid="{00000000-0005-0000-0000-0000051E0000}"/>
    <cellStyle name="Normal 133 2" xfId="10491" xr:uid="{00000000-0005-0000-0000-0000061E0000}"/>
    <cellStyle name="Normal 133 2 2" xfId="26196" xr:uid="{8F1D9904-86DD-4A18-9CBA-D949DEFD16F1}"/>
    <cellStyle name="Normal 134" xfId="10492" xr:uid="{00000000-0005-0000-0000-0000071E0000}"/>
    <cellStyle name="Normal 134 2" xfId="10493" xr:uid="{00000000-0005-0000-0000-0000081E0000}"/>
    <cellStyle name="Normal 134 2 2" xfId="26197" xr:uid="{3826A48A-CDFB-402A-94D1-A62AAA256124}"/>
    <cellStyle name="Normal 135" xfId="10494" xr:uid="{00000000-0005-0000-0000-0000091E0000}"/>
    <cellStyle name="Normal 135 2" xfId="10495" xr:uid="{00000000-0005-0000-0000-00000A1E0000}"/>
    <cellStyle name="Normal 135 2 2" xfId="26198" xr:uid="{05FF51CE-CD48-4D05-819F-A6076B3641FB}"/>
    <cellStyle name="Normal 136" xfId="5281" xr:uid="{00000000-0005-0000-0000-00000B1E0000}"/>
    <cellStyle name="Normal 136 2" xfId="10496" xr:uid="{00000000-0005-0000-0000-00000C1E0000}"/>
    <cellStyle name="Normal 136 2 2" xfId="26199" xr:uid="{E77834AC-24FF-4D63-8F5C-C1DA5A4979A4}"/>
    <cellStyle name="Normal 137" xfId="10497" xr:uid="{00000000-0005-0000-0000-00000D1E0000}"/>
    <cellStyle name="Normal 137 2" xfId="10498" xr:uid="{00000000-0005-0000-0000-00000E1E0000}"/>
    <cellStyle name="Normal 137 2 2" xfId="26200" xr:uid="{0B6D6933-CEF6-41D8-9642-DA41A2FE3445}"/>
    <cellStyle name="Normal 138" xfId="5280" xr:uid="{00000000-0005-0000-0000-00000F1E0000}"/>
    <cellStyle name="Normal 138 2" xfId="10499" xr:uid="{00000000-0005-0000-0000-0000101E0000}"/>
    <cellStyle name="Normal 138 2 2" xfId="26201" xr:uid="{D09CC4C6-6CC5-4378-8858-80B92FC19607}"/>
    <cellStyle name="Normal 139" xfId="5279" xr:uid="{00000000-0005-0000-0000-0000111E0000}"/>
    <cellStyle name="Normal 139 2" xfId="10500" xr:uid="{00000000-0005-0000-0000-0000121E0000}"/>
    <cellStyle name="Normal 139 2 2" xfId="26202" xr:uid="{F4F1A5DD-89C5-4003-8F04-C40A67258626}"/>
    <cellStyle name="Normal 14" xfId="607" xr:uid="{00000000-0005-0000-0000-0000F5010000}"/>
    <cellStyle name="Normal 14 2" xfId="608" xr:uid="{00000000-0005-0000-0000-0000F6010000}"/>
    <cellStyle name="Normal 14 2 2" xfId="10501" xr:uid="{00000000-0005-0000-0000-0000151E0000}"/>
    <cellStyle name="Normal 14 2 2 2" xfId="10502" xr:uid="{00000000-0005-0000-0000-0000161E0000}"/>
    <cellStyle name="Normal 14 2 2 3" xfId="26203" xr:uid="{759B62AF-4C32-4E45-A042-F6D9B5CA42DF}"/>
    <cellStyle name="Normal 14 2 3" xfId="10503" xr:uid="{00000000-0005-0000-0000-0000171E0000}"/>
    <cellStyle name="Normal 14 2 4" xfId="10504" xr:uid="{00000000-0005-0000-0000-0000181E0000}"/>
    <cellStyle name="Normal 14 2 5" xfId="10505" xr:uid="{00000000-0005-0000-0000-0000191E0000}"/>
    <cellStyle name="Normal 14 2 5 2" xfId="26204" xr:uid="{8AC2DA34-02CE-4480-BD0E-45FE27533B62}"/>
    <cellStyle name="Normal 14 2 6" xfId="5389" xr:uid="{00000000-0005-0000-0000-0000141E0000}"/>
    <cellStyle name="Normal 14 3" xfId="10506" xr:uid="{00000000-0005-0000-0000-00001A1E0000}"/>
    <cellStyle name="Normal 14 3 2" xfId="10507" xr:uid="{00000000-0005-0000-0000-00001B1E0000}"/>
    <cellStyle name="Normal 14 3 2 2" xfId="10508" xr:uid="{00000000-0005-0000-0000-00001C1E0000}"/>
    <cellStyle name="Normal 14 3 3" xfId="10509" xr:uid="{00000000-0005-0000-0000-00001D1E0000}"/>
    <cellStyle name="Normal 14 3 3 2" xfId="26205" xr:uid="{13F287AC-AC0C-45FD-8151-AF45455804B2}"/>
    <cellStyle name="Normal 14 4" xfId="10510" xr:uid="{00000000-0005-0000-0000-00001E1E0000}"/>
    <cellStyle name="Normal 14 5" xfId="10511" xr:uid="{00000000-0005-0000-0000-00001F1E0000}"/>
    <cellStyle name="Normal 14 5 2" xfId="10512" xr:uid="{00000000-0005-0000-0000-0000201E0000}"/>
    <cellStyle name="Normal 14 5 2 2" xfId="26207" xr:uid="{31DF3BE5-F725-41CC-9187-54DE64EAD73D}"/>
    <cellStyle name="Normal 14 5 3" xfId="10513" xr:uid="{00000000-0005-0000-0000-0000211E0000}"/>
    <cellStyle name="Normal 14 5 3 2" xfId="26208" xr:uid="{AF950BC0-6075-4355-A4FC-DDEC8493F328}"/>
    <cellStyle name="Normal 14 5 4" xfId="26206" xr:uid="{D5D0D22F-A8BB-46FA-9B6F-82F71D8E3837}"/>
    <cellStyle name="Normal 14 6" xfId="10514" xr:uid="{00000000-0005-0000-0000-0000221E0000}"/>
    <cellStyle name="Normal 14 6 2" xfId="26209" xr:uid="{CB12E8AA-C500-4CE9-BCF0-36B0C574679C}"/>
    <cellStyle name="Normal 14 7" xfId="10515" xr:uid="{00000000-0005-0000-0000-0000231E0000}"/>
    <cellStyle name="Normal 14 7 2" xfId="26210" xr:uid="{46F2C26A-BAC4-40B5-8F08-D3ED8742F2A0}"/>
    <cellStyle name="Normal 14_App b.3 Unspent_" xfId="609" xr:uid="{00000000-0005-0000-0000-0000F7010000}"/>
    <cellStyle name="Normal 140" xfId="5278" xr:uid="{00000000-0005-0000-0000-0000241E0000}"/>
    <cellStyle name="Normal 140 2" xfId="10516" xr:uid="{00000000-0005-0000-0000-0000251E0000}"/>
    <cellStyle name="Normal 140 2 2" xfId="26211" xr:uid="{023059CB-17FE-4DE4-B0A2-1CA88C12A305}"/>
    <cellStyle name="Normal 141" xfId="5277" xr:uid="{00000000-0005-0000-0000-0000261E0000}"/>
    <cellStyle name="Normal 141 2" xfId="10517" xr:uid="{00000000-0005-0000-0000-0000271E0000}"/>
    <cellStyle name="Normal 141 2 2" xfId="26212" xr:uid="{A117802C-CB42-49C5-A29E-A881D31834C0}"/>
    <cellStyle name="Normal 142" xfId="10518" xr:uid="{00000000-0005-0000-0000-0000281E0000}"/>
    <cellStyle name="Normal 142 2" xfId="10519" xr:uid="{00000000-0005-0000-0000-0000291E0000}"/>
    <cellStyle name="Normal 142 2 2" xfId="26213" xr:uid="{BC95F13C-0C94-499A-8DEF-81E0817560C1}"/>
    <cellStyle name="Normal 143" xfId="10520" xr:uid="{00000000-0005-0000-0000-00002A1E0000}"/>
    <cellStyle name="Normal 143 2" xfId="10521" xr:uid="{00000000-0005-0000-0000-00002B1E0000}"/>
    <cellStyle name="Normal 143 2 2" xfId="26215" xr:uid="{6D373AE2-0285-456E-9EFA-B590B859D24C}"/>
    <cellStyle name="Normal 143 3" xfId="26214" xr:uid="{BD2092D0-4D20-4E7D-9E8C-289839E1B3D6}"/>
    <cellStyle name="Normal 144" xfId="10522" xr:uid="{00000000-0005-0000-0000-00002C1E0000}"/>
    <cellStyle name="Normal 144 2" xfId="10523" xr:uid="{00000000-0005-0000-0000-00002D1E0000}"/>
    <cellStyle name="Normal 144 2 2" xfId="26217" xr:uid="{BFA055DB-58AE-4F8C-A7FC-BEDFBA8567F6}"/>
    <cellStyle name="Normal 144 3" xfId="26216" xr:uid="{DABF12F1-B52C-4F5A-A09D-66955F0F6EFF}"/>
    <cellStyle name="Normal 145" xfId="10524" xr:uid="{00000000-0005-0000-0000-00002E1E0000}"/>
    <cellStyle name="Normal 145 2" xfId="10525" xr:uid="{00000000-0005-0000-0000-00002F1E0000}"/>
    <cellStyle name="Normal 145 2 2" xfId="26218" xr:uid="{0E1CFF9C-3196-4CE7-939E-AF019FE0EAC0}"/>
    <cellStyle name="Normal 146" xfId="5276" xr:uid="{00000000-0005-0000-0000-0000301E0000}"/>
    <cellStyle name="Normal 146 2" xfId="10526" xr:uid="{00000000-0005-0000-0000-0000311E0000}"/>
    <cellStyle name="Normal 146 2 2" xfId="26219" xr:uid="{86D54250-BC77-43DD-BE18-C8938A9A4FE7}"/>
    <cellStyle name="Normal 147" xfId="10527" xr:uid="{00000000-0005-0000-0000-0000321E0000}"/>
    <cellStyle name="Normal 147 2" xfId="10528" xr:uid="{00000000-0005-0000-0000-0000331E0000}"/>
    <cellStyle name="Normal 147 2 2" xfId="26220" xr:uid="{13902442-1F07-4862-B1ED-199B6517D199}"/>
    <cellStyle name="Normal 148" xfId="10529" xr:uid="{00000000-0005-0000-0000-0000341E0000}"/>
    <cellStyle name="Normal 148 2" xfId="10530" xr:uid="{00000000-0005-0000-0000-0000351E0000}"/>
    <cellStyle name="Normal 148 2 2" xfId="26222" xr:uid="{683F0874-8C8E-480D-A195-3A711B07942B}"/>
    <cellStyle name="Normal 148 3" xfId="26221" xr:uid="{40AABA64-6C24-41D0-A9F2-3B928D95C8C6}"/>
    <cellStyle name="Normal 149" xfId="10531" xr:uid="{00000000-0005-0000-0000-0000361E0000}"/>
    <cellStyle name="Normal 149 2" xfId="26223" xr:uid="{31FAD8FE-058C-4A4C-8DA0-B454B77CB221}"/>
    <cellStyle name="Normal 15" xfId="610" xr:uid="{00000000-0005-0000-0000-0000F8010000}"/>
    <cellStyle name="Normal 15 10" xfId="5388" xr:uid="{00000000-0005-0000-0000-0000371E0000}"/>
    <cellStyle name="Normal 15 2" xfId="611" xr:uid="{00000000-0005-0000-0000-0000F9010000}"/>
    <cellStyle name="Normal 15 2 2" xfId="10532" xr:uid="{00000000-0005-0000-0000-0000391E0000}"/>
    <cellStyle name="Normal 15 2 2 2" xfId="10533" xr:uid="{00000000-0005-0000-0000-00003A1E0000}"/>
    <cellStyle name="Normal 15 2 2 3" xfId="10534" xr:uid="{00000000-0005-0000-0000-00003B1E0000}"/>
    <cellStyle name="Normal 15 2 3" xfId="5387" xr:uid="{00000000-0005-0000-0000-0000381E0000}"/>
    <cellStyle name="Normal 15 3" xfId="5386" xr:uid="{00000000-0005-0000-0000-00003C1E0000}"/>
    <cellStyle name="Normal 15 4" xfId="10535" xr:uid="{00000000-0005-0000-0000-00003D1E0000}"/>
    <cellStyle name="Normal 15 4 2" xfId="10536" xr:uid="{00000000-0005-0000-0000-00003E1E0000}"/>
    <cellStyle name="Normal 15 4 2 2" xfId="10537" xr:uid="{00000000-0005-0000-0000-00003F1E0000}"/>
    <cellStyle name="Normal 15 4 2 3" xfId="26224" xr:uid="{B21DCC9F-87F0-4537-81EE-2B85F6098BB4}"/>
    <cellStyle name="Normal 15 4 3" xfId="10538" xr:uid="{00000000-0005-0000-0000-0000401E0000}"/>
    <cellStyle name="Normal 15 4 4" xfId="10539" xr:uid="{00000000-0005-0000-0000-0000411E0000}"/>
    <cellStyle name="Normal 15 4 4 2" xfId="26225" xr:uid="{9581BCC1-27C9-4004-93A6-5ECA6B890A47}"/>
    <cellStyle name="Normal 15 5" xfId="10540" xr:uid="{00000000-0005-0000-0000-0000421E0000}"/>
    <cellStyle name="Normal 15 5 2" xfId="10541" xr:uid="{00000000-0005-0000-0000-0000431E0000}"/>
    <cellStyle name="Normal 15 5 2 2" xfId="10542" xr:uid="{00000000-0005-0000-0000-0000441E0000}"/>
    <cellStyle name="Normal 15 5 2 2 2" xfId="26228" xr:uid="{930B46BA-C896-4AE2-8466-88B41BDF8EE9}"/>
    <cellStyle name="Normal 15 5 2 3" xfId="10543" xr:uid="{00000000-0005-0000-0000-0000451E0000}"/>
    <cellStyle name="Normal 15 5 2 3 2" xfId="26229" xr:uid="{F1F62B57-BFCA-4099-B428-A7AFE769B010}"/>
    <cellStyle name="Normal 15 5 2 4" xfId="26227" xr:uid="{41B90A3D-14C4-4CA8-A7D9-A708A7BBCC8D}"/>
    <cellStyle name="Normal 15 5 3" xfId="10544" xr:uid="{00000000-0005-0000-0000-0000461E0000}"/>
    <cellStyle name="Normal 15 5 3 2" xfId="26230" xr:uid="{8F3136FB-F383-4684-B7A3-81237AF5B619}"/>
    <cellStyle name="Normal 15 5 4" xfId="10545" xr:uid="{00000000-0005-0000-0000-0000471E0000}"/>
    <cellStyle name="Normal 15 5 4 2" xfId="26231" xr:uid="{040D02D2-E924-4444-8CA6-3D471D6DA481}"/>
    <cellStyle name="Normal 15 5 5" xfId="26226" xr:uid="{B245CCB7-40BC-4956-AEFE-1D95C2175D6E}"/>
    <cellStyle name="Normal 15 6" xfId="10546" xr:uid="{00000000-0005-0000-0000-0000481E0000}"/>
    <cellStyle name="Normal 15 6 2" xfId="10547" xr:uid="{00000000-0005-0000-0000-0000491E0000}"/>
    <cellStyle name="Normal 15 6 3" xfId="10548" xr:uid="{00000000-0005-0000-0000-00004A1E0000}"/>
    <cellStyle name="Normal 15 7" xfId="10549" xr:uid="{00000000-0005-0000-0000-00004B1E0000}"/>
    <cellStyle name="Normal 15 7 2" xfId="10550" xr:uid="{00000000-0005-0000-0000-00004C1E0000}"/>
    <cellStyle name="Normal 15 7 2 2" xfId="26233" xr:uid="{D72131C2-80D3-406F-A972-A11B3318F098}"/>
    <cellStyle name="Normal 15 7 3" xfId="10551" xr:uid="{00000000-0005-0000-0000-00004D1E0000}"/>
    <cellStyle name="Normal 15 7 3 2" xfId="26234" xr:uid="{65518F1F-0A81-482D-A173-42CBB5F9972B}"/>
    <cellStyle name="Normal 15 7 4" xfId="26232" xr:uid="{6259DC94-85BF-4759-B17F-71277415DECA}"/>
    <cellStyle name="Normal 15 8" xfId="10552" xr:uid="{00000000-0005-0000-0000-00004E1E0000}"/>
    <cellStyle name="Normal 15 8 2" xfId="26235" xr:uid="{0C28466E-C0F4-4008-97ED-CEFC840E43D5}"/>
    <cellStyle name="Normal 15 9" xfId="10553" xr:uid="{00000000-0005-0000-0000-00004F1E0000}"/>
    <cellStyle name="Normal 15 9 2" xfId="26236" xr:uid="{B1D9F87A-A295-4533-9108-F93609CA7904}"/>
    <cellStyle name="Normal 15_App b.3 Unspent_" xfId="612" xr:uid="{00000000-0005-0000-0000-0000FA010000}"/>
    <cellStyle name="Normal 150" xfId="10554" xr:uid="{00000000-0005-0000-0000-0000501E0000}"/>
    <cellStyle name="Normal 150 2" xfId="26237" xr:uid="{8C379DFF-8C7D-43A7-8B56-2DEFB9A9F071}"/>
    <cellStyle name="Normal 151" xfId="10555" xr:uid="{00000000-0005-0000-0000-0000511E0000}"/>
    <cellStyle name="Normal 151 2" xfId="26238" xr:uid="{D1B1F119-F2D7-4AFB-8A2B-FF49AF4FFC51}"/>
    <cellStyle name="Normal 152" xfId="10556" xr:uid="{00000000-0005-0000-0000-0000521E0000}"/>
    <cellStyle name="Normal 152 2" xfId="26239" xr:uid="{7AF92290-3AE9-4B43-8356-0868E0ED32D8}"/>
    <cellStyle name="Normal 153" xfId="2871" xr:uid="{00000000-0005-0000-0000-0000FB010000}"/>
    <cellStyle name="Normal 153 2" xfId="10557" xr:uid="{00000000-0005-0000-0000-0000531E0000}"/>
    <cellStyle name="Normal 153 2 2" xfId="26240" xr:uid="{D1F87426-DA04-4A79-AEB2-14E398C505D7}"/>
    <cellStyle name="Normal 154" xfId="10558" xr:uid="{00000000-0005-0000-0000-0000541E0000}"/>
    <cellStyle name="Normal 154 2" xfId="26241" xr:uid="{9559E894-318C-4473-AF44-4481B0779062}"/>
    <cellStyle name="Normal 155" xfId="10559" xr:uid="{00000000-0005-0000-0000-0000551E0000}"/>
    <cellStyle name="Normal 155 2" xfId="26242" xr:uid="{B994E320-B197-44FB-8B3D-187C44D12E51}"/>
    <cellStyle name="Normal 156" xfId="10560" xr:uid="{00000000-0005-0000-0000-0000561E0000}"/>
    <cellStyle name="Normal 156 2" xfId="26243" xr:uid="{74055541-B572-46B1-892B-1F1A4154F22E}"/>
    <cellStyle name="Normal 157" xfId="10561" xr:uid="{00000000-0005-0000-0000-0000571E0000}"/>
    <cellStyle name="Normal 157 2" xfId="26244" xr:uid="{1C545A04-C1B6-4168-913C-AB59B388A772}"/>
    <cellStyle name="Normal 158" xfId="10562" xr:uid="{00000000-0005-0000-0000-0000581E0000}"/>
    <cellStyle name="Normal 158 2" xfId="26245" xr:uid="{8D22943E-7E01-477D-A0D1-BADF0C2F3E7C}"/>
    <cellStyle name="Normal 159" xfId="10563" xr:uid="{00000000-0005-0000-0000-0000591E0000}"/>
    <cellStyle name="Normal 159 2" xfId="26246" xr:uid="{7826C5EF-B371-43A3-8F8D-E497498BC4AE}"/>
    <cellStyle name="Normal 16" xfId="613" xr:uid="{00000000-0005-0000-0000-0000FC010000}"/>
    <cellStyle name="Normal 16 10" xfId="10564" xr:uid="{00000000-0005-0000-0000-00005B1E0000}"/>
    <cellStyle name="Normal 16 10 2" xfId="26247" xr:uid="{45C8F2DF-56D2-46B4-96E3-9B9CA0802B9D}"/>
    <cellStyle name="Normal 16 2" xfId="614" xr:uid="{00000000-0005-0000-0000-0000FD010000}"/>
    <cellStyle name="Normal 16 2 2" xfId="10565" xr:uid="{00000000-0005-0000-0000-00005D1E0000}"/>
    <cellStyle name="Normal 16 2 2 2" xfId="10566" xr:uid="{00000000-0005-0000-0000-00005E1E0000}"/>
    <cellStyle name="Normal 16 2 3" xfId="10567" xr:uid="{00000000-0005-0000-0000-00005F1E0000}"/>
    <cellStyle name="Normal 16 2 4" xfId="10568" xr:uid="{00000000-0005-0000-0000-0000601E0000}"/>
    <cellStyle name="Normal 16 2 5" xfId="5385" xr:uid="{00000000-0005-0000-0000-00005C1E0000}"/>
    <cellStyle name="Normal 16 3" xfId="10569" xr:uid="{00000000-0005-0000-0000-0000611E0000}"/>
    <cellStyle name="Normal 16 3 2" xfId="10570" xr:uid="{00000000-0005-0000-0000-0000621E0000}"/>
    <cellStyle name="Normal 16 4" xfId="10571" xr:uid="{00000000-0005-0000-0000-0000631E0000}"/>
    <cellStyle name="Normal 16 4 2" xfId="10572" xr:uid="{00000000-0005-0000-0000-0000641E0000}"/>
    <cellStyle name="Normal 16 5" xfId="10573" xr:uid="{00000000-0005-0000-0000-0000651E0000}"/>
    <cellStyle name="Normal 16 5 2" xfId="10574" xr:uid="{00000000-0005-0000-0000-0000661E0000}"/>
    <cellStyle name="Normal 16 5 2 2" xfId="10575" xr:uid="{00000000-0005-0000-0000-0000671E0000}"/>
    <cellStyle name="Normal 16 5 2 2 2" xfId="10576" xr:uid="{00000000-0005-0000-0000-0000681E0000}"/>
    <cellStyle name="Normal 16 5 2 2 2 2" xfId="26251" xr:uid="{D22A6BA0-23E2-4362-A5C5-BD5418FB1954}"/>
    <cellStyle name="Normal 16 5 2 2 3" xfId="10577" xr:uid="{00000000-0005-0000-0000-0000691E0000}"/>
    <cellStyle name="Normal 16 5 2 2 3 2" xfId="26252" xr:uid="{B6D46D64-FD18-4BA7-BB91-0E7E176E7E98}"/>
    <cellStyle name="Normal 16 5 2 2 4" xfId="26250" xr:uid="{F959B2BD-63CE-4A0E-BE39-E4DD79F5375D}"/>
    <cellStyle name="Normal 16 5 2 3" xfId="10578" xr:uid="{00000000-0005-0000-0000-00006A1E0000}"/>
    <cellStyle name="Normal 16 5 2 3 2" xfId="26253" xr:uid="{21689A0D-B60E-4E68-B016-7EC103238581}"/>
    <cellStyle name="Normal 16 5 2 4" xfId="10579" xr:uid="{00000000-0005-0000-0000-00006B1E0000}"/>
    <cellStyle name="Normal 16 5 2 4 2" xfId="26254" xr:uid="{B1EAEFF0-690A-4E92-AE04-E6988A8ECCB9}"/>
    <cellStyle name="Normal 16 5 2 5" xfId="26249" xr:uid="{B3CC5077-95F5-40A5-92EE-F57F1AFACF11}"/>
    <cellStyle name="Normal 16 5 3" xfId="10580" xr:uid="{00000000-0005-0000-0000-00006C1E0000}"/>
    <cellStyle name="Normal 16 5 3 2" xfId="10581" xr:uid="{00000000-0005-0000-0000-00006D1E0000}"/>
    <cellStyle name="Normal 16 5 3 2 2" xfId="26256" xr:uid="{B21564E2-514B-4005-884D-656566AAA272}"/>
    <cellStyle name="Normal 16 5 3 3" xfId="10582" xr:uid="{00000000-0005-0000-0000-00006E1E0000}"/>
    <cellStyle name="Normal 16 5 3 3 2" xfId="26257" xr:uid="{45B46D8F-7BD4-4D39-B47E-48BD3F104791}"/>
    <cellStyle name="Normal 16 5 3 4" xfId="26255" xr:uid="{43859BBF-25C2-4BE9-A38A-7E34B14DCC18}"/>
    <cellStyle name="Normal 16 5 4" xfId="10583" xr:uid="{00000000-0005-0000-0000-00006F1E0000}"/>
    <cellStyle name="Normal 16 5 4 2" xfId="26258" xr:uid="{7B9CB9FB-DEC4-4F61-B76F-295001DBE3D0}"/>
    <cellStyle name="Normal 16 5 5" xfId="10584" xr:uid="{00000000-0005-0000-0000-0000701E0000}"/>
    <cellStyle name="Normal 16 5 5 2" xfId="26259" xr:uid="{2653345B-6AA4-4F7D-B616-DB7E0450CD58}"/>
    <cellStyle name="Normal 16 5 6" xfId="26248" xr:uid="{7EB2C5F0-2CDB-4748-89FC-3B27BEA80093}"/>
    <cellStyle name="Normal 16 6" xfId="10585" xr:uid="{00000000-0005-0000-0000-0000711E0000}"/>
    <cellStyle name="Normal 16 6 2" xfId="10586" xr:uid="{00000000-0005-0000-0000-0000721E0000}"/>
    <cellStyle name="Normal 16 6 2 2" xfId="10587" xr:uid="{00000000-0005-0000-0000-0000731E0000}"/>
    <cellStyle name="Normal 16 6 2 2 2" xfId="26262" xr:uid="{1A47CA5F-7F29-4F14-A310-F95E9FF8FFB9}"/>
    <cellStyle name="Normal 16 6 2 3" xfId="10588" xr:uid="{00000000-0005-0000-0000-0000741E0000}"/>
    <cellStyle name="Normal 16 6 2 3 2" xfId="26263" xr:uid="{C957E8C5-53C8-4702-892D-312353971A0B}"/>
    <cellStyle name="Normal 16 6 2 4" xfId="26261" xr:uid="{326EC2A5-AD74-49A6-8A53-4861DB012E16}"/>
    <cellStyle name="Normal 16 6 3" xfId="10589" xr:uid="{00000000-0005-0000-0000-0000751E0000}"/>
    <cellStyle name="Normal 16 6 3 2" xfId="26264" xr:uid="{AF102239-B43F-422A-AD9F-2C4B320BFD66}"/>
    <cellStyle name="Normal 16 6 4" xfId="10590" xr:uid="{00000000-0005-0000-0000-0000761E0000}"/>
    <cellStyle name="Normal 16 6 4 2" xfId="26265" xr:uid="{9A9454B8-4E27-4B41-A8B6-9EE6406E8F5C}"/>
    <cellStyle name="Normal 16 6 5" xfId="26260" xr:uid="{759C272A-3177-48E5-BFE3-2C776DFCE297}"/>
    <cellStyle name="Normal 16 7" xfId="10591" xr:uid="{00000000-0005-0000-0000-0000771E0000}"/>
    <cellStyle name="Normal 16 8" xfId="10592" xr:uid="{00000000-0005-0000-0000-0000781E0000}"/>
    <cellStyle name="Normal 16 8 2" xfId="10593" xr:uid="{00000000-0005-0000-0000-0000791E0000}"/>
    <cellStyle name="Normal 16 8 2 2" xfId="26266" xr:uid="{2DFF1EDD-AB4B-4784-B42B-0C76C8CD6C85}"/>
    <cellStyle name="Normal 16 9" xfId="10594" xr:uid="{00000000-0005-0000-0000-00007A1E0000}"/>
    <cellStyle name="Normal 16 9 2" xfId="26267" xr:uid="{5D6A8DB0-892B-48D7-AE70-160F240FDB90}"/>
    <cellStyle name="Normal 16_App b.3 Unspent_" xfId="615" xr:uid="{00000000-0005-0000-0000-0000FE010000}"/>
    <cellStyle name="Normal 160" xfId="10595" xr:uid="{00000000-0005-0000-0000-00007B1E0000}"/>
    <cellStyle name="Normal 160 2" xfId="26268" xr:uid="{1713A2B8-0CA5-4D0D-911F-093BD5497990}"/>
    <cellStyle name="Normal 161" xfId="10596" xr:uid="{00000000-0005-0000-0000-00007C1E0000}"/>
    <cellStyle name="Normal 161 2" xfId="26269" xr:uid="{AC595619-35D3-479B-8813-A81F4E49082A}"/>
    <cellStyle name="Normal 162" xfId="10597" xr:uid="{00000000-0005-0000-0000-00007D1E0000}"/>
    <cellStyle name="Normal 162 2" xfId="26270" xr:uid="{A94FCD0A-61DD-4608-8766-F40EB0181AD6}"/>
    <cellStyle name="Normal 163" xfId="10598" xr:uid="{00000000-0005-0000-0000-00007E1E0000}"/>
    <cellStyle name="Normal 163 2" xfId="26271" xr:uid="{C2DDC6BF-2898-49A0-9276-F0672033B8FD}"/>
    <cellStyle name="Normal 164" xfId="10599" xr:uid="{00000000-0005-0000-0000-00007F1E0000}"/>
    <cellStyle name="Normal 164 2" xfId="26272" xr:uid="{ACF57177-6695-4C8D-AA84-DDAE26C742BD}"/>
    <cellStyle name="Normal 165" xfId="5275" xr:uid="{00000000-0005-0000-0000-0000801E0000}"/>
    <cellStyle name="Normal 165 2" xfId="23282" xr:uid="{8441A1FD-ADB2-4D48-9F49-0BB6D35B2E84}"/>
    <cellStyle name="Normal 165 3 4" xfId="10600" xr:uid="{00000000-0005-0000-0000-0000811E0000}"/>
    <cellStyle name="Normal 165 3 4 2" xfId="26273" xr:uid="{3AD42A04-F862-473E-8CA0-0D242BA0363C}"/>
    <cellStyle name="Normal 166" xfId="10601" xr:uid="{00000000-0005-0000-0000-0000821E0000}"/>
    <cellStyle name="Normal 166 2" xfId="26274" xr:uid="{E8E3C062-22DD-4D1F-9EBB-56B82C1347FF}"/>
    <cellStyle name="Normal 167" xfId="10602" xr:uid="{00000000-0005-0000-0000-0000831E0000}"/>
    <cellStyle name="Normal 167 2" xfId="26275" xr:uid="{10FE861A-69E0-417F-8B7F-3825D7907FDF}"/>
    <cellStyle name="Normal 168" xfId="5274" xr:uid="{00000000-0005-0000-0000-0000841E0000}"/>
    <cellStyle name="Normal 168 2" xfId="23281" xr:uid="{5A156625-C62D-4E6E-A98B-B8C47EEA2985}"/>
    <cellStyle name="Normal 169" xfId="10603" xr:uid="{00000000-0005-0000-0000-0000851E0000}"/>
    <cellStyle name="Normal 169 2" xfId="26276" xr:uid="{AFFF4B94-F5DA-4799-8C1C-A616BF4296DD}"/>
    <cellStyle name="Normal 17" xfId="616" xr:uid="{00000000-0005-0000-0000-0000FF010000}"/>
    <cellStyle name="Normal 17 2" xfId="617" xr:uid="{00000000-0005-0000-0000-000000020000}"/>
    <cellStyle name="Normal 17 2 2" xfId="10604" xr:uid="{00000000-0005-0000-0000-0000881E0000}"/>
    <cellStyle name="Normal 17 2 2 2" xfId="10605" xr:uid="{00000000-0005-0000-0000-0000891E0000}"/>
    <cellStyle name="Normal 17 2 2 2 2" xfId="26277" xr:uid="{92CDFF5A-1BD6-4A0D-A475-E217C6E502BF}"/>
    <cellStyle name="Normal 17 2 3" xfId="10606" xr:uid="{00000000-0005-0000-0000-00008A1E0000}"/>
    <cellStyle name="Normal 17 2 4" xfId="5383" xr:uid="{00000000-0005-0000-0000-0000871E0000}"/>
    <cellStyle name="Normal 17 3" xfId="5382" xr:uid="{00000000-0005-0000-0000-00008B1E0000}"/>
    <cellStyle name="Normal 17 3 2" xfId="10607" xr:uid="{00000000-0005-0000-0000-00008C1E0000}"/>
    <cellStyle name="Normal 17 3 2 2" xfId="10608" xr:uid="{00000000-0005-0000-0000-00008D1E0000}"/>
    <cellStyle name="Normal 17 3 2 2 2" xfId="10609" xr:uid="{00000000-0005-0000-0000-00008E1E0000}"/>
    <cellStyle name="Normal 17 3 2 2 2 2" xfId="26280" xr:uid="{FB781CE4-4C96-48B1-8077-E61AA08C45E4}"/>
    <cellStyle name="Normal 17 3 2 2 3" xfId="10610" xr:uid="{00000000-0005-0000-0000-00008F1E0000}"/>
    <cellStyle name="Normal 17 3 2 2 3 2" xfId="26281" xr:uid="{5AA863FD-FDAB-4C37-8025-5444E342492C}"/>
    <cellStyle name="Normal 17 3 2 2 4" xfId="26279" xr:uid="{F284B938-7EA5-45CA-A3C5-409214D08672}"/>
    <cellStyle name="Normal 17 3 2 3" xfId="10611" xr:uid="{00000000-0005-0000-0000-0000901E0000}"/>
    <cellStyle name="Normal 17 3 2 3 2" xfId="26282" xr:uid="{5FCE8B7C-BE74-4C55-8F57-12FAE5335F96}"/>
    <cellStyle name="Normal 17 3 2 4" xfId="10612" xr:uid="{00000000-0005-0000-0000-0000911E0000}"/>
    <cellStyle name="Normal 17 3 2 4 2" xfId="26283" xr:uid="{81F299E0-D838-4B53-85BD-F3CFD86EECFD}"/>
    <cellStyle name="Normal 17 3 2 5" xfId="26278" xr:uid="{5798D4C9-D6DF-4666-AB8A-5C39ACD7866B}"/>
    <cellStyle name="Normal 17 3 3" xfId="10613" xr:uid="{00000000-0005-0000-0000-0000921E0000}"/>
    <cellStyle name="Normal 17 3 3 2" xfId="10614" xr:uid="{00000000-0005-0000-0000-0000931E0000}"/>
    <cellStyle name="Normal 17 3 3 2 2" xfId="26285" xr:uid="{F9D1A6B7-E7A9-472B-A42B-C420B7BEC002}"/>
    <cellStyle name="Normal 17 3 3 3" xfId="10615" xr:uid="{00000000-0005-0000-0000-0000941E0000}"/>
    <cellStyle name="Normal 17 3 3 3 2" xfId="26286" xr:uid="{754C3080-FBB9-4588-A9EC-25A25BFD1AFF}"/>
    <cellStyle name="Normal 17 3 3 4" xfId="26284" xr:uid="{9301B80E-5EEB-4444-864E-7E518D51BF6E}"/>
    <cellStyle name="Normal 17 3 4" xfId="10616" xr:uid="{00000000-0005-0000-0000-0000951E0000}"/>
    <cellStyle name="Normal 17 3 4 2" xfId="26287" xr:uid="{32F3CAFE-92E4-4F15-A9C9-B9D93BF37424}"/>
    <cellStyle name="Normal 17 3 5" xfId="10617" xr:uid="{00000000-0005-0000-0000-0000961E0000}"/>
    <cellStyle name="Normal 17 3 5 2" xfId="26288" xr:uid="{53712AA9-09AC-4D57-85F7-42FEBB46E983}"/>
    <cellStyle name="Normal 17 3 6" xfId="10618" xr:uid="{00000000-0005-0000-0000-0000971E0000}"/>
    <cellStyle name="Normal 17 4" xfId="5381" xr:uid="{00000000-0005-0000-0000-0000981E0000}"/>
    <cellStyle name="Normal 17 4 2" xfId="10619" xr:uid="{00000000-0005-0000-0000-0000991E0000}"/>
    <cellStyle name="Normal 17 4 3" xfId="10620" xr:uid="{00000000-0005-0000-0000-00009A1E0000}"/>
    <cellStyle name="Normal 17 5" xfId="10621" xr:uid="{00000000-0005-0000-0000-00009B1E0000}"/>
    <cellStyle name="Normal 17 5 2" xfId="10622" xr:uid="{00000000-0005-0000-0000-00009C1E0000}"/>
    <cellStyle name="Normal 17 5 2 2" xfId="10623" xr:uid="{00000000-0005-0000-0000-00009D1E0000}"/>
    <cellStyle name="Normal 17 5 2 2 2" xfId="26291" xr:uid="{9E279757-2854-4307-BC8B-C41A7281167B}"/>
    <cellStyle name="Normal 17 5 2 3" xfId="10624" xr:uid="{00000000-0005-0000-0000-00009E1E0000}"/>
    <cellStyle name="Normal 17 5 2 3 2" xfId="26292" xr:uid="{0F1448C6-0905-4006-B9B6-FC7F56E9FFB1}"/>
    <cellStyle name="Normal 17 5 2 4" xfId="26290" xr:uid="{606DEEB6-15BC-4703-B562-F072AB761F47}"/>
    <cellStyle name="Normal 17 5 3" xfId="10625" xr:uid="{00000000-0005-0000-0000-00009F1E0000}"/>
    <cellStyle name="Normal 17 5 3 2" xfId="26293" xr:uid="{53BA8D66-3A4C-49D4-A8BB-2180B45DE895}"/>
    <cellStyle name="Normal 17 5 4" xfId="10626" xr:uid="{00000000-0005-0000-0000-0000A01E0000}"/>
    <cellStyle name="Normal 17 5 4 2" xfId="26294" xr:uid="{E97D1CEF-C4B6-4DF5-8EEC-7358B429D4F5}"/>
    <cellStyle name="Normal 17 5 5" xfId="10627" xr:uid="{00000000-0005-0000-0000-0000A11E0000}"/>
    <cellStyle name="Normal 17 5 6" xfId="26289" xr:uid="{2973E2B2-0918-48CB-B8EC-FB4A994B5382}"/>
    <cellStyle name="Normal 17 6" xfId="10628" xr:uid="{00000000-0005-0000-0000-0000A21E0000}"/>
    <cellStyle name="Normal 17 7" xfId="10629" xr:uid="{00000000-0005-0000-0000-0000A31E0000}"/>
    <cellStyle name="Normal 17 7 2" xfId="26295" xr:uid="{6A54EBDD-2858-4BD8-B1BE-015EBF6E2C4F}"/>
    <cellStyle name="Normal 17 8" xfId="10630" xr:uid="{00000000-0005-0000-0000-0000A41E0000}"/>
    <cellStyle name="Normal 17 8 2" xfId="10631" xr:uid="{00000000-0005-0000-0000-0000A51E0000}"/>
    <cellStyle name="Normal 17 8 2 2" xfId="26296" xr:uid="{BD108BA6-99B9-42C2-9F8D-5DB607FC4923}"/>
    <cellStyle name="Normal 17 9" xfId="5384" xr:uid="{00000000-0005-0000-0000-0000861E0000}"/>
    <cellStyle name="Normal 17_App b.3 Unspent_" xfId="618" xr:uid="{00000000-0005-0000-0000-000001020000}"/>
    <cellStyle name="Normal 170" xfId="10632" xr:uid="{00000000-0005-0000-0000-0000A61E0000}"/>
    <cellStyle name="Normal 170 2" xfId="26297" xr:uid="{36784EA8-0BDF-46C0-8920-1937B8D7A4B6}"/>
    <cellStyle name="Normal 171" xfId="10633" xr:uid="{00000000-0005-0000-0000-0000A71E0000}"/>
    <cellStyle name="Normal 171 2" xfId="26298" xr:uid="{C313E08C-2216-4A23-B516-33285129C20A}"/>
    <cellStyle name="Normal 172" xfId="10634" xr:uid="{00000000-0005-0000-0000-0000A81E0000}"/>
    <cellStyle name="Normal 172 2" xfId="26299" xr:uid="{8EC796D8-F4BA-47BE-BF68-059BC543AD08}"/>
    <cellStyle name="Normal 173" xfId="10635" xr:uid="{00000000-0005-0000-0000-0000A91E0000}"/>
    <cellStyle name="Normal 173 2" xfId="26300" xr:uid="{DC875BFC-BB25-4F12-894B-ECF455B53B5C}"/>
    <cellStyle name="Normal 174" xfId="10636" xr:uid="{00000000-0005-0000-0000-0000AA1E0000}"/>
    <cellStyle name="Normal 174 2" xfId="26301" xr:uid="{BAD0725C-481F-44E2-94F3-D230F7AA38E0}"/>
    <cellStyle name="Normal 175" xfId="10637" xr:uid="{00000000-0005-0000-0000-0000AB1E0000}"/>
    <cellStyle name="Normal 175 2" xfId="26302" xr:uid="{76E6D8EB-7E05-4991-93A0-BC1F65EDAFAB}"/>
    <cellStyle name="Normal 176" xfId="10638" xr:uid="{00000000-0005-0000-0000-0000AC1E0000}"/>
    <cellStyle name="Normal 176 2" xfId="26303" xr:uid="{BBB325A1-9B69-4364-BCFA-2DBFBC0E119A}"/>
    <cellStyle name="Normal 177" xfId="10639" xr:uid="{00000000-0005-0000-0000-0000AD1E0000}"/>
    <cellStyle name="Normal 177 2" xfId="26304" xr:uid="{2A20276E-307B-4B28-BDC0-CC1AB86E2D56}"/>
    <cellStyle name="Normal 178" xfId="10640" xr:uid="{00000000-0005-0000-0000-0000AE1E0000}"/>
    <cellStyle name="Normal 178 2" xfId="26305" xr:uid="{5F89272C-8CA7-4A05-AAE6-587A441E31A5}"/>
    <cellStyle name="Normal 179" xfId="10641" xr:uid="{00000000-0005-0000-0000-0000AF1E0000}"/>
    <cellStyle name="Normal 179 2" xfId="26306" xr:uid="{40B3BC89-F4E3-4255-9474-87A3AF2F3A46}"/>
    <cellStyle name="Normal 18" xfId="619" xr:uid="{00000000-0005-0000-0000-000002020000}"/>
    <cellStyle name="Normal 18 2" xfId="5606" xr:uid="{00000000-0005-0000-0000-0000B11E0000}"/>
    <cellStyle name="Normal 18 2 2" xfId="10642" xr:uid="{00000000-0005-0000-0000-0000B21E0000}"/>
    <cellStyle name="Normal 18 2 2 2" xfId="26307" xr:uid="{1D03D67F-BE39-4F2B-B583-E717A430001A}"/>
    <cellStyle name="Normal 18 3" xfId="16" xr:uid="{00000000-0005-0000-0000-00000B000000}"/>
    <cellStyle name="Normal 18 3 2" xfId="118" xr:uid="{00000000-0005-0000-0000-00000B000000}"/>
    <cellStyle name="Normal 18 3 2 2" xfId="10644" xr:uid="{00000000-0005-0000-0000-0000B41E0000}"/>
    <cellStyle name="Normal 18 3 2 3" xfId="20682" xr:uid="{48D10F8F-0063-4977-AED7-E5DC1C220587}"/>
    <cellStyle name="Normal 18 3 3" xfId="17" xr:uid="{00000000-0005-0000-0000-00000C000000}"/>
    <cellStyle name="Normal 18 3 3 2" xfId="119" xr:uid="{00000000-0005-0000-0000-00000C000000}"/>
    <cellStyle name="Normal 18 3 3 2 2" xfId="20683" xr:uid="{0173A864-BF34-42E7-876D-59AF7402AE6A}"/>
    <cellStyle name="Normal 18 3 3 3" xfId="10645" xr:uid="{00000000-0005-0000-0000-0000B51E0000}"/>
    <cellStyle name="Normal 18 3 3 4" xfId="20610" xr:uid="{FAEDFC4E-40D6-4656-A2DB-E11872A93872}"/>
    <cellStyle name="Normal 18 3 4" xfId="10643" xr:uid="{00000000-0005-0000-0000-0000B31E0000}"/>
    <cellStyle name="Normal 18 3 5" xfId="20609" xr:uid="{5BA92385-09B8-43F3-B97E-635C8DBAC515}"/>
    <cellStyle name="Normal 18 4" xfId="10646" xr:uid="{00000000-0005-0000-0000-0000B61E0000}"/>
    <cellStyle name="Normal 18 4 2" xfId="10647" xr:uid="{00000000-0005-0000-0000-0000B71E0000}"/>
    <cellStyle name="Normal 18 4 2 2" xfId="10648" xr:uid="{00000000-0005-0000-0000-0000B81E0000}"/>
    <cellStyle name="Normal 18 4 2 2 2" xfId="10649" xr:uid="{00000000-0005-0000-0000-0000B91E0000}"/>
    <cellStyle name="Normal 18 4 2 2 2 2" xfId="26311" xr:uid="{D3AD8DEC-AD6D-4E93-B54D-204A201B0F4D}"/>
    <cellStyle name="Normal 18 4 2 2 3" xfId="10650" xr:uid="{00000000-0005-0000-0000-0000BA1E0000}"/>
    <cellStyle name="Normal 18 4 2 2 3 2" xfId="26312" xr:uid="{FB4FDE76-AA58-4FC6-9039-451A31C0D9F6}"/>
    <cellStyle name="Normal 18 4 2 2 4" xfId="26310" xr:uid="{45A5AA4B-4287-47EC-A5CA-79F9A641680B}"/>
    <cellStyle name="Normal 18 4 2 3" xfId="10651" xr:uid="{00000000-0005-0000-0000-0000BB1E0000}"/>
    <cellStyle name="Normal 18 4 2 3 2" xfId="26313" xr:uid="{769953B4-3F5A-4315-8690-FACEE868A1F6}"/>
    <cellStyle name="Normal 18 4 2 4" xfId="10652" xr:uid="{00000000-0005-0000-0000-0000BC1E0000}"/>
    <cellStyle name="Normal 18 4 2 4 2" xfId="26314" xr:uid="{FB4A848D-F811-4136-B334-4A0E849C8F6C}"/>
    <cellStyle name="Normal 18 4 2 5" xfId="26309" xr:uid="{955B96B1-4F5C-4144-BA35-7A9AE94DF399}"/>
    <cellStyle name="Normal 18 4 3" xfId="10653" xr:uid="{00000000-0005-0000-0000-0000BD1E0000}"/>
    <cellStyle name="Normal 18 4 3 2" xfId="10654" xr:uid="{00000000-0005-0000-0000-0000BE1E0000}"/>
    <cellStyle name="Normal 18 4 3 2 2" xfId="26316" xr:uid="{9EFF8E9F-725F-422B-9231-0AC53376DB3B}"/>
    <cellStyle name="Normal 18 4 3 3" xfId="10655" xr:uid="{00000000-0005-0000-0000-0000BF1E0000}"/>
    <cellStyle name="Normal 18 4 3 3 2" xfId="26317" xr:uid="{4D658613-07AD-428C-A86D-100D11D3E883}"/>
    <cellStyle name="Normal 18 4 3 4" xfId="26315" xr:uid="{4ECF77A2-AEF3-479F-9FBC-A5A5684ECFA4}"/>
    <cellStyle name="Normal 18 4 4" xfId="10656" xr:uid="{00000000-0005-0000-0000-0000C01E0000}"/>
    <cellStyle name="Normal 18 4 4 2" xfId="26318" xr:uid="{7CF295B1-A165-402E-9F60-CBBA7867B979}"/>
    <cellStyle name="Normal 18 4 5" xfId="10657" xr:uid="{00000000-0005-0000-0000-0000C11E0000}"/>
    <cellStyle name="Normal 18 4 5 2" xfId="26319" xr:uid="{BFCE9BE3-E308-4668-AB77-31204EBE18E8}"/>
    <cellStyle name="Normal 18 4 6" xfId="26308" xr:uid="{054D5BAC-25CD-4FED-A503-4DC08262CC05}"/>
    <cellStyle name="Normal 18 5" xfId="10658" xr:uid="{00000000-0005-0000-0000-0000C21E0000}"/>
    <cellStyle name="Normal 18 6" xfId="10659" xr:uid="{00000000-0005-0000-0000-0000C31E0000}"/>
    <cellStyle name="Normal 18 6 2" xfId="26320" xr:uid="{077A57F4-50A4-4178-9714-6A927F35303D}"/>
    <cellStyle name="Normal 18 7" xfId="10660" xr:uid="{00000000-0005-0000-0000-0000C41E0000}"/>
    <cellStyle name="Normal 18 7 2" xfId="26321" xr:uid="{8DB4D12E-2574-400D-9AD2-96CA5331719F}"/>
    <cellStyle name="Normal 18 8" xfId="5380" xr:uid="{00000000-0005-0000-0000-0000B01E0000}"/>
    <cellStyle name="Normal 180" xfId="10661" xr:uid="{00000000-0005-0000-0000-0000C51E0000}"/>
    <cellStyle name="Normal 180 2" xfId="26322" xr:uid="{22BA8680-1B12-40B7-9E9B-1ED434B10F09}"/>
    <cellStyle name="Normal 181" xfId="10662" xr:uid="{00000000-0005-0000-0000-0000C61E0000}"/>
    <cellStyle name="Normal 181 2" xfId="26323" xr:uid="{DFDC4889-246E-4193-A386-41BE771A097A}"/>
    <cellStyle name="Normal 182" xfId="10663" xr:uid="{00000000-0005-0000-0000-0000C71E0000}"/>
    <cellStyle name="Normal 182 2" xfId="26324" xr:uid="{C12D51D7-1AE5-4411-BAE4-464DA69E9C32}"/>
    <cellStyle name="Normal 183" xfId="10664" xr:uid="{00000000-0005-0000-0000-0000C81E0000}"/>
    <cellStyle name="Normal 183 2" xfId="26325" xr:uid="{2882838B-AB46-4D89-AAC3-BC37DD05C0F7}"/>
    <cellStyle name="Normal 184" xfId="10665" xr:uid="{00000000-0005-0000-0000-0000C91E0000}"/>
    <cellStyle name="Normal 184 2" xfId="26326" xr:uid="{328041AF-06A0-402A-8245-A7A4B7990DE4}"/>
    <cellStyle name="Normal 185" xfId="10666" xr:uid="{00000000-0005-0000-0000-0000CA1E0000}"/>
    <cellStyle name="Normal 185 2" xfId="26327" xr:uid="{4191C372-FC58-4F2F-83E0-42254D9ACE13}"/>
    <cellStyle name="Normal 186" xfId="10667" xr:uid="{00000000-0005-0000-0000-0000CB1E0000}"/>
    <cellStyle name="Normal 186 2" xfId="26328" xr:uid="{9011103C-B04A-4723-B2A9-6D86462ABE6F}"/>
    <cellStyle name="Normal 187" xfId="10668" xr:uid="{00000000-0005-0000-0000-0000CC1E0000}"/>
    <cellStyle name="Normal 187 2" xfId="26329" xr:uid="{A06AE000-93DA-4109-9F1B-DAF3A6F17F1E}"/>
    <cellStyle name="Normal 188" xfId="10669" xr:uid="{00000000-0005-0000-0000-0000CD1E0000}"/>
    <cellStyle name="Normal 188 2" xfId="26330" xr:uid="{8208962D-69F7-48D1-AF36-C862D34854A4}"/>
    <cellStyle name="Normal 189" xfId="10670" xr:uid="{00000000-0005-0000-0000-0000CE1E0000}"/>
    <cellStyle name="Normal 189 2" xfId="26331" xr:uid="{3486E972-8248-42EB-83CE-A780CFDB50B2}"/>
    <cellStyle name="Normal 19" xfId="620" xr:uid="{00000000-0005-0000-0000-000003020000}"/>
    <cellStyle name="Normal 19 2" xfId="621" xr:uid="{00000000-0005-0000-0000-000004020000}"/>
    <cellStyle name="Normal 19 2 2" xfId="10671" xr:uid="{00000000-0005-0000-0000-0000D11E0000}"/>
    <cellStyle name="Normal 19 2 2 2" xfId="10672" xr:uid="{00000000-0005-0000-0000-0000D21E0000}"/>
    <cellStyle name="Normal 19 2 2 2 2" xfId="10673" xr:uid="{00000000-0005-0000-0000-0000D31E0000}"/>
    <cellStyle name="Normal 19 2 2 2 2 2" xfId="26334" xr:uid="{146D0BB8-76BD-4B51-A9FB-BC6095C66083}"/>
    <cellStyle name="Normal 19 2 2 2 3" xfId="10674" xr:uid="{00000000-0005-0000-0000-0000D41E0000}"/>
    <cellStyle name="Normal 19 2 2 2 3 2" xfId="26335" xr:uid="{DF2F3B91-66EE-41C0-9397-965BF902F116}"/>
    <cellStyle name="Normal 19 2 2 2 4" xfId="26333" xr:uid="{1508B9D5-D604-4E0F-A7A0-14ABE987C6E7}"/>
    <cellStyle name="Normal 19 2 2 3" xfId="10675" xr:uid="{00000000-0005-0000-0000-0000D51E0000}"/>
    <cellStyle name="Normal 19 2 2 3 2" xfId="26336" xr:uid="{B2781595-4E67-43B7-9329-37E48BD4FAAF}"/>
    <cellStyle name="Normal 19 2 2 4" xfId="10676" xr:uid="{00000000-0005-0000-0000-0000D61E0000}"/>
    <cellStyle name="Normal 19 2 2 4 2" xfId="26337" xr:uid="{C8DB0817-E895-452E-B804-A195E8692F54}"/>
    <cellStyle name="Normal 19 2 2 5" xfId="26332" xr:uid="{F995B3CC-E8BC-4B04-841F-EE7B476FFFAD}"/>
    <cellStyle name="Normal 19 2 3" xfId="10677" xr:uid="{00000000-0005-0000-0000-0000D71E0000}"/>
    <cellStyle name="Normal 19 2 3 2" xfId="10678" xr:uid="{00000000-0005-0000-0000-0000D81E0000}"/>
    <cellStyle name="Normal 19 2 3 2 2" xfId="26339" xr:uid="{34CA3A26-21BE-4DD8-A78D-996BA158C8CD}"/>
    <cellStyle name="Normal 19 2 3 3" xfId="10679" xr:uid="{00000000-0005-0000-0000-0000D91E0000}"/>
    <cellStyle name="Normal 19 2 3 3 2" xfId="26340" xr:uid="{94BF2BFB-FF73-40C2-817C-8EF791782A28}"/>
    <cellStyle name="Normal 19 2 3 4" xfId="26338" xr:uid="{EC88DEE6-879E-41B3-A2E8-DF6FD17F329A}"/>
    <cellStyle name="Normal 19 2 4" xfId="10680" xr:uid="{00000000-0005-0000-0000-0000DA1E0000}"/>
    <cellStyle name="Normal 19 2 4 2" xfId="10681" xr:uid="{00000000-0005-0000-0000-0000DB1E0000}"/>
    <cellStyle name="Normal 19 2 4 3" xfId="26341" xr:uid="{86E7C1D6-8AF8-4161-803F-320C3C27337F}"/>
    <cellStyle name="Normal 19 2 5" xfId="10682" xr:uid="{00000000-0005-0000-0000-0000DC1E0000}"/>
    <cellStyle name="Normal 19 2 5 2" xfId="26342" xr:uid="{5BF30B0C-3FAC-411B-B585-F18805446C31}"/>
    <cellStyle name="Normal 19 2 6" xfId="10683" xr:uid="{00000000-0005-0000-0000-0000DD1E0000}"/>
    <cellStyle name="Normal 19 2 7" xfId="5379" xr:uid="{00000000-0005-0000-0000-0000D01E0000}"/>
    <cellStyle name="Normal 19 3" xfId="18" xr:uid="{00000000-0005-0000-0000-00000D000000}"/>
    <cellStyle name="Normal 19 3 2" xfId="120" xr:uid="{00000000-0005-0000-0000-00000D000000}"/>
    <cellStyle name="Normal 19 3 2 2" xfId="10685" xr:uid="{00000000-0005-0000-0000-0000DF1E0000}"/>
    <cellStyle name="Normal 19 3 2 3" xfId="20684" xr:uid="{2B9E8A8C-AF2A-4092-8953-979A311070B8}"/>
    <cellStyle name="Normal 19 3 3" xfId="10686" xr:uid="{00000000-0005-0000-0000-0000E01E0000}"/>
    <cellStyle name="Normal 19 3 4" xfId="10684" xr:uid="{00000000-0005-0000-0000-0000DE1E0000}"/>
    <cellStyle name="Normal 19 3 5" xfId="20611" xr:uid="{22B3500F-F1CC-4507-BD15-E394E1A7B1A5}"/>
    <cellStyle name="Normal 19 4" xfId="5536" xr:uid="{00000000-0005-0000-0000-0000CF1E0000}"/>
    <cellStyle name="Normal 19_App b.3 Unspent_" xfId="622" xr:uid="{00000000-0005-0000-0000-000005020000}"/>
    <cellStyle name="Normal 190" xfId="10687" xr:uid="{00000000-0005-0000-0000-0000E11E0000}"/>
    <cellStyle name="Normal 190 2" xfId="26343" xr:uid="{BA47B362-9C36-49C0-8BAA-3B199DB28E07}"/>
    <cellStyle name="Normal 191" xfId="10688" xr:uid="{00000000-0005-0000-0000-0000E21E0000}"/>
    <cellStyle name="Normal 191 2" xfId="26344" xr:uid="{B6A7197E-7D36-45AD-A855-1B73FEC21AF7}"/>
    <cellStyle name="Normal 192" xfId="10689" xr:uid="{00000000-0005-0000-0000-0000E31E0000}"/>
    <cellStyle name="Normal 192 2" xfId="26345" xr:uid="{ED631EC7-F3DA-4CF3-B5B6-55FC0EBF8659}"/>
    <cellStyle name="Normal 193" xfId="10690" xr:uid="{00000000-0005-0000-0000-0000E41E0000}"/>
    <cellStyle name="Normal 193 2" xfId="26346" xr:uid="{DC0E258D-3531-4E9A-A906-B20E3A3D05C8}"/>
    <cellStyle name="Normal 194" xfId="10691" xr:uid="{00000000-0005-0000-0000-0000E51E0000}"/>
    <cellStyle name="Normal 194 2" xfId="26347" xr:uid="{23743400-0D9C-45AE-AC1C-DCF4DE630FA5}"/>
    <cellStyle name="Normal 195" xfId="10692" xr:uid="{00000000-0005-0000-0000-0000E61E0000}"/>
    <cellStyle name="Normal 195 2" xfId="26348" xr:uid="{56312FF3-BDB7-4C43-99E2-F205C3907D60}"/>
    <cellStyle name="Normal 196" xfId="10693" xr:uid="{00000000-0005-0000-0000-0000E71E0000}"/>
    <cellStyle name="Normal 196 2" xfId="26349" xr:uid="{D90F85E1-BF25-472F-84D3-C63CE8F9106D}"/>
    <cellStyle name="Normal 197" xfId="10694" xr:uid="{00000000-0005-0000-0000-0000E81E0000}"/>
    <cellStyle name="Normal 198" xfId="5273" xr:uid="{00000000-0005-0000-0000-0000E91E0000}"/>
    <cellStyle name="Normal 199" xfId="10695" xr:uid="{00000000-0005-0000-0000-0000EA1E0000}"/>
    <cellStyle name="Normal 2" xfId="1" xr:uid="{00000000-0005-0000-0000-00000E000000}"/>
    <cellStyle name="Normal 2 10" xfId="623" xr:uid="{00000000-0005-0000-0000-000007020000}"/>
    <cellStyle name="Normal 2 10 10" xfId="624" xr:uid="{00000000-0005-0000-0000-000008020000}"/>
    <cellStyle name="Normal 2 10 10 2" xfId="14" xr:uid="{00000000-0005-0000-0000-00000F000000}"/>
    <cellStyle name="Normal 2 10 10 3" xfId="10696" xr:uid="{00000000-0005-0000-0000-0000EF1E0000}"/>
    <cellStyle name="Normal 2 10 11" xfId="626" xr:uid="{00000000-0005-0000-0000-00000A020000}"/>
    <cellStyle name="Normal 2 10 11 2" xfId="10697" xr:uid="{00000000-0005-0000-0000-0000F11E0000}"/>
    <cellStyle name="Normal 2 10 12" xfId="627" xr:uid="{00000000-0005-0000-0000-00000B020000}"/>
    <cellStyle name="Normal 2 10 12 2" xfId="10698" xr:uid="{00000000-0005-0000-0000-0000F31E0000}"/>
    <cellStyle name="Normal 2 10 13" xfId="628" xr:uid="{00000000-0005-0000-0000-00000C020000}"/>
    <cellStyle name="Normal 2 10 13 2" xfId="10699" xr:uid="{00000000-0005-0000-0000-0000F51E0000}"/>
    <cellStyle name="Normal 2 10 14" xfId="629" xr:uid="{00000000-0005-0000-0000-00000D020000}"/>
    <cellStyle name="Normal 2 10 14 2" xfId="10700" xr:uid="{00000000-0005-0000-0000-0000F71E0000}"/>
    <cellStyle name="Normal 2 10 15" xfId="630" xr:uid="{00000000-0005-0000-0000-00000E020000}"/>
    <cellStyle name="Normal 2 10 15 2" xfId="10701" xr:uid="{00000000-0005-0000-0000-0000F91E0000}"/>
    <cellStyle name="Normal 2 10 16" xfId="631" xr:uid="{00000000-0005-0000-0000-00000F020000}"/>
    <cellStyle name="Normal 2 10 16 2" xfId="10702" xr:uid="{00000000-0005-0000-0000-0000FB1E0000}"/>
    <cellStyle name="Normal 2 10 17" xfId="632" xr:uid="{00000000-0005-0000-0000-000010020000}"/>
    <cellStyle name="Normal 2 10 17 2" xfId="10703" xr:uid="{00000000-0005-0000-0000-0000FD1E0000}"/>
    <cellStyle name="Normal 2 10 18" xfId="633" xr:uid="{00000000-0005-0000-0000-000011020000}"/>
    <cellStyle name="Normal 2 10 18 2" xfId="10704" xr:uid="{00000000-0005-0000-0000-0000FF1E0000}"/>
    <cellStyle name="Normal 2 10 19" xfId="634" xr:uid="{00000000-0005-0000-0000-000012020000}"/>
    <cellStyle name="Normal 2 10 19 2" xfId="10705" xr:uid="{00000000-0005-0000-0000-0000011F0000}"/>
    <cellStyle name="Normal 2 10 2" xfId="635" xr:uid="{00000000-0005-0000-0000-000013020000}"/>
    <cellStyle name="Normal 2 10 2 2" xfId="10706" xr:uid="{00000000-0005-0000-0000-0000031F0000}"/>
    <cellStyle name="Normal 2 10 20" xfId="636" xr:uid="{00000000-0005-0000-0000-000014020000}"/>
    <cellStyle name="Normal 2 10 20 2" xfId="10707" xr:uid="{00000000-0005-0000-0000-0000051F0000}"/>
    <cellStyle name="Normal 2 10 21" xfId="637" xr:uid="{00000000-0005-0000-0000-000015020000}"/>
    <cellStyle name="Normal 2 10 21 2" xfId="10708" xr:uid="{00000000-0005-0000-0000-0000071F0000}"/>
    <cellStyle name="Normal 2 10 22" xfId="638" xr:uid="{00000000-0005-0000-0000-000016020000}"/>
    <cellStyle name="Normal 2 10 22 2" xfId="10709" xr:uid="{00000000-0005-0000-0000-0000091F0000}"/>
    <cellStyle name="Normal 2 10 23" xfId="639" xr:uid="{00000000-0005-0000-0000-000017020000}"/>
    <cellStyle name="Normal 2 10 23 2" xfId="10710" xr:uid="{00000000-0005-0000-0000-00000B1F0000}"/>
    <cellStyle name="Normal 2 10 24" xfId="10711" xr:uid="{00000000-0005-0000-0000-00000C1F0000}"/>
    <cellStyle name="Normal 2 10 24 2" xfId="10712" xr:uid="{00000000-0005-0000-0000-00000D1F0000}"/>
    <cellStyle name="Normal 2 10 3" xfId="640" xr:uid="{00000000-0005-0000-0000-000018020000}"/>
    <cellStyle name="Normal 2 10 3 2" xfId="10713" xr:uid="{00000000-0005-0000-0000-00000F1F0000}"/>
    <cellStyle name="Normal 2 10 4" xfId="641" xr:uid="{00000000-0005-0000-0000-000019020000}"/>
    <cellStyle name="Normal 2 10 4 2" xfId="10714" xr:uid="{00000000-0005-0000-0000-0000111F0000}"/>
    <cellStyle name="Normal 2 10 5" xfId="642" xr:uid="{00000000-0005-0000-0000-00001A020000}"/>
    <cellStyle name="Normal 2 10 5 2" xfId="10715" xr:uid="{00000000-0005-0000-0000-0000131F0000}"/>
    <cellStyle name="Normal 2 10 6" xfId="643" xr:uid="{00000000-0005-0000-0000-00001B020000}"/>
    <cellStyle name="Normal 2 10 6 2" xfId="10716" xr:uid="{00000000-0005-0000-0000-0000151F0000}"/>
    <cellStyle name="Normal 2 10 7" xfId="644" xr:uid="{00000000-0005-0000-0000-00001C020000}"/>
    <cellStyle name="Normal 2 10 7 2" xfId="10717" xr:uid="{00000000-0005-0000-0000-0000171F0000}"/>
    <cellStyle name="Normal 2 10 8" xfId="645" xr:uid="{00000000-0005-0000-0000-00001D020000}"/>
    <cellStyle name="Normal 2 10 8 2" xfId="10718" xr:uid="{00000000-0005-0000-0000-0000191F0000}"/>
    <cellStyle name="Normal 2 10 9" xfId="646" xr:uid="{00000000-0005-0000-0000-00001E020000}"/>
    <cellStyle name="Normal 2 10 9 2" xfId="10719" xr:uid="{00000000-0005-0000-0000-00001B1F0000}"/>
    <cellStyle name="Normal 2 10_App b.3 Unspent_" xfId="647" xr:uid="{00000000-0005-0000-0000-00001F020000}"/>
    <cellStyle name="Normal 2 100" xfId="10720" xr:uid="{00000000-0005-0000-0000-00001C1F0000}"/>
    <cellStyle name="Normal 2 100 2" xfId="26350" xr:uid="{836ED22D-7C0F-4F9D-A6F3-B1E806307DD7}"/>
    <cellStyle name="Normal 2 101" xfId="5497" xr:uid="{00000000-0005-0000-0000-0000EB1E0000}"/>
    <cellStyle name="Normal 2 101 2" xfId="23303" xr:uid="{8B5D176A-EF72-4F0F-A924-1EC01ACE7CD6}"/>
    <cellStyle name="Normal 2 102" xfId="15896" xr:uid="{00000000-0005-0000-0000-0000EB1E0000}"/>
    <cellStyle name="Normal 2 102 2" xfId="27467" xr:uid="{232D7FA8-F789-4F9D-B8DD-B7F29E393248}"/>
    <cellStyle name="Normal 2 103" xfId="20602" xr:uid="{6782A6DF-F52C-4C73-A24F-879598324832}"/>
    <cellStyle name="Normal 2 104" xfId="28506" xr:uid="{3A5DE50A-CEFB-433F-A533-FC95CF6E08EF}"/>
    <cellStyle name="Normal 2 105" xfId="29917" xr:uid="{9547C389-3A5A-4AF6-87B5-1585E857300D}"/>
    <cellStyle name="Normal 2 106" xfId="30438" xr:uid="{E9E8925A-9DCD-4DF7-9361-B567ED5CB64D}"/>
    <cellStyle name="Normal 2 107" xfId="30951" xr:uid="{097BE97B-568C-47FB-B244-78EFA8D2781D}"/>
    <cellStyle name="Normal 2 108" xfId="31352" xr:uid="{3C94A8B1-91DE-401C-8111-7ADD23451FCA}"/>
    <cellStyle name="Normal 2 11" xfId="648" xr:uid="{00000000-0005-0000-0000-000020020000}"/>
    <cellStyle name="Normal 2 11 10" xfId="649" xr:uid="{00000000-0005-0000-0000-000021020000}"/>
    <cellStyle name="Normal 2 11 10 2" xfId="10721" xr:uid="{00000000-0005-0000-0000-00001F1F0000}"/>
    <cellStyle name="Normal 2 11 11" xfId="650" xr:uid="{00000000-0005-0000-0000-000022020000}"/>
    <cellStyle name="Normal 2 11 11 2" xfId="10722" xr:uid="{00000000-0005-0000-0000-0000211F0000}"/>
    <cellStyle name="Normal 2 11 12" xfId="651" xr:uid="{00000000-0005-0000-0000-000023020000}"/>
    <cellStyle name="Normal 2 11 12 2" xfId="10723" xr:uid="{00000000-0005-0000-0000-0000231F0000}"/>
    <cellStyle name="Normal 2 11 13" xfId="652" xr:uid="{00000000-0005-0000-0000-000024020000}"/>
    <cellStyle name="Normal 2 11 13 2" xfId="10724" xr:uid="{00000000-0005-0000-0000-0000251F0000}"/>
    <cellStyle name="Normal 2 11 14" xfId="653" xr:uid="{00000000-0005-0000-0000-000025020000}"/>
    <cellStyle name="Normal 2 11 14 2" xfId="10725" xr:uid="{00000000-0005-0000-0000-0000271F0000}"/>
    <cellStyle name="Normal 2 11 15" xfId="654" xr:uid="{00000000-0005-0000-0000-000026020000}"/>
    <cellStyle name="Normal 2 11 15 2" xfId="10726" xr:uid="{00000000-0005-0000-0000-0000291F0000}"/>
    <cellStyle name="Normal 2 11 16" xfId="655" xr:uid="{00000000-0005-0000-0000-000027020000}"/>
    <cellStyle name="Normal 2 11 16 2" xfId="10727" xr:uid="{00000000-0005-0000-0000-00002B1F0000}"/>
    <cellStyle name="Normal 2 11 17" xfId="656" xr:uid="{00000000-0005-0000-0000-000028020000}"/>
    <cellStyle name="Normal 2 11 17 2" xfId="10728" xr:uid="{00000000-0005-0000-0000-00002D1F0000}"/>
    <cellStyle name="Normal 2 11 18" xfId="657" xr:uid="{00000000-0005-0000-0000-000029020000}"/>
    <cellStyle name="Normal 2 11 18 2" xfId="10729" xr:uid="{00000000-0005-0000-0000-00002F1F0000}"/>
    <cellStyle name="Normal 2 11 19" xfId="658" xr:uid="{00000000-0005-0000-0000-00002A020000}"/>
    <cellStyle name="Normal 2 11 19 2" xfId="10730" xr:uid="{00000000-0005-0000-0000-0000311F0000}"/>
    <cellStyle name="Normal 2 11 2" xfId="659" xr:uid="{00000000-0005-0000-0000-00002B020000}"/>
    <cellStyle name="Normal 2 11 2 2" xfId="10731" xr:uid="{00000000-0005-0000-0000-0000331F0000}"/>
    <cellStyle name="Normal 2 11 2 2 2" xfId="26351" xr:uid="{810E0435-64F9-4A0F-845D-097AAF38411B}"/>
    <cellStyle name="Normal 2 11 2 3" xfId="10732" xr:uid="{00000000-0005-0000-0000-0000341F0000}"/>
    <cellStyle name="Normal 2 11 2 3 2" xfId="26352" xr:uid="{CC6FA5BA-0073-426F-AF9D-5A3096E90841}"/>
    <cellStyle name="Normal 2 11 2 4" xfId="10733" xr:uid="{00000000-0005-0000-0000-0000351F0000}"/>
    <cellStyle name="Normal 2 11 20" xfId="660" xr:uid="{00000000-0005-0000-0000-00002C020000}"/>
    <cellStyle name="Normal 2 11 20 2" xfId="10734" xr:uid="{00000000-0005-0000-0000-0000371F0000}"/>
    <cellStyle name="Normal 2 11 21" xfId="661" xr:uid="{00000000-0005-0000-0000-00002D020000}"/>
    <cellStyle name="Normal 2 11 21 2" xfId="10735" xr:uid="{00000000-0005-0000-0000-0000391F0000}"/>
    <cellStyle name="Normal 2 11 22" xfId="662" xr:uid="{00000000-0005-0000-0000-00002E020000}"/>
    <cellStyle name="Normal 2 11 22 2" xfId="10736" xr:uid="{00000000-0005-0000-0000-00003B1F0000}"/>
    <cellStyle name="Normal 2 11 23" xfId="663" xr:uid="{00000000-0005-0000-0000-00002F020000}"/>
    <cellStyle name="Normal 2 11 23 2" xfId="10737" xr:uid="{00000000-0005-0000-0000-00003D1F0000}"/>
    <cellStyle name="Normal 2 11 24" xfId="10738" xr:uid="{00000000-0005-0000-0000-00003E1F0000}"/>
    <cellStyle name="Normal 2 11 24 2" xfId="10739" xr:uid="{00000000-0005-0000-0000-00003F1F0000}"/>
    <cellStyle name="Normal 2 11 24 3" xfId="10740" xr:uid="{00000000-0005-0000-0000-0000401F0000}"/>
    <cellStyle name="Normal 2 11 25" xfId="10741" xr:uid="{00000000-0005-0000-0000-0000411F0000}"/>
    <cellStyle name="Normal 2 11 25 2" xfId="10742" xr:uid="{00000000-0005-0000-0000-0000421F0000}"/>
    <cellStyle name="Normal 2 11 25 2 2" xfId="10743" xr:uid="{00000000-0005-0000-0000-0000431F0000}"/>
    <cellStyle name="Normal 2 11 25 2 2 2" xfId="26355" xr:uid="{446A1360-4779-446C-88CD-E6D5EFEF3816}"/>
    <cellStyle name="Normal 2 11 25 2 3" xfId="10744" xr:uid="{00000000-0005-0000-0000-0000441F0000}"/>
    <cellStyle name="Normal 2 11 25 2 3 2" xfId="26356" xr:uid="{B0F95102-BDF1-4871-AA0B-02918E29D673}"/>
    <cellStyle name="Normal 2 11 25 2 4" xfId="26354" xr:uid="{9F206A36-6305-4E55-BCB4-4057640D45CA}"/>
    <cellStyle name="Normal 2 11 25 3" xfId="10745" xr:uid="{00000000-0005-0000-0000-0000451F0000}"/>
    <cellStyle name="Normal 2 11 25 3 2" xfId="26357" xr:uid="{77D6E7EB-12E1-41B4-B219-53A935D1774F}"/>
    <cellStyle name="Normal 2 11 25 4" xfId="10746" xr:uid="{00000000-0005-0000-0000-0000461F0000}"/>
    <cellStyle name="Normal 2 11 25 4 2" xfId="26358" xr:uid="{0BF83345-9142-436C-BDE4-9C000C677E4C}"/>
    <cellStyle name="Normal 2 11 25 5" xfId="26353" xr:uid="{4B282F34-8B39-4B68-B614-BC86EBCDF958}"/>
    <cellStyle name="Normal 2 11 26" xfId="10747" xr:uid="{00000000-0005-0000-0000-0000471F0000}"/>
    <cellStyle name="Normal 2 11 26 2" xfId="10748" xr:uid="{00000000-0005-0000-0000-0000481F0000}"/>
    <cellStyle name="Normal 2 11 26 2 2" xfId="26360" xr:uid="{CD0DBEE9-75C6-4CFC-8C22-D97779449099}"/>
    <cellStyle name="Normal 2 11 26 3" xfId="10749" xr:uid="{00000000-0005-0000-0000-0000491F0000}"/>
    <cellStyle name="Normal 2 11 26 3 2" xfId="26361" xr:uid="{DF4D7BE2-8E02-4CAA-8BCC-E7C1A43DB55F}"/>
    <cellStyle name="Normal 2 11 26 4" xfId="26359" xr:uid="{EAE24F74-E72E-4273-8F55-84D343D58B1A}"/>
    <cellStyle name="Normal 2 11 27" xfId="10750" xr:uid="{00000000-0005-0000-0000-00004A1F0000}"/>
    <cellStyle name="Normal 2 11 27 2" xfId="26362" xr:uid="{C08E23D3-12D8-4730-94E0-2366C9F3B6B3}"/>
    <cellStyle name="Normal 2 11 28" xfId="10751" xr:uid="{00000000-0005-0000-0000-00004B1F0000}"/>
    <cellStyle name="Normal 2 11 28 2" xfId="26363" xr:uid="{707ECB99-6F97-42FB-B79D-3FCCA75A19D2}"/>
    <cellStyle name="Normal 2 11 29" xfId="20117" xr:uid="{00000000-0005-0000-0000-00004C1F0000}"/>
    <cellStyle name="Normal 2 11 29 2" xfId="28507" xr:uid="{D4307D5C-0647-4B76-A535-3568069C5E02}"/>
    <cellStyle name="Normal 2 11 3" xfId="664" xr:uid="{00000000-0005-0000-0000-000030020000}"/>
    <cellStyle name="Normal 2 11 3 2" xfId="10752" xr:uid="{00000000-0005-0000-0000-00004E1F0000}"/>
    <cellStyle name="Normal 2 11 30" xfId="5292" xr:uid="{00000000-0005-0000-0000-00001D1F0000}"/>
    <cellStyle name="Normal 2 11 30 2" xfId="23286" xr:uid="{F15867D7-7B3B-456F-8595-D9CDAB7C8E25}"/>
    <cellStyle name="Normal 2 11 4" xfId="665" xr:uid="{00000000-0005-0000-0000-000031020000}"/>
    <cellStyle name="Normal 2 11 4 2" xfId="10753" xr:uid="{00000000-0005-0000-0000-0000501F0000}"/>
    <cellStyle name="Normal 2 11 5" xfId="666" xr:uid="{00000000-0005-0000-0000-000032020000}"/>
    <cellStyle name="Normal 2 11 5 2" xfId="10754" xr:uid="{00000000-0005-0000-0000-0000521F0000}"/>
    <cellStyle name="Normal 2 11 6" xfId="667" xr:uid="{00000000-0005-0000-0000-000033020000}"/>
    <cellStyle name="Normal 2 11 6 2" xfId="10755" xr:uid="{00000000-0005-0000-0000-0000541F0000}"/>
    <cellStyle name="Normal 2 11 7" xfId="668" xr:uid="{00000000-0005-0000-0000-000034020000}"/>
    <cellStyle name="Normal 2 11 7 2" xfId="10756" xr:uid="{00000000-0005-0000-0000-0000561F0000}"/>
    <cellStyle name="Normal 2 11 8" xfId="669" xr:uid="{00000000-0005-0000-0000-000035020000}"/>
    <cellStyle name="Normal 2 11 8 2" xfId="10757" xr:uid="{00000000-0005-0000-0000-0000581F0000}"/>
    <cellStyle name="Normal 2 11 9" xfId="670" xr:uid="{00000000-0005-0000-0000-000036020000}"/>
    <cellStyle name="Normal 2 11 9 2" xfId="10758" xr:uid="{00000000-0005-0000-0000-00005A1F0000}"/>
    <cellStyle name="Normal 2 12" xfId="671" xr:uid="{00000000-0005-0000-0000-000037020000}"/>
    <cellStyle name="Normal 2 12 10" xfId="672" xr:uid="{00000000-0005-0000-0000-000038020000}"/>
    <cellStyle name="Normal 2 12 10 2" xfId="10759" xr:uid="{00000000-0005-0000-0000-00005D1F0000}"/>
    <cellStyle name="Normal 2 12 11" xfId="673" xr:uid="{00000000-0005-0000-0000-000039020000}"/>
    <cellStyle name="Normal 2 12 11 2" xfId="10760" xr:uid="{00000000-0005-0000-0000-00005F1F0000}"/>
    <cellStyle name="Normal 2 12 12" xfId="674" xr:uid="{00000000-0005-0000-0000-00003A020000}"/>
    <cellStyle name="Normal 2 12 12 2" xfId="10761" xr:uid="{00000000-0005-0000-0000-0000611F0000}"/>
    <cellStyle name="Normal 2 12 13" xfId="675" xr:uid="{00000000-0005-0000-0000-00003B020000}"/>
    <cellStyle name="Normal 2 12 13 2" xfId="10762" xr:uid="{00000000-0005-0000-0000-0000631F0000}"/>
    <cellStyle name="Normal 2 12 14" xfId="676" xr:uid="{00000000-0005-0000-0000-00003C020000}"/>
    <cellStyle name="Normal 2 12 14 2" xfId="10763" xr:uid="{00000000-0005-0000-0000-0000651F0000}"/>
    <cellStyle name="Normal 2 12 15" xfId="677" xr:uid="{00000000-0005-0000-0000-00003D020000}"/>
    <cellStyle name="Normal 2 12 15 2" xfId="10764" xr:uid="{00000000-0005-0000-0000-0000671F0000}"/>
    <cellStyle name="Normal 2 12 16" xfId="678" xr:uid="{00000000-0005-0000-0000-00003E020000}"/>
    <cellStyle name="Normal 2 12 16 2" xfId="10765" xr:uid="{00000000-0005-0000-0000-0000691F0000}"/>
    <cellStyle name="Normal 2 12 17" xfId="679" xr:uid="{00000000-0005-0000-0000-00003F020000}"/>
    <cellStyle name="Normal 2 12 17 2" xfId="10766" xr:uid="{00000000-0005-0000-0000-00006B1F0000}"/>
    <cellStyle name="Normal 2 12 18" xfId="680" xr:uid="{00000000-0005-0000-0000-000040020000}"/>
    <cellStyle name="Normal 2 12 18 2" xfId="10767" xr:uid="{00000000-0005-0000-0000-00006D1F0000}"/>
    <cellStyle name="Normal 2 12 19" xfId="681" xr:uid="{00000000-0005-0000-0000-000041020000}"/>
    <cellStyle name="Normal 2 12 19 2" xfId="10768" xr:uid="{00000000-0005-0000-0000-00006F1F0000}"/>
    <cellStyle name="Normal 2 12 2" xfId="682" xr:uid="{00000000-0005-0000-0000-000042020000}"/>
    <cellStyle name="Normal 2 12 2 2" xfId="10769" xr:uid="{00000000-0005-0000-0000-0000711F0000}"/>
    <cellStyle name="Normal 2 12 20" xfId="683" xr:uid="{00000000-0005-0000-0000-000043020000}"/>
    <cellStyle name="Normal 2 12 20 2" xfId="10770" xr:uid="{00000000-0005-0000-0000-0000731F0000}"/>
    <cellStyle name="Normal 2 12 21" xfId="684" xr:uid="{00000000-0005-0000-0000-000044020000}"/>
    <cellStyle name="Normal 2 12 21 2" xfId="10771" xr:uid="{00000000-0005-0000-0000-0000751F0000}"/>
    <cellStyle name="Normal 2 12 22" xfId="685" xr:uid="{00000000-0005-0000-0000-000045020000}"/>
    <cellStyle name="Normal 2 12 22 2" xfId="10772" xr:uid="{00000000-0005-0000-0000-0000771F0000}"/>
    <cellStyle name="Normal 2 12 23" xfId="686" xr:uid="{00000000-0005-0000-0000-000046020000}"/>
    <cellStyle name="Normal 2 12 23 2" xfId="10773" xr:uid="{00000000-0005-0000-0000-0000791F0000}"/>
    <cellStyle name="Normal 2 12 24" xfId="10774" xr:uid="{00000000-0005-0000-0000-00007A1F0000}"/>
    <cellStyle name="Normal 2 12 3" xfId="687" xr:uid="{00000000-0005-0000-0000-000047020000}"/>
    <cellStyle name="Normal 2 12 3 2" xfId="10775" xr:uid="{00000000-0005-0000-0000-00007C1F0000}"/>
    <cellStyle name="Normal 2 12 4" xfId="688" xr:uid="{00000000-0005-0000-0000-000048020000}"/>
    <cellStyle name="Normal 2 12 4 2" xfId="10776" xr:uid="{00000000-0005-0000-0000-00007E1F0000}"/>
    <cellStyle name="Normal 2 12 5" xfId="689" xr:uid="{00000000-0005-0000-0000-000049020000}"/>
    <cellStyle name="Normal 2 12 5 2" xfId="10777" xr:uid="{00000000-0005-0000-0000-0000801F0000}"/>
    <cellStyle name="Normal 2 12 6" xfId="690" xr:uid="{00000000-0005-0000-0000-00004A020000}"/>
    <cellStyle name="Normal 2 12 6 2" xfId="10778" xr:uid="{00000000-0005-0000-0000-0000821F0000}"/>
    <cellStyle name="Normal 2 12 7" xfId="691" xr:uid="{00000000-0005-0000-0000-00004B020000}"/>
    <cellStyle name="Normal 2 12 7 2" xfId="10779" xr:uid="{00000000-0005-0000-0000-0000841F0000}"/>
    <cellStyle name="Normal 2 12 8" xfId="692" xr:uid="{00000000-0005-0000-0000-00004C020000}"/>
    <cellStyle name="Normal 2 12 8 2" xfId="10780" xr:uid="{00000000-0005-0000-0000-0000861F0000}"/>
    <cellStyle name="Normal 2 12 9" xfId="693" xr:uid="{00000000-0005-0000-0000-00004D020000}"/>
    <cellStyle name="Normal 2 12 9 2" xfId="10781" xr:uid="{00000000-0005-0000-0000-0000881F0000}"/>
    <cellStyle name="Normal 2 122" xfId="20566" xr:uid="{4274BA2E-76D4-42DF-B17B-8A96717D3BDA}"/>
    <cellStyle name="Normal 2 13" xfId="694" xr:uid="{00000000-0005-0000-0000-00004E020000}"/>
    <cellStyle name="Normal 2 13 10" xfId="695" xr:uid="{00000000-0005-0000-0000-00004F020000}"/>
    <cellStyle name="Normal 2 13 10 2" xfId="10782" xr:uid="{00000000-0005-0000-0000-00008B1F0000}"/>
    <cellStyle name="Normal 2 13 11" xfId="696" xr:uid="{00000000-0005-0000-0000-000050020000}"/>
    <cellStyle name="Normal 2 13 11 2" xfId="10783" xr:uid="{00000000-0005-0000-0000-00008D1F0000}"/>
    <cellStyle name="Normal 2 13 12" xfId="697" xr:uid="{00000000-0005-0000-0000-000051020000}"/>
    <cellStyle name="Normal 2 13 12 2" xfId="10784" xr:uid="{00000000-0005-0000-0000-00008F1F0000}"/>
    <cellStyle name="Normal 2 13 13" xfId="698" xr:uid="{00000000-0005-0000-0000-000052020000}"/>
    <cellStyle name="Normal 2 13 13 2" xfId="10785" xr:uid="{00000000-0005-0000-0000-0000911F0000}"/>
    <cellStyle name="Normal 2 13 14" xfId="699" xr:uid="{00000000-0005-0000-0000-000053020000}"/>
    <cellStyle name="Normal 2 13 14 2" xfId="10786" xr:uid="{00000000-0005-0000-0000-0000931F0000}"/>
    <cellStyle name="Normal 2 13 15" xfId="700" xr:uid="{00000000-0005-0000-0000-000054020000}"/>
    <cellStyle name="Normal 2 13 15 2" xfId="10787" xr:uid="{00000000-0005-0000-0000-0000951F0000}"/>
    <cellStyle name="Normal 2 13 16" xfId="701" xr:uid="{00000000-0005-0000-0000-000055020000}"/>
    <cellStyle name="Normal 2 13 16 2" xfId="10788" xr:uid="{00000000-0005-0000-0000-0000971F0000}"/>
    <cellStyle name="Normal 2 13 17" xfId="702" xr:uid="{00000000-0005-0000-0000-000056020000}"/>
    <cellStyle name="Normal 2 13 17 2" xfId="10789" xr:uid="{00000000-0005-0000-0000-0000991F0000}"/>
    <cellStyle name="Normal 2 13 18" xfId="703" xr:uid="{00000000-0005-0000-0000-000057020000}"/>
    <cellStyle name="Normal 2 13 18 2" xfId="10790" xr:uid="{00000000-0005-0000-0000-00009B1F0000}"/>
    <cellStyle name="Normal 2 13 19" xfId="704" xr:uid="{00000000-0005-0000-0000-000058020000}"/>
    <cellStyle name="Normal 2 13 19 2" xfId="10791" xr:uid="{00000000-0005-0000-0000-00009D1F0000}"/>
    <cellStyle name="Normal 2 13 2" xfId="705" xr:uid="{00000000-0005-0000-0000-000059020000}"/>
    <cellStyle name="Normal 2 13 2 2" xfId="10792" xr:uid="{00000000-0005-0000-0000-00009F1F0000}"/>
    <cellStyle name="Normal 2 13 20" xfId="706" xr:uid="{00000000-0005-0000-0000-00005A020000}"/>
    <cellStyle name="Normal 2 13 20 2" xfId="10793" xr:uid="{00000000-0005-0000-0000-0000A11F0000}"/>
    <cellStyle name="Normal 2 13 21" xfId="707" xr:uid="{00000000-0005-0000-0000-00005B020000}"/>
    <cellStyle name="Normal 2 13 21 2" xfId="10794" xr:uid="{00000000-0005-0000-0000-0000A31F0000}"/>
    <cellStyle name="Normal 2 13 22" xfId="708" xr:uid="{00000000-0005-0000-0000-00005C020000}"/>
    <cellStyle name="Normal 2 13 22 2" xfId="10795" xr:uid="{00000000-0005-0000-0000-0000A51F0000}"/>
    <cellStyle name="Normal 2 13 23" xfId="709" xr:uid="{00000000-0005-0000-0000-00005D020000}"/>
    <cellStyle name="Normal 2 13 23 2" xfId="10796" xr:uid="{00000000-0005-0000-0000-0000A71F0000}"/>
    <cellStyle name="Normal 2 13 24" xfId="10797" xr:uid="{00000000-0005-0000-0000-0000A81F0000}"/>
    <cellStyle name="Normal 2 13 3" xfId="710" xr:uid="{00000000-0005-0000-0000-00005E020000}"/>
    <cellStyle name="Normal 2 13 3 2" xfId="10798" xr:uid="{00000000-0005-0000-0000-0000AA1F0000}"/>
    <cellStyle name="Normal 2 13 4" xfId="711" xr:uid="{00000000-0005-0000-0000-00005F020000}"/>
    <cellStyle name="Normal 2 13 4 2" xfId="10799" xr:uid="{00000000-0005-0000-0000-0000AC1F0000}"/>
    <cellStyle name="Normal 2 13 5" xfId="712" xr:uid="{00000000-0005-0000-0000-000060020000}"/>
    <cellStyle name="Normal 2 13 5 2" xfId="10800" xr:uid="{00000000-0005-0000-0000-0000AE1F0000}"/>
    <cellStyle name="Normal 2 13 6" xfId="713" xr:uid="{00000000-0005-0000-0000-000061020000}"/>
    <cellStyle name="Normal 2 13 6 2" xfId="10801" xr:uid="{00000000-0005-0000-0000-0000B01F0000}"/>
    <cellStyle name="Normal 2 13 7" xfId="714" xr:uid="{00000000-0005-0000-0000-000062020000}"/>
    <cellStyle name="Normal 2 13 7 2" xfId="10802" xr:uid="{00000000-0005-0000-0000-0000B21F0000}"/>
    <cellStyle name="Normal 2 13 8" xfId="715" xr:uid="{00000000-0005-0000-0000-000063020000}"/>
    <cellStyle name="Normal 2 13 8 2" xfId="10803" xr:uid="{00000000-0005-0000-0000-0000B41F0000}"/>
    <cellStyle name="Normal 2 13 9" xfId="716" xr:uid="{00000000-0005-0000-0000-000064020000}"/>
    <cellStyle name="Normal 2 13 9 2" xfId="10804" xr:uid="{00000000-0005-0000-0000-0000B61F0000}"/>
    <cellStyle name="Normal 2 14" xfId="717" xr:uid="{00000000-0005-0000-0000-000065020000}"/>
    <cellStyle name="Normal 2 14 10" xfId="718" xr:uid="{00000000-0005-0000-0000-000066020000}"/>
    <cellStyle name="Normal 2 14 10 2" xfId="10805" xr:uid="{00000000-0005-0000-0000-0000B91F0000}"/>
    <cellStyle name="Normal 2 14 11" xfId="719" xr:uid="{00000000-0005-0000-0000-000067020000}"/>
    <cellStyle name="Normal 2 14 11 2" xfId="10806" xr:uid="{00000000-0005-0000-0000-0000BB1F0000}"/>
    <cellStyle name="Normal 2 14 12" xfId="720" xr:uid="{00000000-0005-0000-0000-000068020000}"/>
    <cellStyle name="Normal 2 14 12 2" xfId="10807" xr:uid="{00000000-0005-0000-0000-0000BD1F0000}"/>
    <cellStyle name="Normal 2 14 13" xfId="721" xr:uid="{00000000-0005-0000-0000-000069020000}"/>
    <cellStyle name="Normal 2 14 13 2" xfId="10808" xr:uid="{00000000-0005-0000-0000-0000BF1F0000}"/>
    <cellStyle name="Normal 2 14 14" xfId="722" xr:uid="{00000000-0005-0000-0000-00006A020000}"/>
    <cellStyle name="Normal 2 14 14 2" xfId="10809" xr:uid="{00000000-0005-0000-0000-0000C11F0000}"/>
    <cellStyle name="Normal 2 14 15" xfId="723" xr:uid="{00000000-0005-0000-0000-00006B020000}"/>
    <cellStyle name="Normal 2 14 15 2" xfId="10810" xr:uid="{00000000-0005-0000-0000-0000C31F0000}"/>
    <cellStyle name="Normal 2 14 16" xfId="724" xr:uid="{00000000-0005-0000-0000-00006C020000}"/>
    <cellStyle name="Normal 2 14 16 2" xfId="10811" xr:uid="{00000000-0005-0000-0000-0000C51F0000}"/>
    <cellStyle name="Normal 2 14 17" xfId="725" xr:uid="{00000000-0005-0000-0000-00006D020000}"/>
    <cellStyle name="Normal 2 14 17 2" xfId="10812" xr:uid="{00000000-0005-0000-0000-0000C71F0000}"/>
    <cellStyle name="Normal 2 14 18" xfId="726" xr:uid="{00000000-0005-0000-0000-00006E020000}"/>
    <cellStyle name="Normal 2 14 18 2" xfId="10813" xr:uid="{00000000-0005-0000-0000-0000C91F0000}"/>
    <cellStyle name="Normal 2 14 19" xfId="727" xr:uid="{00000000-0005-0000-0000-00006F020000}"/>
    <cellStyle name="Normal 2 14 19 2" xfId="10814" xr:uid="{00000000-0005-0000-0000-0000CB1F0000}"/>
    <cellStyle name="Normal 2 14 2" xfId="728" xr:uid="{00000000-0005-0000-0000-000070020000}"/>
    <cellStyle name="Normal 2 14 2 2" xfId="10815" xr:uid="{00000000-0005-0000-0000-0000CD1F0000}"/>
    <cellStyle name="Normal 2 14 20" xfId="729" xr:uid="{00000000-0005-0000-0000-000071020000}"/>
    <cellStyle name="Normal 2 14 20 2" xfId="10816" xr:uid="{00000000-0005-0000-0000-0000CF1F0000}"/>
    <cellStyle name="Normal 2 14 21" xfId="730" xr:uid="{00000000-0005-0000-0000-000072020000}"/>
    <cellStyle name="Normal 2 14 21 2" xfId="10817" xr:uid="{00000000-0005-0000-0000-0000D11F0000}"/>
    <cellStyle name="Normal 2 14 22" xfId="731" xr:uid="{00000000-0005-0000-0000-000073020000}"/>
    <cellStyle name="Normal 2 14 22 2" xfId="10818" xr:uid="{00000000-0005-0000-0000-0000D31F0000}"/>
    <cellStyle name="Normal 2 14 23" xfId="732" xr:uid="{00000000-0005-0000-0000-000074020000}"/>
    <cellStyle name="Normal 2 14 23 2" xfId="10819" xr:uid="{00000000-0005-0000-0000-0000D51F0000}"/>
    <cellStyle name="Normal 2 14 24" xfId="10820" xr:uid="{00000000-0005-0000-0000-0000D61F0000}"/>
    <cellStyle name="Normal 2 14 3" xfId="733" xr:uid="{00000000-0005-0000-0000-000075020000}"/>
    <cellStyle name="Normal 2 14 3 2" xfId="10821" xr:uid="{00000000-0005-0000-0000-0000D81F0000}"/>
    <cellStyle name="Normal 2 14 4" xfId="734" xr:uid="{00000000-0005-0000-0000-000076020000}"/>
    <cellStyle name="Normal 2 14 4 2" xfId="10822" xr:uid="{00000000-0005-0000-0000-0000DA1F0000}"/>
    <cellStyle name="Normal 2 14 5" xfId="735" xr:uid="{00000000-0005-0000-0000-000077020000}"/>
    <cellStyle name="Normal 2 14 5 2" xfId="10823" xr:uid="{00000000-0005-0000-0000-0000DC1F0000}"/>
    <cellStyle name="Normal 2 14 6" xfId="736" xr:uid="{00000000-0005-0000-0000-000078020000}"/>
    <cellStyle name="Normal 2 14 6 2" xfId="10824" xr:uid="{00000000-0005-0000-0000-0000DE1F0000}"/>
    <cellStyle name="Normal 2 14 7" xfId="737" xr:uid="{00000000-0005-0000-0000-000079020000}"/>
    <cellStyle name="Normal 2 14 7 2" xfId="10825" xr:uid="{00000000-0005-0000-0000-0000E01F0000}"/>
    <cellStyle name="Normal 2 14 8" xfId="738" xr:uid="{00000000-0005-0000-0000-00007A020000}"/>
    <cellStyle name="Normal 2 14 8 2" xfId="10826" xr:uid="{00000000-0005-0000-0000-0000E21F0000}"/>
    <cellStyle name="Normal 2 14 9" xfId="739" xr:uid="{00000000-0005-0000-0000-00007B020000}"/>
    <cellStyle name="Normal 2 14 9 2" xfId="10827" xr:uid="{00000000-0005-0000-0000-0000E41F0000}"/>
    <cellStyle name="Normal 2 15" xfId="740" xr:uid="{00000000-0005-0000-0000-00007C020000}"/>
    <cellStyle name="Normal 2 15 10" xfId="741" xr:uid="{00000000-0005-0000-0000-00007D020000}"/>
    <cellStyle name="Normal 2 15 10 2" xfId="10828" xr:uid="{00000000-0005-0000-0000-0000E71F0000}"/>
    <cellStyle name="Normal 2 15 11" xfId="742" xr:uid="{00000000-0005-0000-0000-00007E020000}"/>
    <cellStyle name="Normal 2 15 11 2" xfId="10829" xr:uid="{00000000-0005-0000-0000-0000E91F0000}"/>
    <cellStyle name="Normal 2 15 12" xfId="743" xr:uid="{00000000-0005-0000-0000-00007F020000}"/>
    <cellStyle name="Normal 2 15 12 2" xfId="10830" xr:uid="{00000000-0005-0000-0000-0000EB1F0000}"/>
    <cellStyle name="Normal 2 15 13" xfId="744" xr:uid="{00000000-0005-0000-0000-000080020000}"/>
    <cellStyle name="Normal 2 15 13 2" xfId="10831" xr:uid="{00000000-0005-0000-0000-0000ED1F0000}"/>
    <cellStyle name="Normal 2 15 14" xfId="745" xr:uid="{00000000-0005-0000-0000-000081020000}"/>
    <cellStyle name="Normal 2 15 14 2" xfId="10832" xr:uid="{00000000-0005-0000-0000-0000EF1F0000}"/>
    <cellStyle name="Normal 2 15 15" xfId="746" xr:uid="{00000000-0005-0000-0000-000082020000}"/>
    <cellStyle name="Normal 2 15 15 2" xfId="10833" xr:uid="{00000000-0005-0000-0000-0000F11F0000}"/>
    <cellStyle name="Normal 2 15 16" xfId="747" xr:uid="{00000000-0005-0000-0000-000083020000}"/>
    <cellStyle name="Normal 2 15 16 2" xfId="10834" xr:uid="{00000000-0005-0000-0000-0000F31F0000}"/>
    <cellStyle name="Normal 2 15 17" xfId="748" xr:uid="{00000000-0005-0000-0000-000084020000}"/>
    <cellStyle name="Normal 2 15 17 2" xfId="10835" xr:uid="{00000000-0005-0000-0000-0000F51F0000}"/>
    <cellStyle name="Normal 2 15 18" xfId="749" xr:uid="{00000000-0005-0000-0000-000085020000}"/>
    <cellStyle name="Normal 2 15 18 2" xfId="10836" xr:uid="{00000000-0005-0000-0000-0000F71F0000}"/>
    <cellStyle name="Normal 2 15 19" xfId="750" xr:uid="{00000000-0005-0000-0000-000086020000}"/>
    <cellStyle name="Normal 2 15 19 2" xfId="10837" xr:uid="{00000000-0005-0000-0000-0000F91F0000}"/>
    <cellStyle name="Normal 2 15 2" xfId="751" xr:uid="{00000000-0005-0000-0000-000087020000}"/>
    <cellStyle name="Normal 2 15 2 2" xfId="10838" xr:uid="{00000000-0005-0000-0000-0000FB1F0000}"/>
    <cellStyle name="Normal 2 15 20" xfId="752" xr:uid="{00000000-0005-0000-0000-000088020000}"/>
    <cellStyle name="Normal 2 15 20 2" xfId="10839" xr:uid="{00000000-0005-0000-0000-0000FD1F0000}"/>
    <cellStyle name="Normal 2 15 21" xfId="753" xr:uid="{00000000-0005-0000-0000-000089020000}"/>
    <cellStyle name="Normal 2 15 21 2" xfId="10840" xr:uid="{00000000-0005-0000-0000-0000FF1F0000}"/>
    <cellStyle name="Normal 2 15 22" xfId="754" xr:uid="{00000000-0005-0000-0000-00008A020000}"/>
    <cellStyle name="Normal 2 15 22 2" xfId="10841" xr:uid="{00000000-0005-0000-0000-000001200000}"/>
    <cellStyle name="Normal 2 15 23" xfId="755" xr:uid="{00000000-0005-0000-0000-00008B020000}"/>
    <cellStyle name="Normal 2 15 23 2" xfId="10842" xr:uid="{00000000-0005-0000-0000-000003200000}"/>
    <cellStyle name="Normal 2 15 24" xfId="10843" xr:uid="{00000000-0005-0000-0000-000004200000}"/>
    <cellStyle name="Normal 2 15 3" xfId="756" xr:uid="{00000000-0005-0000-0000-00008C020000}"/>
    <cellStyle name="Normal 2 15 3 2" xfId="10844" xr:uid="{00000000-0005-0000-0000-000006200000}"/>
    <cellStyle name="Normal 2 15 4" xfId="757" xr:uid="{00000000-0005-0000-0000-00008D020000}"/>
    <cellStyle name="Normal 2 15 4 2" xfId="10845" xr:uid="{00000000-0005-0000-0000-000008200000}"/>
    <cellStyle name="Normal 2 15 5" xfId="758" xr:uid="{00000000-0005-0000-0000-00008E020000}"/>
    <cellStyle name="Normal 2 15 5 2" xfId="10846" xr:uid="{00000000-0005-0000-0000-00000A200000}"/>
    <cellStyle name="Normal 2 15 6" xfId="759" xr:uid="{00000000-0005-0000-0000-00008F020000}"/>
    <cellStyle name="Normal 2 15 6 2" xfId="10847" xr:uid="{00000000-0005-0000-0000-00000C200000}"/>
    <cellStyle name="Normal 2 15 7" xfId="760" xr:uid="{00000000-0005-0000-0000-000090020000}"/>
    <cellStyle name="Normal 2 15 7 2" xfId="10848" xr:uid="{00000000-0005-0000-0000-00000E200000}"/>
    <cellStyle name="Normal 2 15 8" xfId="761" xr:uid="{00000000-0005-0000-0000-000091020000}"/>
    <cellStyle name="Normal 2 15 8 2" xfId="10849" xr:uid="{00000000-0005-0000-0000-000010200000}"/>
    <cellStyle name="Normal 2 15 9" xfId="762" xr:uid="{00000000-0005-0000-0000-000092020000}"/>
    <cellStyle name="Normal 2 15 9 2" xfId="10850" xr:uid="{00000000-0005-0000-0000-000012200000}"/>
    <cellStyle name="Normal 2 16" xfId="763" xr:uid="{00000000-0005-0000-0000-000093020000}"/>
    <cellStyle name="Normal 2 16 10" xfId="764" xr:uid="{00000000-0005-0000-0000-000094020000}"/>
    <cellStyle name="Normal 2 16 10 2" xfId="10851" xr:uid="{00000000-0005-0000-0000-000015200000}"/>
    <cellStyle name="Normal 2 16 11" xfId="765" xr:uid="{00000000-0005-0000-0000-000095020000}"/>
    <cellStyle name="Normal 2 16 11 2" xfId="10852" xr:uid="{00000000-0005-0000-0000-000017200000}"/>
    <cellStyle name="Normal 2 16 12" xfId="766" xr:uid="{00000000-0005-0000-0000-000096020000}"/>
    <cellStyle name="Normal 2 16 12 2" xfId="10853" xr:uid="{00000000-0005-0000-0000-000019200000}"/>
    <cellStyle name="Normal 2 16 13" xfId="767" xr:uid="{00000000-0005-0000-0000-000097020000}"/>
    <cellStyle name="Normal 2 16 13 2" xfId="10854" xr:uid="{00000000-0005-0000-0000-00001B200000}"/>
    <cellStyle name="Normal 2 16 14" xfId="768" xr:uid="{00000000-0005-0000-0000-000098020000}"/>
    <cellStyle name="Normal 2 16 14 2" xfId="10855" xr:uid="{00000000-0005-0000-0000-00001D200000}"/>
    <cellStyle name="Normal 2 16 15" xfId="769" xr:uid="{00000000-0005-0000-0000-000099020000}"/>
    <cellStyle name="Normal 2 16 15 2" xfId="10856" xr:uid="{00000000-0005-0000-0000-00001F200000}"/>
    <cellStyle name="Normal 2 16 16" xfId="770" xr:uid="{00000000-0005-0000-0000-00009A020000}"/>
    <cellStyle name="Normal 2 16 16 2" xfId="10857" xr:uid="{00000000-0005-0000-0000-000021200000}"/>
    <cellStyle name="Normal 2 16 17" xfId="771" xr:uid="{00000000-0005-0000-0000-00009B020000}"/>
    <cellStyle name="Normal 2 16 17 2" xfId="10858" xr:uid="{00000000-0005-0000-0000-000023200000}"/>
    <cellStyle name="Normal 2 16 18" xfId="772" xr:uid="{00000000-0005-0000-0000-00009C020000}"/>
    <cellStyle name="Normal 2 16 18 2" xfId="10859" xr:uid="{00000000-0005-0000-0000-000025200000}"/>
    <cellStyle name="Normal 2 16 19" xfId="773" xr:uid="{00000000-0005-0000-0000-00009D020000}"/>
    <cellStyle name="Normal 2 16 19 2" xfId="10860" xr:uid="{00000000-0005-0000-0000-000027200000}"/>
    <cellStyle name="Normal 2 16 2" xfId="774" xr:uid="{00000000-0005-0000-0000-00009E020000}"/>
    <cellStyle name="Normal 2 16 2 2" xfId="10861" xr:uid="{00000000-0005-0000-0000-000029200000}"/>
    <cellStyle name="Normal 2 16 20" xfId="775" xr:uid="{00000000-0005-0000-0000-00009F020000}"/>
    <cellStyle name="Normal 2 16 20 2" xfId="10862" xr:uid="{00000000-0005-0000-0000-00002B200000}"/>
    <cellStyle name="Normal 2 16 21" xfId="776" xr:uid="{00000000-0005-0000-0000-0000A0020000}"/>
    <cellStyle name="Normal 2 16 21 2" xfId="10863" xr:uid="{00000000-0005-0000-0000-00002D200000}"/>
    <cellStyle name="Normal 2 16 22" xfId="777" xr:uid="{00000000-0005-0000-0000-0000A1020000}"/>
    <cellStyle name="Normal 2 16 22 2" xfId="10864" xr:uid="{00000000-0005-0000-0000-00002F200000}"/>
    <cellStyle name="Normal 2 16 23" xfId="778" xr:uid="{00000000-0005-0000-0000-0000A2020000}"/>
    <cellStyle name="Normal 2 16 23 2" xfId="10865" xr:uid="{00000000-0005-0000-0000-000031200000}"/>
    <cellStyle name="Normal 2 16 24" xfId="10866" xr:uid="{00000000-0005-0000-0000-000032200000}"/>
    <cellStyle name="Normal 2 16 3" xfId="779" xr:uid="{00000000-0005-0000-0000-0000A3020000}"/>
    <cellStyle name="Normal 2 16 3 2" xfId="10867" xr:uid="{00000000-0005-0000-0000-000034200000}"/>
    <cellStyle name="Normal 2 16 4" xfId="780" xr:uid="{00000000-0005-0000-0000-0000A4020000}"/>
    <cellStyle name="Normal 2 16 4 2" xfId="10868" xr:uid="{00000000-0005-0000-0000-000036200000}"/>
    <cellStyle name="Normal 2 16 5" xfId="781" xr:uid="{00000000-0005-0000-0000-0000A5020000}"/>
    <cellStyle name="Normal 2 16 5 2" xfId="10869" xr:uid="{00000000-0005-0000-0000-000038200000}"/>
    <cellStyle name="Normal 2 16 6" xfId="782" xr:uid="{00000000-0005-0000-0000-0000A6020000}"/>
    <cellStyle name="Normal 2 16 6 2" xfId="10870" xr:uid="{00000000-0005-0000-0000-00003A200000}"/>
    <cellStyle name="Normal 2 16 7" xfId="783" xr:uid="{00000000-0005-0000-0000-0000A7020000}"/>
    <cellStyle name="Normal 2 16 7 2" xfId="10871" xr:uid="{00000000-0005-0000-0000-00003C200000}"/>
    <cellStyle name="Normal 2 16 8" xfId="784" xr:uid="{00000000-0005-0000-0000-0000A8020000}"/>
    <cellStyle name="Normal 2 16 8 2" xfId="10872" xr:uid="{00000000-0005-0000-0000-00003E200000}"/>
    <cellStyle name="Normal 2 16 9" xfId="785" xr:uid="{00000000-0005-0000-0000-0000A9020000}"/>
    <cellStyle name="Normal 2 16 9 2" xfId="10873" xr:uid="{00000000-0005-0000-0000-000040200000}"/>
    <cellStyle name="Normal 2 17" xfId="786" xr:uid="{00000000-0005-0000-0000-0000AA020000}"/>
    <cellStyle name="Normal 2 17 10" xfId="787" xr:uid="{00000000-0005-0000-0000-0000AB020000}"/>
    <cellStyle name="Normal 2 17 10 2" xfId="10874" xr:uid="{00000000-0005-0000-0000-000043200000}"/>
    <cellStyle name="Normal 2 17 11" xfId="788" xr:uid="{00000000-0005-0000-0000-0000AC020000}"/>
    <cellStyle name="Normal 2 17 11 2" xfId="10875" xr:uid="{00000000-0005-0000-0000-000045200000}"/>
    <cellStyle name="Normal 2 17 12" xfId="789" xr:uid="{00000000-0005-0000-0000-0000AD020000}"/>
    <cellStyle name="Normal 2 17 12 2" xfId="10876" xr:uid="{00000000-0005-0000-0000-000047200000}"/>
    <cellStyle name="Normal 2 17 13" xfId="790" xr:uid="{00000000-0005-0000-0000-0000AE020000}"/>
    <cellStyle name="Normal 2 17 13 2" xfId="10877" xr:uid="{00000000-0005-0000-0000-000049200000}"/>
    <cellStyle name="Normal 2 17 14" xfId="791" xr:uid="{00000000-0005-0000-0000-0000AF020000}"/>
    <cellStyle name="Normal 2 17 14 2" xfId="10878" xr:uid="{00000000-0005-0000-0000-00004B200000}"/>
    <cellStyle name="Normal 2 17 15" xfId="792" xr:uid="{00000000-0005-0000-0000-0000B0020000}"/>
    <cellStyle name="Normal 2 17 15 2" xfId="10879" xr:uid="{00000000-0005-0000-0000-00004D200000}"/>
    <cellStyle name="Normal 2 17 16" xfId="793" xr:uid="{00000000-0005-0000-0000-0000B1020000}"/>
    <cellStyle name="Normal 2 17 16 2" xfId="10880" xr:uid="{00000000-0005-0000-0000-00004F200000}"/>
    <cellStyle name="Normal 2 17 17" xfId="794" xr:uid="{00000000-0005-0000-0000-0000B2020000}"/>
    <cellStyle name="Normal 2 17 17 2" xfId="10881" xr:uid="{00000000-0005-0000-0000-000051200000}"/>
    <cellStyle name="Normal 2 17 18" xfId="795" xr:uid="{00000000-0005-0000-0000-0000B3020000}"/>
    <cellStyle name="Normal 2 17 18 2" xfId="10882" xr:uid="{00000000-0005-0000-0000-000053200000}"/>
    <cellStyle name="Normal 2 17 19" xfId="796" xr:uid="{00000000-0005-0000-0000-0000B4020000}"/>
    <cellStyle name="Normal 2 17 19 2" xfId="10883" xr:uid="{00000000-0005-0000-0000-000055200000}"/>
    <cellStyle name="Normal 2 17 2" xfId="797" xr:uid="{00000000-0005-0000-0000-0000B5020000}"/>
    <cellStyle name="Normal 2 17 2 2" xfId="10884" xr:uid="{00000000-0005-0000-0000-000057200000}"/>
    <cellStyle name="Normal 2 17 20" xfId="798" xr:uid="{00000000-0005-0000-0000-0000B6020000}"/>
    <cellStyle name="Normal 2 17 20 2" xfId="10885" xr:uid="{00000000-0005-0000-0000-000059200000}"/>
    <cellStyle name="Normal 2 17 21" xfId="799" xr:uid="{00000000-0005-0000-0000-0000B7020000}"/>
    <cellStyle name="Normal 2 17 21 2" xfId="10886" xr:uid="{00000000-0005-0000-0000-00005B200000}"/>
    <cellStyle name="Normal 2 17 22" xfId="800" xr:uid="{00000000-0005-0000-0000-0000B8020000}"/>
    <cellStyle name="Normal 2 17 22 2" xfId="10887" xr:uid="{00000000-0005-0000-0000-00005D200000}"/>
    <cellStyle name="Normal 2 17 23" xfId="801" xr:uid="{00000000-0005-0000-0000-0000B9020000}"/>
    <cellStyle name="Normal 2 17 23 2" xfId="10888" xr:uid="{00000000-0005-0000-0000-00005F200000}"/>
    <cellStyle name="Normal 2 17 24" xfId="10889" xr:uid="{00000000-0005-0000-0000-000060200000}"/>
    <cellStyle name="Normal 2 17 3" xfId="802" xr:uid="{00000000-0005-0000-0000-0000BA020000}"/>
    <cellStyle name="Normal 2 17 3 2" xfId="10890" xr:uid="{00000000-0005-0000-0000-000062200000}"/>
    <cellStyle name="Normal 2 17 4" xfId="803" xr:uid="{00000000-0005-0000-0000-0000BB020000}"/>
    <cellStyle name="Normal 2 17 4 2" xfId="10891" xr:uid="{00000000-0005-0000-0000-000064200000}"/>
    <cellStyle name="Normal 2 17 5" xfId="804" xr:uid="{00000000-0005-0000-0000-0000BC020000}"/>
    <cellStyle name="Normal 2 17 5 2" xfId="10892" xr:uid="{00000000-0005-0000-0000-000066200000}"/>
    <cellStyle name="Normal 2 17 6" xfId="805" xr:uid="{00000000-0005-0000-0000-0000BD020000}"/>
    <cellStyle name="Normal 2 17 6 2" xfId="10893" xr:uid="{00000000-0005-0000-0000-000068200000}"/>
    <cellStyle name="Normal 2 17 7" xfId="806" xr:uid="{00000000-0005-0000-0000-0000BE020000}"/>
    <cellStyle name="Normal 2 17 7 2" xfId="10894" xr:uid="{00000000-0005-0000-0000-00006A200000}"/>
    <cellStyle name="Normal 2 17 8" xfId="807" xr:uid="{00000000-0005-0000-0000-0000BF020000}"/>
    <cellStyle name="Normal 2 17 8 2" xfId="10895" xr:uid="{00000000-0005-0000-0000-00006C200000}"/>
    <cellStyle name="Normal 2 17 9" xfId="808" xr:uid="{00000000-0005-0000-0000-0000C0020000}"/>
    <cellStyle name="Normal 2 17 9 2" xfId="10896" xr:uid="{00000000-0005-0000-0000-00006E200000}"/>
    <cellStyle name="Normal 2 18" xfId="809" xr:uid="{00000000-0005-0000-0000-0000C1020000}"/>
    <cellStyle name="Normal 2 18 10" xfId="810" xr:uid="{00000000-0005-0000-0000-0000C2020000}"/>
    <cellStyle name="Normal 2 18 10 2" xfId="10897" xr:uid="{00000000-0005-0000-0000-000071200000}"/>
    <cellStyle name="Normal 2 18 11" xfId="811" xr:uid="{00000000-0005-0000-0000-0000C3020000}"/>
    <cellStyle name="Normal 2 18 11 2" xfId="10898" xr:uid="{00000000-0005-0000-0000-000073200000}"/>
    <cellStyle name="Normal 2 18 12" xfId="812" xr:uid="{00000000-0005-0000-0000-0000C4020000}"/>
    <cellStyle name="Normal 2 18 12 2" xfId="10899" xr:uid="{00000000-0005-0000-0000-000075200000}"/>
    <cellStyle name="Normal 2 18 13" xfId="813" xr:uid="{00000000-0005-0000-0000-0000C5020000}"/>
    <cellStyle name="Normal 2 18 13 2" xfId="10900" xr:uid="{00000000-0005-0000-0000-000077200000}"/>
    <cellStyle name="Normal 2 18 14" xfId="814" xr:uid="{00000000-0005-0000-0000-0000C6020000}"/>
    <cellStyle name="Normal 2 18 14 2" xfId="10901" xr:uid="{00000000-0005-0000-0000-000079200000}"/>
    <cellStyle name="Normal 2 18 15" xfId="815" xr:uid="{00000000-0005-0000-0000-0000C7020000}"/>
    <cellStyle name="Normal 2 18 15 2" xfId="10902" xr:uid="{00000000-0005-0000-0000-00007B200000}"/>
    <cellStyle name="Normal 2 18 16" xfId="816" xr:uid="{00000000-0005-0000-0000-0000C8020000}"/>
    <cellStyle name="Normal 2 18 16 2" xfId="10903" xr:uid="{00000000-0005-0000-0000-00007D200000}"/>
    <cellStyle name="Normal 2 18 17" xfId="817" xr:uid="{00000000-0005-0000-0000-0000C9020000}"/>
    <cellStyle name="Normal 2 18 17 2" xfId="10904" xr:uid="{00000000-0005-0000-0000-00007F200000}"/>
    <cellStyle name="Normal 2 18 18" xfId="818" xr:uid="{00000000-0005-0000-0000-0000CA020000}"/>
    <cellStyle name="Normal 2 18 18 2" xfId="10905" xr:uid="{00000000-0005-0000-0000-000081200000}"/>
    <cellStyle name="Normal 2 18 19" xfId="819" xr:uid="{00000000-0005-0000-0000-0000CB020000}"/>
    <cellStyle name="Normal 2 18 19 2" xfId="10906" xr:uid="{00000000-0005-0000-0000-000083200000}"/>
    <cellStyle name="Normal 2 18 2" xfId="820" xr:uid="{00000000-0005-0000-0000-0000CC020000}"/>
    <cellStyle name="Normal 2 18 2 2" xfId="10907" xr:uid="{00000000-0005-0000-0000-000085200000}"/>
    <cellStyle name="Normal 2 18 20" xfId="821" xr:uid="{00000000-0005-0000-0000-0000CD020000}"/>
    <cellStyle name="Normal 2 18 20 2" xfId="10908" xr:uid="{00000000-0005-0000-0000-000087200000}"/>
    <cellStyle name="Normal 2 18 21" xfId="822" xr:uid="{00000000-0005-0000-0000-0000CE020000}"/>
    <cellStyle name="Normal 2 18 21 2" xfId="10909" xr:uid="{00000000-0005-0000-0000-000089200000}"/>
    <cellStyle name="Normal 2 18 22" xfId="823" xr:uid="{00000000-0005-0000-0000-0000CF020000}"/>
    <cellStyle name="Normal 2 18 22 2" xfId="10910" xr:uid="{00000000-0005-0000-0000-00008B200000}"/>
    <cellStyle name="Normal 2 18 23" xfId="824" xr:uid="{00000000-0005-0000-0000-0000D0020000}"/>
    <cellStyle name="Normal 2 18 23 2" xfId="10911" xr:uid="{00000000-0005-0000-0000-00008D200000}"/>
    <cellStyle name="Normal 2 18 24" xfId="10912" xr:uid="{00000000-0005-0000-0000-00008E200000}"/>
    <cellStyle name="Normal 2 18 3" xfId="825" xr:uid="{00000000-0005-0000-0000-0000D1020000}"/>
    <cellStyle name="Normal 2 18 3 2" xfId="10913" xr:uid="{00000000-0005-0000-0000-000090200000}"/>
    <cellStyle name="Normal 2 18 4" xfId="826" xr:uid="{00000000-0005-0000-0000-0000D2020000}"/>
    <cellStyle name="Normal 2 18 4 2" xfId="10914" xr:uid="{00000000-0005-0000-0000-000092200000}"/>
    <cellStyle name="Normal 2 18 5" xfId="827" xr:uid="{00000000-0005-0000-0000-0000D3020000}"/>
    <cellStyle name="Normal 2 18 5 2" xfId="10915" xr:uid="{00000000-0005-0000-0000-000094200000}"/>
    <cellStyle name="Normal 2 18 6" xfId="828" xr:uid="{00000000-0005-0000-0000-0000D4020000}"/>
    <cellStyle name="Normal 2 18 6 2" xfId="10916" xr:uid="{00000000-0005-0000-0000-000096200000}"/>
    <cellStyle name="Normal 2 18 7" xfId="829" xr:uid="{00000000-0005-0000-0000-0000D5020000}"/>
    <cellStyle name="Normal 2 18 7 2" xfId="10917" xr:uid="{00000000-0005-0000-0000-000098200000}"/>
    <cellStyle name="Normal 2 18 8" xfId="830" xr:uid="{00000000-0005-0000-0000-0000D6020000}"/>
    <cellStyle name="Normal 2 18 8 2" xfId="10918" xr:uid="{00000000-0005-0000-0000-00009A200000}"/>
    <cellStyle name="Normal 2 18 9" xfId="831" xr:uid="{00000000-0005-0000-0000-0000D7020000}"/>
    <cellStyle name="Normal 2 18 9 2" xfId="10919" xr:uid="{00000000-0005-0000-0000-00009C200000}"/>
    <cellStyle name="Normal 2 19" xfId="832" xr:uid="{00000000-0005-0000-0000-0000D8020000}"/>
    <cellStyle name="Normal 2 19 10" xfId="833" xr:uid="{00000000-0005-0000-0000-0000D9020000}"/>
    <cellStyle name="Normal 2 19 10 2" xfId="10920" xr:uid="{00000000-0005-0000-0000-00009F200000}"/>
    <cellStyle name="Normal 2 19 11" xfId="834" xr:uid="{00000000-0005-0000-0000-0000DA020000}"/>
    <cellStyle name="Normal 2 19 11 2" xfId="10921" xr:uid="{00000000-0005-0000-0000-0000A1200000}"/>
    <cellStyle name="Normal 2 19 12" xfId="835" xr:uid="{00000000-0005-0000-0000-0000DB020000}"/>
    <cellStyle name="Normal 2 19 12 2" xfId="10922" xr:uid="{00000000-0005-0000-0000-0000A3200000}"/>
    <cellStyle name="Normal 2 19 13" xfId="836" xr:uid="{00000000-0005-0000-0000-0000DC020000}"/>
    <cellStyle name="Normal 2 19 13 2" xfId="10923" xr:uid="{00000000-0005-0000-0000-0000A5200000}"/>
    <cellStyle name="Normal 2 19 14" xfId="837" xr:uid="{00000000-0005-0000-0000-0000DD020000}"/>
    <cellStyle name="Normal 2 19 14 2" xfId="10924" xr:uid="{00000000-0005-0000-0000-0000A7200000}"/>
    <cellStyle name="Normal 2 19 15" xfId="838" xr:uid="{00000000-0005-0000-0000-0000DE020000}"/>
    <cellStyle name="Normal 2 19 15 2" xfId="10925" xr:uid="{00000000-0005-0000-0000-0000A9200000}"/>
    <cellStyle name="Normal 2 19 16" xfId="839" xr:uid="{00000000-0005-0000-0000-0000DF020000}"/>
    <cellStyle name="Normal 2 19 16 2" xfId="10926" xr:uid="{00000000-0005-0000-0000-0000AB200000}"/>
    <cellStyle name="Normal 2 19 17" xfId="840" xr:uid="{00000000-0005-0000-0000-0000E0020000}"/>
    <cellStyle name="Normal 2 19 17 2" xfId="10927" xr:uid="{00000000-0005-0000-0000-0000AD200000}"/>
    <cellStyle name="Normal 2 19 18" xfId="841" xr:uid="{00000000-0005-0000-0000-0000E1020000}"/>
    <cellStyle name="Normal 2 19 18 2" xfId="10928" xr:uid="{00000000-0005-0000-0000-0000AF200000}"/>
    <cellStyle name="Normal 2 19 19" xfId="842" xr:uid="{00000000-0005-0000-0000-0000E2020000}"/>
    <cellStyle name="Normal 2 19 19 2" xfId="10929" xr:uid="{00000000-0005-0000-0000-0000B1200000}"/>
    <cellStyle name="Normal 2 19 2" xfId="843" xr:uid="{00000000-0005-0000-0000-0000E3020000}"/>
    <cellStyle name="Normal 2 19 2 2" xfId="10930" xr:uid="{00000000-0005-0000-0000-0000B3200000}"/>
    <cellStyle name="Normal 2 19 20" xfId="844" xr:uid="{00000000-0005-0000-0000-0000E4020000}"/>
    <cellStyle name="Normal 2 19 20 2" xfId="10931" xr:uid="{00000000-0005-0000-0000-0000B5200000}"/>
    <cellStyle name="Normal 2 19 21" xfId="845" xr:uid="{00000000-0005-0000-0000-0000E5020000}"/>
    <cellStyle name="Normal 2 19 21 2" xfId="10932" xr:uid="{00000000-0005-0000-0000-0000B7200000}"/>
    <cellStyle name="Normal 2 19 22" xfId="846" xr:uid="{00000000-0005-0000-0000-0000E6020000}"/>
    <cellStyle name="Normal 2 19 22 2" xfId="10933" xr:uid="{00000000-0005-0000-0000-0000B9200000}"/>
    <cellStyle name="Normal 2 19 23" xfId="847" xr:uid="{00000000-0005-0000-0000-0000E7020000}"/>
    <cellStyle name="Normal 2 19 23 2" xfId="10934" xr:uid="{00000000-0005-0000-0000-0000BB200000}"/>
    <cellStyle name="Normal 2 19 24" xfId="10935" xr:uid="{00000000-0005-0000-0000-0000BC200000}"/>
    <cellStyle name="Normal 2 19 3" xfId="848" xr:uid="{00000000-0005-0000-0000-0000E8020000}"/>
    <cellStyle name="Normal 2 19 3 2" xfId="10936" xr:uid="{00000000-0005-0000-0000-0000BE200000}"/>
    <cellStyle name="Normal 2 19 4" xfId="849" xr:uid="{00000000-0005-0000-0000-0000E9020000}"/>
    <cellStyle name="Normal 2 19 4 2" xfId="10937" xr:uid="{00000000-0005-0000-0000-0000C0200000}"/>
    <cellStyle name="Normal 2 19 5" xfId="850" xr:uid="{00000000-0005-0000-0000-0000EA020000}"/>
    <cellStyle name="Normal 2 19 5 2" xfId="10938" xr:uid="{00000000-0005-0000-0000-0000C2200000}"/>
    <cellStyle name="Normal 2 19 6" xfId="851" xr:uid="{00000000-0005-0000-0000-0000EB020000}"/>
    <cellStyle name="Normal 2 19 6 2" xfId="10939" xr:uid="{00000000-0005-0000-0000-0000C4200000}"/>
    <cellStyle name="Normal 2 19 7" xfId="852" xr:uid="{00000000-0005-0000-0000-0000EC020000}"/>
    <cellStyle name="Normal 2 19 7 2" xfId="10940" xr:uid="{00000000-0005-0000-0000-0000C6200000}"/>
    <cellStyle name="Normal 2 19 8" xfId="853" xr:uid="{00000000-0005-0000-0000-0000ED020000}"/>
    <cellStyle name="Normal 2 19 8 2" xfId="10941" xr:uid="{00000000-0005-0000-0000-0000C8200000}"/>
    <cellStyle name="Normal 2 19 9" xfId="854" xr:uid="{00000000-0005-0000-0000-0000EE020000}"/>
    <cellStyle name="Normal 2 19 9 2" xfId="10942" xr:uid="{00000000-0005-0000-0000-0000CA200000}"/>
    <cellStyle name="Normal 2 2" xfId="8" xr:uid="{00000000-0005-0000-0000-000010000000}"/>
    <cellStyle name="Normal 2 2 2" xfId="112" xr:uid="{00000000-0005-0000-0000-000010000000}"/>
    <cellStyle name="Normal 2 2 2 2" xfId="856" xr:uid="{00000000-0005-0000-0000-0000F0020000}"/>
    <cellStyle name="Normal 2 2 2 2 2" xfId="10943" xr:uid="{00000000-0005-0000-0000-0000CE200000}"/>
    <cellStyle name="Normal 2 2 2 3" xfId="10944" xr:uid="{00000000-0005-0000-0000-0000CF200000}"/>
    <cellStyle name="Normal 2 2 2 4" xfId="10945" xr:uid="{00000000-0005-0000-0000-0000D0200000}"/>
    <cellStyle name="Normal 2 2 2 5" xfId="10946" xr:uid="{00000000-0005-0000-0000-0000D1200000}"/>
    <cellStyle name="Normal 2 2 2 6" xfId="20680" xr:uid="{906C97B0-3A6B-4697-9FE9-0168BADDFD6A}"/>
    <cellStyle name="Normal 2 2 3" xfId="857" xr:uid="{00000000-0005-0000-0000-0000F1020000}"/>
    <cellStyle name="Normal 2 2 3 2" xfId="10948" xr:uid="{00000000-0005-0000-0000-0000D3200000}"/>
    <cellStyle name="Normal 2 2 3 3" xfId="10949" xr:uid="{00000000-0005-0000-0000-0000D4200000}"/>
    <cellStyle name="Normal 2 2 3 4" xfId="10947" xr:uid="{00000000-0005-0000-0000-0000D2200000}"/>
    <cellStyle name="Normal 2 2 4" xfId="855" xr:uid="{00000000-0005-0000-0000-0000EF020000}"/>
    <cellStyle name="Normal 2 2 4 2" xfId="10951" xr:uid="{00000000-0005-0000-0000-0000D6200000}"/>
    <cellStyle name="Normal 2 2 4 2 2" xfId="10952" xr:uid="{00000000-0005-0000-0000-0000D7200000}"/>
    <cellStyle name="Normal 2 2 4 3" xfId="10953" xr:uid="{00000000-0005-0000-0000-0000D8200000}"/>
    <cellStyle name="Normal 2 2 4 4" xfId="10950" xr:uid="{00000000-0005-0000-0000-0000D5200000}"/>
    <cellStyle name="Normal 2 2 5" xfId="10954" xr:uid="{00000000-0005-0000-0000-0000D9200000}"/>
    <cellStyle name="Normal 2 2 5 2" xfId="10955" xr:uid="{00000000-0005-0000-0000-0000DA200000}"/>
    <cellStyle name="Normal 2 2 5 2 2" xfId="10956" xr:uid="{00000000-0005-0000-0000-0000DB200000}"/>
    <cellStyle name="Normal 2 2 5 3" xfId="10957" xr:uid="{00000000-0005-0000-0000-0000DC200000}"/>
    <cellStyle name="Normal 2 2 6" xfId="10958" xr:uid="{00000000-0005-0000-0000-0000DD200000}"/>
    <cellStyle name="Normal 2 2 6 2" xfId="10959" xr:uid="{00000000-0005-0000-0000-0000DE200000}"/>
    <cellStyle name="Normal 2 2 7" xfId="10960" xr:uid="{00000000-0005-0000-0000-0000DF200000}"/>
    <cellStyle name="Normal 2 2 8" xfId="20532" xr:uid="{E125A2C0-628B-48A2-A1FD-B5CB5266D13C}"/>
    <cellStyle name="Normal 2 2 8 2" xfId="20540" xr:uid="{91DCED61-724E-4E15-ACCF-DD31D84A0D68}"/>
    <cellStyle name="Normal 2 2 8 2 2" xfId="20548" xr:uid="{0CA544D7-17F4-48E8-A318-E6E47D14B7AD}"/>
    <cellStyle name="Normal 2 2 8 2 2 2" xfId="28929" xr:uid="{4467D052-11AD-429F-BA7E-0E85B9D1C72D}"/>
    <cellStyle name="Normal 2 2 8 2 2 3" xfId="31619" xr:uid="{162923D8-2EED-48D8-9271-A8BC47FD4FBF}"/>
    <cellStyle name="Normal 2 2 8 2 2 3 2" xfId="31635" xr:uid="{727E872A-9644-4BA1-8842-21BA3382C7EC}"/>
    <cellStyle name="Normal 2 2 8 2 2 4" xfId="31631" xr:uid="{B9795847-2020-4712-B91F-EC7470876CB0}"/>
    <cellStyle name="Normal 2 2 8 2 3" xfId="28923" xr:uid="{4600C453-AEB4-4B88-9389-53F978D559C8}"/>
    <cellStyle name="Normal 2 2 8 3" xfId="20562" xr:uid="{A5241C68-4D71-423D-A378-4AE18A057E6E}"/>
    <cellStyle name="Normal 2 2 8 3 2" xfId="28938" xr:uid="{CD806522-A150-4322-A744-251D5197BE7B}"/>
    <cellStyle name="Normal 2 2 8 4" xfId="20573" xr:uid="{D8E6189D-97EA-4112-97C4-7FB35D08212E}"/>
    <cellStyle name="Normal 2 2 8 4 2" xfId="20574" xr:uid="{63BFFF18-3A4A-4318-9957-7423E25ECC39}"/>
    <cellStyle name="Normal 2 2 8 4 2 2" xfId="20577" xr:uid="{57407C9F-585F-4678-957B-0ABF387AD94E}"/>
    <cellStyle name="Normal 2 2 8 4 2 2 2" xfId="28948" xr:uid="{6823944E-A4CD-4243-907E-48691FEB1262}"/>
    <cellStyle name="Normal 2 2 8 4 2 2 2 2" xfId="31608" xr:uid="{2ACE6B70-3F7B-4785-A63A-B8D1FB4B70AA}"/>
    <cellStyle name="Normal 2 2 8 4 2 3" xfId="28945" xr:uid="{6192DBCA-401D-4638-9016-7298E6B080FB}"/>
    <cellStyle name="Normal 2 2 8 4 3" xfId="28944" xr:uid="{19E55CB2-6D51-4FDC-9187-8E349227F6D3}"/>
    <cellStyle name="Normal 2 2 8 5" xfId="28915" xr:uid="{48DE20FB-99A1-45FE-A27D-C361D92F4364}"/>
    <cellStyle name="Normal 2 2 9" xfId="20606" xr:uid="{B62FE65C-4CA2-4643-BCE9-D149B173E66E}"/>
    <cellStyle name="Normal 2 2_App b.3 Unspent_" xfId="858" xr:uid="{00000000-0005-0000-0000-0000F2020000}"/>
    <cellStyle name="Normal 2 20" xfId="859" xr:uid="{00000000-0005-0000-0000-0000F3020000}"/>
    <cellStyle name="Normal 2 20 10" xfId="860" xr:uid="{00000000-0005-0000-0000-0000F4020000}"/>
    <cellStyle name="Normal 2 20 10 2" xfId="10961" xr:uid="{00000000-0005-0000-0000-0000E3200000}"/>
    <cellStyle name="Normal 2 20 11" xfId="861" xr:uid="{00000000-0005-0000-0000-0000F5020000}"/>
    <cellStyle name="Normal 2 20 11 2" xfId="10962" xr:uid="{00000000-0005-0000-0000-0000E5200000}"/>
    <cellStyle name="Normal 2 20 12" xfId="862" xr:uid="{00000000-0005-0000-0000-0000F6020000}"/>
    <cellStyle name="Normal 2 20 12 2" xfId="10963" xr:uid="{00000000-0005-0000-0000-0000E7200000}"/>
    <cellStyle name="Normal 2 20 13" xfId="863" xr:uid="{00000000-0005-0000-0000-0000F7020000}"/>
    <cellStyle name="Normal 2 20 13 2" xfId="10964" xr:uid="{00000000-0005-0000-0000-0000E9200000}"/>
    <cellStyle name="Normal 2 20 14" xfId="864" xr:uid="{00000000-0005-0000-0000-0000F8020000}"/>
    <cellStyle name="Normal 2 20 14 2" xfId="10965" xr:uid="{00000000-0005-0000-0000-0000EB200000}"/>
    <cellStyle name="Normal 2 20 15" xfId="865" xr:uid="{00000000-0005-0000-0000-0000F9020000}"/>
    <cellStyle name="Normal 2 20 15 2" xfId="10966" xr:uid="{00000000-0005-0000-0000-0000ED200000}"/>
    <cellStyle name="Normal 2 20 16" xfId="866" xr:uid="{00000000-0005-0000-0000-0000FA020000}"/>
    <cellStyle name="Normal 2 20 16 2" xfId="10967" xr:uid="{00000000-0005-0000-0000-0000EF200000}"/>
    <cellStyle name="Normal 2 20 17" xfId="867" xr:uid="{00000000-0005-0000-0000-0000FB020000}"/>
    <cellStyle name="Normal 2 20 17 2" xfId="10968" xr:uid="{00000000-0005-0000-0000-0000F1200000}"/>
    <cellStyle name="Normal 2 20 18" xfId="868" xr:uid="{00000000-0005-0000-0000-0000FC020000}"/>
    <cellStyle name="Normal 2 20 18 2" xfId="10969" xr:uid="{00000000-0005-0000-0000-0000F3200000}"/>
    <cellStyle name="Normal 2 20 19" xfId="869" xr:uid="{00000000-0005-0000-0000-0000FD020000}"/>
    <cellStyle name="Normal 2 20 19 2" xfId="10970" xr:uid="{00000000-0005-0000-0000-0000F5200000}"/>
    <cellStyle name="Normal 2 20 2" xfId="870" xr:uid="{00000000-0005-0000-0000-0000FE020000}"/>
    <cellStyle name="Normal 2 20 2 2" xfId="10971" xr:uid="{00000000-0005-0000-0000-0000F7200000}"/>
    <cellStyle name="Normal 2 20 20" xfId="871" xr:uid="{00000000-0005-0000-0000-0000FF020000}"/>
    <cellStyle name="Normal 2 20 20 2" xfId="10972" xr:uid="{00000000-0005-0000-0000-0000F9200000}"/>
    <cellStyle name="Normal 2 20 21" xfId="872" xr:uid="{00000000-0005-0000-0000-000000030000}"/>
    <cellStyle name="Normal 2 20 21 2" xfId="10973" xr:uid="{00000000-0005-0000-0000-0000FB200000}"/>
    <cellStyle name="Normal 2 20 22" xfId="873" xr:uid="{00000000-0005-0000-0000-000001030000}"/>
    <cellStyle name="Normal 2 20 22 2" xfId="10974" xr:uid="{00000000-0005-0000-0000-0000FD200000}"/>
    <cellStyle name="Normal 2 20 23" xfId="874" xr:uid="{00000000-0005-0000-0000-000002030000}"/>
    <cellStyle name="Normal 2 20 23 2" xfId="10975" xr:uid="{00000000-0005-0000-0000-0000FF200000}"/>
    <cellStyle name="Normal 2 20 24" xfId="10976" xr:uid="{00000000-0005-0000-0000-000000210000}"/>
    <cellStyle name="Normal 2 20 3" xfId="875" xr:uid="{00000000-0005-0000-0000-000003030000}"/>
    <cellStyle name="Normal 2 20 3 2" xfId="10977" xr:uid="{00000000-0005-0000-0000-000002210000}"/>
    <cellStyle name="Normal 2 20 4" xfId="876" xr:uid="{00000000-0005-0000-0000-000004030000}"/>
    <cellStyle name="Normal 2 20 4 2" xfId="10978" xr:uid="{00000000-0005-0000-0000-000004210000}"/>
    <cellStyle name="Normal 2 20 5" xfId="877" xr:uid="{00000000-0005-0000-0000-000005030000}"/>
    <cellStyle name="Normal 2 20 5 2" xfId="10979" xr:uid="{00000000-0005-0000-0000-000006210000}"/>
    <cellStyle name="Normal 2 20 6" xfId="878" xr:uid="{00000000-0005-0000-0000-000006030000}"/>
    <cellStyle name="Normal 2 20 6 2" xfId="10980" xr:uid="{00000000-0005-0000-0000-000008210000}"/>
    <cellStyle name="Normal 2 20 7" xfId="879" xr:uid="{00000000-0005-0000-0000-000007030000}"/>
    <cellStyle name="Normal 2 20 7 2" xfId="10981" xr:uid="{00000000-0005-0000-0000-00000A210000}"/>
    <cellStyle name="Normal 2 20 8" xfId="880" xr:uid="{00000000-0005-0000-0000-000008030000}"/>
    <cellStyle name="Normal 2 20 8 2" xfId="10982" xr:uid="{00000000-0005-0000-0000-00000C210000}"/>
    <cellStyle name="Normal 2 20 9" xfId="881" xr:uid="{00000000-0005-0000-0000-000009030000}"/>
    <cellStyle name="Normal 2 20 9 2" xfId="10983" xr:uid="{00000000-0005-0000-0000-00000E210000}"/>
    <cellStyle name="Normal 2 21" xfId="882" xr:uid="{00000000-0005-0000-0000-00000A030000}"/>
    <cellStyle name="Normal 2 21 10" xfId="883" xr:uid="{00000000-0005-0000-0000-00000B030000}"/>
    <cellStyle name="Normal 2 21 10 2" xfId="10984" xr:uid="{00000000-0005-0000-0000-000011210000}"/>
    <cellStyle name="Normal 2 21 11" xfId="884" xr:uid="{00000000-0005-0000-0000-00000C030000}"/>
    <cellStyle name="Normal 2 21 11 2" xfId="10985" xr:uid="{00000000-0005-0000-0000-000013210000}"/>
    <cellStyle name="Normal 2 21 12" xfId="885" xr:uid="{00000000-0005-0000-0000-00000D030000}"/>
    <cellStyle name="Normal 2 21 12 2" xfId="10986" xr:uid="{00000000-0005-0000-0000-000015210000}"/>
    <cellStyle name="Normal 2 21 13" xfId="886" xr:uid="{00000000-0005-0000-0000-00000E030000}"/>
    <cellStyle name="Normal 2 21 13 2" xfId="10987" xr:uid="{00000000-0005-0000-0000-000017210000}"/>
    <cellStyle name="Normal 2 21 14" xfId="887" xr:uid="{00000000-0005-0000-0000-00000F030000}"/>
    <cellStyle name="Normal 2 21 14 2" xfId="10988" xr:uid="{00000000-0005-0000-0000-000019210000}"/>
    <cellStyle name="Normal 2 21 15" xfId="888" xr:uid="{00000000-0005-0000-0000-000010030000}"/>
    <cellStyle name="Normal 2 21 15 2" xfId="10989" xr:uid="{00000000-0005-0000-0000-00001B210000}"/>
    <cellStyle name="Normal 2 21 16" xfId="889" xr:uid="{00000000-0005-0000-0000-000011030000}"/>
    <cellStyle name="Normal 2 21 16 2" xfId="10990" xr:uid="{00000000-0005-0000-0000-00001D210000}"/>
    <cellStyle name="Normal 2 21 17" xfId="890" xr:uid="{00000000-0005-0000-0000-000012030000}"/>
    <cellStyle name="Normal 2 21 17 2" xfId="10991" xr:uid="{00000000-0005-0000-0000-00001F210000}"/>
    <cellStyle name="Normal 2 21 18" xfId="891" xr:uid="{00000000-0005-0000-0000-000013030000}"/>
    <cellStyle name="Normal 2 21 18 2" xfId="10992" xr:uid="{00000000-0005-0000-0000-000021210000}"/>
    <cellStyle name="Normal 2 21 19" xfId="892" xr:uid="{00000000-0005-0000-0000-000014030000}"/>
    <cellStyle name="Normal 2 21 19 2" xfId="10993" xr:uid="{00000000-0005-0000-0000-000023210000}"/>
    <cellStyle name="Normal 2 21 2" xfId="893" xr:uid="{00000000-0005-0000-0000-000015030000}"/>
    <cellStyle name="Normal 2 21 2 2" xfId="10994" xr:uid="{00000000-0005-0000-0000-000025210000}"/>
    <cellStyle name="Normal 2 21 20" xfId="894" xr:uid="{00000000-0005-0000-0000-000016030000}"/>
    <cellStyle name="Normal 2 21 20 2" xfId="10995" xr:uid="{00000000-0005-0000-0000-000027210000}"/>
    <cellStyle name="Normal 2 21 21" xfId="895" xr:uid="{00000000-0005-0000-0000-000017030000}"/>
    <cellStyle name="Normal 2 21 21 2" xfId="10996" xr:uid="{00000000-0005-0000-0000-000029210000}"/>
    <cellStyle name="Normal 2 21 22" xfId="896" xr:uid="{00000000-0005-0000-0000-000018030000}"/>
    <cellStyle name="Normal 2 21 22 2" xfId="10997" xr:uid="{00000000-0005-0000-0000-00002B210000}"/>
    <cellStyle name="Normal 2 21 23" xfId="897" xr:uid="{00000000-0005-0000-0000-000019030000}"/>
    <cellStyle name="Normal 2 21 23 2" xfId="10998" xr:uid="{00000000-0005-0000-0000-00002D210000}"/>
    <cellStyle name="Normal 2 21 24" xfId="10999" xr:uid="{00000000-0005-0000-0000-00002E210000}"/>
    <cellStyle name="Normal 2 21 3" xfId="898" xr:uid="{00000000-0005-0000-0000-00001A030000}"/>
    <cellStyle name="Normal 2 21 3 2" xfId="11000" xr:uid="{00000000-0005-0000-0000-000030210000}"/>
    <cellStyle name="Normal 2 21 4" xfId="899" xr:uid="{00000000-0005-0000-0000-00001B030000}"/>
    <cellStyle name="Normal 2 21 4 2" xfId="11001" xr:uid="{00000000-0005-0000-0000-000032210000}"/>
    <cellStyle name="Normal 2 21 5" xfId="900" xr:uid="{00000000-0005-0000-0000-00001C030000}"/>
    <cellStyle name="Normal 2 21 5 2" xfId="11002" xr:uid="{00000000-0005-0000-0000-000034210000}"/>
    <cellStyle name="Normal 2 21 6" xfId="901" xr:uid="{00000000-0005-0000-0000-00001D030000}"/>
    <cellStyle name="Normal 2 21 6 2" xfId="11003" xr:uid="{00000000-0005-0000-0000-000036210000}"/>
    <cellStyle name="Normal 2 21 7" xfId="902" xr:uid="{00000000-0005-0000-0000-00001E030000}"/>
    <cellStyle name="Normal 2 21 7 2" xfId="11004" xr:uid="{00000000-0005-0000-0000-000038210000}"/>
    <cellStyle name="Normal 2 21 8" xfId="903" xr:uid="{00000000-0005-0000-0000-00001F030000}"/>
    <cellStyle name="Normal 2 21 8 2" xfId="11005" xr:uid="{00000000-0005-0000-0000-00003A210000}"/>
    <cellStyle name="Normal 2 21 9" xfId="904" xr:uid="{00000000-0005-0000-0000-000020030000}"/>
    <cellStyle name="Normal 2 21 9 2" xfId="11006" xr:uid="{00000000-0005-0000-0000-00003C210000}"/>
    <cellStyle name="Normal 2 22" xfId="905" xr:uid="{00000000-0005-0000-0000-000021030000}"/>
    <cellStyle name="Normal 2 22 10" xfId="906" xr:uid="{00000000-0005-0000-0000-000022030000}"/>
    <cellStyle name="Normal 2 22 10 2" xfId="11007" xr:uid="{00000000-0005-0000-0000-00003F210000}"/>
    <cellStyle name="Normal 2 22 11" xfId="907" xr:uid="{00000000-0005-0000-0000-000023030000}"/>
    <cellStyle name="Normal 2 22 11 2" xfId="11008" xr:uid="{00000000-0005-0000-0000-000041210000}"/>
    <cellStyle name="Normal 2 22 12" xfId="908" xr:uid="{00000000-0005-0000-0000-000024030000}"/>
    <cellStyle name="Normal 2 22 12 2" xfId="11009" xr:uid="{00000000-0005-0000-0000-000043210000}"/>
    <cellStyle name="Normal 2 22 13" xfId="909" xr:uid="{00000000-0005-0000-0000-000025030000}"/>
    <cellStyle name="Normal 2 22 13 2" xfId="11010" xr:uid="{00000000-0005-0000-0000-000045210000}"/>
    <cellStyle name="Normal 2 22 14" xfId="910" xr:uid="{00000000-0005-0000-0000-000026030000}"/>
    <cellStyle name="Normal 2 22 14 2" xfId="11011" xr:uid="{00000000-0005-0000-0000-000047210000}"/>
    <cellStyle name="Normal 2 22 15" xfId="911" xr:uid="{00000000-0005-0000-0000-000027030000}"/>
    <cellStyle name="Normal 2 22 15 2" xfId="11012" xr:uid="{00000000-0005-0000-0000-000049210000}"/>
    <cellStyle name="Normal 2 22 16" xfId="912" xr:uid="{00000000-0005-0000-0000-000028030000}"/>
    <cellStyle name="Normal 2 22 16 2" xfId="11013" xr:uid="{00000000-0005-0000-0000-00004B210000}"/>
    <cellStyle name="Normal 2 22 17" xfId="913" xr:uid="{00000000-0005-0000-0000-000029030000}"/>
    <cellStyle name="Normal 2 22 17 2" xfId="11014" xr:uid="{00000000-0005-0000-0000-00004D210000}"/>
    <cellStyle name="Normal 2 22 18" xfId="914" xr:uid="{00000000-0005-0000-0000-00002A030000}"/>
    <cellStyle name="Normal 2 22 18 2" xfId="11015" xr:uid="{00000000-0005-0000-0000-00004F210000}"/>
    <cellStyle name="Normal 2 22 19" xfId="915" xr:uid="{00000000-0005-0000-0000-00002B030000}"/>
    <cellStyle name="Normal 2 22 19 2" xfId="11016" xr:uid="{00000000-0005-0000-0000-000051210000}"/>
    <cellStyle name="Normal 2 22 2" xfId="916" xr:uid="{00000000-0005-0000-0000-00002C030000}"/>
    <cellStyle name="Normal 2 22 2 2" xfId="11017" xr:uid="{00000000-0005-0000-0000-000053210000}"/>
    <cellStyle name="Normal 2 22 20" xfId="917" xr:uid="{00000000-0005-0000-0000-00002D030000}"/>
    <cellStyle name="Normal 2 22 20 2" xfId="11018" xr:uid="{00000000-0005-0000-0000-000055210000}"/>
    <cellStyle name="Normal 2 22 21" xfId="918" xr:uid="{00000000-0005-0000-0000-00002E030000}"/>
    <cellStyle name="Normal 2 22 21 2" xfId="11019" xr:uid="{00000000-0005-0000-0000-000057210000}"/>
    <cellStyle name="Normal 2 22 22" xfId="919" xr:uid="{00000000-0005-0000-0000-00002F030000}"/>
    <cellStyle name="Normal 2 22 22 2" xfId="11020" xr:uid="{00000000-0005-0000-0000-000059210000}"/>
    <cellStyle name="Normal 2 22 23" xfId="920" xr:uid="{00000000-0005-0000-0000-000030030000}"/>
    <cellStyle name="Normal 2 22 23 2" xfId="11021" xr:uid="{00000000-0005-0000-0000-00005B210000}"/>
    <cellStyle name="Normal 2 22 24" xfId="11022" xr:uid="{00000000-0005-0000-0000-00005C210000}"/>
    <cellStyle name="Normal 2 22 3" xfId="921" xr:uid="{00000000-0005-0000-0000-000031030000}"/>
    <cellStyle name="Normal 2 22 3 2" xfId="11023" xr:uid="{00000000-0005-0000-0000-00005E210000}"/>
    <cellStyle name="Normal 2 22 4" xfId="922" xr:uid="{00000000-0005-0000-0000-000032030000}"/>
    <cellStyle name="Normal 2 22 4 2" xfId="11024" xr:uid="{00000000-0005-0000-0000-000060210000}"/>
    <cellStyle name="Normal 2 22 5" xfId="923" xr:uid="{00000000-0005-0000-0000-000033030000}"/>
    <cellStyle name="Normal 2 22 5 2" xfId="11025" xr:uid="{00000000-0005-0000-0000-000062210000}"/>
    <cellStyle name="Normal 2 22 6" xfId="924" xr:uid="{00000000-0005-0000-0000-000034030000}"/>
    <cellStyle name="Normal 2 22 6 2" xfId="11026" xr:uid="{00000000-0005-0000-0000-000064210000}"/>
    <cellStyle name="Normal 2 22 7" xfId="925" xr:uid="{00000000-0005-0000-0000-000035030000}"/>
    <cellStyle name="Normal 2 22 7 2" xfId="11027" xr:uid="{00000000-0005-0000-0000-000066210000}"/>
    <cellStyle name="Normal 2 22 8" xfId="926" xr:uid="{00000000-0005-0000-0000-000036030000}"/>
    <cellStyle name="Normal 2 22 8 2" xfId="11028" xr:uid="{00000000-0005-0000-0000-000068210000}"/>
    <cellStyle name="Normal 2 22 9" xfId="927" xr:uid="{00000000-0005-0000-0000-000037030000}"/>
    <cellStyle name="Normal 2 22 9 2" xfId="11029" xr:uid="{00000000-0005-0000-0000-00006A210000}"/>
    <cellStyle name="Normal 2 23" xfId="928" xr:uid="{00000000-0005-0000-0000-000038030000}"/>
    <cellStyle name="Normal 2 23 10" xfId="929" xr:uid="{00000000-0005-0000-0000-000039030000}"/>
    <cellStyle name="Normal 2 23 10 2" xfId="11030" xr:uid="{00000000-0005-0000-0000-00006D210000}"/>
    <cellStyle name="Normal 2 23 11" xfId="930" xr:uid="{00000000-0005-0000-0000-00003A030000}"/>
    <cellStyle name="Normal 2 23 11 2" xfId="11031" xr:uid="{00000000-0005-0000-0000-00006F210000}"/>
    <cellStyle name="Normal 2 23 12" xfId="931" xr:uid="{00000000-0005-0000-0000-00003B030000}"/>
    <cellStyle name="Normal 2 23 12 2" xfId="11032" xr:uid="{00000000-0005-0000-0000-000071210000}"/>
    <cellStyle name="Normal 2 23 13" xfId="932" xr:uid="{00000000-0005-0000-0000-00003C030000}"/>
    <cellStyle name="Normal 2 23 13 2" xfId="11033" xr:uid="{00000000-0005-0000-0000-000073210000}"/>
    <cellStyle name="Normal 2 23 14" xfId="933" xr:uid="{00000000-0005-0000-0000-00003D030000}"/>
    <cellStyle name="Normal 2 23 14 2" xfId="11034" xr:uid="{00000000-0005-0000-0000-000075210000}"/>
    <cellStyle name="Normal 2 23 15" xfId="934" xr:uid="{00000000-0005-0000-0000-00003E030000}"/>
    <cellStyle name="Normal 2 23 15 2" xfId="11035" xr:uid="{00000000-0005-0000-0000-000077210000}"/>
    <cellStyle name="Normal 2 23 16" xfId="935" xr:uid="{00000000-0005-0000-0000-00003F030000}"/>
    <cellStyle name="Normal 2 23 16 2" xfId="11036" xr:uid="{00000000-0005-0000-0000-000079210000}"/>
    <cellStyle name="Normal 2 23 17" xfId="936" xr:uid="{00000000-0005-0000-0000-000040030000}"/>
    <cellStyle name="Normal 2 23 17 2" xfId="11037" xr:uid="{00000000-0005-0000-0000-00007B210000}"/>
    <cellStyle name="Normal 2 23 18" xfId="937" xr:uid="{00000000-0005-0000-0000-000041030000}"/>
    <cellStyle name="Normal 2 23 18 2" xfId="11038" xr:uid="{00000000-0005-0000-0000-00007D210000}"/>
    <cellStyle name="Normal 2 23 19" xfId="938" xr:uid="{00000000-0005-0000-0000-000042030000}"/>
    <cellStyle name="Normal 2 23 19 2" xfId="11039" xr:uid="{00000000-0005-0000-0000-00007F210000}"/>
    <cellStyle name="Normal 2 23 2" xfId="939" xr:uid="{00000000-0005-0000-0000-000043030000}"/>
    <cellStyle name="Normal 2 23 2 2" xfId="11040" xr:uid="{00000000-0005-0000-0000-000081210000}"/>
    <cellStyle name="Normal 2 23 20" xfId="940" xr:uid="{00000000-0005-0000-0000-000044030000}"/>
    <cellStyle name="Normal 2 23 20 2" xfId="11041" xr:uid="{00000000-0005-0000-0000-000083210000}"/>
    <cellStyle name="Normal 2 23 21" xfId="941" xr:uid="{00000000-0005-0000-0000-000045030000}"/>
    <cellStyle name="Normal 2 23 21 2" xfId="11042" xr:uid="{00000000-0005-0000-0000-000085210000}"/>
    <cellStyle name="Normal 2 23 22" xfId="942" xr:uid="{00000000-0005-0000-0000-000046030000}"/>
    <cellStyle name="Normal 2 23 22 2" xfId="11043" xr:uid="{00000000-0005-0000-0000-000087210000}"/>
    <cellStyle name="Normal 2 23 23" xfId="943" xr:uid="{00000000-0005-0000-0000-000047030000}"/>
    <cellStyle name="Normal 2 23 23 2" xfId="11044" xr:uid="{00000000-0005-0000-0000-000089210000}"/>
    <cellStyle name="Normal 2 23 24" xfId="11045" xr:uid="{00000000-0005-0000-0000-00008A210000}"/>
    <cellStyle name="Normal 2 23 3" xfId="944" xr:uid="{00000000-0005-0000-0000-000048030000}"/>
    <cellStyle name="Normal 2 23 3 2" xfId="11046" xr:uid="{00000000-0005-0000-0000-00008C210000}"/>
    <cellStyle name="Normal 2 23 4" xfId="945" xr:uid="{00000000-0005-0000-0000-000049030000}"/>
    <cellStyle name="Normal 2 23 4 2" xfId="11047" xr:uid="{00000000-0005-0000-0000-00008E210000}"/>
    <cellStyle name="Normal 2 23 5" xfId="946" xr:uid="{00000000-0005-0000-0000-00004A030000}"/>
    <cellStyle name="Normal 2 23 5 2" xfId="11048" xr:uid="{00000000-0005-0000-0000-000090210000}"/>
    <cellStyle name="Normal 2 23 6" xfId="947" xr:uid="{00000000-0005-0000-0000-00004B030000}"/>
    <cellStyle name="Normal 2 23 6 2" xfId="11049" xr:uid="{00000000-0005-0000-0000-000092210000}"/>
    <cellStyle name="Normal 2 23 7" xfId="948" xr:uid="{00000000-0005-0000-0000-00004C030000}"/>
    <cellStyle name="Normal 2 23 7 2" xfId="11050" xr:uid="{00000000-0005-0000-0000-000094210000}"/>
    <cellStyle name="Normal 2 23 8" xfId="949" xr:uid="{00000000-0005-0000-0000-00004D030000}"/>
    <cellStyle name="Normal 2 23 8 2" xfId="11051" xr:uid="{00000000-0005-0000-0000-000096210000}"/>
    <cellStyle name="Normal 2 23 9" xfId="950" xr:uid="{00000000-0005-0000-0000-00004E030000}"/>
    <cellStyle name="Normal 2 23 9 2" xfId="11052" xr:uid="{00000000-0005-0000-0000-000098210000}"/>
    <cellStyle name="Normal 2 24" xfId="951" xr:uid="{00000000-0005-0000-0000-00004F030000}"/>
    <cellStyle name="Normal 2 24 10" xfId="952" xr:uid="{00000000-0005-0000-0000-000050030000}"/>
    <cellStyle name="Normal 2 24 10 2" xfId="11053" xr:uid="{00000000-0005-0000-0000-00009B210000}"/>
    <cellStyle name="Normal 2 24 11" xfId="953" xr:uid="{00000000-0005-0000-0000-000051030000}"/>
    <cellStyle name="Normal 2 24 11 2" xfId="11054" xr:uid="{00000000-0005-0000-0000-00009D210000}"/>
    <cellStyle name="Normal 2 24 12" xfId="954" xr:uid="{00000000-0005-0000-0000-000052030000}"/>
    <cellStyle name="Normal 2 24 12 2" xfId="11055" xr:uid="{00000000-0005-0000-0000-00009F210000}"/>
    <cellStyle name="Normal 2 24 13" xfId="955" xr:uid="{00000000-0005-0000-0000-000053030000}"/>
    <cellStyle name="Normal 2 24 13 2" xfId="11056" xr:uid="{00000000-0005-0000-0000-0000A1210000}"/>
    <cellStyle name="Normal 2 24 14" xfId="956" xr:uid="{00000000-0005-0000-0000-000054030000}"/>
    <cellStyle name="Normal 2 24 14 2" xfId="11057" xr:uid="{00000000-0005-0000-0000-0000A3210000}"/>
    <cellStyle name="Normal 2 24 15" xfId="957" xr:uid="{00000000-0005-0000-0000-000055030000}"/>
    <cellStyle name="Normal 2 24 15 2" xfId="11058" xr:uid="{00000000-0005-0000-0000-0000A5210000}"/>
    <cellStyle name="Normal 2 24 16" xfId="958" xr:uid="{00000000-0005-0000-0000-000056030000}"/>
    <cellStyle name="Normal 2 24 16 2" xfId="11059" xr:uid="{00000000-0005-0000-0000-0000A7210000}"/>
    <cellStyle name="Normal 2 24 17" xfId="959" xr:uid="{00000000-0005-0000-0000-000057030000}"/>
    <cellStyle name="Normal 2 24 17 2" xfId="11060" xr:uid="{00000000-0005-0000-0000-0000A9210000}"/>
    <cellStyle name="Normal 2 24 18" xfId="960" xr:uid="{00000000-0005-0000-0000-000058030000}"/>
    <cellStyle name="Normal 2 24 18 2" xfId="11061" xr:uid="{00000000-0005-0000-0000-0000AB210000}"/>
    <cellStyle name="Normal 2 24 19" xfId="961" xr:uid="{00000000-0005-0000-0000-000059030000}"/>
    <cellStyle name="Normal 2 24 19 2" xfId="11062" xr:uid="{00000000-0005-0000-0000-0000AD210000}"/>
    <cellStyle name="Normal 2 24 2" xfId="962" xr:uid="{00000000-0005-0000-0000-00005A030000}"/>
    <cellStyle name="Normal 2 24 2 2" xfId="11063" xr:uid="{00000000-0005-0000-0000-0000AF210000}"/>
    <cellStyle name="Normal 2 24 20" xfId="963" xr:uid="{00000000-0005-0000-0000-00005B030000}"/>
    <cellStyle name="Normal 2 24 20 2" xfId="11064" xr:uid="{00000000-0005-0000-0000-0000B1210000}"/>
    <cellStyle name="Normal 2 24 21" xfId="964" xr:uid="{00000000-0005-0000-0000-00005C030000}"/>
    <cellStyle name="Normal 2 24 21 2" xfId="11065" xr:uid="{00000000-0005-0000-0000-0000B3210000}"/>
    <cellStyle name="Normal 2 24 22" xfId="965" xr:uid="{00000000-0005-0000-0000-00005D030000}"/>
    <cellStyle name="Normal 2 24 22 2" xfId="11066" xr:uid="{00000000-0005-0000-0000-0000B5210000}"/>
    <cellStyle name="Normal 2 24 23" xfId="966" xr:uid="{00000000-0005-0000-0000-00005E030000}"/>
    <cellStyle name="Normal 2 24 23 2" xfId="11067" xr:uid="{00000000-0005-0000-0000-0000B7210000}"/>
    <cellStyle name="Normal 2 24 24" xfId="11068" xr:uid="{00000000-0005-0000-0000-0000B8210000}"/>
    <cellStyle name="Normal 2 24 3" xfId="967" xr:uid="{00000000-0005-0000-0000-00005F030000}"/>
    <cellStyle name="Normal 2 24 3 2" xfId="11069" xr:uid="{00000000-0005-0000-0000-0000BA210000}"/>
    <cellStyle name="Normal 2 24 4" xfId="968" xr:uid="{00000000-0005-0000-0000-000060030000}"/>
    <cellStyle name="Normal 2 24 4 2" xfId="11070" xr:uid="{00000000-0005-0000-0000-0000BC210000}"/>
    <cellStyle name="Normal 2 24 5" xfId="969" xr:uid="{00000000-0005-0000-0000-000061030000}"/>
    <cellStyle name="Normal 2 24 5 2" xfId="11071" xr:uid="{00000000-0005-0000-0000-0000BE210000}"/>
    <cellStyle name="Normal 2 24 6" xfId="970" xr:uid="{00000000-0005-0000-0000-000062030000}"/>
    <cellStyle name="Normal 2 24 6 2" xfId="11072" xr:uid="{00000000-0005-0000-0000-0000C0210000}"/>
    <cellStyle name="Normal 2 24 7" xfId="971" xr:uid="{00000000-0005-0000-0000-000063030000}"/>
    <cellStyle name="Normal 2 24 7 2" xfId="11073" xr:uid="{00000000-0005-0000-0000-0000C2210000}"/>
    <cellStyle name="Normal 2 24 8" xfId="972" xr:uid="{00000000-0005-0000-0000-000064030000}"/>
    <cellStyle name="Normal 2 24 8 2" xfId="11074" xr:uid="{00000000-0005-0000-0000-0000C4210000}"/>
    <cellStyle name="Normal 2 24 9" xfId="973" xr:uid="{00000000-0005-0000-0000-000065030000}"/>
    <cellStyle name="Normal 2 24 9 2" xfId="11075" xr:uid="{00000000-0005-0000-0000-0000C6210000}"/>
    <cellStyle name="Normal 2 25" xfId="974" xr:uid="{00000000-0005-0000-0000-000066030000}"/>
    <cellStyle name="Normal 2 25 10" xfId="975" xr:uid="{00000000-0005-0000-0000-000067030000}"/>
    <cellStyle name="Normal 2 25 10 2" xfId="11076" xr:uid="{00000000-0005-0000-0000-0000C9210000}"/>
    <cellStyle name="Normal 2 25 11" xfId="976" xr:uid="{00000000-0005-0000-0000-000068030000}"/>
    <cellStyle name="Normal 2 25 11 2" xfId="11077" xr:uid="{00000000-0005-0000-0000-0000CB210000}"/>
    <cellStyle name="Normal 2 25 12" xfId="977" xr:uid="{00000000-0005-0000-0000-000069030000}"/>
    <cellStyle name="Normal 2 25 12 2" xfId="11078" xr:uid="{00000000-0005-0000-0000-0000CD210000}"/>
    <cellStyle name="Normal 2 25 13" xfId="978" xr:uid="{00000000-0005-0000-0000-00006A030000}"/>
    <cellStyle name="Normal 2 25 13 2" xfId="11079" xr:uid="{00000000-0005-0000-0000-0000CF210000}"/>
    <cellStyle name="Normal 2 25 14" xfId="979" xr:uid="{00000000-0005-0000-0000-00006B030000}"/>
    <cellStyle name="Normal 2 25 14 2" xfId="11080" xr:uid="{00000000-0005-0000-0000-0000D1210000}"/>
    <cellStyle name="Normal 2 25 15" xfId="980" xr:uid="{00000000-0005-0000-0000-00006C030000}"/>
    <cellStyle name="Normal 2 25 15 2" xfId="11081" xr:uid="{00000000-0005-0000-0000-0000D3210000}"/>
    <cellStyle name="Normal 2 25 16" xfId="981" xr:uid="{00000000-0005-0000-0000-00006D030000}"/>
    <cellStyle name="Normal 2 25 16 2" xfId="11082" xr:uid="{00000000-0005-0000-0000-0000D5210000}"/>
    <cellStyle name="Normal 2 25 17" xfId="982" xr:uid="{00000000-0005-0000-0000-00006E030000}"/>
    <cellStyle name="Normal 2 25 17 2" xfId="11083" xr:uid="{00000000-0005-0000-0000-0000D7210000}"/>
    <cellStyle name="Normal 2 25 18" xfId="983" xr:uid="{00000000-0005-0000-0000-00006F030000}"/>
    <cellStyle name="Normal 2 25 18 2" xfId="11084" xr:uid="{00000000-0005-0000-0000-0000D9210000}"/>
    <cellStyle name="Normal 2 25 19" xfId="984" xr:uid="{00000000-0005-0000-0000-000070030000}"/>
    <cellStyle name="Normal 2 25 19 2" xfId="11085" xr:uid="{00000000-0005-0000-0000-0000DB210000}"/>
    <cellStyle name="Normal 2 25 2" xfId="985" xr:uid="{00000000-0005-0000-0000-000071030000}"/>
    <cellStyle name="Normal 2 25 2 2" xfId="11086" xr:uid="{00000000-0005-0000-0000-0000DD210000}"/>
    <cellStyle name="Normal 2 25 20" xfId="986" xr:uid="{00000000-0005-0000-0000-000072030000}"/>
    <cellStyle name="Normal 2 25 20 2" xfId="11087" xr:uid="{00000000-0005-0000-0000-0000DF210000}"/>
    <cellStyle name="Normal 2 25 21" xfId="987" xr:uid="{00000000-0005-0000-0000-000073030000}"/>
    <cellStyle name="Normal 2 25 21 2" xfId="11088" xr:uid="{00000000-0005-0000-0000-0000E1210000}"/>
    <cellStyle name="Normal 2 25 22" xfId="988" xr:uid="{00000000-0005-0000-0000-000074030000}"/>
    <cellStyle name="Normal 2 25 22 2" xfId="11089" xr:uid="{00000000-0005-0000-0000-0000E3210000}"/>
    <cellStyle name="Normal 2 25 23" xfId="989" xr:uid="{00000000-0005-0000-0000-000075030000}"/>
    <cellStyle name="Normal 2 25 23 2" xfId="11090" xr:uid="{00000000-0005-0000-0000-0000E5210000}"/>
    <cellStyle name="Normal 2 25 24" xfId="11091" xr:uid="{00000000-0005-0000-0000-0000E6210000}"/>
    <cellStyle name="Normal 2 25 3" xfId="990" xr:uid="{00000000-0005-0000-0000-000076030000}"/>
    <cellStyle name="Normal 2 25 3 2" xfId="11092" xr:uid="{00000000-0005-0000-0000-0000E8210000}"/>
    <cellStyle name="Normal 2 25 4" xfId="991" xr:uid="{00000000-0005-0000-0000-000077030000}"/>
    <cellStyle name="Normal 2 25 4 2" xfId="11093" xr:uid="{00000000-0005-0000-0000-0000EA210000}"/>
    <cellStyle name="Normal 2 25 5" xfId="992" xr:uid="{00000000-0005-0000-0000-000078030000}"/>
    <cellStyle name="Normal 2 25 5 2" xfId="11094" xr:uid="{00000000-0005-0000-0000-0000EC210000}"/>
    <cellStyle name="Normal 2 25 6" xfId="993" xr:uid="{00000000-0005-0000-0000-000079030000}"/>
    <cellStyle name="Normal 2 25 6 2" xfId="11095" xr:uid="{00000000-0005-0000-0000-0000EE210000}"/>
    <cellStyle name="Normal 2 25 7" xfId="994" xr:uid="{00000000-0005-0000-0000-00007A030000}"/>
    <cellStyle name="Normal 2 25 7 2" xfId="11096" xr:uid="{00000000-0005-0000-0000-0000F0210000}"/>
    <cellStyle name="Normal 2 25 8" xfId="995" xr:uid="{00000000-0005-0000-0000-00007B030000}"/>
    <cellStyle name="Normal 2 25 8 2" xfId="11097" xr:uid="{00000000-0005-0000-0000-0000F2210000}"/>
    <cellStyle name="Normal 2 25 9" xfId="996" xr:uid="{00000000-0005-0000-0000-00007C030000}"/>
    <cellStyle name="Normal 2 25 9 2" xfId="11098" xr:uid="{00000000-0005-0000-0000-0000F4210000}"/>
    <cellStyle name="Normal 2 26" xfId="997" xr:uid="{00000000-0005-0000-0000-00007D030000}"/>
    <cellStyle name="Normal 2 26 10" xfId="998" xr:uid="{00000000-0005-0000-0000-00007E030000}"/>
    <cellStyle name="Normal 2 26 10 2" xfId="11099" xr:uid="{00000000-0005-0000-0000-0000F7210000}"/>
    <cellStyle name="Normal 2 26 11" xfId="999" xr:uid="{00000000-0005-0000-0000-00007F030000}"/>
    <cellStyle name="Normal 2 26 11 2" xfId="11100" xr:uid="{00000000-0005-0000-0000-0000F9210000}"/>
    <cellStyle name="Normal 2 26 12" xfId="1000" xr:uid="{00000000-0005-0000-0000-000080030000}"/>
    <cellStyle name="Normal 2 26 12 2" xfId="11101" xr:uid="{00000000-0005-0000-0000-0000FB210000}"/>
    <cellStyle name="Normal 2 26 13" xfId="1001" xr:uid="{00000000-0005-0000-0000-000081030000}"/>
    <cellStyle name="Normal 2 26 13 2" xfId="11102" xr:uid="{00000000-0005-0000-0000-0000FD210000}"/>
    <cellStyle name="Normal 2 26 14" xfId="1002" xr:uid="{00000000-0005-0000-0000-000082030000}"/>
    <cellStyle name="Normal 2 26 14 2" xfId="11103" xr:uid="{00000000-0005-0000-0000-0000FF210000}"/>
    <cellStyle name="Normal 2 26 15" xfId="1003" xr:uid="{00000000-0005-0000-0000-000083030000}"/>
    <cellStyle name="Normal 2 26 15 2" xfId="11104" xr:uid="{00000000-0005-0000-0000-000001220000}"/>
    <cellStyle name="Normal 2 26 16" xfId="1004" xr:uid="{00000000-0005-0000-0000-000084030000}"/>
    <cellStyle name="Normal 2 26 16 2" xfId="11105" xr:uid="{00000000-0005-0000-0000-000003220000}"/>
    <cellStyle name="Normal 2 26 17" xfId="1005" xr:uid="{00000000-0005-0000-0000-000085030000}"/>
    <cellStyle name="Normal 2 26 17 2" xfId="11106" xr:uid="{00000000-0005-0000-0000-000005220000}"/>
    <cellStyle name="Normal 2 26 18" xfId="1006" xr:uid="{00000000-0005-0000-0000-000086030000}"/>
    <cellStyle name="Normal 2 26 18 2" xfId="11107" xr:uid="{00000000-0005-0000-0000-000007220000}"/>
    <cellStyle name="Normal 2 26 19" xfId="1007" xr:uid="{00000000-0005-0000-0000-000087030000}"/>
    <cellStyle name="Normal 2 26 19 2" xfId="11108" xr:uid="{00000000-0005-0000-0000-000009220000}"/>
    <cellStyle name="Normal 2 26 2" xfId="1008" xr:uid="{00000000-0005-0000-0000-000088030000}"/>
    <cellStyle name="Normal 2 26 2 2" xfId="11109" xr:uid="{00000000-0005-0000-0000-00000B220000}"/>
    <cellStyle name="Normal 2 26 20" xfId="1009" xr:uid="{00000000-0005-0000-0000-000089030000}"/>
    <cellStyle name="Normal 2 26 20 2" xfId="11110" xr:uid="{00000000-0005-0000-0000-00000D220000}"/>
    <cellStyle name="Normal 2 26 21" xfId="1010" xr:uid="{00000000-0005-0000-0000-00008A030000}"/>
    <cellStyle name="Normal 2 26 21 2" xfId="11111" xr:uid="{00000000-0005-0000-0000-00000F220000}"/>
    <cellStyle name="Normal 2 26 22" xfId="1011" xr:uid="{00000000-0005-0000-0000-00008B030000}"/>
    <cellStyle name="Normal 2 26 22 2" xfId="11112" xr:uid="{00000000-0005-0000-0000-000011220000}"/>
    <cellStyle name="Normal 2 26 23" xfId="1012" xr:uid="{00000000-0005-0000-0000-00008C030000}"/>
    <cellStyle name="Normal 2 26 23 2" xfId="11113" xr:uid="{00000000-0005-0000-0000-000013220000}"/>
    <cellStyle name="Normal 2 26 24" xfId="11114" xr:uid="{00000000-0005-0000-0000-000014220000}"/>
    <cellStyle name="Normal 2 26 3" xfId="1013" xr:uid="{00000000-0005-0000-0000-00008D030000}"/>
    <cellStyle name="Normal 2 26 3 2" xfId="11115" xr:uid="{00000000-0005-0000-0000-000016220000}"/>
    <cellStyle name="Normal 2 26 4" xfId="1014" xr:uid="{00000000-0005-0000-0000-00008E030000}"/>
    <cellStyle name="Normal 2 26 4 2" xfId="11116" xr:uid="{00000000-0005-0000-0000-000018220000}"/>
    <cellStyle name="Normal 2 26 5" xfId="1015" xr:uid="{00000000-0005-0000-0000-00008F030000}"/>
    <cellStyle name="Normal 2 26 5 2" xfId="11117" xr:uid="{00000000-0005-0000-0000-00001A220000}"/>
    <cellStyle name="Normal 2 26 6" xfId="1016" xr:uid="{00000000-0005-0000-0000-000090030000}"/>
    <cellStyle name="Normal 2 26 6 2" xfId="11118" xr:uid="{00000000-0005-0000-0000-00001C220000}"/>
    <cellStyle name="Normal 2 26 7" xfId="1017" xr:uid="{00000000-0005-0000-0000-000091030000}"/>
    <cellStyle name="Normal 2 26 7 2" xfId="11119" xr:uid="{00000000-0005-0000-0000-00001E220000}"/>
    <cellStyle name="Normal 2 26 8" xfId="1018" xr:uid="{00000000-0005-0000-0000-000092030000}"/>
    <cellStyle name="Normal 2 26 8 2" xfId="11120" xr:uid="{00000000-0005-0000-0000-000020220000}"/>
    <cellStyle name="Normal 2 26 9" xfId="1019" xr:uid="{00000000-0005-0000-0000-000093030000}"/>
    <cellStyle name="Normal 2 26 9 2" xfId="11121" xr:uid="{00000000-0005-0000-0000-000022220000}"/>
    <cellStyle name="Normal 2 27" xfId="1020" xr:uid="{00000000-0005-0000-0000-000094030000}"/>
    <cellStyle name="Normal 2 27 10" xfId="1021" xr:uid="{00000000-0005-0000-0000-000095030000}"/>
    <cellStyle name="Normal 2 27 10 2" xfId="11122" xr:uid="{00000000-0005-0000-0000-000025220000}"/>
    <cellStyle name="Normal 2 27 11" xfId="1022" xr:uid="{00000000-0005-0000-0000-000096030000}"/>
    <cellStyle name="Normal 2 27 11 2" xfId="11123" xr:uid="{00000000-0005-0000-0000-000027220000}"/>
    <cellStyle name="Normal 2 27 12" xfId="1023" xr:uid="{00000000-0005-0000-0000-000097030000}"/>
    <cellStyle name="Normal 2 27 12 2" xfId="11124" xr:uid="{00000000-0005-0000-0000-000029220000}"/>
    <cellStyle name="Normal 2 27 13" xfId="1024" xr:uid="{00000000-0005-0000-0000-000098030000}"/>
    <cellStyle name="Normal 2 27 13 2" xfId="11125" xr:uid="{00000000-0005-0000-0000-00002B220000}"/>
    <cellStyle name="Normal 2 27 14" xfId="1025" xr:uid="{00000000-0005-0000-0000-000099030000}"/>
    <cellStyle name="Normal 2 27 14 2" xfId="11126" xr:uid="{00000000-0005-0000-0000-00002D220000}"/>
    <cellStyle name="Normal 2 27 15" xfId="1026" xr:uid="{00000000-0005-0000-0000-00009A030000}"/>
    <cellStyle name="Normal 2 27 15 2" xfId="11127" xr:uid="{00000000-0005-0000-0000-00002F220000}"/>
    <cellStyle name="Normal 2 27 16" xfId="1027" xr:uid="{00000000-0005-0000-0000-00009B030000}"/>
    <cellStyle name="Normal 2 27 16 2" xfId="11128" xr:uid="{00000000-0005-0000-0000-000031220000}"/>
    <cellStyle name="Normal 2 27 17" xfId="1028" xr:uid="{00000000-0005-0000-0000-00009C030000}"/>
    <cellStyle name="Normal 2 27 17 2" xfId="11129" xr:uid="{00000000-0005-0000-0000-000033220000}"/>
    <cellStyle name="Normal 2 27 18" xfId="1029" xr:uid="{00000000-0005-0000-0000-00009D030000}"/>
    <cellStyle name="Normal 2 27 18 2" xfId="11130" xr:uid="{00000000-0005-0000-0000-000035220000}"/>
    <cellStyle name="Normal 2 27 19" xfId="1030" xr:uid="{00000000-0005-0000-0000-00009E030000}"/>
    <cellStyle name="Normal 2 27 19 2" xfId="11131" xr:uid="{00000000-0005-0000-0000-000037220000}"/>
    <cellStyle name="Normal 2 27 2" xfId="1031" xr:uid="{00000000-0005-0000-0000-00009F030000}"/>
    <cellStyle name="Normal 2 27 2 2" xfId="11132" xr:uid="{00000000-0005-0000-0000-000039220000}"/>
    <cellStyle name="Normal 2 27 20" xfId="1032" xr:uid="{00000000-0005-0000-0000-0000A0030000}"/>
    <cellStyle name="Normal 2 27 20 2" xfId="11133" xr:uid="{00000000-0005-0000-0000-00003B220000}"/>
    <cellStyle name="Normal 2 27 21" xfId="1033" xr:uid="{00000000-0005-0000-0000-0000A1030000}"/>
    <cellStyle name="Normal 2 27 21 2" xfId="11134" xr:uid="{00000000-0005-0000-0000-00003D220000}"/>
    <cellStyle name="Normal 2 27 22" xfId="1034" xr:uid="{00000000-0005-0000-0000-0000A2030000}"/>
    <cellStyle name="Normal 2 27 22 2" xfId="11135" xr:uid="{00000000-0005-0000-0000-00003F220000}"/>
    <cellStyle name="Normal 2 27 23" xfId="1035" xr:uid="{00000000-0005-0000-0000-0000A3030000}"/>
    <cellStyle name="Normal 2 27 23 2" xfId="11136" xr:uid="{00000000-0005-0000-0000-000041220000}"/>
    <cellStyle name="Normal 2 27 24" xfId="11137" xr:uid="{00000000-0005-0000-0000-000042220000}"/>
    <cellStyle name="Normal 2 27 3" xfId="1036" xr:uid="{00000000-0005-0000-0000-0000A4030000}"/>
    <cellStyle name="Normal 2 27 3 2" xfId="11138" xr:uid="{00000000-0005-0000-0000-000044220000}"/>
    <cellStyle name="Normal 2 27 4" xfId="1037" xr:uid="{00000000-0005-0000-0000-0000A5030000}"/>
    <cellStyle name="Normal 2 27 4 2" xfId="11139" xr:uid="{00000000-0005-0000-0000-000046220000}"/>
    <cellStyle name="Normal 2 27 5" xfId="1038" xr:uid="{00000000-0005-0000-0000-0000A6030000}"/>
    <cellStyle name="Normal 2 27 5 2" xfId="11140" xr:uid="{00000000-0005-0000-0000-000048220000}"/>
    <cellStyle name="Normal 2 27 6" xfId="1039" xr:uid="{00000000-0005-0000-0000-0000A7030000}"/>
    <cellStyle name="Normal 2 27 6 2" xfId="11141" xr:uid="{00000000-0005-0000-0000-00004A220000}"/>
    <cellStyle name="Normal 2 27 7" xfId="1040" xr:uid="{00000000-0005-0000-0000-0000A8030000}"/>
    <cellStyle name="Normal 2 27 7 2" xfId="11142" xr:uid="{00000000-0005-0000-0000-00004C220000}"/>
    <cellStyle name="Normal 2 27 8" xfId="1041" xr:uid="{00000000-0005-0000-0000-0000A9030000}"/>
    <cellStyle name="Normal 2 27 8 2" xfId="11143" xr:uid="{00000000-0005-0000-0000-00004E220000}"/>
    <cellStyle name="Normal 2 27 9" xfId="1042" xr:uid="{00000000-0005-0000-0000-0000AA030000}"/>
    <cellStyle name="Normal 2 27 9 2" xfId="11144" xr:uid="{00000000-0005-0000-0000-000050220000}"/>
    <cellStyle name="Normal 2 28" xfId="1043" xr:uid="{00000000-0005-0000-0000-0000AB030000}"/>
    <cellStyle name="Normal 2 28 10" xfId="1044" xr:uid="{00000000-0005-0000-0000-0000AC030000}"/>
    <cellStyle name="Normal 2 28 10 2" xfId="11145" xr:uid="{00000000-0005-0000-0000-000053220000}"/>
    <cellStyle name="Normal 2 28 11" xfId="1045" xr:uid="{00000000-0005-0000-0000-0000AD030000}"/>
    <cellStyle name="Normal 2 28 11 2" xfId="11146" xr:uid="{00000000-0005-0000-0000-000055220000}"/>
    <cellStyle name="Normal 2 28 12" xfId="1046" xr:uid="{00000000-0005-0000-0000-0000AE030000}"/>
    <cellStyle name="Normal 2 28 12 2" xfId="11147" xr:uid="{00000000-0005-0000-0000-000057220000}"/>
    <cellStyle name="Normal 2 28 13" xfId="1047" xr:uid="{00000000-0005-0000-0000-0000AF030000}"/>
    <cellStyle name="Normal 2 28 13 2" xfId="11148" xr:uid="{00000000-0005-0000-0000-000059220000}"/>
    <cellStyle name="Normal 2 28 14" xfId="1048" xr:uid="{00000000-0005-0000-0000-0000B0030000}"/>
    <cellStyle name="Normal 2 28 14 2" xfId="11149" xr:uid="{00000000-0005-0000-0000-00005B220000}"/>
    <cellStyle name="Normal 2 28 15" xfId="1049" xr:uid="{00000000-0005-0000-0000-0000B1030000}"/>
    <cellStyle name="Normal 2 28 15 2" xfId="11150" xr:uid="{00000000-0005-0000-0000-00005D220000}"/>
    <cellStyle name="Normal 2 28 16" xfId="1050" xr:uid="{00000000-0005-0000-0000-0000B2030000}"/>
    <cellStyle name="Normal 2 28 16 2" xfId="11151" xr:uid="{00000000-0005-0000-0000-00005F220000}"/>
    <cellStyle name="Normal 2 28 17" xfId="1051" xr:uid="{00000000-0005-0000-0000-0000B3030000}"/>
    <cellStyle name="Normal 2 28 17 2" xfId="11152" xr:uid="{00000000-0005-0000-0000-000061220000}"/>
    <cellStyle name="Normal 2 28 18" xfId="1052" xr:uid="{00000000-0005-0000-0000-0000B4030000}"/>
    <cellStyle name="Normal 2 28 18 2" xfId="11153" xr:uid="{00000000-0005-0000-0000-000063220000}"/>
    <cellStyle name="Normal 2 28 19" xfId="1053" xr:uid="{00000000-0005-0000-0000-0000B5030000}"/>
    <cellStyle name="Normal 2 28 19 2" xfId="11154" xr:uid="{00000000-0005-0000-0000-000065220000}"/>
    <cellStyle name="Normal 2 28 2" xfId="1054" xr:uid="{00000000-0005-0000-0000-0000B6030000}"/>
    <cellStyle name="Normal 2 28 2 2" xfId="11155" xr:uid="{00000000-0005-0000-0000-000067220000}"/>
    <cellStyle name="Normal 2 28 20" xfId="1055" xr:uid="{00000000-0005-0000-0000-0000B7030000}"/>
    <cellStyle name="Normal 2 28 20 2" xfId="11156" xr:uid="{00000000-0005-0000-0000-000069220000}"/>
    <cellStyle name="Normal 2 28 21" xfId="1056" xr:uid="{00000000-0005-0000-0000-0000B8030000}"/>
    <cellStyle name="Normal 2 28 21 2" xfId="11157" xr:uid="{00000000-0005-0000-0000-00006B220000}"/>
    <cellStyle name="Normal 2 28 22" xfId="1057" xr:uid="{00000000-0005-0000-0000-0000B9030000}"/>
    <cellStyle name="Normal 2 28 22 2" xfId="11158" xr:uid="{00000000-0005-0000-0000-00006D220000}"/>
    <cellStyle name="Normal 2 28 23" xfId="1058" xr:uid="{00000000-0005-0000-0000-0000BA030000}"/>
    <cellStyle name="Normal 2 28 23 2" xfId="11159" xr:uid="{00000000-0005-0000-0000-00006F220000}"/>
    <cellStyle name="Normal 2 28 24" xfId="11160" xr:uid="{00000000-0005-0000-0000-000070220000}"/>
    <cellStyle name="Normal 2 28 3" xfId="1059" xr:uid="{00000000-0005-0000-0000-0000BB030000}"/>
    <cellStyle name="Normal 2 28 3 2" xfId="11161" xr:uid="{00000000-0005-0000-0000-000072220000}"/>
    <cellStyle name="Normal 2 28 4" xfId="1060" xr:uid="{00000000-0005-0000-0000-0000BC030000}"/>
    <cellStyle name="Normal 2 28 4 2" xfId="11162" xr:uid="{00000000-0005-0000-0000-000074220000}"/>
    <cellStyle name="Normal 2 28 5" xfId="1061" xr:uid="{00000000-0005-0000-0000-0000BD030000}"/>
    <cellStyle name="Normal 2 28 5 2" xfId="11163" xr:uid="{00000000-0005-0000-0000-000076220000}"/>
    <cellStyle name="Normal 2 28 6" xfId="1062" xr:uid="{00000000-0005-0000-0000-0000BE030000}"/>
    <cellStyle name="Normal 2 28 6 2" xfId="11164" xr:uid="{00000000-0005-0000-0000-000078220000}"/>
    <cellStyle name="Normal 2 28 7" xfId="1063" xr:uid="{00000000-0005-0000-0000-0000BF030000}"/>
    <cellStyle name="Normal 2 28 7 2" xfId="11165" xr:uid="{00000000-0005-0000-0000-00007A220000}"/>
    <cellStyle name="Normal 2 28 8" xfId="1064" xr:uid="{00000000-0005-0000-0000-0000C0030000}"/>
    <cellStyle name="Normal 2 28 8 2" xfId="11166" xr:uid="{00000000-0005-0000-0000-00007C220000}"/>
    <cellStyle name="Normal 2 28 9" xfId="1065" xr:uid="{00000000-0005-0000-0000-0000C1030000}"/>
    <cellStyle name="Normal 2 28 9 2" xfId="11167" xr:uid="{00000000-0005-0000-0000-00007E220000}"/>
    <cellStyle name="Normal 2 29" xfId="1066" xr:uid="{00000000-0005-0000-0000-0000C2030000}"/>
    <cellStyle name="Normal 2 29 10" xfId="1067" xr:uid="{00000000-0005-0000-0000-0000C3030000}"/>
    <cellStyle name="Normal 2 29 10 2" xfId="11168" xr:uid="{00000000-0005-0000-0000-000081220000}"/>
    <cellStyle name="Normal 2 29 11" xfId="1068" xr:uid="{00000000-0005-0000-0000-0000C4030000}"/>
    <cellStyle name="Normal 2 29 11 2" xfId="11169" xr:uid="{00000000-0005-0000-0000-000083220000}"/>
    <cellStyle name="Normal 2 29 12" xfId="1069" xr:uid="{00000000-0005-0000-0000-0000C5030000}"/>
    <cellStyle name="Normal 2 29 12 2" xfId="11170" xr:uid="{00000000-0005-0000-0000-000085220000}"/>
    <cellStyle name="Normal 2 29 13" xfId="1070" xr:uid="{00000000-0005-0000-0000-0000C6030000}"/>
    <cellStyle name="Normal 2 29 13 2" xfId="11171" xr:uid="{00000000-0005-0000-0000-000087220000}"/>
    <cellStyle name="Normal 2 29 14" xfId="1071" xr:uid="{00000000-0005-0000-0000-0000C7030000}"/>
    <cellStyle name="Normal 2 29 14 2" xfId="11172" xr:uid="{00000000-0005-0000-0000-000089220000}"/>
    <cellStyle name="Normal 2 29 15" xfId="1072" xr:uid="{00000000-0005-0000-0000-0000C8030000}"/>
    <cellStyle name="Normal 2 29 15 2" xfId="11173" xr:uid="{00000000-0005-0000-0000-00008B220000}"/>
    <cellStyle name="Normal 2 29 16" xfId="1073" xr:uid="{00000000-0005-0000-0000-0000C9030000}"/>
    <cellStyle name="Normal 2 29 16 2" xfId="11174" xr:uid="{00000000-0005-0000-0000-00008D220000}"/>
    <cellStyle name="Normal 2 29 17" xfId="1074" xr:uid="{00000000-0005-0000-0000-0000CA030000}"/>
    <cellStyle name="Normal 2 29 17 2" xfId="11175" xr:uid="{00000000-0005-0000-0000-00008F220000}"/>
    <cellStyle name="Normal 2 29 18" xfId="1075" xr:uid="{00000000-0005-0000-0000-0000CB030000}"/>
    <cellStyle name="Normal 2 29 18 2" xfId="11176" xr:uid="{00000000-0005-0000-0000-000091220000}"/>
    <cellStyle name="Normal 2 29 19" xfId="1076" xr:uid="{00000000-0005-0000-0000-0000CC030000}"/>
    <cellStyle name="Normal 2 29 19 2" xfId="11177" xr:uid="{00000000-0005-0000-0000-000093220000}"/>
    <cellStyle name="Normal 2 29 2" xfId="1077" xr:uid="{00000000-0005-0000-0000-0000CD030000}"/>
    <cellStyle name="Normal 2 29 2 2" xfId="11178" xr:uid="{00000000-0005-0000-0000-000095220000}"/>
    <cellStyle name="Normal 2 29 20" xfId="1078" xr:uid="{00000000-0005-0000-0000-0000CE030000}"/>
    <cellStyle name="Normal 2 29 20 2" xfId="11179" xr:uid="{00000000-0005-0000-0000-000097220000}"/>
    <cellStyle name="Normal 2 29 21" xfId="1079" xr:uid="{00000000-0005-0000-0000-0000CF030000}"/>
    <cellStyle name="Normal 2 29 21 2" xfId="11180" xr:uid="{00000000-0005-0000-0000-000099220000}"/>
    <cellStyle name="Normal 2 29 22" xfId="1080" xr:uid="{00000000-0005-0000-0000-0000D0030000}"/>
    <cellStyle name="Normal 2 29 22 2" xfId="11181" xr:uid="{00000000-0005-0000-0000-00009B220000}"/>
    <cellStyle name="Normal 2 29 23" xfId="1081" xr:uid="{00000000-0005-0000-0000-0000D1030000}"/>
    <cellStyle name="Normal 2 29 23 2" xfId="11182" xr:uid="{00000000-0005-0000-0000-00009D220000}"/>
    <cellStyle name="Normal 2 29 24" xfId="11183" xr:uid="{00000000-0005-0000-0000-00009E220000}"/>
    <cellStyle name="Normal 2 29 3" xfId="1082" xr:uid="{00000000-0005-0000-0000-0000D2030000}"/>
    <cellStyle name="Normal 2 29 3 2" xfId="11184" xr:uid="{00000000-0005-0000-0000-0000A0220000}"/>
    <cellStyle name="Normal 2 29 4" xfId="1083" xr:uid="{00000000-0005-0000-0000-0000D3030000}"/>
    <cellStyle name="Normal 2 29 4 2" xfId="11185" xr:uid="{00000000-0005-0000-0000-0000A2220000}"/>
    <cellStyle name="Normal 2 29 5" xfId="1084" xr:uid="{00000000-0005-0000-0000-0000D4030000}"/>
    <cellStyle name="Normal 2 29 5 2" xfId="11186" xr:uid="{00000000-0005-0000-0000-0000A4220000}"/>
    <cellStyle name="Normal 2 29 6" xfId="1085" xr:uid="{00000000-0005-0000-0000-0000D5030000}"/>
    <cellStyle name="Normal 2 29 6 2" xfId="11187" xr:uid="{00000000-0005-0000-0000-0000A6220000}"/>
    <cellStyle name="Normal 2 29 7" xfId="1086" xr:uid="{00000000-0005-0000-0000-0000D6030000}"/>
    <cellStyle name="Normal 2 29 7 2" xfId="11188" xr:uid="{00000000-0005-0000-0000-0000A8220000}"/>
    <cellStyle name="Normal 2 29 8" xfId="1087" xr:uid="{00000000-0005-0000-0000-0000D7030000}"/>
    <cellStyle name="Normal 2 29 8 2" xfId="11189" xr:uid="{00000000-0005-0000-0000-0000AA220000}"/>
    <cellStyle name="Normal 2 29 9" xfId="1088" xr:uid="{00000000-0005-0000-0000-0000D8030000}"/>
    <cellStyle name="Normal 2 29 9 2" xfId="11190" xr:uid="{00000000-0005-0000-0000-0000AC220000}"/>
    <cellStyle name="Normal 2 3" xfId="59" xr:uid="{00000000-0005-0000-0000-000011000000}"/>
    <cellStyle name="Normal 2 3 10" xfId="31618" xr:uid="{FDF1FDC7-EE87-48E4-8112-595CB4FD717B}"/>
    <cellStyle name="Normal 2 3 11" xfId="31630" xr:uid="{8348EC9F-9ACE-4150-8A7E-6019D4A92C60}"/>
    <cellStyle name="Normal 2 3 2" xfId="161" xr:uid="{00000000-0005-0000-0000-000011000000}"/>
    <cellStyle name="Normal 2 3 2 2" xfId="11191" xr:uid="{00000000-0005-0000-0000-0000AF220000}"/>
    <cellStyle name="Normal 2 3 2 3" xfId="5519" xr:uid="{00000000-0005-0000-0000-0000AE220000}"/>
    <cellStyle name="Normal 2 3 2 4" xfId="20724" xr:uid="{36F4A2BF-7449-43B4-952A-27A8E8669EE5}"/>
    <cellStyle name="Normal 2 3 3" xfId="1089" xr:uid="{00000000-0005-0000-0000-0000D9030000}"/>
    <cellStyle name="Normal 2 3 3 2" xfId="11192" xr:uid="{00000000-0005-0000-0000-0000B1220000}"/>
    <cellStyle name="Normal 2 3 3 2 2" xfId="26372" xr:uid="{368F1FDF-77D4-4030-8A3F-47C6CED03097}"/>
    <cellStyle name="Normal 2 3 3 3" xfId="11193" xr:uid="{00000000-0005-0000-0000-0000B2220000}"/>
    <cellStyle name="Normal 2 3 3 3 2" xfId="26373" xr:uid="{6086F4A6-0509-465E-9963-207A65AF86EC}"/>
    <cellStyle name="Normal 2 3 4" xfId="11194" xr:uid="{00000000-0005-0000-0000-0000B3220000}"/>
    <cellStyle name="Normal 2 3 4 2" xfId="11195" xr:uid="{00000000-0005-0000-0000-0000B4220000}"/>
    <cellStyle name="Normal 2 3 5" xfId="5569" xr:uid="{00000000-0005-0000-0000-0000AD220000}"/>
    <cellStyle name="Normal 2 3 6" xfId="20542" xr:uid="{2938983F-EB37-4F25-8BF9-5A21D68D9524}"/>
    <cellStyle name="Normal 2 3 6 2" xfId="28925" xr:uid="{1982B67C-F9EA-43DD-B899-2640262684F2}"/>
    <cellStyle name="Normal 2 3 7" xfId="20578" xr:uid="{BC0BF457-3AD3-4288-959A-C6E73C035C92}"/>
    <cellStyle name="Normal 2 3 7 2" xfId="28949" xr:uid="{BE68EDA1-60A8-4E2F-9FBA-B45107D25DCD}"/>
    <cellStyle name="Normal 2 3 8" xfId="20601" xr:uid="{8C75D720-C137-4AD0-8D02-6ACA29F8DE78}"/>
    <cellStyle name="Normal 2 3 8 2" xfId="28972" xr:uid="{C4DCAEA4-2D76-4F9A-A03D-E3E0C3FB2738}"/>
    <cellStyle name="Normal 2 3 8 3" xfId="31612" xr:uid="{81B99021-9EAA-425F-94BA-37CA5F714AE5}"/>
    <cellStyle name="Normal 2 3 8 3 2" xfId="31623" xr:uid="{338D7799-9AF2-4494-BCBB-868EC16AB65D}"/>
    <cellStyle name="Normal 2 3 9" xfId="20651" xr:uid="{5738C8F1-5C85-45F8-AC54-F1D2FC5495C4}"/>
    <cellStyle name="Normal 2 30" xfId="1090" xr:uid="{00000000-0005-0000-0000-0000DA030000}"/>
    <cellStyle name="Normal 2 30 10" xfId="1091" xr:uid="{00000000-0005-0000-0000-0000DB030000}"/>
    <cellStyle name="Normal 2 30 10 2" xfId="11196" xr:uid="{00000000-0005-0000-0000-0000B7220000}"/>
    <cellStyle name="Normal 2 30 11" xfId="1092" xr:uid="{00000000-0005-0000-0000-0000DC030000}"/>
    <cellStyle name="Normal 2 30 11 2" xfId="11197" xr:uid="{00000000-0005-0000-0000-0000B9220000}"/>
    <cellStyle name="Normal 2 30 12" xfId="1093" xr:uid="{00000000-0005-0000-0000-0000DD030000}"/>
    <cellStyle name="Normal 2 30 12 2" xfId="11198" xr:uid="{00000000-0005-0000-0000-0000BB220000}"/>
    <cellStyle name="Normal 2 30 13" xfId="1094" xr:uid="{00000000-0005-0000-0000-0000DE030000}"/>
    <cellStyle name="Normal 2 30 13 2" xfId="11199" xr:uid="{00000000-0005-0000-0000-0000BD220000}"/>
    <cellStyle name="Normal 2 30 14" xfId="1095" xr:uid="{00000000-0005-0000-0000-0000DF030000}"/>
    <cellStyle name="Normal 2 30 14 2" xfId="11200" xr:uid="{00000000-0005-0000-0000-0000BF220000}"/>
    <cellStyle name="Normal 2 30 15" xfId="1096" xr:uid="{00000000-0005-0000-0000-0000E0030000}"/>
    <cellStyle name="Normal 2 30 15 2" xfId="11201" xr:uid="{00000000-0005-0000-0000-0000C1220000}"/>
    <cellStyle name="Normal 2 30 16" xfId="1097" xr:uid="{00000000-0005-0000-0000-0000E1030000}"/>
    <cellStyle name="Normal 2 30 16 2" xfId="11202" xr:uid="{00000000-0005-0000-0000-0000C3220000}"/>
    <cellStyle name="Normal 2 30 17" xfId="1098" xr:uid="{00000000-0005-0000-0000-0000E2030000}"/>
    <cellStyle name="Normal 2 30 17 2" xfId="11203" xr:uid="{00000000-0005-0000-0000-0000C5220000}"/>
    <cellStyle name="Normal 2 30 18" xfId="1099" xr:uid="{00000000-0005-0000-0000-0000E3030000}"/>
    <cellStyle name="Normal 2 30 18 2" xfId="11204" xr:uid="{00000000-0005-0000-0000-0000C7220000}"/>
    <cellStyle name="Normal 2 30 19" xfId="1100" xr:uid="{00000000-0005-0000-0000-0000E4030000}"/>
    <cellStyle name="Normal 2 30 19 2" xfId="11205" xr:uid="{00000000-0005-0000-0000-0000C9220000}"/>
    <cellStyle name="Normal 2 30 2" xfId="1101" xr:uid="{00000000-0005-0000-0000-0000E5030000}"/>
    <cellStyle name="Normal 2 30 2 2" xfId="11206" xr:uid="{00000000-0005-0000-0000-0000CB220000}"/>
    <cellStyle name="Normal 2 30 20" xfId="1102" xr:uid="{00000000-0005-0000-0000-0000E6030000}"/>
    <cellStyle name="Normal 2 30 20 2" xfId="11207" xr:uid="{00000000-0005-0000-0000-0000CD220000}"/>
    <cellStyle name="Normal 2 30 21" xfId="1103" xr:uid="{00000000-0005-0000-0000-0000E7030000}"/>
    <cellStyle name="Normal 2 30 21 2" xfId="11208" xr:uid="{00000000-0005-0000-0000-0000CF220000}"/>
    <cellStyle name="Normal 2 30 22" xfId="1104" xr:uid="{00000000-0005-0000-0000-0000E8030000}"/>
    <cellStyle name="Normal 2 30 22 2" xfId="11209" xr:uid="{00000000-0005-0000-0000-0000D1220000}"/>
    <cellStyle name="Normal 2 30 23" xfId="1105" xr:uid="{00000000-0005-0000-0000-0000E9030000}"/>
    <cellStyle name="Normal 2 30 23 2" xfId="11210" xr:uid="{00000000-0005-0000-0000-0000D3220000}"/>
    <cellStyle name="Normal 2 30 24" xfId="11211" xr:uid="{00000000-0005-0000-0000-0000D4220000}"/>
    <cellStyle name="Normal 2 30 3" xfId="1106" xr:uid="{00000000-0005-0000-0000-0000EA030000}"/>
    <cellStyle name="Normal 2 30 3 2" xfId="11212" xr:uid="{00000000-0005-0000-0000-0000D6220000}"/>
    <cellStyle name="Normal 2 30 4" xfId="1107" xr:uid="{00000000-0005-0000-0000-0000EB030000}"/>
    <cellStyle name="Normal 2 30 4 2" xfId="11213" xr:uid="{00000000-0005-0000-0000-0000D8220000}"/>
    <cellStyle name="Normal 2 30 5" xfId="1108" xr:uid="{00000000-0005-0000-0000-0000EC030000}"/>
    <cellStyle name="Normal 2 30 5 2" xfId="11214" xr:uid="{00000000-0005-0000-0000-0000DA220000}"/>
    <cellStyle name="Normal 2 30 6" xfId="1109" xr:uid="{00000000-0005-0000-0000-0000ED030000}"/>
    <cellStyle name="Normal 2 30 6 2" xfId="11215" xr:uid="{00000000-0005-0000-0000-0000DC220000}"/>
    <cellStyle name="Normal 2 30 7" xfId="1110" xr:uid="{00000000-0005-0000-0000-0000EE030000}"/>
    <cellStyle name="Normal 2 30 7 2" xfId="11216" xr:uid="{00000000-0005-0000-0000-0000DE220000}"/>
    <cellStyle name="Normal 2 30 8" xfId="1111" xr:uid="{00000000-0005-0000-0000-0000EF030000}"/>
    <cellStyle name="Normal 2 30 8 2" xfId="11217" xr:uid="{00000000-0005-0000-0000-0000E0220000}"/>
    <cellStyle name="Normal 2 30 9" xfId="1112" xr:uid="{00000000-0005-0000-0000-0000F0030000}"/>
    <cellStyle name="Normal 2 30 9 2" xfId="11218" xr:uid="{00000000-0005-0000-0000-0000E2220000}"/>
    <cellStyle name="Normal 2 31" xfId="1113" xr:uid="{00000000-0005-0000-0000-0000F1030000}"/>
    <cellStyle name="Normal 2 31 10" xfId="1114" xr:uid="{00000000-0005-0000-0000-0000F2030000}"/>
    <cellStyle name="Normal 2 31 10 2" xfId="11219" xr:uid="{00000000-0005-0000-0000-0000E5220000}"/>
    <cellStyle name="Normal 2 31 11" xfId="1115" xr:uid="{00000000-0005-0000-0000-0000F3030000}"/>
    <cellStyle name="Normal 2 31 11 2" xfId="11220" xr:uid="{00000000-0005-0000-0000-0000E7220000}"/>
    <cellStyle name="Normal 2 31 12" xfId="1116" xr:uid="{00000000-0005-0000-0000-0000F4030000}"/>
    <cellStyle name="Normal 2 31 12 2" xfId="11221" xr:uid="{00000000-0005-0000-0000-0000E9220000}"/>
    <cellStyle name="Normal 2 31 13" xfId="1117" xr:uid="{00000000-0005-0000-0000-0000F5030000}"/>
    <cellStyle name="Normal 2 31 13 2" xfId="11222" xr:uid="{00000000-0005-0000-0000-0000EB220000}"/>
    <cellStyle name="Normal 2 31 14" xfId="1118" xr:uid="{00000000-0005-0000-0000-0000F6030000}"/>
    <cellStyle name="Normal 2 31 14 2" xfId="11223" xr:uid="{00000000-0005-0000-0000-0000ED220000}"/>
    <cellStyle name="Normal 2 31 15" xfId="1119" xr:uid="{00000000-0005-0000-0000-0000F7030000}"/>
    <cellStyle name="Normal 2 31 15 2" xfId="11224" xr:uid="{00000000-0005-0000-0000-0000EF220000}"/>
    <cellStyle name="Normal 2 31 16" xfId="1120" xr:uid="{00000000-0005-0000-0000-0000F8030000}"/>
    <cellStyle name="Normal 2 31 16 2" xfId="11225" xr:uid="{00000000-0005-0000-0000-0000F1220000}"/>
    <cellStyle name="Normal 2 31 17" xfId="1121" xr:uid="{00000000-0005-0000-0000-0000F9030000}"/>
    <cellStyle name="Normal 2 31 17 2" xfId="11226" xr:uid="{00000000-0005-0000-0000-0000F3220000}"/>
    <cellStyle name="Normal 2 31 18" xfId="1122" xr:uid="{00000000-0005-0000-0000-0000FA030000}"/>
    <cellStyle name="Normal 2 31 18 2" xfId="11227" xr:uid="{00000000-0005-0000-0000-0000F5220000}"/>
    <cellStyle name="Normal 2 31 19" xfId="1123" xr:uid="{00000000-0005-0000-0000-0000FB030000}"/>
    <cellStyle name="Normal 2 31 19 2" xfId="11228" xr:uid="{00000000-0005-0000-0000-0000F7220000}"/>
    <cellStyle name="Normal 2 31 2" xfId="1124" xr:uid="{00000000-0005-0000-0000-0000FC030000}"/>
    <cellStyle name="Normal 2 31 2 2" xfId="11229" xr:uid="{00000000-0005-0000-0000-0000F9220000}"/>
    <cellStyle name="Normal 2 31 20" xfId="1125" xr:uid="{00000000-0005-0000-0000-0000FD030000}"/>
    <cellStyle name="Normal 2 31 20 2" xfId="11230" xr:uid="{00000000-0005-0000-0000-0000FB220000}"/>
    <cellStyle name="Normal 2 31 21" xfId="1126" xr:uid="{00000000-0005-0000-0000-0000FE030000}"/>
    <cellStyle name="Normal 2 31 21 2" xfId="11231" xr:uid="{00000000-0005-0000-0000-0000FD220000}"/>
    <cellStyle name="Normal 2 31 22" xfId="1127" xr:uid="{00000000-0005-0000-0000-0000FF030000}"/>
    <cellStyle name="Normal 2 31 22 2" xfId="11232" xr:uid="{00000000-0005-0000-0000-0000FF220000}"/>
    <cellStyle name="Normal 2 31 23" xfId="1128" xr:uid="{00000000-0005-0000-0000-000000040000}"/>
    <cellStyle name="Normal 2 31 23 2" xfId="11233" xr:uid="{00000000-0005-0000-0000-000001230000}"/>
    <cellStyle name="Normal 2 31 24" xfId="11234" xr:uid="{00000000-0005-0000-0000-000002230000}"/>
    <cellStyle name="Normal 2 31 3" xfId="1129" xr:uid="{00000000-0005-0000-0000-000001040000}"/>
    <cellStyle name="Normal 2 31 3 2" xfId="11235" xr:uid="{00000000-0005-0000-0000-000004230000}"/>
    <cellStyle name="Normal 2 31 4" xfId="1130" xr:uid="{00000000-0005-0000-0000-000002040000}"/>
    <cellStyle name="Normal 2 31 4 2" xfId="11236" xr:uid="{00000000-0005-0000-0000-000006230000}"/>
    <cellStyle name="Normal 2 31 5" xfId="1131" xr:uid="{00000000-0005-0000-0000-000003040000}"/>
    <cellStyle name="Normal 2 31 5 2" xfId="11237" xr:uid="{00000000-0005-0000-0000-000008230000}"/>
    <cellStyle name="Normal 2 31 6" xfId="1132" xr:uid="{00000000-0005-0000-0000-000004040000}"/>
    <cellStyle name="Normal 2 31 6 2" xfId="11238" xr:uid="{00000000-0005-0000-0000-00000A230000}"/>
    <cellStyle name="Normal 2 31 7" xfId="1133" xr:uid="{00000000-0005-0000-0000-000005040000}"/>
    <cellStyle name="Normal 2 31 7 2" xfId="11239" xr:uid="{00000000-0005-0000-0000-00000C230000}"/>
    <cellStyle name="Normal 2 31 8" xfId="1134" xr:uid="{00000000-0005-0000-0000-000006040000}"/>
    <cellStyle name="Normal 2 31 8 2" xfId="11240" xr:uid="{00000000-0005-0000-0000-00000E230000}"/>
    <cellStyle name="Normal 2 31 9" xfId="1135" xr:uid="{00000000-0005-0000-0000-000007040000}"/>
    <cellStyle name="Normal 2 31 9 2" xfId="11241" xr:uid="{00000000-0005-0000-0000-000010230000}"/>
    <cellStyle name="Normal 2 32" xfId="1136" xr:uid="{00000000-0005-0000-0000-000008040000}"/>
    <cellStyle name="Normal 2 32 10" xfId="1137" xr:uid="{00000000-0005-0000-0000-000009040000}"/>
    <cellStyle name="Normal 2 32 10 2" xfId="11242" xr:uid="{00000000-0005-0000-0000-000013230000}"/>
    <cellStyle name="Normal 2 32 11" xfId="1138" xr:uid="{00000000-0005-0000-0000-00000A040000}"/>
    <cellStyle name="Normal 2 32 11 2" xfId="11243" xr:uid="{00000000-0005-0000-0000-000015230000}"/>
    <cellStyle name="Normal 2 32 12" xfId="1139" xr:uid="{00000000-0005-0000-0000-00000B040000}"/>
    <cellStyle name="Normal 2 32 12 2" xfId="11244" xr:uid="{00000000-0005-0000-0000-000017230000}"/>
    <cellStyle name="Normal 2 32 13" xfId="1140" xr:uid="{00000000-0005-0000-0000-00000C040000}"/>
    <cellStyle name="Normal 2 32 13 2" xfId="11245" xr:uid="{00000000-0005-0000-0000-000019230000}"/>
    <cellStyle name="Normal 2 32 14" xfId="1141" xr:uid="{00000000-0005-0000-0000-00000D040000}"/>
    <cellStyle name="Normal 2 32 14 2" xfId="11246" xr:uid="{00000000-0005-0000-0000-00001B230000}"/>
    <cellStyle name="Normal 2 32 15" xfId="1142" xr:uid="{00000000-0005-0000-0000-00000E040000}"/>
    <cellStyle name="Normal 2 32 15 2" xfId="11247" xr:uid="{00000000-0005-0000-0000-00001D230000}"/>
    <cellStyle name="Normal 2 32 16" xfId="1143" xr:uid="{00000000-0005-0000-0000-00000F040000}"/>
    <cellStyle name="Normal 2 32 16 2" xfId="11248" xr:uid="{00000000-0005-0000-0000-00001F230000}"/>
    <cellStyle name="Normal 2 32 17" xfId="1144" xr:uid="{00000000-0005-0000-0000-000010040000}"/>
    <cellStyle name="Normal 2 32 17 2" xfId="11249" xr:uid="{00000000-0005-0000-0000-000021230000}"/>
    <cellStyle name="Normal 2 32 18" xfId="1145" xr:uid="{00000000-0005-0000-0000-000011040000}"/>
    <cellStyle name="Normal 2 32 18 2" xfId="11250" xr:uid="{00000000-0005-0000-0000-000023230000}"/>
    <cellStyle name="Normal 2 32 19" xfId="1146" xr:uid="{00000000-0005-0000-0000-000012040000}"/>
    <cellStyle name="Normal 2 32 19 2" xfId="11251" xr:uid="{00000000-0005-0000-0000-000025230000}"/>
    <cellStyle name="Normal 2 32 2" xfId="1147" xr:uid="{00000000-0005-0000-0000-000013040000}"/>
    <cellStyle name="Normal 2 32 2 2" xfId="11252" xr:uid="{00000000-0005-0000-0000-000027230000}"/>
    <cellStyle name="Normal 2 32 20" xfId="1148" xr:uid="{00000000-0005-0000-0000-000014040000}"/>
    <cellStyle name="Normal 2 32 20 2" xfId="11253" xr:uid="{00000000-0005-0000-0000-000029230000}"/>
    <cellStyle name="Normal 2 32 21" xfId="1149" xr:uid="{00000000-0005-0000-0000-000015040000}"/>
    <cellStyle name="Normal 2 32 21 2" xfId="11254" xr:uid="{00000000-0005-0000-0000-00002B230000}"/>
    <cellStyle name="Normal 2 32 22" xfId="1150" xr:uid="{00000000-0005-0000-0000-000016040000}"/>
    <cellStyle name="Normal 2 32 22 2" xfId="11255" xr:uid="{00000000-0005-0000-0000-00002D230000}"/>
    <cellStyle name="Normal 2 32 23" xfId="1151" xr:uid="{00000000-0005-0000-0000-000017040000}"/>
    <cellStyle name="Normal 2 32 23 2" xfId="11256" xr:uid="{00000000-0005-0000-0000-00002F230000}"/>
    <cellStyle name="Normal 2 32 24" xfId="11257" xr:uid="{00000000-0005-0000-0000-000030230000}"/>
    <cellStyle name="Normal 2 32 3" xfId="1152" xr:uid="{00000000-0005-0000-0000-000018040000}"/>
    <cellStyle name="Normal 2 32 3 2" xfId="11258" xr:uid="{00000000-0005-0000-0000-000032230000}"/>
    <cellStyle name="Normal 2 32 4" xfId="1153" xr:uid="{00000000-0005-0000-0000-000019040000}"/>
    <cellStyle name="Normal 2 32 4 2" xfId="11259" xr:uid="{00000000-0005-0000-0000-000034230000}"/>
    <cellStyle name="Normal 2 32 5" xfId="1154" xr:uid="{00000000-0005-0000-0000-00001A040000}"/>
    <cellStyle name="Normal 2 32 5 2" xfId="11260" xr:uid="{00000000-0005-0000-0000-000036230000}"/>
    <cellStyle name="Normal 2 32 6" xfId="1155" xr:uid="{00000000-0005-0000-0000-00001B040000}"/>
    <cellStyle name="Normal 2 32 6 2" xfId="11261" xr:uid="{00000000-0005-0000-0000-000038230000}"/>
    <cellStyle name="Normal 2 32 7" xfId="1156" xr:uid="{00000000-0005-0000-0000-00001C040000}"/>
    <cellStyle name="Normal 2 32 7 2" xfId="11262" xr:uid="{00000000-0005-0000-0000-00003A230000}"/>
    <cellStyle name="Normal 2 32 8" xfId="1157" xr:uid="{00000000-0005-0000-0000-00001D040000}"/>
    <cellStyle name="Normal 2 32 8 2" xfId="11263" xr:uid="{00000000-0005-0000-0000-00003C230000}"/>
    <cellStyle name="Normal 2 32 9" xfId="1158" xr:uid="{00000000-0005-0000-0000-00001E040000}"/>
    <cellStyle name="Normal 2 32 9 2" xfId="11264" xr:uid="{00000000-0005-0000-0000-00003E230000}"/>
    <cellStyle name="Normal 2 33" xfId="1159" xr:uid="{00000000-0005-0000-0000-00001F040000}"/>
    <cellStyle name="Normal 2 33 10" xfId="1160" xr:uid="{00000000-0005-0000-0000-000020040000}"/>
    <cellStyle name="Normal 2 33 10 2" xfId="11265" xr:uid="{00000000-0005-0000-0000-000041230000}"/>
    <cellStyle name="Normal 2 33 11" xfId="1161" xr:uid="{00000000-0005-0000-0000-000021040000}"/>
    <cellStyle name="Normal 2 33 11 2" xfId="11266" xr:uid="{00000000-0005-0000-0000-000043230000}"/>
    <cellStyle name="Normal 2 33 12" xfId="1162" xr:uid="{00000000-0005-0000-0000-000022040000}"/>
    <cellStyle name="Normal 2 33 12 2" xfId="11267" xr:uid="{00000000-0005-0000-0000-000045230000}"/>
    <cellStyle name="Normal 2 33 13" xfId="1163" xr:uid="{00000000-0005-0000-0000-000023040000}"/>
    <cellStyle name="Normal 2 33 13 2" xfId="11268" xr:uid="{00000000-0005-0000-0000-000047230000}"/>
    <cellStyle name="Normal 2 33 14" xfId="1164" xr:uid="{00000000-0005-0000-0000-000024040000}"/>
    <cellStyle name="Normal 2 33 14 2" xfId="11269" xr:uid="{00000000-0005-0000-0000-000049230000}"/>
    <cellStyle name="Normal 2 33 15" xfId="1165" xr:uid="{00000000-0005-0000-0000-000025040000}"/>
    <cellStyle name="Normal 2 33 15 2" xfId="11270" xr:uid="{00000000-0005-0000-0000-00004B230000}"/>
    <cellStyle name="Normal 2 33 16" xfId="1166" xr:uid="{00000000-0005-0000-0000-000026040000}"/>
    <cellStyle name="Normal 2 33 16 2" xfId="11271" xr:uid="{00000000-0005-0000-0000-00004D230000}"/>
    <cellStyle name="Normal 2 33 17" xfId="1167" xr:uid="{00000000-0005-0000-0000-000027040000}"/>
    <cellStyle name="Normal 2 33 17 2" xfId="11272" xr:uid="{00000000-0005-0000-0000-00004F230000}"/>
    <cellStyle name="Normal 2 33 18" xfId="1168" xr:uid="{00000000-0005-0000-0000-000028040000}"/>
    <cellStyle name="Normal 2 33 18 2" xfId="11273" xr:uid="{00000000-0005-0000-0000-000051230000}"/>
    <cellStyle name="Normal 2 33 19" xfId="1169" xr:uid="{00000000-0005-0000-0000-000029040000}"/>
    <cellStyle name="Normal 2 33 19 2" xfId="11274" xr:uid="{00000000-0005-0000-0000-000053230000}"/>
    <cellStyle name="Normal 2 33 2" xfId="1170" xr:uid="{00000000-0005-0000-0000-00002A040000}"/>
    <cellStyle name="Normal 2 33 2 2" xfId="11275" xr:uid="{00000000-0005-0000-0000-000055230000}"/>
    <cellStyle name="Normal 2 33 20" xfId="1171" xr:uid="{00000000-0005-0000-0000-00002B040000}"/>
    <cellStyle name="Normal 2 33 20 2" xfId="11276" xr:uid="{00000000-0005-0000-0000-000057230000}"/>
    <cellStyle name="Normal 2 33 21" xfId="1172" xr:uid="{00000000-0005-0000-0000-00002C040000}"/>
    <cellStyle name="Normal 2 33 21 2" xfId="11277" xr:uid="{00000000-0005-0000-0000-000059230000}"/>
    <cellStyle name="Normal 2 33 22" xfId="1173" xr:uid="{00000000-0005-0000-0000-00002D040000}"/>
    <cellStyle name="Normal 2 33 22 2" xfId="11278" xr:uid="{00000000-0005-0000-0000-00005B230000}"/>
    <cellStyle name="Normal 2 33 23" xfId="1174" xr:uid="{00000000-0005-0000-0000-00002E040000}"/>
    <cellStyle name="Normal 2 33 23 2" xfId="11279" xr:uid="{00000000-0005-0000-0000-00005D230000}"/>
    <cellStyle name="Normal 2 33 24" xfId="11280" xr:uid="{00000000-0005-0000-0000-00005E230000}"/>
    <cellStyle name="Normal 2 33 3" xfId="1175" xr:uid="{00000000-0005-0000-0000-00002F040000}"/>
    <cellStyle name="Normal 2 33 3 2" xfId="11281" xr:uid="{00000000-0005-0000-0000-000060230000}"/>
    <cellStyle name="Normal 2 33 4" xfId="1176" xr:uid="{00000000-0005-0000-0000-000030040000}"/>
    <cellStyle name="Normal 2 33 4 2" xfId="11282" xr:uid="{00000000-0005-0000-0000-000062230000}"/>
    <cellStyle name="Normal 2 33 5" xfId="1177" xr:uid="{00000000-0005-0000-0000-000031040000}"/>
    <cellStyle name="Normal 2 33 5 2" xfId="11283" xr:uid="{00000000-0005-0000-0000-000064230000}"/>
    <cellStyle name="Normal 2 33 6" xfId="1178" xr:uid="{00000000-0005-0000-0000-000032040000}"/>
    <cellStyle name="Normal 2 33 6 2" xfId="11284" xr:uid="{00000000-0005-0000-0000-000066230000}"/>
    <cellStyle name="Normal 2 33 7" xfId="1179" xr:uid="{00000000-0005-0000-0000-000033040000}"/>
    <cellStyle name="Normal 2 33 7 2" xfId="11285" xr:uid="{00000000-0005-0000-0000-000068230000}"/>
    <cellStyle name="Normal 2 33 8" xfId="1180" xr:uid="{00000000-0005-0000-0000-000034040000}"/>
    <cellStyle name="Normal 2 33 8 2" xfId="11286" xr:uid="{00000000-0005-0000-0000-00006A230000}"/>
    <cellStyle name="Normal 2 33 9" xfId="1181" xr:uid="{00000000-0005-0000-0000-000035040000}"/>
    <cellStyle name="Normal 2 33 9 2" xfId="11287" xr:uid="{00000000-0005-0000-0000-00006C230000}"/>
    <cellStyle name="Normal 2 34" xfId="1182" xr:uid="{00000000-0005-0000-0000-000036040000}"/>
    <cellStyle name="Normal 2 34 10" xfId="1183" xr:uid="{00000000-0005-0000-0000-000037040000}"/>
    <cellStyle name="Normal 2 34 10 2" xfId="11288" xr:uid="{00000000-0005-0000-0000-00006F230000}"/>
    <cellStyle name="Normal 2 34 11" xfId="1184" xr:uid="{00000000-0005-0000-0000-000038040000}"/>
    <cellStyle name="Normal 2 34 11 2" xfId="11289" xr:uid="{00000000-0005-0000-0000-000071230000}"/>
    <cellStyle name="Normal 2 34 12" xfId="1185" xr:uid="{00000000-0005-0000-0000-000039040000}"/>
    <cellStyle name="Normal 2 34 12 2" xfId="11290" xr:uid="{00000000-0005-0000-0000-000073230000}"/>
    <cellStyle name="Normal 2 34 13" xfId="1186" xr:uid="{00000000-0005-0000-0000-00003A040000}"/>
    <cellStyle name="Normal 2 34 13 2" xfId="11291" xr:uid="{00000000-0005-0000-0000-000075230000}"/>
    <cellStyle name="Normal 2 34 14" xfId="1187" xr:uid="{00000000-0005-0000-0000-00003B040000}"/>
    <cellStyle name="Normal 2 34 14 2" xfId="11292" xr:uid="{00000000-0005-0000-0000-000077230000}"/>
    <cellStyle name="Normal 2 34 15" xfId="1188" xr:uid="{00000000-0005-0000-0000-00003C040000}"/>
    <cellStyle name="Normal 2 34 15 2" xfId="11293" xr:uid="{00000000-0005-0000-0000-000079230000}"/>
    <cellStyle name="Normal 2 34 16" xfId="1189" xr:uid="{00000000-0005-0000-0000-00003D040000}"/>
    <cellStyle name="Normal 2 34 16 2" xfId="11294" xr:uid="{00000000-0005-0000-0000-00007B230000}"/>
    <cellStyle name="Normal 2 34 17" xfId="1190" xr:uid="{00000000-0005-0000-0000-00003E040000}"/>
    <cellStyle name="Normal 2 34 17 2" xfId="11295" xr:uid="{00000000-0005-0000-0000-00007D230000}"/>
    <cellStyle name="Normal 2 34 18" xfId="1191" xr:uid="{00000000-0005-0000-0000-00003F040000}"/>
    <cellStyle name="Normal 2 34 18 2" xfId="11296" xr:uid="{00000000-0005-0000-0000-00007F230000}"/>
    <cellStyle name="Normal 2 34 19" xfId="1192" xr:uid="{00000000-0005-0000-0000-000040040000}"/>
    <cellStyle name="Normal 2 34 19 2" xfId="11297" xr:uid="{00000000-0005-0000-0000-000081230000}"/>
    <cellStyle name="Normal 2 34 2" xfId="1193" xr:uid="{00000000-0005-0000-0000-000041040000}"/>
    <cellStyle name="Normal 2 34 2 2" xfId="11298" xr:uid="{00000000-0005-0000-0000-000083230000}"/>
    <cellStyle name="Normal 2 34 20" xfId="1194" xr:uid="{00000000-0005-0000-0000-000042040000}"/>
    <cellStyle name="Normal 2 34 20 2" xfId="11299" xr:uid="{00000000-0005-0000-0000-000085230000}"/>
    <cellStyle name="Normal 2 34 21" xfId="1195" xr:uid="{00000000-0005-0000-0000-000043040000}"/>
    <cellStyle name="Normal 2 34 21 2" xfId="11300" xr:uid="{00000000-0005-0000-0000-000087230000}"/>
    <cellStyle name="Normal 2 34 22" xfId="1196" xr:uid="{00000000-0005-0000-0000-000044040000}"/>
    <cellStyle name="Normal 2 34 22 2" xfId="11301" xr:uid="{00000000-0005-0000-0000-000089230000}"/>
    <cellStyle name="Normal 2 34 23" xfId="1197" xr:uid="{00000000-0005-0000-0000-000045040000}"/>
    <cellStyle name="Normal 2 34 23 2" xfId="11302" xr:uid="{00000000-0005-0000-0000-00008B230000}"/>
    <cellStyle name="Normal 2 34 24" xfId="11303" xr:uid="{00000000-0005-0000-0000-00008C230000}"/>
    <cellStyle name="Normal 2 34 3" xfId="1198" xr:uid="{00000000-0005-0000-0000-000046040000}"/>
    <cellStyle name="Normal 2 34 3 2" xfId="11304" xr:uid="{00000000-0005-0000-0000-00008E230000}"/>
    <cellStyle name="Normal 2 34 4" xfId="1199" xr:uid="{00000000-0005-0000-0000-000047040000}"/>
    <cellStyle name="Normal 2 34 4 2" xfId="11305" xr:uid="{00000000-0005-0000-0000-000090230000}"/>
    <cellStyle name="Normal 2 34 5" xfId="1200" xr:uid="{00000000-0005-0000-0000-000048040000}"/>
    <cellStyle name="Normal 2 34 5 2" xfId="11306" xr:uid="{00000000-0005-0000-0000-000092230000}"/>
    <cellStyle name="Normal 2 34 6" xfId="1201" xr:uid="{00000000-0005-0000-0000-000049040000}"/>
    <cellStyle name="Normal 2 34 6 2" xfId="11307" xr:uid="{00000000-0005-0000-0000-000094230000}"/>
    <cellStyle name="Normal 2 34 7" xfId="1202" xr:uid="{00000000-0005-0000-0000-00004A040000}"/>
    <cellStyle name="Normal 2 34 7 2" xfId="11308" xr:uid="{00000000-0005-0000-0000-000096230000}"/>
    <cellStyle name="Normal 2 34 8" xfId="1203" xr:uid="{00000000-0005-0000-0000-00004B040000}"/>
    <cellStyle name="Normal 2 34 8 2" xfId="11309" xr:uid="{00000000-0005-0000-0000-000098230000}"/>
    <cellStyle name="Normal 2 34 9" xfId="1204" xr:uid="{00000000-0005-0000-0000-00004C040000}"/>
    <cellStyle name="Normal 2 34 9 2" xfId="11310" xr:uid="{00000000-0005-0000-0000-00009A230000}"/>
    <cellStyle name="Normal 2 35" xfId="1205" xr:uid="{00000000-0005-0000-0000-00004D040000}"/>
    <cellStyle name="Normal 2 35 10" xfId="1206" xr:uid="{00000000-0005-0000-0000-00004E040000}"/>
    <cellStyle name="Normal 2 35 10 2" xfId="11311" xr:uid="{00000000-0005-0000-0000-00009D230000}"/>
    <cellStyle name="Normal 2 35 11" xfId="1207" xr:uid="{00000000-0005-0000-0000-00004F040000}"/>
    <cellStyle name="Normal 2 35 11 2" xfId="11312" xr:uid="{00000000-0005-0000-0000-00009F230000}"/>
    <cellStyle name="Normal 2 35 12" xfId="1208" xr:uid="{00000000-0005-0000-0000-000050040000}"/>
    <cellStyle name="Normal 2 35 12 2" xfId="11313" xr:uid="{00000000-0005-0000-0000-0000A1230000}"/>
    <cellStyle name="Normal 2 35 13" xfId="1209" xr:uid="{00000000-0005-0000-0000-000051040000}"/>
    <cellStyle name="Normal 2 35 13 2" xfId="11314" xr:uid="{00000000-0005-0000-0000-0000A3230000}"/>
    <cellStyle name="Normal 2 35 14" xfId="1210" xr:uid="{00000000-0005-0000-0000-000052040000}"/>
    <cellStyle name="Normal 2 35 14 2" xfId="11315" xr:uid="{00000000-0005-0000-0000-0000A5230000}"/>
    <cellStyle name="Normal 2 35 15" xfId="1211" xr:uid="{00000000-0005-0000-0000-000053040000}"/>
    <cellStyle name="Normal 2 35 15 2" xfId="11316" xr:uid="{00000000-0005-0000-0000-0000A7230000}"/>
    <cellStyle name="Normal 2 35 16" xfId="1212" xr:uid="{00000000-0005-0000-0000-000054040000}"/>
    <cellStyle name="Normal 2 35 16 2" xfId="11317" xr:uid="{00000000-0005-0000-0000-0000A9230000}"/>
    <cellStyle name="Normal 2 35 17" xfId="1213" xr:uid="{00000000-0005-0000-0000-000055040000}"/>
    <cellStyle name="Normal 2 35 17 2" xfId="11318" xr:uid="{00000000-0005-0000-0000-0000AB230000}"/>
    <cellStyle name="Normal 2 35 18" xfId="1214" xr:uid="{00000000-0005-0000-0000-000056040000}"/>
    <cellStyle name="Normal 2 35 18 2" xfId="11319" xr:uid="{00000000-0005-0000-0000-0000AD230000}"/>
    <cellStyle name="Normal 2 35 19" xfId="1215" xr:uid="{00000000-0005-0000-0000-000057040000}"/>
    <cellStyle name="Normal 2 35 19 2" xfId="11320" xr:uid="{00000000-0005-0000-0000-0000AF230000}"/>
    <cellStyle name="Normal 2 35 2" xfId="1216" xr:uid="{00000000-0005-0000-0000-000058040000}"/>
    <cellStyle name="Normal 2 35 2 2" xfId="11321" xr:uid="{00000000-0005-0000-0000-0000B1230000}"/>
    <cellStyle name="Normal 2 35 20" xfId="1217" xr:uid="{00000000-0005-0000-0000-000059040000}"/>
    <cellStyle name="Normal 2 35 20 2" xfId="11322" xr:uid="{00000000-0005-0000-0000-0000B3230000}"/>
    <cellStyle name="Normal 2 35 21" xfId="1218" xr:uid="{00000000-0005-0000-0000-00005A040000}"/>
    <cellStyle name="Normal 2 35 21 2" xfId="11323" xr:uid="{00000000-0005-0000-0000-0000B5230000}"/>
    <cellStyle name="Normal 2 35 22" xfId="1219" xr:uid="{00000000-0005-0000-0000-00005B040000}"/>
    <cellStyle name="Normal 2 35 22 2" xfId="11324" xr:uid="{00000000-0005-0000-0000-0000B7230000}"/>
    <cellStyle name="Normal 2 35 23" xfId="1220" xr:uid="{00000000-0005-0000-0000-00005C040000}"/>
    <cellStyle name="Normal 2 35 23 2" xfId="11325" xr:uid="{00000000-0005-0000-0000-0000B9230000}"/>
    <cellStyle name="Normal 2 35 24" xfId="11326" xr:uid="{00000000-0005-0000-0000-0000BA230000}"/>
    <cellStyle name="Normal 2 35 3" xfId="1221" xr:uid="{00000000-0005-0000-0000-00005D040000}"/>
    <cellStyle name="Normal 2 35 3 2" xfId="11327" xr:uid="{00000000-0005-0000-0000-0000BC230000}"/>
    <cellStyle name="Normal 2 35 4" xfId="1222" xr:uid="{00000000-0005-0000-0000-00005E040000}"/>
    <cellStyle name="Normal 2 35 4 2" xfId="11328" xr:uid="{00000000-0005-0000-0000-0000BE230000}"/>
    <cellStyle name="Normal 2 35 5" xfId="1223" xr:uid="{00000000-0005-0000-0000-00005F040000}"/>
    <cellStyle name="Normal 2 35 5 2" xfId="11329" xr:uid="{00000000-0005-0000-0000-0000C0230000}"/>
    <cellStyle name="Normal 2 35 6" xfId="1224" xr:uid="{00000000-0005-0000-0000-000060040000}"/>
    <cellStyle name="Normal 2 35 6 2" xfId="11330" xr:uid="{00000000-0005-0000-0000-0000C2230000}"/>
    <cellStyle name="Normal 2 35 7" xfId="1225" xr:uid="{00000000-0005-0000-0000-000061040000}"/>
    <cellStyle name="Normal 2 35 7 2" xfId="11331" xr:uid="{00000000-0005-0000-0000-0000C4230000}"/>
    <cellStyle name="Normal 2 35 8" xfId="1226" xr:uid="{00000000-0005-0000-0000-000062040000}"/>
    <cellStyle name="Normal 2 35 8 2" xfId="11332" xr:uid="{00000000-0005-0000-0000-0000C6230000}"/>
    <cellStyle name="Normal 2 35 9" xfId="1227" xr:uid="{00000000-0005-0000-0000-000063040000}"/>
    <cellStyle name="Normal 2 35 9 2" xfId="11333" xr:uid="{00000000-0005-0000-0000-0000C8230000}"/>
    <cellStyle name="Normal 2 36" xfId="1228" xr:uid="{00000000-0005-0000-0000-000064040000}"/>
    <cellStyle name="Normal 2 36 10" xfId="1229" xr:uid="{00000000-0005-0000-0000-000065040000}"/>
    <cellStyle name="Normal 2 36 10 2" xfId="11334" xr:uid="{00000000-0005-0000-0000-0000CB230000}"/>
    <cellStyle name="Normal 2 36 11" xfId="1230" xr:uid="{00000000-0005-0000-0000-000066040000}"/>
    <cellStyle name="Normal 2 36 11 2" xfId="11335" xr:uid="{00000000-0005-0000-0000-0000CD230000}"/>
    <cellStyle name="Normal 2 36 12" xfId="1231" xr:uid="{00000000-0005-0000-0000-000067040000}"/>
    <cellStyle name="Normal 2 36 12 2" xfId="11336" xr:uid="{00000000-0005-0000-0000-0000CF230000}"/>
    <cellStyle name="Normal 2 36 13" xfId="1232" xr:uid="{00000000-0005-0000-0000-000068040000}"/>
    <cellStyle name="Normal 2 36 13 2" xfId="11337" xr:uid="{00000000-0005-0000-0000-0000D1230000}"/>
    <cellStyle name="Normal 2 36 14" xfId="1233" xr:uid="{00000000-0005-0000-0000-000069040000}"/>
    <cellStyle name="Normal 2 36 14 2" xfId="11338" xr:uid="{00000000-0005-0000-0000-0000D3230000}"/>
    <cellStyle name="Normal 2 36 15" xfId="1234" xr:uid="{00000000-0005-0000-0000-00006A040000}"/>
    <cellStyle name="Normal 2 36 15 2" xfId="11339" xr:uid="{00000000-0005-0000-0000-0000D5230000}"/>
    <cellStyle name="Normal 2 36 16" xfId="1235" xr:uid="{00000000-0005-0000-0000-00006B040000}"/>
    <cellStyle name="Normal 2 36 16 2" xfId="11340" xr:uid="{00000000-0005-0000-0000-0000D7230000}"/>
    <cellStyle name="Normal 2 36 17" xfId="1236" xr:uid="{00000000-0005-0000-0000-00006C040000}"/>
    <cellStyle name="Normal 2 36 17 2" xfId="11341" xr:uid="{00000000-0005-0000-0000-0000D9230000}"/>
    <cellStyle name="Normal 2 36 18" xfId="1237" xr:uid="{00000000-0005-0000-0000-00006D040000}"/>
    <cellStyle name="Normal 2 36 18 2" xfId="11342" xr:uid="{00000000-0005-0000-0000-0000DB230000}"/>
    <cellStyle name="Normal 2 36 19" xfId="1238" xr:uid="{00000000-0005-0000-0000-00006E040000}"/>
    <cellStyle name="Normal 2 36 19 2" xfId="11343" xr:uid="{00000000-0005-0000-0000-0000DD230000}"/>
    <cellStyle name="Normal 2 36 2" xfId="1239" xr:uid="{00000000-0005-0000-0000-00006F040000}"/>
    <cellStyle name="Normal 2 36 2 2" xfId="11344" xr:uid="{00000000-0005-0000-0000-0000DF230000}"/>
    <cellStyle name="Normal 2 36 20" xfId="1240" xr:uid="{00000000-0005-0000-0000-000070040000}"/>
    <cellStyle name="Normal 2 36 20 2" xfId="11345" xr:uid="{00000000-0005-0000-0000-0000E1230000}"/>
    <cellStyle name="Normal 2 36 21" xfId="1241" xr:uid="{00000000-0005-0000-0000-000071040000}"/>
    <cellStyle name="Normal 2 36 21 2" xfId="11346" xr:uid="{00000000-0005-0000-0000-0000E3230000}"/>
    <cellStyle name="Normal 2 36 22" xfId="1242" xr:uid="{00000000-0005-0000-0000-000072040000}"/>
    <cellStyle name="Normal 2 36 22 2" xfId="11347" xr:uid="{00000000-0005-0000-0000-0000E5230000}"/>
    <cellStyle name="Normal 2 36 23" xfId="1243" xr:uid="{00000000-0005-0000-0000-000073040000}"/>
    <cellStyle name="Normal 2 36 23 2" xfId="11348" xr:uid="{00000000-0005-0000-0000-0000E7230000}"/>
    <cellStyle name="Normal 2 36 24" xfId="11349" xr:uid="{00000000-0005-0000-0000-0000E8230000}"/>
    <cellStyle name="Normal 2 36 3" xfId="1244" xr:uid="{00000000-0005-0000-0000-000074040000}"/>
    <cellStyle name="Normal 2 36 3 2" xfId="11350" xr:uid="{00000000-0005-0000-0000-0000EA230000}"/>
    <cellStyle name="Normal 2 36 4" xfId="1245" xr:uid="{00000000-0005-0000-0000-000075040000}"/>
    <cellStyle name="Normal 2 36 4 2" xfId="11351" xr:uid="{00000000-0005-0000-0000-0000EC230000}"/>
    <cellStyle name="Normal 2 36 5" xfId="1246" xr:uid="{00000000-0005-0000-0000-000076040000}"/>
    <cellStyle name="Normal 2 36 5 2" xfId="11352" xr:uid="{00000000-0005-0000-0000-0000EE230000}"/>
    <cellStyle name="Normal 2 36 6" xfId="1247" xr:uid="{00000000-0005-0000-0000-000077040000}"/>
    <cellStyle name="Normal 2 36 6 2" xfId="11353" xr:uid="{00000000-0005-0000-0000-0000F0230000}"/>
    <cellStyle name="Normal 2 36 7" xfId="1248" xr:uid="{00000000-0005-0000-0000-000078040000}"/>
    <cellStyle name="Normal 2 36 7 2" xfId="11354" xr:uid="{00000000-0005-0000-0000-0000F2230000}"/>
    <cellStyle name="Normal 2 36 8" xfId="1249" xr:uid="{00000000-0005-0000-0000-000079040000}"/>
    <cellStyle name="Normal 2 36 8 2" xfId="11355" xr:uid="{00000000-0005-0000-0000-0000F4230000}"/>
    <cellStyle name="Normal 2 36 9" xfId="1250" xr:uid="{00000000-0005-0000-0000-00007A040000}"/>
    <cellStyle name="Normal 2 36 9 2" xfId="11356" xr:uid="{00000000-0005-0000-0000-0000F6230000}"/>
    <cellStyle name="Normal 2 37" xfId="1251" xr:uid="{00000000-0005-0000-0000-00007B040000}"/>
    <cellStyle name="Normal 2 37 10" xfId="1252" xr:uid="{00000000-0005-0000-0000-00007C040000}"/>
    <cellStyle name="Normal 2 37 10 2" xfId="11357" xr:uid="{00000000-0005-0000-0000-0000F9230000}"/>
    <cellStyle name="Normal 2 37 11" xfId="1253" xr:uid="{00000000-0005-0000-0000-00007D040000}"/>
    <cellStyle name="Normal 2 37 11 2" xfId="11358" xr:uid="{00000000-0005-0000-0000-0000FB230000}"/>
    <cellStyle name="Normal 2 37 12" xfId="1254" xr:uid="{00000000-0005-0000-0000-00007E040000}"/>
    <cellStyle name="Normal 2 37 12 2" xfId="11359" xr:uid="{00000000-0005-0000-0000-0000FD230000}"/>
    <cellStyle name="Normal 2 37 13" xfId="1255" xr:uid="{00000000-0005-0000-0000-00007F040000}"/>
    <cellStyle name="Normal 2 37 13 2" xfId="11360" xr:uid="{00000000-0005-0000-0000-0000FF230000}"/>
    <cellStyle name="Normal 2 37 14" xfId="1256" xr:uid="{00000000-0005-0000-0000-000080040000}"/>
    <cellStyle name="Normal 2 37 14 2" xfId="11361" xr:uid="{00000000-0005-0000-0000-000001240000}"/>
    <cellStyle name="Normal 2 37 15" xfId="1257" xr:uid="{00000000-0005-0000-0000-000081040000}"/>
    <cellStyle name="Normal 2 37 15 2" xfId="11362" xr:uid="{00000000-0005-0000-0000-000003240000}"/>
    <cellStyle name="Normal 2 37 16" xfId="1258" xr:uid="{00000000-0005-0000-0000-000082040000}"/>
    <cellStyle name="Normal 2 37 16 2" xfId="11363" xr:uid="{00000000-0005-0000-0000-000005240000}"/>
    <cellStyle name="Normal 2 37 17" xfId="1259" xr:uid="{00000000-0005-0000-0000-000083040000}"/>
    <cellStyle name="Normal 2 37 17 2" xfId="11364" xr:uid="{00000000-0005-0000-0000-000007240000}"/>
    <cellStyle name="Normal 2 37 18" xfId="1260" xr:uid="{00000000-0005-0000-0000-000084040000}"/>
    <cellStyle name="Normal 2 37 18 2" xfId="11365" xr:uid="{00000000-0005-0000-0000-000009240000}"/>
    <cellStyle name="Normal 2 37 19" xfId="1261" xr:uid="{00000000-0005-0000-0000-000085040000}"/>
    <cellStyle name="Normal 2 37 19 2" xfId="11366" xr:uid="{00000000-0005-0000-0000-00000B240000}"/>
    <cellStyle name="Normal 2 37 2" xfId="1262" xr:uid="{00000000-0005-0000-0000-000086040000}"/>
    <cellStyle name="Normal 2 37 2 2" xfId="11367" xr:uid="{00000000-0005-0000-0000-00000D240000}"/>
    <cellStyle name="Normal 2 37 20" xfId="1263" xr:uid="{00000000-0005-0000-0000-000087040000}"/>
    <cellStyle name="Normal 2 37 20 2" xfId="11368" xr:uid="{00000000-0005-0000-0000-00000F240000}"/>
    <cellStyle name="Normal 2 37 21" xfId="1264" xr:uid="{00000000-0005-0000-0000-000088040000}"/>
    <cellStyle name="Normal 2 37 21 2" xfId="11369" xr:uid="{00000000-0005-0000-0000-000011240000}"/>
    <cellStyle name="Normal 2 37 22" xfId="1265" xr:uid="{00000000-0005-0000-0000-000089040000}"/>
    <cellStyle name="Normal 2 37 22 2" xfId="11370" xr:uid="{00000000-0005-0000-0000-000013240000}"/>
    <cellStyle name="Normal 2 37 23" xfId="1266" xr:uid="{00000000-0005-0000-0000-00008A040000}"/>
    <cellStyle name="Normal 2 37 23 2" xfId="11371" xr:uid="{00000000-0005-0000-0000-000015240000}"/>
    <cellStyle name="Normal 2 37 24" xfId="11372" xr:uid="{00000000-0005-0000-0000-000016240000}"/>
    <cellStyle name="Normal 2 37 3" xfId="1267" xr:uid="{00000000-0005-0000-0000-00008B040000}"/>
    <cellStyle name="Normal 2 37 3 2" xfId="11373" xr:uid="{00000000-0005-0000-0000-000018240000}"/>
    <cellStyle name="Normal 2 37 4" xfId="1268" xr:uid="{00000000-0005-0000-0000-00008C040000}"/>
    <cellStyle name="Normal 2 37 4 2" xfId="11374" xr:uid="{00000000-0005-0000-0000-00001A240000}"/>
    <cellStyle name="Normal 2 37 5" xfId="1269" xr:uid="{00000000-0005-0000-0000-00008D040000}"/>
    <cellStyle name="Normal 2 37 5 2" xfId="11375" xr:uid="{00000000-0005-0000-0000-00001C240000}"/>
    <cellStyle name="Normal 2 37 6" xfId="1270" xr:uid="{00000000-0005-0000-0000-00008E040000}"/>
    <cellStyle name="Normal 2 37 6 2" xfId="11376" xr:uid="{00000000-0005-0000-0000-00001E240000}"/>
    <cellStyle name="Normal 2 37 7" xfId="1271" xr:uid="{00000000-0005-0000-0000-00008F040000}"/>
    <cellStyle name="Normal 2 37 7 2" xfId="11377" xr:uid="{00000000-0005-0000-0000-000020240000}"/>
    <cellStyle name="Normal 2 37 8" xfId="1272" xr:uid="{00000000-0005-0000-0000-000090040000}"/>
    <cellStyle name="Normal 2 37 8 2" xfId="11378" xr:uid="{00000000-0005-0000-0000-000022240000}"/>
    <cellStyle name="Normal 2 37 9" xfId="1273" xr:uid="{00000000-0005-0000-0000-000091040000}"/>
    <cellStyle name="Normal 2 37 9 2" xfId="11379" xr:uid="{00000000-0005-0000-0000-000024240000}"/>
    <cellStyle name="Normal 2 38" xfId="1274" xr:uid="{00000000-0005-0000-0000-000092040000}"/>
    <cellStyle name="Normal 2 38 10" xfId="1275" xr:uid="{00000000-0005-0000-0000-000093040000}"/>
    <cellStyle name="Normal 2 38 10 2" xfId="11380" xr:uid="{00000000-0005-0000-0000-000027240000}"/>
    <cellStyle name="Normal 2 38 11" xfId="1276" xr:uid="{00000000-0005-0000-0000-000094040000}"/>
    <cellStyle name="Normal 2 38 11 2" xfId="11381" xr:uid="{00000000-0005-0000-0000-000029240000}"/>
    <cellStyle name="Normal 2 38 12" xfId="1277" xr:uid="{00000000-0005-0000-0000-000095040000}"/>
    <cellStyle name="Normal 2 38 12 2" xfId="11382" xr:uid="{00000000-0005-0000-0000-00002B240000}"/>
    <cellStyle name="Normal 2 38 13" xfId="1278" xr:uid="{00000000-0005-0000-0000-000096040000}"/>
    <cellStyle name="Normal 2 38 13 2" xfId="11383" xr:uid="{00000000-0005-0000-0000-00002D240000}"/>
    <cellStyle name="Normal 2 38 14" xfId="1279" xr:uid="{00000000-0005-0000-0000-000097040000}"/>
    <cellStyle name="Normal 2 38 14 2" xfId="11384" xr:uid="{00000000-0005-0000-0000-00002F240000}"/>
    <cellStyle name="Normal 2 38 15" xfId="1280" xr:uid="{00000000-0005-0000-0000-000098040000}"/>
    <cellStyle name="Normal 2 38 15 2" xfId="11385" xr:uid="{00000000-0005-0000-0000-000031240000}"/>
    <cellStyle name="Normal 2 38 16" xfId="1281" xr:uid="{00000000-0005-0000-0000-000099040000}"/>
    <cellStyle name="Normal 2 38 16 2" xfId="11386" xr:uid="{00000000-0005-0000-0000-000033240000}"/>
    <cellStyle name="Normal 2 38 17" xfId="1282" xr:uid="{00000000-0005-0000-0000-00009A040000}"/>
    <cellStyle name="Normal 2 38 17 2" xfId="11387" xr:uid="{00000000-0005-0000-0000-000035240000}"/>
    <cellStyle name="Normal 2 38 18" xfId="1283" xr:uid="{00000000-0005-0000-0000-00009B040000}"/>
    <cellStyle name="Normal 2 38 18 2" xfId="11388" xr:uid="{00000000-0005-0000-0000-000037240000}"/>
    <cellStyle name="Normal 2 38 19" xfId="1284" xr:uid="{00000000-0005-0000-0000-00009C040000}"/>
    <cellStyle name="Normal 2 38 19 2" xfId="11389" xr:uid="{00000000-0005-0000-0000-000039240000}"/>
    <cellStyle name="Normal 2 38 2" xfId="1285" xr:uid="{00000000-0005-0000-0000-00009D040000}"/>
    <cellStyle name="Normal 2 38 2 2" xfId="11390" xr:uid="{00000000-0005-0000-0000-00003B240000}"/>
    <cellStyle name="Normal 2 38 20" xfId="1286" xr:uid="{00000000-0005-0000-0000-00009E040000}"/>
    <cellStyle name="Normal 2 38 20 2" xfId="11391" xr:uid="{00000000-0005-0000-0000-00003D240000}"/>
    <cellStyle name="Normal 2 38 21" xfId="1287" xr:uid="{00000000-0005-0000-0000-00009F040000}"/>
    <cellStyle name="Normal 2 38 21 2" xfId="11392" xr:uid="{00000000-0005-0000-0000-00003F240000}"/>
    <cellStyle name="Normal 2 38 22" xfId="1288" xr:uid="{00000000-0005-0000-0000-0000A0040000}"/>
    <cellStyle name="Normal 2 38 22 2" xfId="11393" xr:uid="{00000000-0005-0000-0000-000041240000}"/>
    <cellStyle name="Normal 2 38 23" xfId="1289" xr:uid="{00000000-0005-0000-0000-0000A1040000}"/>
    <cellStyle name="Normal 2 38 23 2" xfId="11394" xr:uid="{00000000-0005-0000-0000-000043240000}"/>
    <cellStyle name="Normal 2 38 24" xfId="11395" xr:uid="{00000000-0005-0000-0000-000044240000}"/>
    <cellStyle name="Normal 2 38 3" xfId="1290" xr:uid="{00000000-0005-0000-0000-0000A2040000}"/>
    <cellStyle name="Normal 2 38 3 2" xfId="11396" xr:uid="{00000000-0005-0000-0000-000046240000}"/>
    <cellStyle name="Normal 2 38 4" xfId="1291" xr:uid="{00000000-0005-0000-0000-0000A3040000}"/>
    <cellStyle name="Normal 2 38 4 2" xfId="11397" xr:uid="{00000000-0005-0000-0000-000048240000}"/>
    <cellStyle name="Normal 2 38 5" xfId="1292" xr:uid="{00000000-0005-0000-0000-0000A4040000}"/>
    <cellStyle name="Normal 2 38 5 2" xfId="11398" xr:uid="{00000000-0005-0000-0000-00004A240000}"/>
    <cellStyle name="Normal 2 38 6" xfId="1293" xr:uid="{00000000-0005-0000-0000-0000A5040000}"/>
    <cellStyle name="Normal 2 38 6 2" xfId="11399" xr:uid="{00000000-0005-0000-0000-00004C240000}"/>
    <cellStyle name="Normal 2 38 7" xfId="1294" xr:uid="{00000000-0005-0000-0000-0000A6040000}"/>
    <cellStyle name="Normal 2 38 7 2" xfId="11400" xr:uid="{00000000-0005-0000-0000-00004E240000}"/>
    <cellStyle name="Normal 2 38 8" xfId="1295" xr:uid="{00000000-0005-0000-0000-0000A7040000}"/>
    <cellStyle name="Normal 2 38 8 2" xfId="11401" xr:uid="{00000000-0005-0000-0000-000050240000}"/>
    <cellStyle name="Normal 2 38 9" xfId="1296" xr:uid="{00000000-0005-0000-0000-0000A8040000}"/>
    <cellStyle name="Normal 2 38 9 2" xfId="11402" xr:uid="{00000000-0005-0000-0000-000052240000}"/>
    <cellStyle name="Normal 2 39" xfId="1297" xr:uid="{00000000-0005-0000-0000-0000A9040000}"/>
    <cellStyle name="Normal 2 39 10" xfId="1298" xr:uid="{00000000-0005-0000-0000-0000AA040000}"/>
    <cellStyle name="Normal 2 39 10 2" xfId="11403" xr:uid="{00000000-0005-0000-0000-000055240000}"/>
    <cellStyle name="Normal 2 39 11" xfId="1299" xr:uid="{00000000-0005-0000-0000-0000AB040000}"/>
    <cellStyle name="Normal 2 39 11 2" xfId="11404" xr:uid="{00000000-0005-0000-0000-000057240000}"/>
    <cellStyle name="Normal 2 39 12" xfId="1300" xr:uid="{00000000-0005-0000-0000-0000AC040000}"/>
    <cellStyle name="Normal 2 39 12 2" xfId="11405" xr:uid="{00000000-0005-0000-0000-000059240000}"/>
    <cellStyle name="Normal 2 39 13" xfId="1301" xr:uid="{00000000-0005-0000-0000-0000AD040000}"/>
    <cellStyle name="Normal 2 39 13 2" xfId="11406" xr:uid="{00000000-0005-0000-0000-00005B240000}"/>
    <cellStyle name="Normal 2 39 14" xfId="1302" xr:uid="{00000000-0005-0000-0000-0000AE040000}"/>
    <cellStyle name="Normal 2 39 14 2" xfId="11407" xr:uid="{00000000-0005-0000-0000-00005D240000}"/>
    <cellStyle name="Normal 2 39 15" xfId="1303" xr:uid="{00000000-0005-0000-0000-0000AF040000}"/>
    <cellStyle name="Normal 2 39 15 2" xfId="11408" xr:uid="{00000000-0005-0000-0000-00005F240000}"/>
    <cellStyle name="Normal 2 39 16" xfId="1304" xr:uid="{00000000-0005-0000-0000-0000B0040000}"/>
    <cellStyle name="Normal 2 39 16 2" xfId="11409" xr:uid="{00000000-0005-0000-0000-000061240000}"/>
    <cellStyle name="Normal 2 39 17" xfId="1305" xr:uid="{00000000-0005-0000-0000-0000B1040000}"/>
    <cellStyle name="Normal 2 39 17 2" xfId="11410" xr:uid="{00000000-0005-0000-0000-000063240000}"/>
    <cellStyle name="Normal 2 39 18" xfId="1306" xr:uid="{00000000-0005-0000-0000-0000B2040000}"/>
    <cellStyle name="Normal 2 39 18 2" xfId="11411" xr:uid="{00000000-0005-0000-0000-000065240000}"/>
    <cellStyle name="Normal 2 39 19" xfId="1307" xr:uid="{00000000-0005-0000-0000-0000B3040000}"/>
    <cellStyle name="Normal 2 39 19 2" xfId="11412" xr:uid="{00000000-0005-0000-0000-000067240000}"/>
    <cellStyle name="Normal 2 39 2" xfId="1308" xr:uid="{00000000-0005-0000-0000-0000B4040000}"/>
    <cellStyle name="Normal 2 39 2 2" xfId="11413" xr:uid="{00000000-0005-0000-0000-000069240000}"/>
    <cellStyle name="Normal 2 39 20" xfId="1309" xr:uid="{00000000-0005-0000-0000-0000B5040000}"/>
    <cellStyle name="Normal 2 39 20 2" xfId="11414" xr:uid="{00000000-0005-0000-0000-00006B240000}"/>
    <cellStyle name="Normal 2 39 21" xfId="1310" xr:uid="{00000000-0005-0000-0000-0000B6040000}"/>
    <cellStyle name="Normal 2 39 21 2" xfId="11415" xr:uid="{00000000-0005-0000-0000-00006D240000}"/>
    <cellStyle name="Normal 2 39 22" xfId="1311" xr:uid="{00000000-0005-0000-0000-0000B7040000}"/>
    <cellStyle name="Normal 2 39 22 2" xfId="11416" xr:uid="{00000000-0005-0000-0000-00006F240000}"/>
    <cellStyle name="Normal 2 39 23" xfId="1312" xr:uid="{00000000-0005-0000-0000-0000B8040000}"/>
    <cellStyle name="Normal 2 39 23 2" xfId="11417" xr:uid="{00000000-0005-0000-0000-000071240000}"/>
    <cellStyle name="Normal 2 39 24" xfId="11418" xr:uid="{00000000-0005-0000-0000-000072240000}"/>
    <cellStyle name="Normal 2 39 3" xfId="1313" xr:uid="{00000000-0005-0000-0000-0000B9040000}"/>
    <cellStyle name="Normal 2 39 3 2" xfId="11419" xr:uid="{00000000-0005-0000-0000-000074240000}"/>
    <cellStyle name="Normal 2 39 4" xfId="1314" xr:uid="{00000000-0005-0000-0000-0000BA040000}"/>
    <cellStyle name="Normal 2 39 4 2" xfId="11420" xr:uid="{00000000-0005-0000-0000-000076240000}"/>
    <cellStyle name="Normal 2 39 5" xfId="1315" xr:uid="{00000000-0005-0000-0000-0000BB040000}"/>
    <cellStyle name="Normal 2 39 5 2" xfId="11421" xr:uid="{00000000-0005-0000-0000-000078240000}"/>
    <cellStyle name="Normal 2 39 6" xfId="1316" xr:uid="{00000000-0005-0000-0000-0000BC040000}"/>
    <cellStyle name="Normal 2 39 6 2" xfId="11422" xr:uid="{00000000-0005-0000-0000-00007A240000}"/>
    <cellStyle name="Normal 2 39 7" xfId="1317" xr:uid="{00000000-0005-0000-0000-0000BD040000}"/>
    <cellStyle name="Normal 2 39 7 2" xfId="11423" xr:uid="{00000000-0005-0000-0000-00007C240000}"/>
    <cellStyle name="Normal 2 39 8" xfId="1318" xr:uid="{00000000-0005-0000-0000-0000BE040000}"/>
    <cellStyle name="Normal 2 39 8 2" xfId="11424" xr:uid="{00000000-0005-0000-0000-00007E240000}"/>
    <cellStyle name="Normal 2 39 9" xfId="1319" xr:uid="{00000000-0005-0000-0000-0000BF040000}"/>
    <cellStyle name="Normal 2 39 9 2" xfId="11425" xr:uid="{00000000-0005-0000-0000-000080240000}"/>
    <cellStyle name="Normal 2 4" xfId="62" xr:uid="{00000000-0005-0000-0000-000012000000}"/>
    <cellStyle name="Normal 2 4 2" xfId="63" xr:uid="{00000000-0005-0000-0000-000013000000}"/>
    <cellStyle name="Normal 2 4 2 2" xfId="165" xr:uid="{00000000-0005-0000-0000-000013000000}"/>
    <cellStyle name="Normal 2 4 2 2 2" xfId="11427" xr:uid="{00000000-0005-0000-0000-000083240000}"/>
    <cellStyle name="Normal 2 4 2 2 3" xfId="20728" xr:uid="{08377494-2BF0-4EE3-B38E-8A9535AC564E}"/>
    <cellStyle name="Normal 2 4 2 3" xfId="1321" xr:uid="{00000000-0005-0000-0000-0000C1040000}"/>
    <cellStyle name="Normal 2 4 2 3 2" xfId="11428" xr:uid="{00000000-0005-0000-0000-000084240000}"/>
    <cellStyle name="Normal 2 4 2 4" xfId="11429" xr:uid="{00000000-0005-0000-0000-000085240000}"/>
    <cellStyle name="Normal 2 4 2 5" xfId="11426" xr:uid="{00000000-0005-0000-0000-000082240000}"/>
    <cellStyle name="Normal 2 4 2 6" xfId="20533" xr:uid="{C16F2C5B-6C4A-4FCE-A340-F17ACF8FA96A}"/>
    <cellStyle name="Normal 2 4 2 6 2" xfId="20547" xr:uid="{83259507-3601-475B-BB8F-EC60EDC1F13A}"/>
    <cellStyle name="Normal 2 4 2 6 2 2" xfId="20579" xr:uid="{0821EB82-6A7C-41AE-8656-613C89FAE5EE}"/>
    <cellStyle name="Normal 2 4 2 6 2 2 2" xfId="28950" xr:uid="{88A5847C-0927-4CDA-8CD8-C7B9A005E3F2}"/>
    <cellStyle name="Normal 2 4 2 6 2 3" xfId="20600" xr:uid="{EA8A5A3D-C9C6-4194-A57B-D57065CE7792}"/>
    <cellStyle name="Normal 2 4 2 6 2 3 2" xfId="28971" xr:uid="{92E1664C-B080-433E-8112-8479F85618CA}"/>
    <cellStyle name="Normal 2 4 2 6 2 3 3" xfId="31614" xr:uid="{01CDBD62-889B-4000-A96B-9F1CA2C79CB0}"/>
    <cellStyle name="Normal 2 4 2 6 2 3 3 2" xfId="31625" xr:uid="{9C625461-AE58-4E78-8487-6BD63C21D893}"/>
    <cellStyle name="Normal 2 4 2 6 2 4" xfId="28928" xr:uid="{3D192AC9-6E73-4BFF-9F53-C0232051EB49}"/>
    <cellStyle name="Normal 2 4 2 6 3" xfId="28916" xr:uid="{A1AD4479-0CDD-4235-8B23-4DC370EF0A09}"/>
    <cellStyle name="Normal 2 4 2 7" xfId="20655" xr:uid="{0F1403B0-E638-4188-BCC8-2222C8B8ABAA}"/>
    <cellStyle name="Normal 2 4 3" xfId="164" xr:uid="{00000000-0005-0000-0000-000012000000}"/>
    <cellStyle name="Normal 2 4 3 2" xfId="11430" xr:uid="{00000000-0005-0000-0000-000086240000}"/>
    <cellStyle name="Normal 2 4 3 3" xfId="20727" xr:uid="{26EDAD0C-7F33-40D6-94C7-2518EA2F961E}"/>
    <cellStyle name="Normal 2 4 4" xfId="1320" xr:uid="{00000000-0005-0000-0000-0000C0040000}"/>
    <cellStyle name="Normal 2 4 4 2" xfId="11432" xr:uid="{00000000-0005-0000-0000-000088240000}"/>
    <cellStyle name="Normal 2 4 4 3" xfId="11433" xr:uid="{00000000-0005-0000-0000-000089240000}"/>
    <cellStyle name="Normal 2 4 4 4" xfId="11431" xr:uid="{00000000-0005-0000-0000-000087240000}"/>
    <cellStyle name="Normal 2 4 5" xfId="20654" xr:uid="{E993F71A-1FD3-4E82-BCDF-5736AEF38D14}"/>
    <cellStyle name="Normal 2 4_App b.3 Unspent_" xfId="1322" xr:uid="{00000000-0005-0000-0000-0000C2040000}"/>
    <cellStyle name="Normal 2 40" xfId="1323" xr:uid="{00000000-0005-0000-0000-0000C3040000}"/>
    <cellStyle name="Normal 2 40 2" xfId="11434" xr:uid="{00000000-0005-0000-0000-00008B240000}"/>
    <cellStyle name="Normal 2 41" xfId="1324" xr:uid="{00000000-0005-0000-0000-0000C4040000}"/>
    <cellStyle name="Normal 2 41 2" xfId="11435" xr:uid="{00000000-0005-0000-0000-00008D240000}"/>
    <cellStyle name="Normal 2 42" xfId="1325" xr:uid="{00000000-0005-0000-0000-0000C5040000}"/>
    <cellStyle name="Normal 2 42 2" xfId="11436" xr:uid="{00000000-0005-0000-0000-00008F240000}"/>
    <cellStyle name="Normal 2 43" xfId="1326" xr:uid="{00000000-0005-0000-0000-0000C6040000}"/>
    <cellStyle name="Normal 2 43 2" xfId="11437" xr:uid="{00000000-0005-0000-0000-000091240000}"/>
    <cellStyle name="Normal 2 44" xfId="1327" xr:uid="{00000000-0005-0000-0000-0000C7040000}"/>
    <cellStyle name="Normal 2 44 2" xfId="11438" xr:uid="{00000000-0005-0000-0000-000093240000}"/>
    <cellStyle name="Normal 2 45" xfId="1328" xr:uid="{00000000-0005-0000-0000-0000C8040000}"/>
    <cellStyle name="Normal 2 45 2" xfId="11439" xr:uid="{00000000-0005-0000-0000-000095240000}"/>
    <cellStyle name="Normal 2 46" xfId="1329" xr:uid="{00000000-0005-0000-0000-0000C9040000}"/>
    <cellStyle name="Normal 2 46 2" xfId="11440" xr:uid="{00000000-0005-0000-0000-000097240000}"/>
    <cellStyle name="Normal 2 47" xfId="1330" xr:uid="{00000000-0005-0000-0000-0000CA040000}"/>
    <cellStyle name="Normal 2 47 2" xfId="11441" xr:uid="{00000000-0005-0000-0000-000099240000}"/>
    <cellStyle name="Normal 2 48" xfId="1331" xr:uid="{00000000-0005-0000-0000-0000CB040000}"/>
    <cellStyle name="Normal 2 48 2" xfId="11442" xr:uid="{00000000-0005-0000-0000-00009B240000}"/>
    <cellStyle name="Normal 2 49" xfId="1332" xr:uid="{00000000-0005-0000-0000-0000CC040000}"/>
    <cellStyle name="Normal 2 49 2" xfId="11443" xr:uid="{00000000-0005-0000-0000-00009D240000}"/>
    <cellStyle name="Normal 2 5" xfId="106" xr:uid="{00000000-0005-0000-0000-00000E000000}"/>
    <cellStyle name="Normal 2 5 10" xfId="1334" xr:uid="{00000000-0005-0000-0000-0000CE040000}"/>
    <cellStyle name="Normal 2 5 10 2" xfId="11444" xr:uid="{00000000-0005-0000-0000-0000A0240000}"/>
    <cellStyle name="Normal 2 5 11" xfId="1335" xr:uid="{00000000-0005-0000-0000-0000CF040000}"/>
    <cellStyle name="Normal 2 5 11 2" xfId="11445" xr:uid="{00000000-0005-0000-0000-0000A2240000}"/>
    <cellStyle name="Normal 2 5 12" xfId="1336" xr:uid="{00000000-0005-0000-0000-0000D0040000}"/>
    <cellStyle name="Normal 2 5 12 2" xfId="11446" xr:uid="{00000000-0005-0000-0000-0000A4240000}"/>
    <cellStyle name="Normal 2 5 13" xfId="1337" xr:uid="{00000000-0005-0000-0000-0000D1040000}"/>
    <cellStyle name="Normal 2 5 13 2" xfId="11447" xr:uid="{00000000-0005-0000-0000-0000A6240000}"/>
    <cellStyle name="Normal 2 5 14" xfId="1338" xr:uid="{00000000-0005-0000-0000-0000D2040000}"/>
    <cellStyle name="Normal 2 5 14 2" xfId="11448" xr:uid="{00000000-0005-0000-0000-0000A8240000}"/>
    <cellStyle name="Normal 2 5 15" xfId="1339" xr:uid="{00000000-0005-0000-0000-0000D3040000}"/>
    <cellStyle name="Normal 2 5 15 2" xfId="11449" xr:uid="{00000000-0005-0000-0000-0000AA240000}"/>
    <cellStyle name="Normal 2 5 16" xfId="1340" xr:uid="{00000000-0005-0000-0000-0000D4040000}"/>
    <cellStyle name="Normal 2 5 16 2" xfId="11450" xr:uid="{00000000-0005-0000-0000-0000AC240000}"/>
    <cellStyle name="Normal 2 5 17" xfId="1341" xr:uid="{00000000-0005-0000-0000-0000D5040000}"/>
    <cellStyle name="Normal 2 5 17 2" xfId="11451" xr:uid="{00000000-0005-0000-0000-0000AE240000}"/>
    <cellStyle name="Normal 2 5 18" xfId="1342" xr:uid="{00000000-0005-0000-0000-0000D6040000}"/>
    <cellStyle name="Normal 2 5 18 2" xfId="11452" xr:uid="{00000000-0005-0000-0000-0000B0240000}"/>
    <cellStyle name="Normal 2 5 19" xfId="1343" xr:uid="{00000000-0005-0000-0000-0000D7040000}"/>
    <cellStyle name="Normal 2 5 19 2" xfId="11453" xr:uid="{00000000-0005-0000-0000-0000B2240000}"/>
    <cellStyle name="Normal 2 5 2" xfId="1344" xr:uid="{00000000-0005-0000-0000-0000D8040000}"/>
    <cellStyle name="Normal 2 5 2 10" xfId="1345" xr:uid="{00000000-0005-0000-0000-0000D9040000}"/>
    <cellStyle name="Normal 2 5 2 10 2" xfId="11454" xr:uid="{00000000-0005-0000-0000-0000B5240000}"/>
    <cellStyle name="Normal 2 5 2 11" xfId="1346" xr:uid="{00000000-0005-0000-0000-0000DA040000}"/>
    <cellStyle name="Normal 2 5 2 11 2" xfId="11455" xr:uid="{00000000-0005-0000-0000-0000B7240000}"/>
    <cellStyle name="Normal 2 5 2 12" xfId="1347" xr:uid="{00000000-0005-0000-0000-0000DB040000}"/>
    <cellStyle name="Normal 2 5 2 12 2" xfId="11456" xr:uid="{00000000-0005-0000-0000-0000B9240000}"/>
    <cellStyle name="Normal 2 5 2 13" xfId="1348" xr:uid="{00000000-0005-0000-0000-0000DC040000}"/>
    <cellStyle name="Normal 2 5 2 13 2" xfId="11457" xr:uid="{00000000-0005-0000-0000-0000BB240000}"/>
    <cellStyle name="Normal 2 5 2 14" xfId="1349" xr:uid="{00000000-0005-0000-0000-0000DD040000}"/>
    <cellStyle name="Normal 2 5 2 14 2" xfId="11458" xr:uid="{00000000-0005-0000-0000-0000BD240000}"/>
    <cellStyle name="Normal 2 5 2 15" xfId="1350" xr:uid="{00000000-0005-0000-0000-0000DE040000}"/>
    <cellStyle name="Normal 2 5 2 15 2" xfId="11459" xr:uid="{00000000-0005-0000-0000-0000BF240000}"/>
    <cellStyle name="Normal 2 5 2 16" xfId="1351" xr:uid="{00000000-0005-0000-0000-0000DF040000}"/>
    <cellStyle name="Normal 2 5 2 16 2" xfId="11460" xr:uid="{00000000-0005-0000-0000-0000C1240000}"/>
    <cellStyle name="Normal 2 5 2 17" xfId="1352" xr:uid="{00000000-0005-0000-0000-0000E0040000}"/>
    <cellStyle name="Normal 2 5 2 17 2" xfId="11461" xr:uid="{00000000-0005-0000-0000-0000C3240000}"/>
    <cellStyle name="Normal 2 5 2 18" xfId="1353" xr:uid="{00000000-0005-0000-0000-0000E1040000}"/>
    <cellStyle name="Normal 2 5 2 18 2" xfId="11462" xr:uid="{00000000-0005-0000-0000-0000C5240000}"/>
    <cellStyle name="Normal 2 5 2 19" xfId="1354" xr:uid="{00000000-0005-0000-0000-0000E2040000}"/>
    <cellStyle name="Normal 2 5 2 19 2" xfId="11463" xr:uid="{00000000-0005-0000-0000-0000C7240000}"/>
    <cellStyle name="Normal 2 5 2 2" xfId="1355" xr:uid="{00000000-0005-0000-0000-0000E3040000}"/>
    <cellStyle name="Normal 2 5 2 2 10" xfId="1356" xr:uid="{00000000-0005-0000-0000-0000E4040000}"/>
    <cellStyle name="Normal 2 5 2 2 10 2" xfId="11464" xr:uid="{00000000-0005-0000-0000-0000CA240000}"/>
    <cellStyle name="Normal 2 5 2 2 11" xfId="1357" xr:uid="{00000000-0005-0000-0000-0000E5040000}"/>
    <cellStyle name="Normal 2 5 2 2 11 2" xfId="11465" xr:uid="{00000000-0005-0000-0000-0000CC240000}"/>
    <cellStyle name="Normal 2 5 2 2 12" xfId="1358" xr:uid="{00000000-0005-0000-0000-0000E6040000}"/>
    <cellStyle name="Normal 2 5 2 2 12 2" xfId="11466" xr:uid="{00000000-0005-0000-0000-0000CE240000}"/>
    <cellStyle name="Normal 2 5 2 2 13" xfId="1359" xr:uid="{00000000-0005-0000-0000-0000E7040000}"/>
    <cellStyle name="Normal 2 5 2 2 13 2" xfId="11467" xr:uid="{00000000-0005-0000-0000-0000D0240000}"/>
    <cellStyle name="Normal 2 5 2 2 14" xfId="1360" xr:uid="{00000000-0005-0000-0000-0000E8040000}"/>
    <cellStyle name="Normal 2 5 2 2 14 2" xfId="11468" xr:uid="{00000000-0005-0000-0000-0000D2240000}"/>
    <cellStyle name="Normal 2 5 2 2 15" xfId="1361" xr:uid="{00000000-0005-0000-0000-0000E9040000}"/>
    <cellStyle name="Normal 2 5 2 2 15 2" xfId="11469" xr:uid="{00000000-0005-0000-0000-0000D4240000}"/>
    <cellStyle name="Normal 2 5 2 2 16" xfId="1362" xr:uid="{00000000-0005-0000-0000-0000EA040000}"/>
    <cellStyle name="Normal 2 5 2 2 16 2" xfId="11470" xr:uid="{00000000-0005-0000-0000-0000D6240000}"/>
    <cellStyle name="Normal 2 5 2 2 17" xfId="1363" xr:uid="{00000000-0005-0000-0000-0000EB040000}"/>
    <cellStyle name="Normal 2 5 2 2 17 2" xfId="11471" xr:uid="{00000000-0005-0000-0000-0000D8240000}"/>
    <cellStyle name="Normal 2 5 2 2 18" xfId="1364" xr:uid="{00000000-0005-0000-0000-0000EC040000}"/>
    <cellStyle name="Normal 2 5 2 2 18 2" xfId="11472" xr:uid="{00000000-0005-0000-0000-0000DA240000}"/>
    <cellStyle name="Normal 2 5 2 2 19" xfId="1365" xr:uid="{00000000-0005-0000-0000-0000ED040000}"/>
    <cellStyle name="Normal 2 5 2 2 19 2" xfId="11473" xr:uid="{00000000-0005-0000-0000-0000DC240000}"/>
    <cellStyle name="Normal 2 5 2 2 2" xfId="1366" xr:uid="{00000000-0005-0000-0000-0000EE040000}"/>
    <cellStyle name="Normal 2 5 2 2 2 2" xfId="11474" xr:uid="{00000000-0005-0000-0000-0000DE240000}"/>
    <cellStyle name="Normal 2 5 2 2 20" xfId="1367" xr:uid="{00000000-0005-0000-0000-0000EF040000}"/>
    <cellStyle name="Normal 2 5 2 2 20 2" xfId="11475" xr:uid="{00000000-0005-0000-0000-0000E0240000}"/>
    <cellStyle name="Normal 2 5 2 2 21" xfId="1368" xr:uid="{00000000-0005-0000-0000-0000F0040000}"/>
    <cellStyle name="Normal 2 5 2 2 21 2" xfId="11476" xr:uid="{00000000-0005-0000-0000-0000E2240000}"/>
    <cellStyle name="Normal 2 5 2 2 22" xfId="1369" xr:uid="{00000000-0005-0000-0000-0000F1040000}"/>
    <cellStyle name="Normal 2 5 2 2 22 2" xfId="11477" xr:uid="{00000000-0005-0000-0000-0000E4240000}"/>
    <cellStyle name="Normal 2 5 2 2 23" xfId="1370" xr:uid="{00000000-0005-0000-0000-0000F2040000}"/>
    <cellStyle name="Normal 2 5 2 2 23 2" xfId="11478" xr:uid="{00000000-0005-0000-0000-0000E6240000}"/>
    <cellStyle name="Normal 2 5 2 2 24" xfId="1371" xr:uid="{00000000-0005-0000-0000-0000F3040000}"/>
    <cellStyle name="Normal 2 5 2 2 24 2" xfId="11479" xr:uid="{00000000-0005-0000-0000-0000E8240000}"/>
    <cellStyle name="Normal 2 5 2 2 25" xfId="1372" xr:uid="{00000000-0005-0000-0000-0000F4040000}"/>
    <cellStyle name="Normal 2 5 2 2 25 2" xfId="11480" xr:uid="{00000000-0005-0000-0000-0000EA240000}"/>
    <cellStyle name="Normal 2 5 2 2 26" xfId="1373" xr:uid="{00000000-0005-0000-0000-0000F5040000}"/>
    <cellStyle name="Normal 2 5 2 2 26 2" xfId="11481" xr:uid="{00000000-0005-0000-0000-0000EC240000}"/>
    <cellStyle name="Normal 2 5 2 2 27" xfId="1374" xr:uid="{00000000-0005-0000-0000-0000F6040000}"/>
    <cellStyle name="Normal 2 5 2 2 27 2" xfId="11482" xr:uid="{00000000-0005-0000-0000-0000EE240000}"/>
    <cellStyle name="Normal 2 5 2 2 28" xfId="1375" xr:uid="{00000000-0005-0000-0000-0000F7040000}"/>
    <cellStyle name="Normal 2 5 2 2 28 2" xfId="11483" xr:uid="{00000000-0005-0000-0000-0000F0240000}"/>
    <cellStyle name="Normal 2 5 2 2 29" xfId="1376" xr:uid="{00000000-0005-0000-0000-0000F8040000}"/>
    <cellStyle name="Normal 2 5 2 2 29 2" xfId="11484" xr:uid="{00000000-0005-0000-0000-0000F2240000}"/>
    <cellStyle name="Normal 2 5 2 2 3" xfId="1377" xr:uid="{00000000-0005-0000-0000-0000F9040000}"/>
    <cellStyle name="Normal 2 5 2 2 3 2" xfId="11485" xr:uid="{00000000-0005-0000-0000-0000F4240000}"/>
    <cellStyle name="Normal 2 5 2 2 30" xfId="1378" xr:uid="{00000000-0005-0000-0000-0000FA040000}"/>
    <cellStyle name="Normal 2 5 2 2 30 2" xfId="11486" xr:uid="{00000000-0005-0000-0000-0000F6240000}"/>
    <cellStyle name="Normal 2 5 2 2 31" xfId="1379" xr:uid="{00000000-0005-0000-0000-0000FB040000}"/>
    <cellStyle name="Normal 2 5 2 2 31 2" xfId="11487" xr:uid="{00000000-0005-0000-0000-0000F8240000}"/>
    <cellStyle name="Normal 2 5 2 2 32" xfId="1380" xr:uid="{00000000-0005-0000-0000-0000FC040000}"/>
    <cellStyle name="Normal 2 5 2 2 32 2" xfId="11488" xr:uid="{00000000-0005-0000-0000-0000FA240000}"/>
    <cellStyle name="Normal 2 5 2 2 33" xfId="1381" xr:uid="{00000000-0005-0000-0000-0000FD040000}"/>
    <cellStyle name="Normal 2 5 2 2 33 2" xfId="11489" xr:uid="{00000000-0005-0000-0000-0000FC240000}"/>
    <cellStyle name="Normal 2 5 2 2 34" xfId="1382" xr:uid="{00000000-0005-0000-0000-0000FE040000}"/>
    <cellStyle name="Normal 2 5 2 2 34 2" xfId="11490" xr:uid="{00000000-0005-0000-0000-0000FE240000}"/>
    <cellStyle name="Normal 2 5 2 2 35" xfId="1383" xr:uid="{00000000-0005-0000-0000-0000FF040000}"/>
    <cellStyle name="Normal 2 5 2 2 35 2" xfId="11491" xr:uid="{00000000-0005-0000-0000-000000250000}"/>
    <cellStyle name="Normal 2 5 2 2 36" xfId="1384" xr:uid="{00000000-0005-0000-0000-000000050000}"/>
    <cellStyle name="Normal 2 5 2 2 36 2" xfId="11492" xr:uid="{00000000-0005-0000-0000-000002250000}"/>
    <cellStyle name="Normal 2 5 2 2 37" xfId="1385" xr:uid="{00000000-0005-0000-0000-000001050000}"/>
    <cellStyle name="Normal 2 5 2 2 37 2" xfId="11493" xr:uid="{00000000-0005-0000-0000-000004250000}"/>
    <cellStyle name="Normal 2 5 2 2 38" xfId="1386" xr:uid="{00000000-0005-0000-0000-000002050000}"/>
    <cellStyle name="Normal 2 5 2 2 38 2" xfId="11494" xr:uid="{00000000-0005-0000-0000-000006250000}"/>
    <cellStyle name="Normal 2 5 2 2 39" xfId="1387" xr:uid="{00000000-0005-0000-0000-000003050000}"/>
    <cellStyle name="Normal 2 5 2 2 39 2" xfId="11495" xr:uid="{00000000-0005-0000-0000-000008250000}"/>
    <cellStyle name="Normal 2 5 2 2 4" xfId="1388" xr:uid="{00000000-0005-0000-0000-000004050000}"/>
    <cellStyle name="Normal 2 5 2 2 4 2" xfId="11496" xr:uid="{00000000-0005-0000-0000-00000A250000}"/>
    <cellStyle name="Normal 2 5 2 2 40" xfId="1389" xr:uid="{00000000-0005-0000-0000-000005050000}"/>
    <cellStyle name="Normal 2 5 2 2 40 2" xfId="11497" xr:uid="{00000000-0005-0000-0000-00000C250000}"/>
    <cellStyle name="Normal 2 5 2 2 41" xfId="1390" xr:uid="{00000000-0005-0000-0000-000006050000}"/>
    <cellStyle name="Normal 2 5 2 2 41 2" xfId="11498" xr:uid="{00000000-0005-0000-0000-00000E250000}"/>
    <cellStyle name="Normal 2 5 2 2 42" xfId="1391" xr:uid="{00000000-0005-0000-0000-000007050000}"/>
    <cellStyle name="Normal 2 5 2 2 42 2" xfId="11499" xr:uid="{00000000-0005-0000-0000-000010250000}"/>
    <cellStyle name="Normal 2 5 2 2 43" xfId="1392" xr:uid="{00000000-0005-0000-0000-000008050000}"/>
    <cellStyle name="Normal 2 5 2 2 43 2" xfId="11500" xr:uid="{00000000-0005-0000-0000-000012250000}"/>
    <cellStyle name="Normal 2 5 2 2 44" xfId="1393" xr:uid="{00000000-0005-0000-0000-000009050000}"/>
    <cellStyle name="Normal 2 5 2 2 44 2" xfId="11501" xr:uid="{00000000-0005-0000-0000-000014250000}"/>
    <cellStyle name="Normal 2 5 2 2 45" xfId="1394" xr:uid="{00000000-0005-0000-0000-00000A050000}"/>
    <cellStyle name="Normal 2 5 2 2 45 2" xfId="11502" xr:uid="{00000000-0005-0000-0000-000016250000}"/>
    <cellStyle name="Normal 2 5 2 2 46" xfId="1395" xr:uid="{00000000-0005-0000-0000-00000B050000}"/>
    <cellStyle name="Normal 2 5 2 2 46 2" xfId="11503" xr:uid="{00000000-0005-0000-0000-000018250000}"/>
    <cellStyle name="Normal 2 5 2 2 47" xfId="1396" xr:uid="{00000000-0005-0000-0000-00000C050000}"/>
    <cellStyle name="Normal 2 5 2 2 47 2" xfId="11504" xr:uid="{00000000-0005-0000-0000-00001A250000}"/>
    <cellStyle name="Normal 2 5 2 2 48" xfId="1397" xr:uid="{00000000-0005-0000-0000-00000D050000}"/>
    <cellStyle name="Normal 2 5 2 2 48 2" xfId="11505" xr:uid="{00000000-0005-0000-0000-00001C250000}"/>
    <cellStyle name="Normal 2 5 2 2 49" xfId="1398" xr:uid="{00000000-0005-0000-0000-00000E050000}"/>
    <cellStyle name="Normal 2 5 2 2 49 2" xfId="11506" xr:uid="{00000000-0005-0000-0000-00001E250000}"/>
    <cellStyle name="Normal 2 5 2 2 5" xfId="1399" xr:uid="{00000000-0005-0000-0000-00000F050000}"/>
    <cellStyle name="Normal 2 5 2 2 5 2" xfId="11507" xr:uid="{00000000-0005-0000-0000-000020250000}"/>
    <cellStyle name="Normal 2 5 2 2 50" xfId="1400" xr:uid="{00000000-0005-0000-0000-000010050000}"/>
    <cellStyle name="Normal 2 5 2 2 50 2" xfId="11508" xr:uid="{00000000-0005-0000-0000-000022250000}"/>
    <cellStyle name="Normal 2 5 2 2 51" xfId="1401" xr:uid="{00000000-0005-0000-0000-000011050000}"/>
    <cellStyle name="Normal 2 5 2 2 51 2" xfId="11509" xr:uid="{00000000-0005-0000-0000-000024250000}"/>
    <cellStyle name="Normal 2 5 2 2 52" xfId="1402" xr:uid="{00000000-0005-0000-0000-000012050000}"/>
    <cellStyle name="Normal 2 5 2 2 52 2" xfId="11510" xr:uid="{00000000-0005-0000-0000-000026250000}"/>
    <cellStyle name="Normal 2 5 2 2 53" xfId="1403" xr:uid="{00000000-0005-0000-0000-000013050000}"/>
    <cellStyle name="Normal 2 5 2 2 53 2" xfId="11511" xr:uid="{00000000-0005-0000-0000-000028250000}"/>
    <cellStyle name="Normal 2 5 2 2 54" xfId="1404" xr:uid="{00000000-0005-0000-0000-000014050000}"/>
    <cellStyle name="Normal 2 5 2 2 54 2" xfId="11512" xr:uid="{00000000-0005-0000-0000-00002A250000}"/>
    <cellStyle name="Normal 2 5 2 2 55" xfId="1405" xr:uid="{00000000-0005-0000-0000-000015050000}"/>
    <cellStyle name="Normal 2 5 2 2 55 2" xfId="11513" xr:uid="{00000000-0005-0000-0000-00002C250000}"/>
    <cellStyle name="Normal 2 5 2 2 56" xfId="11514" xr:uid="{00000000-0005-0000-0000-00002D250000}"/>
    <cellStyle name="Normal 2 5 2 2 6" xfId="1406" xr:uid="{00000000-0005-0000-0000-000016050000}"/>
    <cellStyle name="Normal 2 5 2 2 6 2" xfId="11515" xr:uid="{00000000-0005-0000-0000-00002F250000}"/>
    <cellStyle name="Normal 2 5 2 2 7" xfId="1407" xr:uid="{00000000-0005-0000-0000-000017050000}"/>
    <cellStyle name="Normal 2 5 2 2 7 2" xfId="11516" xr:uid="{00000000-0005-0000-0000-000031250000}"/>
    <cellStyle name="Normal 2 5 2 2 8" xfId="1408" xr:uid="{00000000-0005-0000-0000-000018050000}"/>
    <cellStyle name="Normal 2 5 2 2 8 2" xfId="11517" xr:uid="{00000000-0005-0000-0000-000033250000}"/>
    <cellStyle name="Normal 2 5 2 2 9" xfId="1409" xr:uid="{00000000-0005-0000-0000-000019050000}"/>
    <cellStyle name="Normal 2 5 2 2 9 2" xfId="11518" xr:uid="{00000000-0005-0000-0000-000035250000}"/>
    <cellStyle name="Normal 2 5 2 20" xfId="1410" xr:uid="{00000000-0005-0000-0000-00001A050000}"/>
    <cellStyle name="Normal 2 5 2 20 2" xfId="11519" xr:uid="{00000000-0005-0000-0000-000037250000}"/>
    <cellStyle name="Normal 2 5 2 21" xfId="1411" xr:uid="{00000000-0005-0000-0000-00001B050000}"/>
    <cellStyle name="Normal 2 5 2 21 2" xfId="11520" xr:uid="{00000000-0005-0000-0000-000039250000}"/>
    <cellStyle name="Normal 2 5 2 22" xfId="1412" xr:uid="{00000000-0005-0000-0000-00001C050000}"/>
    <cellStyle name="Normal 2 5 2 22 2" xfId="11521" xr:uid="{00000000-0005-0000-0000-00003B250000}"/>
    <cellStyle name="Normal 2 5 2 23" xfId="1413" xr:uid="{00000000-0005-0000-0000-00001D050000}"/>
    <cellStyle name="Normal 2 5 2 23 2" xfId="11522" xr:uid="{00000000-0005-0000-0000-00003D250000}"/>
    <cellStyle name="Normal 2 5 2 24" xfId="1414" xr:uid="{00000000-0005-0000-0000-00001E050000}"/>
    <cellStyle name="Normal 2 5 2 24 2" xfId="11523" xr:uid="{00000000-0005-0000-0000-00003F250000}"/>
    <cellStyle name="Normal 2 5 2 25" xfId="1415" xr:uid="{00000000-0005-0000-0000-00001F050000}"/>
    <cellStyle name="Normal 2 5 2 25 2" xfId="11524" xr:uid="{00000000-0005-0000-0000-000041250000}"/>
    <cellStyle name="Normal 2 5 2 26" xfId="1416" xr:uid="{00000000-0005-0000-0000-000020050000}"/>
    <cellStyle name="Normal 2 5 2 26 2" xfId="11525" xr:uid="{00000000-0005-0000-0000-000043250000}"/>
    <cellStyle name="Normal 2 5 2 27" xfId="1417" xr:uid="{00000000-0005-0000-0000-000021050000}"/>
    <cellStyle name="Normal 2 5 2 27 2" xfId="11526" xr:uid="{00000000-0005-0000-0000-000045250000}"/>
    <cellStyle name="Normal 2 5 2 28" xfId="1418" xr:uid="{00000000-0005-0000-0000-000022050000}"/>
    <cellStyle name="Normal 2 5 2 28 2" xfId="11527" xr:uid="{00000000-0005-0000-0000-000047250000}"/>
    <cellStyle name="Normal 2 5 2 29" xfId="1419" xr:uid="{00000000-0005-0000-0000-000023050000}"/>
    <cellStyle name="Normal 2 5 2 29 2" xfId="11528" xr:uid="{00000000-0005-0000-0000-000049250000}"/>
    <cellStyle name="Normal 2 5 2 3" xfId="1420" xr:uid="{00000000-0005-0000-0000-000024050000}"/>
    <cellStyle name="Normal 2 5 2 3 2" xfId="11529" xr:uid="{00000000-0005-0000-0000-00004B250000}"/>
    <cellStyle name="Normal 2 5 2 30" xfId="1421" xr:uid="{00000000-0005-0000-0000-000025050000}"/>
    <cellStyle name="Normal 2 5 2 30 2" xfId="11530" xr:uid="{00000000-0005-0000-0000-00004D250000}"/>
    <cellStyle name="Normal 2 5 2 31" xfId="1422" xr:uid="{00000000-0005-0000-0000-000026050000}"/>
    <cellStyle name="Normal 2 5 2 31 2" xfId="11531" xr:uid="{00000000-0005-0000-0000-00004F250000}"/>
    <cellStyle name="Normal 2 5 2 32" xfId="1423" xr:uid="{00000000-0005-0000-0000-000027050000}"/>
    <cellStyle name="Normal 2 5 2 32 2" xfId="11532" xr:uid="{00000000-0005-0000-0000-000051250000}"/>
    <cellStyle name="Normal 2 5 2 33" xfId="1424" xr:uid="{00000000-0005-0000-0000-000028050000}"/>
    <cellStyle name="Normal 2 5 2 33 2" xfId="11533" xr:uid="{00000000-0005-0000-0000-000053250000}"/>
    <cellStyle name="Normal 2 5 2 34" xfId="11534" xr:uid="{00000000-0005-0000-0000-000054250000}"/>
    <cellStyle name="Normal 2 5 2 4" xfId="1425" xr:uid="{00000000-0005-0000-0000-000029050000}"/>
    <cellStyle name="Normal 2 5 2 4 2" xfId="11535" xr:uid="{00000000-0005-0000-0000-000056250000}"/>
    <cellStyle name="Normal 2 5 2 5" xfId="1426" xr:uid="{00000000-0005-0000-0000-00002A050000}"/>
    <cellStyle name="Normal 2 5 2 5 2" xfId="11536" xr:uid="{00000000-0005-0000-0000-000058250000}"/>
    <cellStyle name="Normal 2 5 2 6" xfId="1427" xr:uid="{00000000-0005-0000-0000-00002B050000}"/>
    <cellStyle name="Normal 2 5 2 6 2" xfId="11537" xr:uid="{00000000-0005-0000-0000-00005A250000}"/>
    <cellStyle name="Normal 2 5 2 7" xfId="1428" xr:uid="{00000000-0005-0000-0000-00002C050000}"/>
    <cellStyle name="Normal 2 5 2 7 2" xfId="11538" xr:uid="{00000000-0005-0000-0000-00005C250000}"/>
    <cellStyle name="Normal 2 5 2 8" xfId="1429" xr:uid="{00000000-0005-0000-0000-00002D050000}"/>
    <cellStyle name="Normal 2 5 2 8 2" xfId="11539" xr:uid="{00000000-0005-0000-0000-00005E250000}"/>
    <cellStyle name="Normal 2 5 2 9" xfId="1430" xr:uid="{00000000-0005-0000-0000-00002E050000}"/>
    <cellStyle name="Normal 2 5 2 9 2" xfId="11540" xr:uid="{00000000-0005-0000-0000-000060250000}"/>
    <cellStyle name="Normal 2 5 20" xfId="1431" xr:uid="{00000000-0005-0000-0000-00002F050000}"/>
    <cellStyle name="Normal 2 5 20 2" xfId="11541" xr:uid="{00000000-0005-0000-0000-000062250000}"/>
    <cellStyle name="Normal 2 5 21" xfId="1432" xr:uid="{00000000-0005-0000-0000-000030050000}"/>
    <cellStyle name="Normal 2 5 21 2" xfId="11542" xr:uid="{00000000-0005-0000-0000-000064250000}"/>
    <cellStyle name="Normal 2 5 22" xfId="1433" xr:uid="{00000000-0005-0000-0000-000031050000}"/>
    <cellStyle name="Normal 2 5 22 2" xfId="11543" xr:uid="{00000000-0005-0000-0000-000066250000}"/>
    <cellStyle name="Normal 2 5 23" xfId="1434" xr:uid="{00000000-0005-0000-0000-000032050000}"/>
    <cellStyle name="Normal 2 5 23 2" xfId="11544" xr:uid="{00000000-0005-0000-0000-000068250000}"/>
    <cellStyle name="Normal 2 5 24" xfId="1435" xr:uid="{00000000-0005-0000-0000-000033050000}"/>
    <cellStyle name="Normal 2 5 24 2" xfId="11545" xr:uid="{00000000-0005-0000-0000-00006A250000}"/>
    <cellStyle name="Normal 2 5 25" xfId="1436" xr:uid="{00000000-0005-0000-0000-000034050000}"/>
    <cellStyle name="Normal 2 5 25 2" xfId="11546" xr:uid="{00000000-0005-0000-0000-00006C250000}"/>
    <cellStyle name="Normal 2 5 26" xfId="1437" xr:uid="{00000000-0005-0000-0000-000035050000}"/>
    <cellStyle name="Normal 2 5 26 2" xfId="11547" xr:uid="{00000000-0005-0000-0000-00006E250000}"/>
    <cellStyle name="Normal 2 5 27" xfId="1438" xr:uid="{00000000-0005-0000-0000-000036050000}"/>
    <cellStyle name="Normal 2 5 27 2" xfId="11548" xr:uid="{00000000-0005-0000-0000-000070250000}"/>
    <cellStyle name="Normal 2 5 28" xfId="1439" xr:uid="{00000000-0005-0000-0000-000037050000}"/>
    <cellStyle name="Normal 2 5 28 2" xfId="11549" xr:uid="{00000000-0005-0000-0000-000072250000}"/>
    <cellStyle name="Normal 2 5 29" xfId="1440" xr:uid="{00000000-0005-0000-0000-000038050000}"/>
    <cellStyle name="Normal 2 5 29 2" xfId="11550" xr:uid="{00000000-0005-0000-0000-000074250000}"/>
    <cellStyle name="Normal 2 5 3" xfId="1441" xr:uid="{00000000-0005-0000-0000-000039050000}"/>
    <cellStyle name="Normal 2 5 3 2" xfId="11551" xr:uid="{00000000-0005-0000-0000-000076250000}"/>
    <cellStyle name="Normal 2 5 30" xfId="1442" xr:uid="{00000000-0005-0000-0000-00003A050000}"/>
    <cellStyle name="Normal 2 5 30 2" xfId="11552" xr:uid="{00000000-0005-0000-0000-000078250000}"/>
    <cellStyle name="Normal 2 5 31" xfId="1443" xr:uid="{00000000-0005-0000-0000-00003B050000}"/>
    <cellStyle name="Normal 2 5 31 2" xfId="11553" xr:uid="{00000000-0005-0000-0000-00007A250000}"/>
    <cellStyle name="Normal 2 5 32" xfId="1444" xr:uid="{00000000-0005-0000-0000-00003C050000}"/>
    <cellStyle name="Normal 2 5 32 2" xfId="11554" xr:uid="{00000000-0005-0000-0000-00007C250000}"/>
    <cellStyle name="Normal 2 5 33" xfId="1445" xr:uid="{00000000-0005-0000-0000-00003D050000}"/>
    <cellStyle name="Normal 2 5 33 2" xfId="11555" xr:uid="{00000000-0005-0000-0000-00007E250000}"/>
    <cellStyle name="Normal 2 5 34" xfId="1446" xr:uid="{00000000-0005-0000-0000-00003E050000}"/>
    <cellStyle name="Normal 2 5 34 2" xfId="11556" xr:uid="{00000000-0005-0000-0000-000080250000}"/>
    <cellStyle name="Normal 2 5 35" xfId="1447" xr:uid="{00000000-0005-0000-0000-00003F050000}"/>
    <cellStyle name="Normal 2 5 35 2" xfId="11557" xr:uid="{00000000-0005-0000-0000-000082250000}"/>
    <cellStyle name="Normal 2 5 36" xfId="1448" xr:uid="{00000000-0005-0000-0000-000040050000}"/>
    <cellStyle name="Normal 2 5 36 2" xfId="11558" xr:uid="{00000000-0005-0000-0000-000084250000}"/>
    <cellStyle name="Normal 2 5 37" xfId="1449" xr:uid="{00000000-0005-0000-0000-000041050000}"/>
    <cellStyle name="Normal 2 5 37 2" xfId="11559" xr:uid="{00000000-0005-0000-0000-000086250000}"/>
    <cellStyle name="Normal 2 5 38" xfId="1450" xr:uid="{00000000-0005-0000-0000-000042050000}"/>
    <cellStyle name="Normal 2 5 38 2" xfId="11560" xr:uid="{00000000-0005-0000-0000-000088250000}"/>
    <cellStyle name="Normal 2 5 39" xfId="1451" xr:uid="{00000000-0005-0000-0000-000043050000}"/>
    <cellStyle name="Normal 2 5 39 2" xfId="11561" xr:uid="{00000000-0005-0000-0000-00008A250000}"/>
    <cellStyle name="Normal 2 5 4" xfId="1452" xr:uid="{00000000-0005-0000-0000-000044050000}"/>
    <cellStyle name="Normal 2 5 4 2" xfId="11562" xr:uid="{00000000-0005-0000-0000-00008C250000}"/>
    <cellStyle name="Normal 2 5 40" xfId="1453" xr:uid="{00000000-0005-0000-0000-000045050000}"/>
    <cellStyle name="Normal 2 5 40 2" xfId="11563" xr:uid="{00000000-0005-0000-0000-00008E250000}"/>
    <cellStyle name="Normal 2 5 41" xfId="1454" xr:uid="{00000000-0005-0000-0000-000046050000}"/>
    <cellStyle name="Normal 2 5 41 2" xfId="11564" xr:uid="{00000000-0005-0000-0000-000090250000}"/>
    <cellStyle name="Normal 2 5 42" xfId="1455" xr:uid="{00000000-0005-0000-0000-000047050000}"/>
    <cellStyle name="Normal 2 5 42 2" xfId="11565" xr:uid="{00000000-0005-0000-0000-000092250000}"/>
    <cellStyle name="Normal 2 5 43" xfId="1456" xr:uid="{00000000-0005-0000-0000-000048050000}"/>
    <cellStyle name="Normal 2 5 43 2" xfId="11566" xr:uid="{00000000-0005-0000-0000-000094250000}"/>
    <cellStyle name="Normal 2 5 44" xfId="1457" xr:uid="{00000000-0005-0000-0000-000049050000}"/>
    <cellStyle name="Normal 2 5 44 2" xfId="11567" xr:uid="{00000000-0005-0000-0000-000096250000}"/>
    <cellStyle name="Normal 2 5 45" xfId="1458" xr:uid="{00000000-0005-0000-0000-00004A050000}"/>
    <cellStyle name="Normal 2 5 45 2" xfId="11568" xr:uid="{00000000-0005-0000-0000-000098250000}"/>
    <cellStyle name="Normal 2 5 46" xfId="1459" xr:uid="{00000000-0005-0000-0000-00004B050000}"/>
    <cellStyle name="Normal 2 5 46 2" xfId="11569" xr:uid="{00000000-0005-0000-0000-00009A250000}"/>
    <cellStyle name="Normal 2 5 47" xfId="1460" xr:uid="{00000000-0005-0000-0000-00004C050000}"/>
    <cellStyle name="Normal 2 5 47 2" xfId="11570" xr:uid="{00000000-0005-0000-0000-00009C250000}"/>
    <cellStyle name="Normal 2 5 48" xfId="1461" xr:uid="{00000000-0005-0000-0000-00004D050000}"/>
    <cellStyle name="Normal 2 5 48 2" xfId="11571" xr:uid="{00000000-0005-0000-0000-00009E250000}"/>
    <cellStyle name="Normal 2 5 49" xfId="1462" xr:uid="{00000000-0005-0000-0000-00004E050000}"/>
    <cellStyle name="Normal 2 5 49 2" xfId="11572" xr:uid="{00000000-0005-0000-0000-0000A0250000}"/>
    <cellStyle name="Normal 2 5 5" xfId="1463" xr:uid="{00000000-0005-0000-0000-00004F050000}"/>
    <cellStyle name="Normal 2 5 5 2" xfId="11573" xr:uid="{00000000-0005-0000-0000-0000A2250000}"/>
    <cellStyle name="Normal 2 5 50" xfId="1464" xr:uid="{00000000-0005-0000-0000-000050050000}"/>
    <cellStyle name="Normal 2 5 50 2" xfId="11574" xr:uid="{00000000-0005-0000-0000-0000A4250000}"/>
    <cellStyle name="Normal 2 5 51" xfId="1465" xr:uid="{00000000-0005-0000-0000-000051050000}"/>
    <cellStyle name="Normal 2 5 51 2" xfId="11575" xr:uid="{00000000-0005-0000-0000-0000A6250000}"/>
    <cellStyle name="Normal 2 5 52" xfId="1466" xr:uid="{00000000-0005-0000-0000-000052050000}"/>
    <cellStyle name="Normal 2 5 52 2" xfId="11576" xr:uid="{00000000-0005-0000-0000-0000A8250000}"/>
    <cellStyle name="Normal 2 5 53" xfId="1467" xr:uid="{00000000-0005-0000-0000-000053050000}"/>
    <cellStyle name="Normal 2 5 53 2" xfId="11577" xr:uid="{00000000-0005-0000-0000-0000AA250000}"/>
    <cellStyle name="Normal 2 5 54" xfId="1468" xr:uid="{00000000-0005-0000-0000-000054050000}"/>
    <cellStyle name="Normal 2 5 54 2" xfId="11578" xr:uid="{00000000-0005-0000-0000-0000AC250000}"/>
    <cellStyle name="Normal 2 5 55" xfId="1469" xr:uid="{00000000-0005-0000-0000-000055050000}"/>
    <cellStyle name="Normal 2 5 55 2" xfId="11579" xr:uid="{00000000-0005-0000-0000-0000AE250000}"/>
    <cellStyle name="Normal 2 5 56" xfId="1470" xr:uid="{00000000-0005-0000-0000-000056050000}"/>
    <cellStyle name="Normal 2 5 56 2" xfId="11580" xr:uid="{00000000-0005-0000-0000-0000B0250000}"/>
    <cellStyle name="Normal 2 5 57" xfId="1471" xr:uid="{00000000-0005-0000-0000-000057050000}"/>
    <cellStyle name="Normal 2 5 57 2" xfId="11581" xr:uid="{00000000-0005-0000-0000-0000B2250000}"/>
    <cellStyle name="Normal 2 5 58" xfId="1472" xr:uid="{00000000-0005-0000-0000-000058050000}"/>
    <cellStyle name="Normal 2 5 58 2" xfId="11582" xr:uid="{00000000-0005-0000-0000-0000B4250000}"/>
    <cellStyle name="Normal 2 5 59" xfId="1473" xr:uid="{00000000-0005-0000-0000-000059050000}"/>
    <cellStyle name="Normal 2 5 59 2" xfId="11583" xr:uid="{00000000-0005-0000-0000-0000B6250000}"/>
    <cellStyle name="Normal 2 5 6" xfId="1474" xr:uid="{00000000-0005-0000-0000-00005A050000}"/>
    <cellStyle name="Normal 2 5 6 2" xfId="11584" xr:uid="{00000000-0005-0000-0000-0000B8250000}"/>
    <cellStyle name="Normal 2 5 60" xfId="1475" xr:uid="{00000000-0005-0000-0000-00005B050000}"/>
    <cellStyle name="Normal 2 5 60 2" xfId="11585" xr:uid="{00000000-0005-0000-0000-0000BA250000}"/>
    <cellStyle name="Normal 2 5 61" xfId="1476" xr:uid="{00000000-0005-0000-0000-00005C050000}"/>
    <cellStyle name="Normal 2 5 61 2" xfId="11586" xr:uid="{00000000-0005-0000-0000-0000BC250000}"/>
    <cellStyle name="Normal 2 5 62" xfId="1477" xr:uid="{00000000-0005-0000-0000-00005D050000}"/>
    <cellStyle name="Normal 2 5 62 2" xfId="11587" xr:uid="{00000000-0005-0000-0000-0000BE250000}"/>
    <cellStyle name="Normal 2 5 63" xfId="1478" xr:uid="{00000000-0005-0000-0000-00005E050000}"/>
    <cellStyle name="Normal 2 5 63 2" xfId="11588" xr:uid="{00000000-0005-0000-0000-0000C0250000}"/>
    <cellStyle name="Normal 2 5 64" xfId="1479" xr:uid="{00000000-0005-0000-0000-00005F050000}"/>
    <cellStyle name="Normal 2 5 64 2" xfId="11589" xr:uid="{00000000-0005-0000-0000-0000C2250000}"/>
    <cellStyle name="Normal 2 5 65" xfId="1480" xr:uid="{00000000-0005-0000-0000-000060050000}"/>
    <cellStyle name="Normal 2 5 65 2" xfId="11590" xr:uid="{00000000-0005-0000-0000-0000C4250000}"/>
    <cellStyle name="Normal 2 5 66" xfId="1481" xr:uid="{00000000-0005-0000-0000-000061050000}"/>
    <cellStyle name="Normal 2 5 66 2" xfId="11591" xr:uid="{00000000-0005-0000-0000-0000C6250000}"/>
    <cellStyle name="Normal 2 5 67" xfId="1482" xr:uid="{00000000-0005-0000-0000-000062050000}"/>
    <cellStyle name="Normal 2 5 67 2" xfId="11592" xr:uid="{00000000-0005-0000-0000-0000C8250000}"/>
    <cellStyle name="Normal 2 5 68" xfId="1483" xr:uid="{00000000-0005-0000-0000-000063050000}"/>
    <cellStyle name="Normal 2 5 68 2" xfId="11593" xr:uid="{00000000-0005-0000-0000-0000CA250000}"/>
    <cellStyle name="Normal 2 5 69" xfId="1484" xr:uid="{00000000-0005-0000-0000-000064050000}"/>
    <cellStyle name="Normal 2 5 69 2" xfId="11594" xr:uid="{00000000-0005-0000-0000-0000CC250000}"/>
    <cellStyle name="Normal 2 5 7" xfId="1485" xr:uid="{00000000-0005-0000-0000-000065050000}"/>
    <cellStyle name="Normal 2 5 7 2" xfId="11595" xr:uid="{00000000-0005-0000-0000-0000CE250000}"/>
    <cellStyle name="Normal 2 5 70" xfId="1486" xr:uid="{00000000-0005-0000-0000-000066050000}"/>
    <cellStyle name="Normal 2 5 70 2" xfId="11596" xr:uid="{00000000-0005-0000-0000-0000D0250000}"/>
    <cellStyle name="Normal 2 5 71" xfId="1487" xr:uid="{00000000-0005-0000-0000-000067050000}"/>
    <cellStyle name="Normal 2 5 71 2" xfId="11597" xr:uid="{00000000-0005-0000-0000-0000D2250000}"/>
    <cellStyle name="Normal 2 5 72" xfId="1488" xr:uid="{00000000-0005-0000-0000-000068050000}"/>
    <cellStyle name="Normal 2 5 72 2" xfId="11598" xr:uid="{00000000-0005-0000-0000-0000D4250000}"/>
    <cellStyle name="Normal 2 5 73" xfId="1489" xr:uid="{00000000-0005-0000-0000-000069050000}"/>
    <cellStyle name="Normal 2 5 73 2" xfId="11599" xr:uid="{00000000-0005-0000-0000-0000D6250000}"/>
    <cellStyle name="Normal 2 5 74" xfId="1490" xr:uid="{00000000-0005-0000-0000-00006A050000}"/>
    <cellStyle name="Normal 2 5 74 2" xfId="11600" xr:uid="{00000000-0005-0000-0000-0000D8250000}"/>
    <cellStyle name="Normal 2 5 75" xfId="1491" xr:uid="{00000000-0005-0000-0000-00006B050000}"/>
    <cellStyle name="Normal 2 5 75 2" xfId="11601" xr:uid="{00000000-0005-0000-0000-0000DA250000}"/>
    <cellStyle name="Normal 2 5 76" xfId="1492" xr:uid="{00000000-0005-0000-0000-00006C050000}"/>
    <cellStyle name="Normal 2 5 76 2" xfId="11602" xr:uid="{00000000-0005-0000-0000-0000DC250000}"/>
    <cellStyle name="Normal 2 5 77" xfId="1493" xr:uid="{00000000-0005-0000-0000-00006D050000}"/>
    <cellStyle name="Normal 2 5 77 2" xfId="11603" xr:uid="{00000000-0005-0000-0000-0000DE250000}"/>
    <cellStyle name="Normal 2 5 78" xfId="1494" xr:uid="{00000000-0005-0000-0000-00006E050000}"/>
    <cellStyle name="Normal 2 5 78 2" xfId="11604" xr:uid="{00000000-0005-0000-0000-0000E0250000}"/>
    <cellStyle name="Normal 2 5 79" xfId="1495" xr:uid="{00000000-0005-0000-0000-00006F050000}"/>
    <cellStyle name="Normal 2 5 79 2" xfId="11605" xr:uid="{00000000-0005-0000-0000-0000E2250000}"/>
    <cellStyle name="Normal 2 5 8" xfId="1496" xr:uid="{00000000-0005-0000-0000-000070050000}"/>
    <cellStyle name="Normal 2 5 8 2" xfId="11606" xr:uid="{00000000-0005-0000-0000-0000E4250000}"/>
    <cellStyle name="Normal 2 5 80" xfId="1497" xr:uid="{00000000-0005-0000-0000-000071050000}"/>
    <cellStyle name="Normal 2 5 80 2" xfId="11607" xr:uid="{00000000-0005-0000-0000-0000E6250000}"/>
    <cellStyle name="Normal 2 5 81" xfId="1498" xr:uid="{00000000-0005-0000-0000-000072050000}"/>
    <cellStyle name="Normal 2 5 81 2" xfId="11608" xr:uid="{00000000-0005-0000-0000-0000E8250000}"/>
    <cellStyle name="Normal 2 5 82" xfId="1499" xr:uid="{00000000-0005-0000-0000-000073050000}"/>
    <cellStyle name="Normal 2 5 82 2" xfId="11609" xr:uid="{00000000-0005-0000-0000-0000EA250000}"/>
    <cellStyle name="Normal 2 5 83" xfId="1500" xr:uid="{00000000-0005-0000-0000-000074050000}"/>
    <cellStyle name="Normal 2 5 83 2" xfId="11610" xr:uid="{00000000-0005-0000-0000-0000EC250000}"/>
    <cellStyle name="Normal 2 5 84" xfId="1501" xr:uid="{00000000-0005-0000-0000-000075050000}"/>
    <cellStyle name="Normal 2 5 84 2" xfId="11611" xr:uid="{00000000-0005-0000-0000-0000EE250000}"/>
    <cellStyle name="Normal 2 5 85" xfId="1502" xr:uid="{00000000-0005-0000-0000-000076050000}"/>
    <cellStyle name="Normal 2 5 85 2" xfId="11612" xr:uid="{00000000-0005-0000-0000-0000F0250000}"/>
    <cellStyle name="Normal 2 5 86" xfId="1503" xr:uid="{00000000-0005-0000-0000-000077050000}"/>
    <cellStyle name="Normal 2 5 86 2" xfId="11613" xr:uid="{00000000-0005-0000-0000-0000F2250000}"/>
    <cellStyle name="Normal 2 5 87" xfId="1504" xr:uid="{00000000-0005-0000-0000-000078050000}"/>
    <cellStyle name="Normal 2 5 87 2" xfId="11614" xr:uid="{00000000-0005-0000-0000-0000F4250000}"/>
    <cellStyle name="Normal 2 5 88" xfId="1333" xr:uid="{00000000-0005-0000-0000-0000CD040000}"/>
    <cellStyle name="Normal 2 5 89" xfId="20677" xr:uid="{7611D0B9-F55E-4B68-A3A7-526ABD546140}"/>
    <cellStyle name="Normal 2 5 9" xfId="1505" xr:uid="{00000000-0005-0000-0000-000079050000}"/>
    <cellStyle name="Normal 2 5 9 2" xfId="11615" xr:uid="{00000000-0005-0000-0000-0000F7250000}"/>
    <cellStyle name="Normal 2 5_App b.3 Unspent_" xfId="1506" xr:uid="{00000000-0005-0000-0000-00007A050000}"/>
    <cellStyle name="Normal 2 50" xfId="1507" xr:uid="{00000000-0005-0000-0000-00007B050000}"/>
    <cellStyle name="Normal 2 50 2" xfId="11616" xr:uid="{00000000-0005-0000-0000-0000FA250000}"/>
    <cellStyle name="Normal 2 51" xfId="1508" xr:uid="{00000000-0005-0000-0000-00007C050000}"/>
    <cellStyle name="Normal 2 51 2" xfId="11617" xr:uid="{00000000-0005-0000-0000-0000FC250000}"/>
    <cellStyle name="Normal 2 52" xfId="1509" xr:uid="{00000000-0005-0000-0000-00007D050000}"/>
    <cellStyle name="Normal 2 52 2" xfId="11618" xr:uid="{00000000-0005-0000-0000-0000FE250000}"/>
    <cellStyle name="Normal 2 53" xfId="1510" xr:uid="{00000000-0005-0000-0000-00007E050000}"/>
    <cellStyle name="Normal 2 53 2" xfId="11619" xr:uid="{00000000-0005-0000-0000-000000260000}"/>
    <cellStyle name="Normal 2 54" xfId="1511" xr:uid="{00000000-0005-0000-0000-00007F050000}"/>
    <cellStyle name="Normal 2 54 2" xfId="11620" xr:uid="{00000000-0005-0000-0000-000002260000}"/>
    <cellStyle name="Normal 2 55" xfId="1512" xr:uid="{00000000-0005-0000-0000-000080050000}"/>
    <cellStyle name="Normal 2 55 2" xfId="11621" xr:uid="{00000000-0005-0000-0000-000004260000}"/>
    <cellStyle name="Normal 2 56" xfId="1513" xr:uid="{00000000-0005-0000-0000-000081050000}"/>
    <cellStyle name="Normal 2 56 2" xfId="11622" xr:uid="{00000000-0005-0000-0000-000006260000}"/>
    <cellStyle name="Normal 2 57" xfId="1514" xr:uid="{00000000-0005-0000-0000-000082050000}"/>
    <cellStyle name="Normal 2 57 2" xfId="11623" xr:uid="{00000000-0005-0000-0000-000008260000}"/>
    <cellStyle name="Normal 2 58" xfId="1515" xr:uid="{00000000-0005-0000-0000-000083050000}"/>
    <cellStyle name="Normal 2 58 2" xfId="11624" xr:uid="{00000000-0005-0000-0000-00000A260000}"/>
    <cellStyle name="Normal 2 59" xfId="1516" xr:uid="{00000000-0005-0000-0000-000084050000}"/>
    <cellStyle name="Normal 2 59 2" xfId="11625" xr:uid="{00000000-0005-0000-0000-00000C260000}"/>
    <cellStyle name="Normal 2 6" xfId="1517" xr:uid="{00000000-0005-0000-0000-000085050000}"/>
    <cellStyle name="Normal 2 6 2" xfId="1518" xr:uid="{00000000-0005-0000-0000-000086050000}"/>
    <cellStyle name="Normal 2 6 2 2" xfId="11626" xr:uid="{00000000-0005-0000-0000-00000E260000}"/>
    <cellStyle name="Normal 2 6 3" xfId="11627" xr:uid="{00000000-0005-0000-0000-00000F260000}"/>
    <cellStyle name="Normal 2 6 3 2" xfId="11628" xr:uid="{00000000-0005-0000-0000-000010260000}"/>
    <cellStyle name="Normal 2 6 3 3" xfId="11629" xr:uid="{00000000-0005-0000-0000-000011260000}"/>
    <cellStyle name="Normal 2 6_App b.3 Unspent_" xfId="1519" xr:uid="{00000000-0005-0000-0000-000087050000}"/>
    <cellStyle name="Normal 2 60" xfId="1520" xr:uid="{00000000-0005-0000-0000-000088050000}"/>
    <cellStyle name="Normal 2 60 2" xfId="11630" xr:uid="{00000000-0005-0000-0000-000013260000}"/>
    <cellStyle name="Normal 2 61" xfId="1521" xr:uid="{00000000-0005-0000-0000-000089050000}"/>
    <cellStyle name="Normal 2 61 2" xfId="11631" xr:uid="{00000000-0005-0000-0000-000015260000}"/>
    <cellStyle name="Normal 2 62" xfId="1522" xr:uid="{00000000-0005-0000-0000-00008A050000}"/>
    <cellStyle name="Normal 2 62 2" xfId="11632" xr:uid="{00000000-0005-0000-0000-000017260000}"/>
    <cellStyle name="Normal 2 63" xfId="1523" xr:uid="{00000000-0005-0000-0000-00008B050000}"/>
    <cellStyle name="Normal 2 63 2" xfId="11633" xr:uid="{00000000-0005-0000-0000-000019260000}"/>
    <cellStyle name="Normal 2 64" xfId="1524" xr:uid="{00000000-0005-0000-0000-00008C050000}"/>
    <cellStyle name="Normal 2 64 2" xfId="11634" xr:uid="{00000000-0005-0000-0000-00001B260000}"/>
    <cellStyle name="Normal 2 65" xfId="1525" xr:uid="{00000000-0005-0000-0000-00008D050000}"/>
    <cellStyle name="Normal 2 65 2" xfId="11635" xr:uid="{00000000-0005-0000-0000-00001D260000}"/>
    <cellStyle name="Normal 2 66" xfId="1526" xr:uid="{00000000-0005-0000-0000-00008E050000}"/>
    <cellStyle name="Normal 2 66 2" xfId="11636" xr:uid="{00000000-0005-0000-0000-00001F260000}"/>
    <cellStyle name="Normal 2 67" xfId="1527" xr:uid="{00000000-0005-0000-0000-00008F050000}"/>
    <cellStyle name="Normal 2 67 2" xfId="11637" xr:uid="{00000000-0005-0000-0000-000021260000}"/>
    <cellStyle name="Normal 2 68" xfId="1528" xr:uid="{00000000-0005-0000-0000-000090050000}"/>
    <cellStyle name="Normal 2 68 2" xfId="11638" xr:uid="{00000000-0005-0000-0000-000023260000}"/>
    <cellStyle name="Normal 2 69" xfId="1529" xr:uid="{00000000-0005-0000-0000-000091050000}"/>
    <cellStyle name="Normal 2 69 2" xfId="11639" xr:uid="{00000000-0005-0000-0000-000025260000}"/>
    <cellStyle name="Normal 2 7" xfId="1530" xr:uid="{00000000-0005-0000-0000-000092050000}"/>
    <cellStyle name="Normal 2 7 2" xfId="1531" xr:uid="{00000000-0005-0000-0000-000093050000}"/>
    <cellStyle name="Normal 2 7 2 2" xfId="11640" xr:uid="{00000000-0005-0000-0000-000027260000}"/>
    <cellStyle name="Normal 2 7 3" xfId="11641" xr:uid="{00000000-0005-0000-0000-000028260000}"/>
    <cellStyle name="Normal 2 7 3 2" xfId="11642" xr:uid="{00000000-0005-0000-0000-000029260000}"/>
    <cellStyle name="Normal 2 7 3 3" xfId="11643" xr:uid="{00000000-0005-0000-0000-00002A260000}"/>
    <cellStyle name="Normal 2 7_App b.3 Unspent_" xfId="1532" xr:uid="{00000000-0005-0000-0000-000094050000}"/>
    <cellStyle name="Normal 2 70" xfId="1533" xr:uid="{00000000-0005-0000-0000-000095050000}"/>
    <cellStyle name="Normal 2 70 2" xfId="11644" xr:uid="{00000000-0005-0000-0000-00002C260000}"/>
    <cellStyle name="Normal 2 71" xfId="1534" xr:uid="{00000000-0005-0000-0000-000096050000}"/>
    <cellStyle name="Normal 2 71 2" xfId="11645" xr:uid="{00000000-0005-0000-0000-00002E260000}"/>
    <cellStyle name="Normal 2 72" xfId="1535" xr:uid="{00000000-0005-0000-0000-000097050000}"/>
    <cellStyle name="Normal 2 72 2" xfId="11646" xr:uid="{00000000-0005-0000-0000-000030260000}"/>
    <cellStyle name="Normal 2 73" xfId="1536" xr:uid="{00000000-0005-0000-0000-000098050000}"/>
    <cellStyle name="Normal 2 73 2" xfId="11647" xr:uid="{00000000-0005-0000-0000-000032260000}"/>
    <cellStyle name="Normal 2 74" xfId="1537" xr:uid="{00000000-0005-0000-0000-000099050000}"/>
    <cellStyle name="Normal 2 74 2" xfId="11648" xr:uid="{00000000-0005-0000-0000-000034260000}"/>
    <cellStyle name="Normal 2 75" xfId="1538" xr:uid="{00000000-0005-0000-0000-00009A050000}"/>
    <cellStyle name="Normal 2 75 2" xfId="11649" xr:uid="{00000000-0005-0000-0000-000036260000}"/>
    <cellStyle name="Normal 2 76" xfId="1539" xr:uid="{00000000-0005-0000-0000-00009B050000}"/>
    <cellStyle name="Normal 2 76 2" xfId="11650" xr:uid="{00000000-0005-0000-0000-000038260000}"/>
    <cellStyle name="Normal 2 77" xfId="1540" xr:uid="{00000000-0005-0000-0000-00009C050000}"/>
    <cellStyle name="Normal 2 77 2" xfId="11651" xr:uid="{00000000-0005-0000-0000-00003A260000}"/>
    <cellStyle name="Normal 2 78" xfId="1541" xr:uid="{00000000-0005-0000-0000-00009D050000}"/>
    <cellStyle name="Normal 2 78 2" xfId="11652" xr:uid="{00000000-0005-0000-0000-00003C260000}"/>
    <cellStyle name="Normal 2 79" xfId="1542" xr:uid="{00000000-0005-0000-0000-00009E050000}"/>
    <cellStyle name="Normal 2 79 2" xfId="11653" xr:uid="{00000000-0005-0000-0000-00003E260000}"/>
    <cellStyle name="Normal 2 8" xfId="1543" xr:uid="{00000000-0005-0000-0000-00009F050000}"/>
    <cellStyle name="Normal 2 8 10" xfId="1544" xr:uid="{00000000-0005-0000-0000-0000A0050000}"/>
    <cellStyle name="Normal 2 8 10 2" xfId="11654" xr:uid="{00000000-0005-0000-0000-000041260000}"/>
    <cellStyle name="Normal 2 8 11" xfId="1545" xr:uid="{00000000-0005-0000-0000-0000A1050000}"/>
    <cellStyle name="Normal 2 8 11 2" xfId="11655" xr:uid="{00000000-0005-0000-0000-000043260000}"/>
    <cellStyle name="Normal 2 8 12" xfId="1546" xr:uid="{00000000-0005-0000-0000-0000A2050000}"/>
    <cellStyle name="Normal 2 8 12 2" xfId="11656" xr:uid="{00000000-0005-0000-0000-000045260000}"/>
    <cellStyle name="Normal 2 8 13" xfId="1547" xr:uid="{00000000-0005-0000-0000-0000A3050000}"/>
    <cellStyle name="Normal 2 8 13 2" xfId="11657" xr:uid="{00000000-0005-0000-0000-000047260000}"/>
    <cellStyle name="Normal 2 8 14" xfId="1548" xr:uid="{00000000-0005-0000-0000-0000A4050000}"/>
    <cellStyle name="Normal 2 8 14 2" xfId="11658" xr:uid="{00000000-0005-0000-0000-000049260000}"/>
    <cellStyle name="Normal 2 8 15" xfId="1549" xr:uid="{00000000-0005-0000-0000-0000A5050000}"/>
    <cellStyle name="Normal 2 8 15 2" xfId="11659" xr:uid="{00000000-0005-0000-0000-00004B260000}"/>
    <cellStyle name="Normal 2 8 16" xfId="1550" xr:uid="{00000000-0005-0000-0000-0000A6050000}"/>
    <cellStyle name="Normal 2 8 16 2" xfId="11660" xr:uid="{00000000-0005-0000-0000-00004D260000}"/>
    <cellStyle name="Normal 2 8 17" xfId="1551" xr:uid="{00000000-0005-0000-0000-0000A7050000}"/>
    <cellStyle name="Normal 2 8 17 2" xfId="11661" xr:uid="{00000000-0005-0000-0000-00004F260000}"/>
    <cellStyle name="Normal 2 8 18" xfId="1552" xr:uid="{00000000-0005-0000-0000-0000A8050000}"/>
    <cellStyle name="Normal 2 8 18 2" xfId="11662" xr:uid="{00000000-0005-0000-0000-000051260000}"/>
    <cellStyle name="Normal 2 8 19" xfId="1553" xr:uid="{00000000-0005-0000-0000-0000A9050000}"/>
    <cellStyle name="Normal 2 8 19 2" xfId="11663" xr:uid="{00000000-0005-0000-0000-000053260000}"/>
    <cellStyle name="Normal 2 8 2" xfId="1554" xr:uid="{00000000-0005-0000-0000-0000AA050000}"/>
    <cellStyle name="Normal 2 8 2 2" xfId="11665" xr:uid="{00000000-0005-0000-0000-000055260000}"/>
    <cellStyle name="Normal 2 8 2 2 2" xfId="11666" xr:uid="{00000000-0005-0000-0000-000056260000}"/>
    <cellStyle name="Normal 2 8 2 2 3" xfId="11667" xr:uid="{00000000-0005-0000-0000-000057260000}"/>
    <cellStyle name="Normal 2 8 2 3" xfId="11664" xr:uid="{00000000-0005-0000-0000-000054260000}"/>
    <cellStyle name="Normal 2 8 20" xfId="1555" xr:uid="{00000000-0005-0000-0000-0000AB050000}"/>
    <cellStyle name="Normal 2 8 20 2" xfId="11668" xr:uid="{00000000-0005-0000-0000-000059260000}"/>
    <cellStyle name="Normal 2 8 21" xfId="1556" xr:uid="{00000000-0005-0000-0000-0000AC050000}"/>
    <cellStyle name="Normal 2 8 21 2" xfId="11669" xr:uid="{00000000-0005-0000-0000-00005B260000}"/>
    <cellStyle name="Normal 2 8 22" xfId="1557" xr:uid="{00000000-0005-0000-0000-0000AD050000}"/>
    <cellStyle name="Normal 2 8 22 2" xfId="11670" xr:uid="{00000000-0005-0000-0000-00005D260000}"/>
    <cellStyle name="Normal 2 8 23" xfId="1558" xr:uid="{00000000-0005-0000-0000-0000AE050000}"/>
    <cellStyle name="Normal 2 8 23 2" xfId="11671" xr:uid="{00000000-0005-0000-0000-00005F260000}"/>
    <cellStyle name="Normal 2 8 24" xfId="11672" xr:uid="{00000000-0005-0000-0000-000060260000}"/>
    <cellStyle name="Normal 2 8 24 2" xfId="11673" xr:uid="{00000000-0005-0000-0000-000061260000}"/>
    <cellStyle name="Normal 2 8 24 3" xfId="11674" xr:uid="{00000000-0005-0000-0000-000062260000}"/>
    <cellStyle name="Normal 2 8 3" xfId="1559" xr:uid="{00000000-0005-0000-0000-0000AF050000}"/>
    <cellStyle name="Normal 2 8 3 2" xfId="11675" xr:uid="{00000000-0005-0000-0000-000064260000}"/>
    <cellStyle name="Normal 2 8 4" xfId="1560" xr:uid="{00000000-0005-0000-0000-0000B0050000}"/>
    <cellStyle name="Normal 2 8 4 2" xfId="11676" xr:uid="{00000000-0005-0000-0000-000066260000}"/>
    <cellStyle name="Normal 2 8 5" xfId="1561" xr:uid="{00000000-0005-0000-0000-0000B1050000}"/>
    <cellStyle name="Normal 2 8 5 2" xfId="11677" xr:uid="{00000000-0005-0000-0000-000068260000}"/>
    <cellStyle name="Normal 2 8 6" xfId="1562" xr:uid="{00000000-0005-0000-0000-0000B2050000}"/>
    <cellStyle name="Normal 2 8 6 2" xfId="11678" xr:uid="{00000000-0005-0000-0000-00006A260000}"/>
    <cellStyle name="Normal 2 8 7" xfId="1563" xr:uid="{00000000-0005-0000-0000-0000B3050000}"/>
    <cellStyle name="Normal 2 8 7 2" xfId="11679" xr:uid="{00000000-0005-0000-0000-00006C260000}"/>
    <cellStyle name="Normal 2 8 8" xfId="1564" xr:uid="{00000000-0005-0000-0000-0000B4050000}"/>
    <cellStyle name="Normal 2 8 8 2" xfId="11680" xr:uid="{00000000-0005-0000-0000-00006E260000}"/>
    <cellStyle name="Normal 2 8 9" xfId="1565" xr:uid="{00000000-0005-0000-0000-0000B5050000}"/>
    <cellStyle name="Normal 2 8 9 2" xfId="11681" xr:uid="{00000000-0005-0000-0000-000070260000}"/>
    <cellStyle name="Normal 2 8_App b.3 Unspent_" xfId="1566" xr:uid="{00000000-0005-0000-0000-0000B6050000}"/>
    <cellStyle name="Normal 2 80" xfId="1567" xr:uid="{00000000-0005-0000-0000-0000B7050000}"/>
    <cellStyle name="Normal 2 80 2" xfId="11682" xr:uid="{00000000-0005-0000-0000-000072260000}"/>
    <cellStyle name="Normal 2 81" xfId="1568" xr:uid="{00000000-0005-0000-0000-0000B8050000}"/>
    <cellStyle name="Normal 2 81 2" xfId="11683" xr:uid="{00000000-0005-0000-0000-000074260000}"/>
    <cellStyle name="Normal 2 82" xfId="1569" xr:uid="{00000000-0005-0000-0000-0000B9050000}"/>
    <cellStyle name="Normal 2 82 2" xfId="11684" xr:uid="{00000000-0005-0000-0000-000076260000}"/>
    <cellStyle name="Normal 2 83" xfId="1570" xr:uid="{00000000-0005-0000-0000-0000BA050000}"/>
    <cellStyle name="Normal 2 83 2" xfId="11685" xr:uid="{00000000-0005-0000-0000-000078260000}"/>
    <cellStyle name="Normal 2 84" xfId="1571" xr:uid="{00000000-0005-0000-0000-0000BB050000}"/>
    <cellStyle name="Normal 2 84 2" xfId="11686" xr:uid="{00000000-0005-0000-0000-00007A260000}"/>
    <cellStyle name="Normal 2 85" xfId="1572" xr:uid="{00000000-0005-0000-0000-0000BC050000}"/>
    <cellStyle name="Normal 2 85 2" xfId="11687" xr:uid="{00000000-0005-0000-0000-00007C260000}"/>
    <cellStyle name="Normal 2 86" xfId="1573" xr:uid="{00000000-0005-0000-0000-0000BD050000}"/>
    <cellStyle name="Normal 2 86 2" xfId="11688" xr:uid="{00000000-0005-0000-0000-00007E260000}"/>
    <cellStyle name="Normal 2 87" xfId="1574" xr:uid="{00000000-0005-0000-0000-0000BE050000}"/>
    <cellStyle name="Normal 2 87 2" xfId="11689" xr:uid="{00000000-0005-0000-0000-000080260000}"/>
    <cellStyle name="Normal 2 88" xfId="1575" xr:uid="{00000000-0005-0000-0000-0000BF050000}"/>
    <cellStyle name="Normal 2 88 2" xfId="11690" xr:uid="{00000000-0005-0000-0000-000082260000}"/>
    <cellStyle name="Normal 2 89" xfId="1576" xr:uid="{00000000-0005-0000-0000-0000C0050000}"/>
    <cellStyle name="Normal 2 89 2" xfId="11691" xr:uid="{00000000-0005-0000-0000-000084260000}"/>
    <cellStyle name="Normal 2 9" xfId="1577" xr:uid="{00000000-0005-0000-0000-0000C1050000}"/>
    <cellStyle name="Normal 2 9 10" xfId="1578" xr:uid="{00000000-0005-0000-0000-0000C2050000}"/>
    <cellStyle name="Normal 2 9 10 2" xfId="11692" xr:uid="{00000000-0005-0000-0000-000087260000}"/>
    <cellStyle name="Normal 2 9 11" xfId="1579" xr:uid="{00000000-0005-0000-0000-0000C3050000}"/>
    <cellStyle name="Normal 2 9 11 2" xfId="11693" xr:uid="{00000000-0005-0000-0000-000089260000}"/>
    <cellStyle name="Normal 2 9 12" xfId="1580" xr:uid="{00000000-0005-0000-0000-0000C4050000}"/>
    <cellStyle name="Normal 2 9 12 2" xfId="11694" xr:uid="{00000000-0005-0000-0000-00008B260000}"/>
    <cellStyle name="Normal 2 9 13" xfId="1581" xr:uid="{00000000-0005-0000-0000-0000C5050000}"/>
    <cellStyle name="Normal 2 9 13 2" xfId="11695" xr:uid="{00000000-0005-0000-0000-00008D260000}"/>
    <cellStyle name="Normal 2 9 14" xfId="1582" xr:uid="{00000000-0005-0000-0000-0000C6050000}"/>
    <cellStyle name="Normal 2 9 14 2" xfId="11696" xr:uid="{00000000-0005-0000-0000-00008F260000}"/>
    <cellStyle name="Normal 2 9 15" xfId="1583" xr:uid="{00000000-0005-0000-0000-0000C7050000}"/>
    <cellStyle name="Normal 2 9 15 2" xfId="11697" xr:uid="{00000000-0005-0000-0000-000091260000}"/>
    <cellStyle name="Normal 2 9 16" xfId="1584" xr:uid="{00000000-0005-0000-0000-0000C8050000}"/>
    <cellStyle name="Normal 2 9 16 2" xfId="11698" xr:uid="{00000000-0005-0000-0000-000093260000}"/>
    <cellStyle name="Normal 2 9 17" xfId="1585" xr:uid="{00000000-0005-0000-0000-0000C9050000}"/>
    <cellStyle name="Normal 2 9 17 2" xfId="11699" xr:uid="{00000000-0005-0000-0000-000095260000}"/>
    <cellStyle name="Normal 2 9 18" xfId="1586" xr:uid="{00000000-0005-0000-0000-0000CA050000}"/>
    <cellStyle name="Normal 2 9 18 2" xfId="11700" xr:uid="{00000000-0005-0000-0000-000097260000}"/>
    <cellStyle name="Normal 2 9 19" xfId="1587" xr:uid="{00000000-0005-0000-0000-0000CB050000}"/>
    <cellStyle name="Normal 2 9 19 2" xfId="11701" xr:uid="{00000000-0005-0000-0000-000099260000}"/>
    <cellStyle name="Normal 2 9 2" xfId="1588" xr:uid="{00000000-0005-0000-0000-0000CC050000}"/>
    <cellStyle name="Normal 2 9 2 2" xfId="11702" xr:uid="{00000000-0005-0000-0000-00009B260000}"/>
    <cellStyle name="Normal 2 9 20" xfId="1589" xr:uid="{00000000-0005-0000-0000-0000CD050000}"/>
    <cellStyle name="Normal 2 9 20 2" xfId="11703" xr:uid="{00000000-0005-0000-0000-00009D260000}"/>
    <cellStyle name="Normal 2 9 21" xfId="1590" xr:uid="{00000000-0005-0000-0000-0000CE050000}"/>
    <cellStyle name="Normal 2 9 21 2" xfId="11704" xr:uid="{00000000-0005-0000-0000-00009F260000}"/>
    <cellStyle name="Normal 2 9 22" xfId="1591" xr:uid="{00000000-0005-0000-0000-0000CF050000}"/>
    <cellStyle name="Normal 2 9 22 2" xfId="11705" xr:uid="{00000000-0005-0000-0000-0000A1260000}"/>
    <cellStyle name="Normal 2 9 23" xfId="1592" xr:uid="{00000000-0005-0000-0000-0000D0050000}"/>
    <cellStyle name="Normal 2 9 23 2" xfId="11706" xr:uid="{00000000-0005-0000-0000-0000A3260000}"/>
    <cellStyle name="Normal 2 9 24" xfId="11707" xr:uid="{00000000-0005-0000-0000-0000A4260000}"/>
    <cellStyle name="Normal 2 9 24 2" xfId="11708" xr:uid="{00000000-0005-0000-0000-0000A5260000}"/>
    <cellStyle name="Normal 2 9 3" xfId="1593" xr:uid="{00000000-0005-0000-0000-0000D1050000}"/>
    <cellStyle name="Normal 2 9 3 2" xfId="11709" xr:uid="{00000000-0005-0000-0000-0000A7260000}"/>
    <cellStyle name="Normal 2 9 4" xfId="1594" xr:uid="{00000000-0005-0000-0000-0000D2050000}"/>
    <cellStyle name="Normal 2 9 4 2" xfId="11710" xr:uid="{00000000-0005-0000-0000-0000A9260000}"/>
    <cellStyle name="Normal 2 9 5" xfId="1595" xr:uid="{00000000-0005-0000-0000-0000D3050000}"/>
    <cellStyle name="Normal 2 9 5 2" xfId="11711" xr:uid="{00000000-0005-0000-0000-0000AB260000}"/>
    <cellStyle name="Normal 2 9 6" xfId="1596" xr:uid="{00000000-0005-0000-0000-0000D4050000}"/>
    <cellStyle name="Normal 2 9 6 2" xfId="11712" xr:uid="{00000000-0005-0000-0000-0000AD260000}"/>
    <cellStyle name="Normal 2 9 7" xfId="1597" xr:uid="{00000000-0005-0000-0000-0000D5050000}"/>
    <cellStyle name="Normal 2 9 7 2" xfId="11713" xr:uid="{00000000-0005-0000-0000-0000AF260000}"/>
    <cellStyle name="Normal 2 9 8" xfId="1598" xr:uid="{00000000-0005-0000-0000-0000D6050000}"/>
    <cellStyle name="Normal 2 9 8 2" xfId="11714" xr:uid="{00000000-0005-0000-0000-0000B1260000}"/>
    <cellStyle name="Normal 2 9 9" xfId="1599" xr:uid="{00000000-0005-0000-0000-0000D7050000}"/>
    <cellStyle name="Normal 2 9 9 2" xfId="11715" xr:uid="{00000000-0005-0000-0000-0000B3260000}"/>
    <cellStyle name="Normal 2 9_App b.3 Unspent_" xfId="1600" xr:uid="{00000000-0005-0000-0000-0000D8050000}"/>
    <cellStyle name="Normal 2 90" xfId="1601" xr:uid="{00000000-0005-0000-0000-0000D9050000}"/>
    <cellStyle name="Normal 2 90 2" xfId="11716" xr:uid="{00000000-0005-0000-0000-0000B5260000}"/>
    <cellStyle name="Normal 2 91" xfId="1602" xr:uid="{00000000-0005-0000-0000-0000DA050000}"/>
    <cellStyle name="Normal 2 91 2" xfId="11717" xr:uid="{00000000-0005-0000-0000-0000B7260000}"/>
    <cellStyle name="Normal 2 92" xfId="1603" xr:uid="{00000000-0005-0000-0000-0000DB050000}"/>
    <cellStyle name="Normal 2 92 2" xfId="11718" xr:uid="{00000000-0005-0000-0000-0000B9260000}"/>
    <cellStyle name="Normal 2 93" xfId="1604" xr:uid="{00000000-0005-0000-0000-0000DC050000}"/>
    <cellStyle name="Normal 2 93 2" xfId="11719" xr:uid="{00000000-0005-0000-0000-0000BB260000}"/>
    <cellStyle name="Normal 2 94" xfId="1605" xr:uid="{00000000-0005-0000-0000-0000DD050000}"/>
    <cellStyle name="Normal 2 94 2" xfId="11720" xr:uid="{00000000-0005-0000-0000-0000BD260000}"/>
    <cellStyle name="Normal 2 94 3" xfId="11721" xr:uid="{00000000-0005-0000-0000-0000BE260000}"/>
    <cellStyle name="Normal 2 95" xfId="1606" xr:uid="{00000000-0005-0000-0000-0000DE050000}"/>
    <cellStyle name="Normal 2 95 2" xfId="2880" xr:uid="{00000000-0005-0000-0000-0000DF050000}"/>
    <cellStyle name="Normal 2 95 2 2" xfId="11722" xr:uid="{00000000-0005-0000-0000-0000C1260000}"/>
    <cellStyle name="Normal 2 95 2 2 2" xfId="11723" xr:uid="{00000000-0005-0000-0000-0000C2260000}"/>
    <cellStyle name="Normal 2 95 2 2 2 2" xfId="26381" xr:uid="{23FD1161-8AF2-46DC-BD1E-F0A09B9FF01F}"/>
    <cellStyle name="Normal 2 95 2 2 3" xfId="11724" xr:uid="{00000000-0005-0000-0000-0000C3260000}"/>
    <cellStyle name="Normal 2 95 2 2 3 2" xfId="26382" xr:uid="{1D0DA204-2595-4C1E-95DC-10CA365B155D}"/>
    <cellStyle name="Normal 2 95 2 2 4" xfId="26380" xr:uid="{0E75C649-2E3C-4F64-B962-EC721373D108}"/>
    <cellStyle name="Normal 2 95 2 3" xfId="11725" xr:uid="{00000000-0005-0000-0000-0000C4260000}"/>
    <cellStyle name="Normal 2 95 2 3 2" xfId="26383" xr:uid="{E2B97298-7ADE-4ABF-8D71-0B870079CFC1}"/>
    <cellStyle name="Normal 2 95 2 4" xfId="11726" xr:uid="{00000000-0005-0000-0000-0000C5260000}"/>
    <cellStyle name="Normal 2 95 2 4 2" xfId="26384" xr:uid="{5982978E-437F-4CB3-96C0-815DA093BFE0}"/>
    <cellStyle name="Normal 2 95 2 5" xfId="20952" xr:uid="{DFBAC25F-B029-458A-B8DB-CC759D485873}"/>
    <cellStyle name="Normal 2 95 3" xfId="2936" xr:uid="{00000000-0005-0000-0000-0000E0050000}"/>
    <cellStyle name="Normal 2 95 3 2" xfId="11727" xr:uid="{00000000-0005-0000-0000-0000C7260000}"/>
    <cellStyle name="Normal 2 95 3 2 2" xfId="26385" xr:uid="{AA8E0706-3A80-4F37-95E6-E1AA96011C1E}"/>
    <cellStyle name="Normal 2 95 3 3" xfId="11728" xr:uid="{00000000-0005-0000-0000-0000C8260000}"/>
    <cellStyle name="Normal 2 95 3 3 2" xfId="26386" xr:uid="{85BD4D43-189F-47B2-972F-785B60B1567C}"/>
    <cellStyle name="Normal 2 95 3 4" xfId="21008" xr:uid="{EBDF694B-010F-4294-A455-448AE0A9968F}"/>
    <cellStyle name="Normal 2 95 4" xfId="11729" xr:uid="{00000000-0005-0000-0000-0000C9260000}"/>
    <cellStyle name="Normal 2 95 4 2" xfId="26387" xr:uid="{20097BCE-305D-421F-9AFF-4194967C3C50}"/>
    <cellStyle name="Normal 2 95 5" xfId="11730" xr:uid="{00000000-0005-0000-0000-0000CA260000}"/>
    <cellStyle name="Normal 2 95 5 2" xfId="26388" xr:uid="{07DF40D2-D72E-404E-A1A0-A4E01CBE2B33}"/>
    <cellStyle name="Normal 2 95 6" xfId="20775" xr:uid="{B8453197-EE81-4D37-989C-A74D41E4B831}"/>
    <cellStyle name="Normal 2 96" xfId="1607" xr:uid="{00000000-0005-0000-0000-0000E1050000}"/>
    <cellStyle name="Normal 2 96 2" xfId="2881" xr:uid="{00000000-0005-0000-0000-0000E2050000}"/>
    <cellStyle name="Normal 2 96 2 2" xfId="11731" xr:uid="{00000000-0005-0000-0000-0000CD260000}"/>
    <cellStyle name="Normal 2 96 2 2 2" xfId="11732" xr:uid="{00000000-0005-0000-0000-0000CE260000}"/>
    <cellStyle name="Normal 2 96 2 2 2 2" xfId="26390" xr:uid="{1996CFBC-72EF-4AC9-A63A-8EDF76E81CD7}"/>
    <cellStyle name="Normal 2 96 2 2 3" xfId="11733" xr:uid="{00000000-0005-0000-0000-0000CF260000}"/>
    <cellStyle name="Normal 2 96 2 2 3 2" xfId="26391" xr:uid="{B329D702-749E-4F82-B072-5243491D747B}"/>
    <cellStyle name="Normal 2 96 2 2 4" xfId="26389" xr:uid="{90EFB561-1A25-4880-BDE9-5CB1E6D54815}"/>
    <cellStyle name="Normal 2 96 2 3" xfId="11734" xr:uid="{00000000-0005-0000-0000-0000D0260000}"/>
    <cellStyle name="Normal 2 96 2 3 2" xfId="26392" xr:uid="{8645EE6A-2078-4DC9-B2DD-8474F0B4A396}"/>
    <cellStyle name="Normal 2 96 2 4" xfId="11735" xr:uid="{00000000-0005-0000-0000-0000D1260000}"/>
    <cellStyle name="Normal 2 96 2 4 2" xfId="26393" xr:uid="{E851C1E5-D5B9-499A-B382-4E828EFC2D17}"/>
    <cellStyle name="Normal 2 96 2 5" xfId="20953" xr:uid="{EEF4EA00-3D20-4F10-9AA2-A86C9A0B3231}"/>
    <cellStyle name="Normal 2 96 3" xfId="2937" xr:uid="{00000000-0005-0000-0000-0000E3050000}"/>
    <cellStyle name="Normal 2 96 3 2" xfId="11736" xr:uid="{00000000-0005-0000-0000-0000D3260000}"/>
    <cellStyle name="Normal 2 96 3 2 2" xfId="26394" xr:uid="{3AACAFDA-9B23-4803-B036-2324779DCC83}"/>
    <cellStyle name="Normal 2 96 3 3" xfId="11737" xr:uid="{00000000-0005-0000-0000-0000D4260000}"/>
    <cellStyle name="Normal 2 96 3 3 2" xfId="26395" xr:uid="{6C707259-EFF8-4356-95FD-0BD8236984DF}"/>
    <cellStyle name="Normal 2 96 3 4" xfId="21009" xr:uid="{B95FF696-49EA-4141-B233-3C170B78ECFC}"/>
    <cellStyle name="Normal 2 96 4" xfId="11738" xr:uid="{00000000-0005-0000-0000-0000D5260000}"/>
    <cellStyle name="Normal 2 96 4 2" xfId="26396" xr:uid="{9A68CD8B-6E00-4739-9B6C-C7BB35CFFBCF}"/>
    <cellStyle name="Normal 2 96 5" xfId="11739" xr:uid="{00000000-0005-0000-0000-0000D6260000}"/>
    <cellStyle name="Normal 2 96 5 2" xfId="26397" xr:uid="{5DB23F61-FB9F-4F71-A245-979841911902}"/>
    <cellStyle name="Normal 2 96 6" xfId="20776" xr:uid="{2F4A23E4-78A3-4536-AF24-1908395D59F7}"/>
    <cellStyle name="Normal 2 97" xfId="2873" xr:uid="{00000000-0005-0000-0000-0000E4050000}"/>
    <cellStyle name="Normal 2 97 2" xfId="20945" xr:uid="{595A5E5D-9BF2-4266-8760-4F8861E311E8}"/>
    <cellStyle name="Normal 2 98" xfId="2933" xr:uid="{00000000-0005-0000-0000-0000E5050000}"/>
    <cellStyle name="Normal 2 98 2" xfId="21005" xr:uid="{F12F538F-9BF3-44F9-8578-5649D29091DA}"/>
    <cellStyle name="Normal 2 99" xfId="2576" xr:uid="{00000000-0005-0000-0000-000006020000}"/>
    <cellStyle name="Normal 2 99 2" xfId="20842" xr:uid="{1E61521D-D850-46A6-BF3E-A5741675F64E}"/>
    <cellStyle name="Normal 2_12889 GP Contracts v3" xfId="1608" xr:uid="{00000000-0005-0000-0000-0000E6050000}"/>
    <cellStyle name="Normal 20" xfId="1609" xr:uid="{00000000-0005-0000-0000-0000E7050000}"/>
    <cellStyle name="Normal 20 2" xfId="1610" xr:uid="{00000000-0005-0000-0000-0000E8050000}"/>
    <cellStyle name="Normal 20 2 2" xfId="2882" xr:uid="{00000000-0005-0000-0000-0000E9050000}"/>
    <cellStyle name="Normal 20 2 2 2" xfId="11740" xr:uid="{00000000-0005-0000-0000-0000DE260000}"/>
    <cellStyle name="Normal 20 2 2 2 2" xfId="11741" xr:uid="{00000000-0005-0000-0000-0000DF260000}"/>
    <cellStyle name="Normal 20 2 2 2 2 2" xfId="26399" xr:uid="{EEC938D9-A8BC-4D42-BAEA-E024BC934A51}"/>
    <cellStyle name="Normal 20 2 2 2 3" xfId="11742" xr:uid="{00000000-0005-0000-0000-0000E0260000}"/>
    <cellStyle name="Normal 20 2 2 2 3 2" xfId="26400" xr:uid="{3E2E33EE-D9A7-4C9C-802E-16A2E0D47588}"/>
    <cellStyle name="Normal 20 2 2 2 4" xfId="26398" xr:uid="{6969E436-CFD0-4F55-ACA5-A404E37CFD09}"/>
    <cellStyle name="Normal 20 2 2 3" xfId="11743" xr:uid="{00000000-0005-0000-0000-0000E1260000}"/>
    <cellStyle name="Normal 20 2 2 3 2" xfId="26401" xr:uid="{C95C7F5F-16A7-4270-B550-50BB708F4503}"/>
    <cellStyle name="Normal 20 2 2 4" xfId="11744" xr:uid="{00000000-0005-0000-0000-0000E2260000}"/>
    <cellStyle name="Normal 20 2 2 4 2" xfId="26402" xr:uid="{8BC5FD43-6A44-4409-A53A-C9826C9BF361}"/>
    <cellStyle name="Normal 20 2 2 5" xfId="20954" xr:uid="{5844A0DA-C6D5-40CB-9617-3D5B8E81F6EB}"/>
    <cellStyle name="Normal 20 2 3" xfId="2938" xr:uid="{00000000-0005-0000-0000-0000EA050000}"/>
    <cellStyle name="Normal 20 2 3 2" xfId="11745" xr:uid="{00000000-0005-0000-0000-0000E4260000}"/>
    <cellStyle name="Normal 20 2 3 2 2" xfId="26403" xr:uid="{69307F79-E9AE-4E00-B231-02CE436874E8}"/>
    <cellStyle name="Normal 20 2 3 3" xfId="11746" xr:uid="{00000000-0005-0000-0000-0000E5260000}"/>
    <cellStyle name="Normal 20 2 3 3 2" xfId="26404" xr:uid="{A4FB0A10-3C16-4A23-B6B6-0E0213B446C9}"/>
    <cellStyle name="Normal 20 2 3 4" xfId="21010" xr:uid="{7CB43C8B-5757-42A1-AE3B-8749AA654267}"/>
    <cellStyle name="Normal 20 2 4" xfId="11747" xr:uid="{00000000-0005-0000-0000-0000E6260000}"/>
    <cellStyle name="Normal 20 2 4 2" xfId="26405" xr:uid="{BEA54E59-A1EA-4E35-A679-9BB5D787AD4A}"/>
    <cellStyle name="Normal 20 2 5" xfId="11748" xr:uid="{00000000-0005-0000-0000-0000E7260000}"/>
    <cellStyle name="Normal 20 2 5 2" xfId="26406" xr:uid="{7EAEDB25-BF49-4DD0-84F2-DFD464482D43}"/>
    <cellStyle name="Normal 20 2 6" xfId="11749" xr:uid="{00000000-0005-0000-0000-0000E8260000}"/>
    <cellStyle name="Normal 20 2 7" xfId="5377" xr:uid="{00000000-0005-0000-0000-0000DC260000}"/>
    <cellStyle name="Normal 20 2 8" xfId="20777" xr:uid="{AA936FDC-4590-4E82-BF5D-F5EAED8E8316}"/>
    <cellStyle name="Normal 20 3" xfId="19" xr:uid="{00000000-0005-0000-0000-000014000000}"/>
    <cellStyle name="Normal 20 3 2" xfId="121" xr:uid="{00000000-0005-0000-0000-000014000000}"/>
    <cellStyle name="Normal 20 3 2 2" xfId="11750" xr:uid="{00000000-0005-0000-0000-0000EA260000}"/>
    <cellStyle name="Normal 20 3 2 3" xfId="20685" xr:uid="{3AF19D00-20C5-4F42-A56F-CED17E1D4960}"/>
    <cellStyle name="Normal 20 3 3" xfId="1611" xr:uid="{00000000-0005-0000-0000-0000EB050000}"/>
    <cellStyle name="Normal 20 3 3 2" xfId="11751" xr:uid="{00000000-0005-0000-0000-0000EB260000}"/>
    <cellStyle name="Normal 20 3 4" xfId="20612" xr:uid="{2B4C5A82-5940-447F-862F-2B31DA273083}"/>
    <cellStyle name="Normal 20 4" xfId="11752" xr:uid="{00000000-0005-0000-0000-0000EC260000}"/>
    <cellStyle name="Normal 20 5" xfId="11753" xr:uid="{00000000-0005-0000-0000-0000ED260000}"/>
    <cellStyle name="Normal 20 5 2" xfId="11754" xr:uid="{00000000-0005-0000-0000-0000EE260000}"/>
    <cellStyle name="Normal 20 6" xfId="11755" xr:uid="{00000000-0005-0000-0000-0000EF260000}"/>
    <cellStyle name="Normal 20 7" xfId="5378" xr:uid="{00000000-0005-0000-0000-0000DB260000}"/>
    <cellStyle name="Normal 20_App b.3 Unspent_" xfId="1612" xr:uid="{00000000-0005-0000-0000-0000EC050000}"/>
    <cellStyle name="Normal 200" xfId="11756" xr:uid="{00000000-0005-0000-0000-0000F0260000}"/>
    <cellStyle name="Normal 201" xfId="20120" xr:uid="{00000000-0005-0000-0000-0000F1260000}"/>
    <cellStyle name="Normal 201 2" xfId="28510" xr:uid="{7FBACD92-E17E-466E-8096-2E19030BC002}"/>
    <cellStyle name="Normal 202" xfId="5509" xr:uid="{00000000-0005-0000-0000-000063270000}"/>
    <cellStyle name="Normal 202 2" xfId="23305" xr:uid="{E242E887-5C07-43D5-8A08-FA1246284215}"/>
    <cellStyle name="Normal 203" xfId="5499" xr:uid="{00000000-0005-0000-0000-0000D74E0000}"/>
    <cellStyle name="Normal 203 2" xfId="23304" xr:uid="{4D1C9BFC-23D6-42CB-A473-5AC52C633C97}"/>
    <cellStyle name="Normal 204" xfId="20529" xr:uid="{00000000-0005-0000-0000-000057500000}"/>
    <cellStyle name="Normal 204 2" xfId="28914" xr:uid="{071EE65C-E60A-497A-BF5A-960EA00B192C}"/>
    <cellStyle name="Normal 205" xfId="15917" xr:uid="{00000000-0005-0000-0000-000058500000}"/>
    <cellStyle name="Normal 205 2" xfId="27472" xr:uid="{74E3117C-7B1F-45BA-88AB-FA9E2984C337}"/>
    <cellStyle name="Normal 206" xfId="15914" xr:uid="{00000000-0005-0000-0000-000059500000}"/>
    <cellStyle name="Normal 206 2" xfId="27471" xr:uid="{2FCEBD87-5C98-4D63-A1F7-59752C16196C}"/>
    <cellStyle name="Normal 207" xfId="15922" xr:uid="{00000000-0005-0000-0000-00005A500000}"/>
    <cellStyle name="Normal 207 2" xfId="27473" xr:uid="{674B30BC-5723-4F88-87AE-489A1F9AF54A}"/>
    <cellStyle name="Normal 208" xfId="20528" xr:uid="{00000000-0005-0000-0000-00005B500000}"/>
    <cellStyle name="Normal 208 2" xfId="28913" xr:uid="{6FB0367D-38B7-403C-B4B3-5B4D93069BE6}"/>
    <cellStyle name="Normal 209" xfId="20527" xr:uid="{00000000-0005-0000-0000-00005D500000}"/>
    <cellStyle name="Normal 209 2" xfId="28912" xr:uid="{945152A5-9BD9-41CA-9ADB-4C1AAE7A4CDD}"/>
    <cellStyle name="Normal 21" xfId="1613" xr:uid="{00000000-0005-0000-0000-0000ED050000}"/>
    <cellStyle name="Normal 21 2" xfId="1614" xr:uid="{00000000-0005-0000-0000-0000EE050000}"/>
    <cellStyle name="Normal 21 2 2" xfId="2883" xr:uid="{00000000-0005-0000-0000-0000EF050000}"/>
    <cellStyle name="Normal 21 2 2 2" xfId="11757" xr:uid="{00000000-0005-0000-0000-0000F5260000}"/>
    <cellStyle name="Normal 21 2 2 2 2" xfId="26407" xr:uid="{27CEFF35-67AC-40C5-8B3D-AAAE5E662CEC}"/>
    <cellStyle name="Normal 21 2 2 3" xfId="11758" xr:uid="{00000000-0005-0000-0000-0000F6260000}"/>
    <cellStyle name="Normal 21 2 2 3 2" xfId="26408" xr:uid="{F25F1E1D-1CB7-46FE-8F8E-C2E4E767CFA6}"/>
    <cellStyle name="Normal 21 2 2 4" xfId="20955" xr:uid="{4076352C-167A-45DF-87F3-2AE8A96F1776}"/>
    <cellStyle name="Normal 21 2 3" xfId="2939" xr:uid="{00000000-0005-0000-0000-0000F0050000}"/>
    <cellStyle name="Normal 21 2 3 2" xfId="21011" xr:uid="{F1D56E78-4861-4E83-893F-AE96F1CE3B85}"/>
    <cellStyle name="Normal 21 2 4" xfId="11759" xr:uid="{00000000-0005-0000-0000-0000F8260000}"/>
    <cellStyle name="Normal 21 2 4 2" xfId="26409" xr:uid="{469636CA-8C42-4641-92F4-ED88714CEB7F}"/>
    <cellStyle name="Normal 21 2 5" xfId="11760" xr:uid="{00000000-0005-0000-0000-0000F9260000}"/>
    <cellStyle name="Normal 21 2 6" xfId="5375" xr:uid="{00000000-0005-0000-0000-0000F3260000}"/>
    <cellStyle name="Normal 21 2 7" xfId="20778" xr:uid="{C032DC49-8936-48BD-AA90-99111AEE3971}"/>
    <cellStyle name="Normal 21 3" xfId="20" xr:uid="{00000000-0005-0000-0000-000015000000}"/>
    <cellStyle name="Normal 21 3 2" xfId="122" xr:uid="{00000000-0005-0000-0000-000015000000}"/>
    <cellStyle name="Normal 21 3 2 2" xfId="20686" xr:uid="{083BBF52-72AE-42C7-B0BF-6D194DBA3494}"/>
    <cellStyle name="Normal 21 3 3" xfId="11761" xr:uid="{00000000-0005-0000-0000-0000FC260000}"/>
    <cellStyle name="Normal 21 3 3 2" xfId="11762" xr:uid="{00000000-0005-0000-0000-0000FD260000}"/>
    <cellStyle name="Normal 21 3 3 2 2" xfId="26410" xr:uid="{E50533BE-56B4-4CFD-8BE3-EE009A998A87}"/>
    <cellStyle name="Normal 21 3 4" xfId="20613" xr:uid="{890B39F6-C94A-49BE-950D-2C6DD61833C6}"/>
    <cellStyle name="Normal 21 4" xfId="11763" xr:uid="{00000000-0005-0000-0000-0000FE260000}"/>
    <cellStyle name="Normal 21 4 2" xfId="26411" xr:uid="{7F193DB5-8AC7-4A78-BA68-9D2C450ADD29}"/>
    <cellStyle name="Normal 21 5" xfId="11764" xr:uid="{00000000-0005-0000-0000-0000FF260000}"/>
    <cellStyle name="Normal 21 5 2" xfId="26412" xr:uid="{28027A6F-20C4-4D7A-B9DE-CD20D5A344B2}"/>
    <cellStyle name="Normal 21 6" xfId="11765" xr:uid="{00000000-0005-0000-0000-000000270000}"/>
    <cellStyle name="Normal 21 7" xfId="5376" xr:uid="{00000000-0005-0000-0000-0000F2260000}"/>
    <cellStyle name="Normal 21_App b.3 Unspent_" xfId="1615" xr:uid="{00000000-0005-0000-0000-0000F1050000}"/>
    <cellStyle name="Normal 210" xfId="20536" xr:uid="{F92909E9-3471-4B18-A40C-A4EF8A70AFF0}"/>
    <cellStyle name="Normal 210 2" xfId="20551" xr:uid="{2E73667C-20FC-439F-9A2C-0E3C7F5D0DA6}"/>
    <cellStyle name="Normal 210 2 2" xfId="20563" xr:uid="{F0504E7F-80FC-4E6C-AE5E-C2BF8F3B816E}"/>
    <cellStyle name="Normal 210 2 2 2" xfId="28939" xr:uid="{06FAB98E-E671-4245-89A4-85F50F579C4F}"/>
    <cellStyle name="Normal 210 2 3" xfId="28931" xr:uid="{0FEAAECC-8239-418E-8699-3BD7F14BB01B}"/>
    <cellStyle name="Normal 210 3" xfId="20572" xr:uid="{E95D1431-A504-4218-96C0-1B6A01809779}"/>
    <cellStyle name="Normal 210 3 2" xfId="28943" xr:uid="{079A7413-9129-476A-A1AC-7B7F80714D33}"/>
    <cellStyle name="Normal 210 3 3" xfId="31620" xr:uid="{80ACFB81-E3DC-437B-B7DC-D3F188CB98C3}"/>
    <cellStyle name="Normal 210 3 3 2" xfId="31636" xr:uid="{2CD66FD3-EA01-4C24-8900-E1537D975D14}"/>
    <cellStyle name="Normal 210 3 4" xfId="31632" xr:uid="{0E74F1A2-E5DB-491B-B188-F458F572ED69}"/>
    <cellStyle name="Normal 210 4" xfId="28919" xr:uid="{92C08F38-7AC9-4D9D-9C86-551A84A40B42}"/>
    <cellStyle name="Normal 211" xfId="20575" xr:uid="{59411DBF-B5EB-47FF-AB29-1C0A0F40DF13}"/>
    <cellStyle name="Normal 211 2" xfId="20580" xr:uid="{40882EA8-F651-49EB-8206-188E03D1B586}"/>
    <cellStyle name="Normal 211 2 2" xfId="28951" xr:uid="{B970F1A2-ED04-4508-858C-7B4539F2549E}"/>
    <cellStyle name="Normal 211 3" xfId="20596" xr:uid="{519CE456-F0FB-47F7-BDC1-CAC5862D90BA}"/>
    <cellStyle name="Normal 211 3 2" xfId="28967" xr:uid="{882DF27D-1170-4090-9760-7938A5A5283B}"/>
    <cellStyle name="Normal 211 3 3" xfId="31615" xr:uid="{EFF538E3-E87C-4650-A0EF-C46B3E4DEBA8}"/>
    <cellStyle name="Normal 211 3 3 2" xfId="31626" xr:uid="{659BC840-1637-4DD2-82AD-4E5ED288842A}"/>
    <cellStyle name="Normal 211 4" xfId="28946" xr:uid="{EC51ED6A-51CC-4712-B002-59D0D15461DD}"/>
    <cellStyle name="Normal 212" xfId="20583" xr:uid="{A7B289BC-DCC2-49F2-B37F-BA01F34601B3}"/>
    <cellStyle name="Normal 212 2" xfId="20599" xr:uid="{81D88FFB-B5CF-47C7-9098-67B369F54130}"/>
    <cellStyle name="Normal 212 2 2" xfId="28970" xr:uid="{B0E17074-7507-4DFB-96C6-3A44776A3DCB}"/>
    <cellStyle name="Normal 212 2 3" xfId="31613" xr:uid="{8B9E8FF7-C5B8-4AA0-9D27-E3A09749E0B4}"/>
    <cellStyle name="Normal 212 2 3 2" xfId="31624" xr:uid="{AA7C4476-C4A4-4443-A415-9C4EC6F7562A}"/>
    <cellStyle name="Normal 212 3" xfId="28954" xr:uid="{4481AE51-D58F-48FF-AB67-D754B8A14A68}"/>
    <cellStyle name="Normal 213" xfId="20585" xr:uid="{364D0765-F283-4098-983E-C18481B4E40B}"/>
    <cellStyle name="Normal 213 2" xfId="28956" xr:uid="{2024538C-4B30-41E0-95F9-09951D6A1C0C}"/>
    <cellStyle name="Normal 214" xfId="20587" xr:uid="{24BF2693-5B8F-4BCB-B6E4-4EE9DFB7FE9C}"/>
    <cellStyle name="Normal 214 2" xfId="28958" xr:uid="{1DAEBA59-21D7-4864-8E7A-F896EA5BD95B}"/>
    <cellStyle name="Normal 215" xfId="20589" xr:uid="{F83DF4AD-3650-4A51-B38B-466E6F99334F}"/>
    <cellStyle name="Normal 215 2" xfId="28960" xr:uid="{CDFBCF48-ED20-4564-B479-BB7BB5941AF5}"/>
    <cellStyle name="Normal 216" xfId="20591" xr:uid="{A27B7EDD-36BB-4EC7-8307-C0F79D6A1553}"/>
    <cellStyle name="Normal 216 2" xfId="28962" xr:uid="{E911B78A-FA4F-4518-B698-DE13322C6F6A}"/>
    <cellStyle name="Normal 217" xfId="20593" xr:uid="{842C52F8-D1C3-4B47-B48A-83536CBCBF35}"/>
    <cellStyle name="Normal 217 2" xfId="28964" xr:uid="{77C40960-054D-48AF-AE2B-708FCF172DDE}"/>
    <cellStyle name="Normal 218" xfId="20595" xr:uid="{3BEE9CAB-4AE7-4868-A9A8-5D7D5EA55595}"/>
    <cellStyle name="Normal 218 2" xfId="28966" xr:uid="{E64E200A-B549-4370-9BE3-D5AFE380DEC8}"/>
    <cellStyle name="Normal 22" xfId="1616" xr:uid="{00000000-0005-0000-0000-0000F2050000}"/>
    <cellStyle name="Normal 22 2" xfId="1617" xr:uid="{00000000-0005-0000-0000-0000F3050000}"/>
    <cellStyle name="Normal 22 2 2" xfId="2884" xr:uid="{00000000-0005-0000-0000-0000F4050000}"/>
    <cellStyle name="Normal 22 2 2 2" xfId="11766" xr:uid="{00000000-0005-0000-0000-000004270000}"/>
    <cellStyle name="Normal 22 2 2 2 2" xfId="26413" xr:uid="{1771175E-B9D7-4BC3-9291-C8B3222FED9E}"/>
    <cellStyle name="Normal 22 2 2 3" xfId="11767" xr:uid="{00000000-0005-0000-0000-000005270000}"/>
    <cellStyle name="Normal 22 2 2 3 2" xfId="26414" xr:uid="{ED9D563E-78EB-4309-93BD-EE3AC6DCA6A6}"/>
    <cellStyle name="Normal 22 2 2 4" xfId="20956" xr:uid="{A017D201-8456-4111-9981-54F1609E32FB}"/>
    <cellStyle name="Normal 22 2 3" xfId="2940" xr:uid="{00000000-0005-0000-0000-0000F5050000}"/>
    <cellStyle name="Normal 22 2 3 2" xfId="21012" xr:uid="{F800CA46-98C6-4E14-BB7B-6D2F05D61481}"/>
    <cellStyle name="Normal 22 2 4" xfId="11768" xr:uid="{00000000-0005-0000-0000-000007270000}"/>
    <cellStyle name="Normal 22 2 4 2" xfId="26415" xr:uid="{B43D769E-32E9-47FF-B09C-006B81C0E97C}"/>
    <cellStyle name="Normal 22 2 5" xfId="11769" xr:uid="{00000000-0005-0000-0000-000008270000}"/>
    <cellStyle name="Normal 22 2 6" xfId="5373" xr:uid="{00000000-0005-0000-0000-000002270000}"/>
    <cellStyle name="Normal 22 2 7" xfId="20779" xr:uid="{C85E0142-5586-4D22-9194-35244E7D9F01}"/>
    <cellStyle name="Normal 22 3" xfId="21" xr:uid="{00000000-0005-0000-0000-000016000000}"/>
    <cellStyle name="Normal 22 3 2" xfId="123" xr:uid="{00000000-0005-0000-0000-000016000000}"/>
    <cellStyle name="Normal 22 3 2 2" xfId="20687" xr:uid="{A238A170-D5BF-48B0-A85F-2FDC22D08120}"/>
    <cellStyle name="Normal 22 3 3" xfId="11770" xr:uid="{00000000-0005-0000-0000-00000B270000}"/>
    <cellStyle name="Normal 22 3 3 2" xfId="11771" xr:uid="{00000000-0005-0000-0000-00000C270000}"/>
    <cellStyle name="Normal 22 3 3 2 2" xfId="26416" xr:uid="{08391688-54E8-4606-9A16-7CBF4C6C8792}"/>
    <cellStyle name="Normal 22 3 4" xfId="20614" xr:uid="{EC874023-A1CC-4768-AD90-2E85F3F6210C}"/>
    <cellStyle name="Normal 22 4" xfId="11772" xr:uid="{00000000-0005-0000-0000-00000D270000}"/>
    <cellStyle name="Normal 22 4 2" xfId="26417" xr:uid="{FF72CF72-B076-4A0D-B147-C6FF69D9E5E6}"/>
    <cellStyle name="Normal 22 5" xfId="11773" xr:uid="{00000000-0005-0000-0000-00000E270000}"/>
    <cellStyle name="Normal 22 5 2" xfId="26418" xr:uid="{6D4C6AF8-1430-4591-BFAA-8F0E0FC7D42E}"/>
    <cellStyle name="Normal 22 6" xfId="11774" xr:uid="{00000000-0005-0000-0000-00000F270000}"/>
    <cellStyle name="Normal 22 7" xfId="5374" xr:uid="{00000000-0005-0000-0000-000001270000}"/>
    <cellStyle name="Normal 22_App b.3 Unspent_" xfId="1618" xr:uid="{00000000-0005-0000-0000-0000F6050000}"/>
    <cellStyle name="Normal 23" xfId="1619" xr:uid="{00000000-0005-0000-0000-0000F7050000}"/>
    <cellStyle name="Normal 23 2" xfId="5371" xr:uid="{00000000-0005-0000-0000-000011270000}"/>
    <cellStyle name="Normal 23 2 2" xfId="11775" xr:uid="{00000000-0005-0000-0000-000012270000}"/>
    <cellStyle name="Normal 23 2 2 2" xfId="11776" xr:uid="{00000000-0005-0000-0000-000013270000}"/>
    <cellStyle name="Normal 23 2 2 2 2" xfId="11777" xr:uid="{00000000-0005-0000-0000-000014270000}"/>
    <cellStyle name="Normal 23 2 2 2 2 2" xfId="26421" xr:uid="{197E2BF5-3F51-40FA-940A-69F0EBB510F6}"/>
    <cellStyle name="Normal 23 2 2 2 3" xfId="11778" xr:uid="{00000000-0005-0000-0000-000015270000}"/>
    <cellStyle name="Normal 23 2 2 2 3 2" xfId="26422" xr:uid="{6243902F-1A6A-4812-8C26-1FADEDD1F5D4}"/>
    <cellStyle name="Normal 23 2 2 2 4" xfId="26420" xr:uid="{ACDDD67E-9405-44D1-8E03-937996400098}"/>
    <cellStyle name="Normal 23 2 2 3" xfId="11779" xr:uid="{00000000-0005-0000-0000-000016270000}"/>
    <cellStyle name="Normal 23 2 2 3 2" xfId="26423" xr:uid="{97587D97-A94A-498C-B12E-D991B37203DC}"/>
    <cellStyle name="Normal 23 2 2 4" xfId="11780" xr:uid="{00000000-0005-0000-0000-000017270000}"/>
    <cellStyle name="Normal 23 2 2 4 2" xfId="26424" xr:uid="{F03AC989-AE69-4016-9DB5-FC19E86822BD}"/>
    <cellStyle name="Normal 23 2 2 5" xfId="26419" xr:uid="{58ADCC4F-740F-495C-85FF-20511A47A613}"/>
    <cellStyle name="Normal 23 2 3" xfId="11781" xr:uid="{00000000-0005-0000-0000-000018270000}"/>
    <cellStyle name="Normal 23 2 3 2" xfId="11782" xr:uid="{00000000-0005-0000-0000-000019270000}"/>
    <cellStyle name="Normal 23 2 3 2 2" xfId="26426" xr:uid="{33DC3C8B-612A-4A51-827F-461D99FD6D27}"/>
    <cellStyle name="Normal 23 2 3 3" xfId="11783" xr:uid="{00000000-0005-0000-0000-00001A270000}"/>
    <cellStyle name="Normal 23 2 3 3 2" xfId="26427" xr:uid="{B6929FBF-EC2A-4C51-B96D-83368A360AE7}"/>
    <cellStyle name="Normal 23 2 3 4" xfId="26425" xr:uid="{36E0C95A-AB74-4269-AAEB-9C03F3839E96}"/>
    <cellStyle name="Normal 23 2 4" xfId="11784" xr:uid="{00000000-0005-0000-0000-00001B270000}"/>
    <cellStyle name="Normal 23 2 4 2" xfId="26428" xr:uid="{B145B275-C3EF-4527-BD8F-E06B4EC9E6B3}"/>
    <cellStyle name="Normal 23 2 5" xfId="11785" xr:uid="{00000000-0005-0000-0000-00001C270000}"/>
    <cellStyle name="Normal 23 2 5 2" xfId="26429" xr:uid="{D46AFD22-FFAA-4718-9ACE-36DA77FED834}"/>
    <cellStyle name="Normal 23 2 6" xfId="11786" xr:uid="{00000000-0005-0000-0000-00001D270000}"/>
    <cellStyle name="Normal 23 3" xfId="22" xr:uid="{00000000-0005-0000-0000-000017000000}"/>
    <cellStyle name="Normal 23 3 2" xfId="124" xr:uid="{00000000-0005-0000-0000-000017000000}"/>
    <cellStyle name="Normal 23 3 2 2" xfId="20688" xr:uid="{F4A1A9D4-EF2E-4210-98E7-3EA64941A65B}"/>
    <cellStyle name="Normal 23 3 3" xfId="11787" xr:uid="{00000000-0005-0000-0000-00001E270000}"/>
    <cellStyle name="Normal 23 3 4" xfId="20615" xr:uid="{7EEB562D-C236-4028-BC4D-D249FCDE2D8B}"/>
    <cellStyle name="Normal 23 4" xfId="5372" xr:uid="{00000000-0005-0000-0000-000010270000}"/>
    <cellStyle name="Normal 24" xfId="1620" xr:uid="{00000000-0005-0000-0000-0000F8050000}"/>
    <cellStyle name="Normal 24 2" xfId="2885" xr:uid="{00000000-0005-0000-0000-0000F9050000}"/>
    <cellStyle name="Normal 24 2 2" xfId="11788" xr:uid="{00000000-0005-0000-0000-000021270000}"/>
    <cellStyle name="Normal 24 2 2 2" xfId="11789" xr:uid="{00000000-0005-0000-0000-000022270000}"/>
    <cellStyle name="Normal 24 2 2 2 2" xfId="26431" xr:uid="{28E2BAA2-1119-4553-BDEA-C28351662B89}"/>
    <cellStyle name="Normal 24 2 2 3" xfId="11790" xr:uid="{00000000-0005-0000-0000-000023270000}"/>
    <cellStyle name="Normal 24 2 2 3 2" xfId="26432" xr:uid="{F2DD219B-26FF-4F66-9568-349B2CA989A7}"/>
    <cellStyle name="Normal 24 2 2 4" xfId="26430" xr:uid="{A8753233-0E5B-412E-AF40-ED5F50991D08}"/>
    <cellStyle name="Normal 24 2 3" xfId="11791" xr:uid="{00000000-0005-0000-0000-000024270000}"/>
    <cellStyle name="Normal 24 2 3 2" xfId="26433" xr:uid="{4F99DA58-B34A-4FF9-8759-64F78DC83B80}"/>
    <cellStyle name="Normal 24 2 4" xfId="11792" xr:uid="{00000000-0005-0000-0000-000025270000}"/>
    <cellStyle name="Normal 24 2 4 2" xfId="26434" xr:uid="{2DF936E1-1A0B-412C-A810-49F051C68A9D}"/>
    <cellStyle name="Normal 24 2 5" xfId="20957" xr:uid="{52EA6380-8962-4E2E-AD55-EBC3E238CFC6}"/>
    <cellStyle name="Normal 24 3" xfId="23" xr:uid="{00000000-0005-0000-0000-000018000000}"/>
    <cellStyle name="Normal 24 3 2" xfId="125" xr:uid="{00000000-0005-0000-0000-000018000000}"/>
    <cellStyle name="Normal 24 3 2 2" xfId="20689" xr:uid="{3E58BCC1-CEAC-4429-BA90-B7B9BE62E68C}"/>
    <cellStyle name="Normal 24 3 3" xfId="11793" xr:uid="{00000000-0005-0000-0000-000028270000}"/>
    <cellStyle name="Normal 24 3 3 2" xfId="26435" xr:uid="{5F41B451-A316-4B20-ADCF-E50F45F70B1E}"/>
    <cellStyle name="Normal 24 3 4" xfId="20616" xr:uid="{83BAE3E0-8124-4399-AD0F-DA6DA3240C17}"/>
    <cellStyle name="Normal 24 4" xfId="11794" xr:uid="{00000000-0005-0000-0000-000029270000}"/>
    <cellStyle name="Normal 24 4 2" xfId="26436" xr:uid="{B671C8E5-EE61-4BFB-8C42-478BDC0A9195}"/>
    <cellStyle name="Normal 24 5" xfId="11795" xr:uid="{00000000-0005-0000-0000-00002A270000}"/>
    <cellStyle name="Normal 24 5 2" xfId="26437" xr:uid="{39C0EE58-27AE-4F35-8DAD-E59339B14F61}"/>
    <cellStyle name="Normal 24 6" xfId="11796" xr:uid="{00000000-0005-0000-0000-00002B270000}"/>
    <cellStyle name="Normal 24 7" xfId="5370" xr:uid="{00000000-0005-0000-0000-00001F270000}"/>
    <cellStyle name="Normal 24 8" xfId="20780" xr:uid="{9DEF7B88-2868-435D-BB98-4A50E82C8AEE}"/>
    <cellStyle name="Normal 25" xfId="1621" xr:uid="{00000000-0005-0000-0000-0000FB050000}"/>
    <cellStyle name="Normal 25 2" xfId="2886" xr:uid="{00000000-0005-0000-0000-0000FC050000}"/>
    <cellStyle name="Normal 25 2 2" xfId="11797" xr:uid="{00000000-0005-0000-0000-00002E270000}"/>
    <cellStyle name="Normal 25 2 2 2" xfId="11798" xr:uid="{00000000-0005-0000-0000-00002F270000}"/>
    <cellStyle name="Normal 25 2 2 2 2" xfId="26439" xr:uid="{9BD1392D-0F68-4609-996A-88F02D8D5DAE}"/>
    <cellStyle name="Normal 25 2 2 3" xfId="11799" xr:uid="{00000000-0005-0000-0000-000030270000}"/>
    <cellStyle name="Normal 25 2 2 3 2" xfId="26440" xr:uid="{13F71241-EBBE-4FA9-BA18-83315F746E28}"/>
    <cellStyle name="Normal 25 2 2 4" xfId="26438" xr:uid="{5E715BE2-2DAF-4F2B-A4DF-8C4AED072CD0}"/>
    <cellStyle name="Normal 25 2 3" xfId="11800" xr:uid="{00000000-0005-0000-0000-000031270000}"/>
    <cellStyle name="Normal 25 2 3 2" xfId="26441" xr:uid="{0A1B4ECB-C933-4981-BEDA-FCF6242C2B48}"/>
    <cellStyle name="Normal 25 2 4" xfId="11801" xr:uid="{00000000-0005-0000-0000-000032270000}"/>
    <cellStyle name="Normal 25 2 4 2" xfId="26442" xr:uid="{86A7F961-3ECD-4E01-A242-5663D1C3BC8B}"/>
    <cellStyle name="Normal 25 2 5" xfId="20958" xr:uid="{296B03F4-386B-4797-ABC6-B8ED60D5D50F}"/>
    <cellStyle name="Normal 25 3" xfId="24" xr:uid="{00000000-0005-0000-0000-000019000000}"/>
    <cellStyle name="Normal 25 3 2" xfId="126" xr:uid="{00000000-0005-0000-0000-000019000000}"/>
    <cellStyle name="Normal 25 3 2 2" xfId="20690" xr:uid="{0F3D447E-9FF4-4E37-B29A-D676B9DD70BF}"/>
    <cellStyle name="Normal 25 3 3" xfId="11802" xr:uid="{00000000-0005-0000-0000-000035270000}"/>
    <cellStyle name="Normal 25 3 3 2" xfId="26443" xr:uid="{EE0617F7-B109-40B9-933D-7A464246C670}"/>
    <cellStyle name="Normal 25 3 4" xfId="20617" xr:uid="{96A8098D-8047-45AB-99EE-601FE8FE4581}"/>
    <cellStyle name="Normal 25 4" xfId="11803" xr:uid="{00000000-0005-0000-0000-000036270000}"/>
    <cellStyle name="Normal 25 4 2" xfId="26444" xr:uid="{5B0CEBDE-C5C7-41F3-9303-9E756CFED580}"/>
    <cellStyle name="Normal 25 5" xfId="11804" xr:uid="{00000000-0005-0000-0000-000037270000}"/>
    <cellStyle name="Normal 25 5 2" xfId="26445" xr:uid="{CE05B934-4AFA-498B-888B-97AD052BD4FF}"/>
    <cellStyle name="Normal 25 6" xfId="11805" xr:uid="{00000000-0005-0000-0000-000038270000}"/>
    <cellStyle name="Normal 25 7" xfId="5369" xr:uid="{00000000-0005-0000-0000-00002C270000}"/>
    <cellStyle name="Normal 25 8" xfId="20781" xr:uid="{6AC84044-20FE-4EE5-A8D8-5A2198EAEF43}"/>
    <cellStyle name="Normal 26" xfId="1622" xr:uid="{00000000-0005-0000-0000-0000FE050000}"/>
    <cellStyle name="Normal 26 2" xfId="2887" xr:uid="{00000000-0005-0000-0000-0000FF050000}"/>
    <cellStyle name="Normal 26 2 2" xfId="11806" xr:uid="{00000000-0005-0000-0000-00003B270000}"/>
    <cellStyle name="Normal 26 2 2 2" xfId="11807" xr:uid="{00000000-0005-0000-0000-00003C270000}"/>
    <cellStyle name="Normal 26 2 2 2 2" xfId="26447" xr:uid="{558D0B9D-1F80-41C7-8FEB-9113839594FE}"/>
    <cellStyle name="Normal 26 2 2 3" xfId="11808" xr:uid="{00000000-0005-0000-0000-00003D270000}"/>
    <cellStyle name="Normal 26 2 2 3 2" xfId="26448" xr:uid="{13FA31E6-0C5E-4ED5-A2F2-D0BBD1FC497B}"/>
    <cellStyle name="Normal 26 2 2 4" xfId="26446" xr:uid="{8AC46AF6-687F-4524-B7AB-4337D586EDBE}"/>
    <cellStyle name="Normal 26 2 3" xfId="11809" xr:uid="{00000000-0005-0000-0000-00003E270000}"/>
    <cellStyle name="Normal 26 2 3 2" xfId="26449" xr:uid="{9F892346-4F2F-4ECD-87B1-1200A8BEA68C}"/>
    <cellStyle name="Normal 26 2 4" xfId="11810" xr:uid="{00000000-0005-0000-0000-00003F270000}"/>
    <cellStyle name="Normal 26 2 4 2" xfId="26450" xr:uid="{4D1307C0-4882-433C-969A-18E5278071E4}"/>
    <cellStyle name="Normal 26 2 5" xfId="20959" xr:uid="{D0036DFD-B719-4977-855B-DF457FE3D0C4}"/>
    <cellStyle name="Normal 26 3" xfId="25" xr:uid="{00000000-0005-0000-0000-00001A000000}"/>
    <cellStyle name="Normal 26 3 2" xfId="127" xr:uid="{00000000-0005-0000-0000-00001A000000}"/>
    <cellStyle name="Normal 26 3 2 2" xfId="20691" xr:uid="{CF36890A-C869-49B9-A044-F3DA5DB8D238}"/>
    <cellStyle name="Normal 26 3 3" xfId="11811" xr:uid="{00000000-0005-0000-0000-000042270000}"/>
    <cellStyle name="Normal 26 3 3 2" xfId="26451" xr:uid="{FB9C051C-8D93-4E28-8500-ABF4C0821ECF}"/>
    <cellStyle name="Normal 26 3 4" xfId="20618" xr:uid="{B5FC0E6A-E6F0-4C4A-8ADA-3ECF69E68BAD}"/>
    <cellStyle name="Normal 26 4" xfId="11812" xr:uid="{00000000-0005-0000-0000-000043270000}"/>
    <cellStyle name="Normal 26 4 2" xfId="26452" xr:uid="{75F420F1-59EB-4C64-A6D3-3E5A8BF8C588}"/>
    <cellStyle name="Normal 26 5" xfId="11813" xr:uid="{00000000-0005-0000-0000-000044270000}"/>
    <cellStyle name="Normal 26 5 2" xfId="26453" xr:uid="{1B83CB24-5C97-4AF4-AB9D-15FDBB9F5A57}"/>
    <cellStyle name="Normal 26 6" xfId="11814" xr:uid="{00000000-0005-0000-0000-000045270000}"/>
    <cellStyle name="Normal 26 7" xfId="5368" xr:uid="{00000000-0005-0000-0000-000039270000}"/>
    <cellStyle name="Normal 26 8" xfId="20782" xr:uid="{74EF7CD0-FD2C-421A-BFB8-E573C23EC04E}"/>
    <cellStyle name="Normal 266" xfId="57" xr:uid="{00000000-0005-0000-0000-00001B000000}"/>
    <cellStyle name="Normal 266 2" xfId="159" xr:uid="{00000000-0005-0000-0000-00001B000000}"/>
    <cellStyle name="Normal 266 2 2" xfId="20723" xr:uid="{29A5ACD5-2ABF-42FE-A340-388EBB02E447}"/>
    <cellStyle name="Normal 266 3" xfId="20650" xr:uid="{C26E4576-97E7-4F7E-99C2-6398C63E7D9E}"/>
    <cellStyle name="Normal 27" xfId="1623" xr:uid="{00000000-0005-0000-0000-000001060000}"/>
    <cellStyle name="Normal 27 2" xfId="11815" xr:uid="{00000000-0005-0000-0000-000047270000}"/>
    <cellStyle name="Normal 27 3" xfId="26" xr:uid="{00000000-0005-0000-0000-00001C000000}"/>
    <cellStyle name="Normal 27 3 2" xfId="128" xr:uid="{00000000-0005-0000-0000-00001C000000}"/>
    <cellStyle name="Normal 27 3 2 2" xfId="20692" xr:uid="{55C7C418-AB6C-474B-AF41-C1D17F000300}"/>
    <cellStyle name="Normal 27 3 3" xfId="11816" xr:uid="{00000000-0005-0000-0000-000048270000}"/>
    <cellStyle name="Normal 27 3 4" xfId="20619" xr:uid="{C19353A0-0934-4E4B-B5A6-0099905D4348}"/>
    <cellStyle name="Normal 27 4" xfId="5367" xr:uid="{00000000-0005-0000-0000-000046270000}"/>
    <cellStyle name="Normal 28" xfId="1624" xr:uid="{00000000-0005-0000-0000-000002060000}"/>
    <cellStyle name="Normal 28 2" xfId="2888" xr:uid="{00000000-0005-0000-0000-000003060000}"/>
    <cellStyle name="Normal 28 2 2" xfId="11817" xr:uid="{00000000-0005-0000-0000-00004B270000}"/>
    <cellStyle name="Normal 28 2 2 2" xfId="11818" xr:uid="{00000000-0005-0000-0000-00004C270000}"/>
    <cellStyle name="Normal 28 2 2 2 2" xfId="26455" xr:uid="{711B0F88-0F8F-4E19-933A-B5820A29E824}"/>
    <cellStyle name="Normal 28 2 2 3" xfId="11819" xr:uid="{00000000-0005-0000-0000-00004D270000}"/>
    <cellStyle name="Normal 28 2 2 3 2" xfId="26456" xr:uid="{0A68D23F-FF6C-49D8-91E6-90556F80D1AF}"/>
    <cellStyle name="Normal 28 2 2 4" xfId="26454" xr:uid="{BB763B30-D8CA-4A6F-8EFF-CFF4FCE13AC8}"/>
    <cellStyle name="Normal 28 2 3" xfId="11820" xr:uid="{00000000-0005-0000-0000-00004E270000}"/>
    <cellStyle name="Normal 28 2 3 2" xfId="26457" xr:uid="{4D97ACB5-DCF5-4DD4-8F92-EE09473B25CA}"/>
    <cellStyle name="Normal 28 2 4" xfId="11821" xr:uid="{00000000-0005-0000-0000-00004F270000}"/>
    <cellStyle name="Normal 28 2 4 2" xfId="26458" xr:uid="{69AC08C6-6753-4C4E-8F8C-23AA15EC52BC}"/>
    <cellStyle name="Normal 28 2 5" xfId="20960" xr:uid="{C0C2DC11-4911-4FF5-80DE-5E233A37D6B3}"/>
    <cellStyle name="Normal 28 3" xfId="27" xr:uid="{00000000-0005-0000-0000-00001D000000}"/>
    <cellStyle name="Normal 28 3 2" xfId="129" xr:uid="{00000000-0005-0000-0000-00001D000000}"/>
    <cellStyle name="Normal 28 3 2 2" xfId="20693" xr:uid="{88F5D8E9-42BB-4867-A892-AE7E96E2CBFC}"/>
    <cellStyle name="Normal 28 3 3" xfId="11822" xr:uid="{00000000-0005-0000-0000-000052270000}"/>
    <cellStyle name="Normal 28 3 3 2" xfId="26459" xr:uid="{0F312054-B680-4C8C-AE3F-B32026B6C6A8}"/>
    <cellStyle name="Normal 28 3 4" xfId="20620" xr:uid="{C4D6D443-47D8-41F5-925F-73635177F8F1}"/>
    <cellStyle name="Normal 28 4" xfId="11823" xr:uid="{00000000-0005-0000-0000-000053270000}"/>
    <cellStyle name="Normal 28 4 2" xfId="26460" xr:uid="{3A8A6007-C1B0-4AC5-AA8D-F0E889A62CDA}"/>
    <cellStyle name="Normal 28 5" xfId="11824" xr:uid="{00000000-0005-0000-0000-000054270000}"/>
    <cellStyle name="Normal 28 5 2" xfId="26461" xr:uid="{82F4E3F5-FC45-4F21-B324-4B2A5C92B70B}"/>
    <cellStyle name="Normal 28 6" xfId="11825" xr:uid="{00000000-0005-0000-0000-000055270000}"/>
    <cellStyle name="Normal 28 7" xfId="5366" xr:uid="{00000000-0005-0000-0000-000049270000}"/>
    <cellStyle name="Normal 28 8" xfId="20783" xr:uid="{C539BDFD-42D2-4F0D-BEE2-EA85C4AC2031}"/>
    <cellStyle name="Normal 29" xfId="2928" xr:uid="{00000000-0005-0000-0000-000005060000}"/>
    <cellStyle name="Normal 29 2" xfId="11826" xr:uid="{00000000-0005-0000-0000-000057270000}"/>
    <cellStyle name="Normal 29 3" xfId="28" xr:uid="{00000000-0005-0000-0000-00001E000000}"/>
    <cellStyle name="Normal 29 3 2" xfId="130" xr:uid="{00000000-0005-0000-0000-00001E000000}"/>
    <cellStyle name="Normal 29 3 2 2" xfId="20694" xr:uid="{797D70D4-376B-4F11-BBB1-055B8B9C5E89}"/>
    <cellStyle name="Normal 29 3 3" xfId="11827" xr:uid="{00000000-0005-0000-0000-000058270000}"/>
    <cellStyle name="Normal 29 3 4" xfId="20621" xr:uid="{D6D6A1AF-0DAA-4B91-BBBF-C56C649DC72E}"/>
    <cellStyle name="Normal 29 4" xfId="11828" xr:uid="{00000000-0005-0000-0000-000059270000}"/>
    <cellStyle name="Normal 29 5" xfId="5512" xr:uid="{00000000-0005-0000-0000-000056270000}"/>
    <cellStyle name="Normal 29 6" xfId="21000" xr:uid="{380485BD-B01F-400C-9D9D-C564172D115B}"/>
    <cellStyle name="Normal 3" xfId="5" xr:uid="{00000000-0005-0000-0000-00001F000000}"/>
    <cellStyle name="Normal 3 10" xfId="1626" xr:uid="{00000000-0005-0000-0000-000007060000}"/>
    <cellStyle name="Normal 3 10 10" xfId="1627" xr:uid="{00000000-0005-0000-0000-000008060000}"/>
    <cellStyle name="Normal 3 10 10 2" xfId="11829" xr:uid="{00000000-0005-0000-0000-00005D270000}"/>
    <cellStyle name="Normal 3 10 11" xfId="1628" xr:uid="{00000000-0005-0000-0000-000009060000}"/>
    <cellStyle name="Normal 3 10 11 2" xfId="11830" xr:uid="{00000000-0005-0000-0000-00005F270000}"/>
    <cellStyle name="Normal 3 10 12" xfId="1629" xr:uid="{00000000-0005-0000-0000-00000A060000}"/>
    <cellStyle name="Normal 3 10 12 2" xfId="11831" xr:uid="{00000000-0005-0000-0000-000061270000}"/>
    <cellStyle name="Normal 3 10 13" xfId="1630" xr:uid="{00000000-0005-0000-0000-00000B060000}"/>
    <cellStyle name="Normal 3 10 13 2" xfId="11832" xr:uid="{00000000-0005-0000-0000-000063270000}"/>
    <cellStyle name="Normal 3 10 14" xfId="1631" xr:uid="{00000000-0005-0000-0000-00000C060000}"/>
    <cellStyle name="Normal 3 10 14 2" xfId="11833" xr:uid="{00000000-0005-0000-0000-000065270000}"/>
    <cellStyle name="Normal 3 10 15" xfId="1632" xr:uid="{00000000-0005-0000-0000-00000D060000}"/>
    <cellStyle name="Normal 3 10 15 2" xfId="11834" xr:uid="{00000000-0005-0000-0000-000067270000}"/>
    <cellStyle name="Normal 3 10 16" xfId="1633" xr:uid="{00000000-0005-0000-0000-00000E060000}"/>
    <cellStyle name="Normal 3 10 16 2" xfId="11835" xr:uid="{00000000-0005-0000-0000-000069270000}"/>
    <cellStyle name="Normal 3 10 17" xfId="1634" xr:uid="{00000000-0005-0000-0000-00000F060000}"/>
    <cellStyle name="Normal 3 10 17 2" xfId="11836" xr:uid="{00000000-0005-0000-0000-00006B270000}"/>
    <cellStyle name="Normal 3 10 18" xfId="1635" xr:uid="{00000000-0005-0000-0000-000010060000}"/>
    <cellStyle name="Normal 3 10 18 2" xfId="11837" xr:uid="{00000000-0005-0000-0000-00006D270000}"/>
    <cellStyle name="Normal 3 10 19" xfId="1636" xr:uid="{00000000-0005-0000-0000-000011060000}"/>
    <cellStyle name="Normal 3 10 19 2" xfId="11838" xr:uid="{00000000-0005-0000-0000-00006F270000}"/>
    <cellStyle name="Normal 3 10 2" xfId="1637" xr:uid="{00000000-0005-0000-0000-000012060000}"/>
    <cellStyle name="Normal 3 10 2 2" xfId="11839" xr:uid="{00000000-0005-0000-0000-000071270000}"/>
    <cellStyle name="Normal 3 10 20" xfId="1638" xr:uid="{00000000-0005-0000-0000-000013060000}"/>
    <cellStyle name="Normal 3 10 20 2" xfId="11840" xr:uid="{00000000-0005-0000-0000-000073270000}"/>
    <cellStyle name="Normal 3 10 21" xfId="1639" xr:uid="{00000000-0005-0000-0000-000014060000}"/>
    <cellStyle name="Normal 3 10 21 2" xfId="11841" xr:uid="{00000000-0005-0000-0000-000075270000}"/>
    <cellStyle name="Normal 3 10 22" xfId="1640" xr:uid="{00000000-0005-0000-0000-000015060000}"/>
    <cellStyle name="Normal 3 10 22 2" xfId="11842" xr:uid="{00000000-0005-0000-0000-000077270000}"/>
    <cellStyle name="Normal 3 10 23" xfId="1641" xr:uid="{00000000-0005-0000-0000-000016060000}"/>
    <cellStyle name="Normal 3 10 23 2" xfId="11843" xr:uid="{00000000-0005-0000-0000-000079270000}"/>
    <cellStyle name="Normal 3 10 24" xfId="11844" xr:uid="{00000000-0005-0000-0000-00007A270000}"/>
    <cellStyle name="Normal 3 10 3" xfId="1642" xr:uid="{00000000-0005-0000-0000-000017060000}"/>
    <cellStyle name="Normal 3 10 3 2" xfId="11845" xr:uid="{00000000-0005-0000-0000-00007C270000}"/>
    <cellStyle name="Normal 3 10 4" xfId="1643" xr:uid="{00000000-0005-0000-0000-000018060000}"/>
    <cellStyle name="Normal 3 10 4 2" xfId="11846" xr:uid="{00000000-0005-0000-0000-00007E270000}"/>
    <cellStyle name="Normal 3 10 5" xfId="1644" xr:uid="{00000000-0005-0000-0000-000019060000}"/>
    <cellStyle name="Normal 3 10 5 2" xfId="11847" xr:uid="{00000000-0005-0000-0000-000080270000}"/>
    <cellStyle name="Normal 3 10 6" xfId="1645" xr:uid="{00000000-0005-0000-0000-00001A060000}"/>
    <cellStyle name="Normal 3 10 6 2" xfId="11848" xr:uid="{00000000-0005-0000-0000-000082270000}"/>
    <cellStyle name="Normal 3 10 7" xfId="1646" xr:uid="{00000000-0005-0000-0000-00001B060000}"/>
    <cellStyle name="Normal 3 10 7 2" xfId="11849" xr:uid="{00000000-0005-0000-0000-000084270000}"/>
    <cellStyle name="Normal 3 10 8" xfId="1647" xr:uid="{00000000-0005-0000-0000-00001C060000}"/>
    <cellStyle name="Normal 3 10 8 2" xfId="11850" xr:uid="{00000000-0005-0000-0000-000086270000}"/>
    <cellStyle name="Normal 3 10 9" xfId="1648" xr:uid="{00000000-0005-0000-0000-00001D060000}"/>
    <cellStyle name="Normal 3 10 9 2" xfId="11851" xr:uid="{00000000-0005-0000-0000-000088270000}"/>
    <cellStyle name="Normal 3 100" xfId="11852" xr:uid="{00000000-0005-0000-0000-000089270000}"/>
    <cellStyle name="Normal 3 101" xfId="11853" xr:uid="{00000000-0005-0000-0000-00008A270000}"/>
    <cellStyle name="Normal 3 102" xfId="5365" xr:uid="{00000000-0005-0000-0000-00005A270000}"/>
    <cellStyle name="Normal 3 103" xfId="20549" xr:uid="{07FF931D-5DDA-4A2B-9196-D2B040771508}"/>
    <cellStyle name="Normal 3 11" xfId="1649" xr:uid="{00000000-0005-0000-0000-00001E060000}"/>
    <cellStyle name="Normal 3 11 10" xfId="1650" xr:uid="{00000000-0005-0000-0000-00001F060000}"/>
    <cellStyle name="Normal 3 11 10 2" xfId="11854" xr:uid="{00000000-0005-0000-0000-00008D270000}"/>
    <cellStyle name="Normal 3 11 11" xfId="1651" xr:uid="{00000000-0005-0000-0000-000020060000}"/>
    <cellStyle name="Normal 3 11 11 2" xfId="11855" xr:uid="{00000000-0005-0000-0000-00008F270000}"/>
    <cellStyle name="Normal 3 11 12" xfId="1652" xr:uid="{00000000-0005-0000-0000-000021060000}"/>
    <cellStyle name="Normal 3 11 12 2" xfId="11856" xr:uid="{00000000-0005-0000-0000-000091270000}"/>
    <cellStyle name="Normal 3 11 13" xfId="1653" xr:uid="{00000000-0005-0000-0000-000022060000}"/>
    <cellStyle name="Normal 3 11 13 2" xfId="11857" xr:uid="{00000000-0005-0000-0000-000093270000}"/>
    <cellStyle name="Normal 3 11 14" xfId="1654" xr:uid="{00000000-0005-0000-0000-000023060000}"/>
    <cellStyle name="Normal 3 11 14 2" xfId="11858" xr:uid="{00000000-0005-0000-0000-000095270000}"/>
    <cellStyle name="Normal 3 11 15" xfId="1655" xr:uid="{00000000-0005-0000-0000-000024060000}"/>
    <cellStyle name="Normal 3 11 15 2" xfId="11859" xr:uid="{00000000-0005-0000-0000-000097270000}"/>
    <cellStyle name="Normal 3 11 16" xfId="1656" xr:uid="{00000000-0005-0000-0000-000025060000}"/>
    <cellStyle name="Normal 3 11 16 2" xfId="11860" xr:uid="{00000000-0005-0000-0000-000099270000}"/>
    <cellStyle name="Normal 3 11 17" xfId="1657" xr:uid="{00000000-0005-0000-0000-000026060000}"/>
    <cellStyle name="Normal 3 11 17 2" xfId="11861" xr:uid="{00000000-0005-0000-0000-00009B270000}"/>
    <cellStyle name="Normal 3 11 18" xfId="1658" xr:uid="{00000000-0005-0000-0000-000027060000}"/>
    <cellStyle name="Normal 3 11 18 2" xfId="11862" xr:uid="{00000000-0005-0000-0000-00009D270000}"/>
    <cellStyle name="Normal 3 11 19" xfId="1659" xr:uid="{00000000-0005-0000-0000-000028060000}"/>
    <cellStyle name="Normal 3 11 19 2" xfId="11863" xr:uid="{00000000-0005-0000-0000-00009F270000}"/>
    <cellStyle name="Normal 3 11 2" xfId="1660" xr:uid="{00000000-0005-0000-0000-000029060000}"/>
    <cellStyle name="Normal 3 11 2 2" xfId="11864" xr:uid="{00000000-0005-0000-0000-0000A1270000}"/>
    <cellStyle name="Normal 3 11 20" xfId="1661" xr:uid="{00000000-0005-0000-0000-00002A060000}"/>
    <cellStyle name="Normal 3 11 20 2" xfId="11865" xr:uid="{00000000-0005-0000-0000-0000A3270000}"/>
    <cellStyle name="Normal 3 11 21" xfId="1662" xr:uid="{00000000-0005-0000-0000-00002B060000}"/>
    <cellStyle name="Normal 3 11 21 2" xfId="11866" xr:uid="{00000000-0005-0000-0000-0000A5270000}"/>
    <cellStyle name="Normal 3 11 22" xfId="1663" xr:uid="{00000000-0005-0000-0000-00002C060000}"/>
    <cellStyle name="Normal 3 11 22 2" xfId="11867" xr:uid="{00000000-0005-0000-0000-0000A7270000}"/>
    <cellStyle name="Normal 3 11 23" xfId="1664" xr:uid="{00000000-0005-0000-0000-00002D060000}"/>
    <cellStyle name="Normal 3 11 23 2" xfId="11868" xr:uid="{00000000-0005-0000-0000-0000A9270000}"/>
    <cellStyle name="Normal 3 11 24" xfId="11869" xr:uid="{00000000-0005-0000-0000-0000AA270000}"/>
    <cellStyle name="Normal 3 11 3" xfId="1665" xr:uid="{00000000-0005-0000-0000-00002E060000}"/>
    <cellStyle name="Normal 3 11 3 2" xfId="11870" xr:uid="{00000000-0005-0000-0000-0000AC270000}"/>
    <cellStyle name="Normal 3 11 4" xfId="1666" xr:uid="{00000000-0005-0000-0000-00002F060000}"/>
    <cellStyle name="Normal 3 11 4 2" xfId="11871" xr:uid="{00000000-0005-0000-0000-0000AE270000}"/>
    <cellStyle name="Normal 3 11 5" xfId="1667" xr:uid="{00000000-0005-0000-0000-000030060000}"/>
    <cellStyle name="Normal 3 11 5 2" xfId="11872" xr:uid="{00000000-0005-0000-0000-0000B0270000}"/>
    <cellStyle name="Normal 3 11 6" xfId="1668" xr:uid="{00000000-0005-0000-0000-000031060000}"/>
    <cellStyle name="Normal 3 11 6 2" xfId="11873" xr:uid="{00000000-0005-0000-0000-0000B2270000}"/>
    <cellStyle name="Normal 3 11 7" xfId="1669" xr:uid="{00000000-0005-0000-0000-000032060000}"/>
    <cellStyle name="Normal 3 11 7 2" xfId="11874" xr:uid="{00000000-0005-0000-0000-0000B4270000}"/>
    <cellStyle name="Normal 3 11 8" xfId="1670" xr:uid="{00000000-0005-0000-0000-000033060000}"/>
    <cellStyle name="Normal 3 11 8 2" xfId="11875" xr:uid="{00000000-0005-0000-0000-0000B6270000}"/>
    <cellStyle name="Normal 3 11 9" xfId="1671" xr:uid="{00000000-0005-0000-0000-000034060000}"/>
    <cellStyle name="Normal 3 11 9 2" xfId="11876" xr:uid="{00000000-0005-0000-0000-0000B8270000}"/>
    <cellStyle name="Normal 3 12" xfId="1672" xr:uid="{00000000-0005-0000-0000-000035060000}"/>
    <cellStyle name="Normal 3 12 10" xfId="1673" xr:uid="{00000000-0005-0000-0000-000036060000}"/>
    <cellStyle name="Normal 3 12 10 2" xfId="11877" xr:uid="{00000000-0005-0000-0000-0000BB270000}"/>
    <cellStyle name="Normal 3 12 11" xfId="1674" xr:uid="{00000000-0005-0000-0000-000037060000}"/>
    <cellStyle name="Normal 3 12 11 2" xfId="11878" xr:uid="{00000000-0005-0000-0000-0000BD270000}"/>
    <cellStyle name="Normal 3 12 12" xfId="1675" xr:uid="{00000000-0005-0000-0000-000038060000}"/>
    <cellStyle name="Normal 3 12 12 2" xfId="11879" xr:uid="{00000000-0005-0000-0000-0000BF270000}"/>
    <cellStyle name="Normal 3 12 13" xfId="1676" xr:uid="{00000000-0005-0000-0000-000039060000}"/>
    <cellStyle name="Normal 3 12 13 2" xfId="11880" xr:uid="{00000000-0005-0000-0000-0000C1270000}"/>
    <cellStyle name="Normal 3 12 14" xfId="1677" xr:uid="{00000000-0005-0000-0000-00003A060000}"/>
    <cellStyle name="Normal 3 12 14 2" xfId="11881" xr:uid="{00000000-0005-0000-0000-0000C3270000}"/>
    <cellStyle name="Normal 3 12 15" xfId="1678" xr:uid="{00000000-0005-0000-0000-00003B060000}"/>
    <cellStyle name="Normal 3 12 15 2" xfId="11882" xr:uid="{00000000-0005-0000-0000-0000C5270000}"/>
    <cellStyle name="Normal 3 12 16" xfId="1679" xr:uid="{00000000-0005-0000-0000-00003C060000}"/>
    <cellStyle name="Normal 3 12 16 2" xfId="11883" xr:uid="{00000000-0005-0000-0000-0000C7270000}"/>
    <cellStyle name="Normal 3 12 17" xfId="1680" xr:uid="{00000000-0005-0000-0000-00003D060000}"/>
    <cellStyle name="Normal 3 12 17 2" xfId="11884" xr:uid="{00000000-0005-0000-0000-0000C9270000}"/>
    <cellStyle name="Normal 3 12 18" xfId="1681" xr:uid="{00000000-0005-0000-0000-00003E060000}"/>
    <cellStyle name="Normal 3 12 18 2" xfId="11885" xr:uid="{00000000-0005-0000-0000-0000CB270000}"/>
    <cellStyle name="Normal 3 12 19" xfId="1682" xr:uid="{00000000-0005-0000-0000-00003F060000}"/>
    <cellStyle name="Normal 3 12 19 2" xfId="11886" xr:uid="{00000000-0005-0000-0000-0000CD270000}"/>
    <cellStyle name="Normal 3 12 2" xfId="1683" xr:uid="{00000000-0005-0000-0000-000040060000}"/>
    <cellStyle name="Normal 3 12 2 2" xfId="11887" xr:uid="{00000000-0005-0000-0000-0000CF270000}"/>
    <cellStyle name="Normal 3 12 20" xfId="1684" xr:uid="{00000000-0005-0000-0000-000041060000}"/>
    <cellStyle name="Normal 3 12 20 2" xfId="11888" xr:uid="{00000000-0005-0000-0000-0000D1270000}"/>
    <cellStyle name="Normal 3 12 21" xfId="1685" xr:uid="{00000000-0005-0000-0000-000042060000}"/>
    <cellStyle name="Normal 3 12 21 2" xfId="11889" xr:uid="{00000000-0005-0000-0000-0000D3270000}"/>
    <cellStyle name="Normal 3 12 22" xfId="1686" xr:uid="{00000000-0005-0000-0000-000043060000}"/>
    <cellStyle name="Normal 3 12 22 2" xfId="11890" xr:uid="{00000000-0005-0000-0000-0000D5270000}"/>
    <cellStyle name="Normal 3 12 23" xfId="1687" xr:uid="{00000000-0005-0000-0000-000044060000}"/>
    <cellStyle name="Normal 3 12 23 2" xfId="11891" xr:uid="{00000000-0005-0000-0000-0000D7270000}"/>
    <cellStyle name="Normal 3 12 24" xfId="11892" xr:uid="{00000000-0005-0000-0000-0000D8270000}"/>
    <cellStyle name="Normal 3 12 3" xfId="1688" xr:uid="{00000000-0005-0000-0000-000045060000}"/>
    <cellStyle name="Normal 3 12 3 2" xfId="11893" xr:uid="{00000000-0005-0000-0000-0000DA270000}"/>
    <cellStyle name="Normal 3 12 4" xfId="1689" xr:uid="{00000000-0005-0000-0000-000046060000}"/>
    <cellStyle name="Normal 3 12 4 2" xfId="11894" xr:uid="{00000000-0005-0000-0000-0000DC270000}"/>
    <cellStyle name="Normal 3 12 5" xfId="1690" xr:uid="{00000000-0005-0000-0000-000047060000}"/>
    <cellStyle name="Normal 3 12 5 2" xfId="11895" xr:uid="{00000000-0005-0000-0000-0000DE270000}"/>
    <cellStyle name="Normal 3 12 6" xfId="1691" xr:uid="{00000000-0005-0000-0000-000048060000}"/>
    <cellStyle name="Normal 3 12 6 2" xfId="11896" xr:uid="{00000000-0005-0000-0000-0000E0270000}"/>
    <cellStyle name="Normal 3 12 7" xfId="1692" xr:uid="{00000000-0005-0000-0000-000049060000}"/>
    <cellStyle name="Normal 3 12 7 2" xfId="11897" xr:uid="{00000000-0005-0000-0000-0000E2270000}"/>
    <cellStyle name="Normal 3 12 8" xfId="1693" xr:uid="{00000000-0005-0000-0000-00004A060000}"/>
    <cellStyle name="Normal 3 12 8 2" xfId="11898" xr:uid="{00000000-0005-0000-0000-0000E4270000}"/>
    <cellStyle name="Normal 3 12 9" xfId="1694" xr:uid="{00000000-0005-0000-0000-00004B060000}"/>
    <cellStyle name="Normal 3 12 9 2" xfId="11899" xr:uid="{00000000-0005-0000-0000-0000E6270000}"/>
    <cellStyle name="Normal 3 13" xfId="1695" xr:uid="{00000000-0005-0000-0000-00004C060000}"/>
    <cellStyle name="Normal 3 13 10" xfId="1696" xr:uid="{00000000-0005-0000-0000-00004D060000}"/>
    <cellStyle name="Normal 3 13 10 2" xfId="11900" xr:uid="{00000000-0005-0000-0000-0000E9270000}"/>
    <cellStyle name="Normal 3 13 11" xfId="1697" xr:uid="{00000000-0005-0000-0000-00004E060000}"/>
    <cellStyle name="Normal 3 13 11 2" xfId="11901" xr:uid="{00000000-0005-0000-0000-0000EB270000}"/>
    <cellStyle name="Normal 3 13 12" xfId="1698" xr:uid="{00000000-0005-0000-0000-00004F060000}"/>
    <cellStyle name="Normal 3 13 12 2" xfId="11902" xr:uid="{00000000-0005-0000-0000-0000ED270000}"/>
    <cellStyle name="Normal 3 13 13" xfId="1699" xr:uid="{00000000-0005-0000-0000-000050060000}"/>
    <cellStyle name="Normal 3 13 13 2" xfId="11903" xr:uid="{00000000-0005-0000-0000-0000EF270000}"/>
    <cellStyle name="Normal 3 13 14" xfId="1700" xr:uid="{00000000-0005-0000-0000-000051060000}"/>
    <cellStyle name="Normal 3 13 14 2" xfId="11904" xr:uid="{00000000-0005-0000-0000-0000F1270000}"/>
    <cellStyle name="Normal 3 13 15" xfId="1701" xr:uid="{00000000-0005-0000-0000-000052060000}"/>
    <cellStyle name="Normal 3 13 15 2" xfId="11905" xr:uid="{00000000-0005-0000-0000-0000F3270000}"/>
    <cellStyle name="Normal 3 13 16" xfId="1702" xr:uid="{00000000-0005-0000-0000-000053060000}"/>
    <cellStyle name="Normal 3 13 16 2" xfId="11906" xr:uid="{00000000-0005-0000-0000-0000F5270000}"/>
    <cellStyle name="Normal 3 13 17" xfId="1703" xr:uid="{00000000-0005-0000-0000-000054060000}"/>
    <cellStyle name="Normal 3 13 17 2" xfId="11907" xr:uid="{00000000-0005-0000-0000-0000F7270000}"/>
    <cellStyle name="Normal 3 13 18" xfId="1704" xr:uid="{00000000-0005-0000-0000-000055060000}"/>
    <cellStyle name="Normal 3 13 18 2" xfId="11908" xr:uid="{00000000-0005-0000-0000-0000F9270000}"/>
    <cellStyle name="Normal 3 13 19" xfId="1705" xr:uid="{00000000-0005-0000-0000-000056060000}"/>
    <cellStyle name="Normal 3 13 19 2" xfId="11909" xr:uid="{00000000-0005-0000-0000-0000FB270000}"/>
    <cellStyle name="Normal 3 13 2" xfId="1706" xr:uid="{00000000-0005-0000-0000-000057060000}"/>
    <cellStyle name="Normal 3 13 2 2" xfId="11910" xr:uid="{00000000-0005-0000-0000-0000FD270000}"/>
    <cellStyle name="Normal 3 13 20" xfId="1707" xr:uid="{00000000-0005-0000-0000-000058060000}"/>
    <cellStyle name="Normal 3 13 20 2" xfId="11911" xr:uid="{00000000-0005-0000-0000-0000FF270000}"/>
    <cellStyle name="Normal 3 13 21" xfId="1708" xr:uid="{00000000-0005-0000-0000-000059060000}"/>
    <cellStyle name="Normal 3 13 21 2" xfId="11912" xr:uid="{00000000-0005-0000-0000-000001280000}"/>
    <cellStyle name="Normal 3 13 22" xfId="1709" xr:uid="{00000000-0005-0000-0000-00005A060000}"/>
    <cellStyle name="Normal 3 13 22 2" xfId="11913" xr:uid="{00000000-0005-0000-0000-000003280000}"/>
    <cellStyle name="Normal 3 13 23" xfId="1710" xr:uid="{00000000-0005-0000-0000-00005B060000}"/>
    <cellStyle name="Normal 3 13 23 2" xfId="11914" xr:uid="{00000000-0005-0000-0000-000005280000}"/>
    <cellStyle name="Normal 3 13 24" xfId="11915" xr:uid="{00000000-0005-0000-0000-000006280000}"/>
    <cellStyle name="Normal 3 13 3" xfId="1711" xr:uid="{00000000-0005-0000-0000-00005C060000}"/>
    <cellStyle name="Normal 3 13 3 2" xfId="11916" xr:uid="{00000000-0005-0000-0000-000008280000}"/>
    <cellStyle name="Normal 3 13 4" xfId="1712" xr:uid="{00000000-0005-0000-0000-00005D060000}"/>
    <cellStyle name="Normal 3 13 4 2" xfId="11917" xr:uid="{00000000-0005-0000-0000-00000A280000}"/>
    <cellStyle name="Normal 3 13 5" xfId="1713" xr:uid="{00000000-0005-0000-0000-00005E060000}"/>
    <cellStyle name="Normal 3 13 5 2" xfId="11918" xr:uid="{00000000-0005-0000-0000-00000C280000}"/>
    <cellStyle name="Normal 3 13 6" xfId="1714" xr:uid="{00000000-0005-0000-0000-00005F060000}"/>
    <cellStyle name="Normal 3 13 6 2" xfId="11919" xr:uid="{00000000-0005-0000-0000-00000E280000}"/>
    <cellStyle name="Normal 3 13 7" xfId="1715" xr:uid="{00000000-0005-0000-0000-000060060000}"/>
    <cellStyle name="Normal 3 13 7 2" xfId="11920" xr:uid="{00000000-0005-0000-0000-000010280000}"/>
    <cellStyle name="Normal 3 13 8" xfId="1716" xr:uid="{00000000-0005-0000-0000-000061060000}"/>
    <cellStyle name="Normal 3 13 8 2" xfId="11921" xr:uid="{00000000-0005-0000-0000-000012280000}"/>
    <cellStyle name="Normal 3 13 9" xfId="1717" xr:uid="{00000000-0005-0000-0000-000062060000}"/>
    <cellStyle name="Normal 3 13 9 2" xfId="11922" xr:uid="{00000000-0005-0000-0000-000014280000}"/>
    <cellStyle name="Normal 3 14" xfId="1718" xr:uid="{00000000-0005-0000-0000-000063060000}"/>
    <cellStyle name="Normal 3 14 10" xfId="1719" xr:uid="{00000000-0005-0000-0000-000064060000}"/>
    <cellStyle name="Normal 3 14 10 2" xfId="11923" xr:uid="{00000000-0005-0000-0000-000017280000}"/>
    <cellStyle name="Normal 3 14 11" xfId="1720" xr:uid="{00000000-0005-0000-0000-000065060000}"/>
    <cellStyle name="Normal 3 14 11 2" xfId="11924" xr:uid="{00000000-0005-0000-0000-000019280000}"/>
    <cellStyle name="Normal 3 14 12" xfId="1721" xr:uid="{00000000-0005-0000-0000-000066060000}"/>
    <cellStyle name="Normal 3 14 12 2" xfId="11925" xr:uid="{00000000-0005-0000-0000-00001B280000}"/>
    <cellStyle name="Normal 3 14 13" xfId="1722" xr:uid="{00000000-0005-0000-0000-000067060000}"/>
    <cellStyle name="Normal 3 14 13 2" xfId="11926" xr:uid="{00000000-0005-0000-0000-00001D280000}"/>
    <cellStyle name="Normal 3 14 14" xfId="1723" xr:uid="{00000000-0005-0000-0000-000068060000}"/>
    <cellStyle name="Normal 3 14 14 2" xfId="11927" xr:uid="{00000000-0005-0000-0000-00001F280000}"/>
    <cellStyle name="Normal 3 14 15" xfId="1724" xr:uid="{00000000-0005-0000-0000-000069060000}"/>
    <cellStyle name="Normal 3 14 15 2" xfId="11928" xr:uid="{00000000-0005-0000-0000-000021280000}"/>
    <cellStyle name="Normal 3 14 16" xfId="1725" xr:uid="{00000000-0005-0000-0000-00006A060000}"/>
    <cellStyle name="Normal 3 14 16 2" xfId="11929" xr:uid="{00000000-0005-0000-0000-000023280000}"/>
    <cellStyle name="Normal 3 14 17" xfId="1726" xr:uid="{00000000-0005-0000-0000-00006B060000}"/>
    <cellStyle name="Normal 3 14 17 2" xfId="11930" xr:uid="{00000000-0005-0000-0000-000025280000}"/>
    <cellStyle name="Normal 3 14 18" xfId="1727" xr:uid="{00000000-0005-0000-0000-00006C060000}"/>
    <cellStyle name="Normal 3 14 18 2" xfId="11931" xr:uid="{00000000-0005-0000-0000-000027280000}"/>
    <cellStyle name="Normal 3 14 19" xfId="1728" xr:uid="{00000000-0005-0000-0000-00006D060000}"/>
    <cellStyle name="Normal 3 14 19 2" xfId="11932" xr:uid="{00000000-0005-0000-0000-000029280000}"/>
    <cellStyle name="Normal 3 14 2" xfId="1729" xr:uid="{00000000-0005-0000-0000-00006E060000}"/>
    <cellStyle name="Normal 3 14 2 2" xfId="11933" xr:uid="{00000000-0005-0000-0000-00002B280000}"/>
    <cellStyle name="Normal 3 14 20" xfId="1730" xr:uid="{00000000-0005-0000-0000-00006F060000}"/>
    <cellStyle name="Normal 3 14 20 2" xfId="11934" xr:uid="{00000000-0005-0000-0000-00002D280000}"/>
    <cellStyle name="Normal 3 14 21" xfId="1731" xr:uid="{00000000-0005-0000-0000-000070060000}"/>
    <cellStyle name="Normal 3 14 21 2" xfId="11935" xr:uid="{00000000-0005-0000-0000-00002F280000}"/>
    <cellStyle name="Normal 3 14 22" xfId="1732" xr:uid="{00000000-0005-0000-0000-000071060000}"/>
    <cellStyle name="Normal 3 14 22 2" xfId="11936" xr:uid="{00000000-0005-0000-0000-000031280000}"/>
    <cellStyle name="Normal 3 14 23" xfId="1733" xr:uid="{00000000-0005-0000-0000-000072060000}"/>
    <cellStyle name="Normal 3 14 23 2" xfId="11937" xr:uid="{00000000-0005-0000-0000-000033280000}"/>
    <cellStyle name="Normal 3 14 24" xfId="11938" xr:uid="{00000000-0005-0000-0000-000034280000}"/>
    <cellStyle name="Normal 3 14 3" xfId="1734" xr:uid="{00000000-0005-0000-0000-000073060000}"/>
    <cellStyle name="Normal 3 14 3 2" xfId="11939" xr:uid="{00000000-0005-0000-0000-000036280000}"/>
    <cellStyle name="Normal 3 14 4" xfId="1735" xr:uid="{00000000-0005-0000-0000-000074060000}"/>
    <cellStyle name="Normal 3 14 4 2" xfId="11940" xr:uid="{00000000-0005-0000-0000-000038280000}"/>
    <cellStyle name="Normal 3 14 5" xfId="1736" xr:uid="{00000000-0005-0000-0000-000075060000}"/>
    <cellStyle name="Normal 3 14 5 2" xfId="11941" xr:uid="{00000000-0005-0000-0000-00003A280000}"/>
    <cellStyle name="Normal 3 14 6" xfId="1737" xr:uid="{00000000-0005-0000-0000-000076060000}"/>
    <cellStyle name="Normal 3 14 6 2" xfId="11942" xr:uid="{00000000-0005-0000-0000-00003C280000}"/>
    <cellStyle name="Normal 3 14 7" xfId="1738" xr:uid="{00000000-0005-0000-0000-000077060000}"/>
    <cellStyle name="Normal 3 14 7 2" xfId="11943" xr:uid="{00000000-0005-0000-0000-00003E280000}"/>
    <cellStyle name="Normal 3 14 8" xfId="1739" xr:uid="{00000000-0005-0000-0000-000078060000}"/>
    <cellStyle name="Normal 3 14 8 2" xfId="11944" xr:uid="{00000000-0005-0000-0000-000040280000}"/>
    <cellStyle name="Normal 3 14 9" xfId="1740" xr:uid="{00000000-0005-0000-0000-000079060000}"/>
    <cellStyle name="Normal 3 14 9 2" xfId="11945" xr:uid="{00000000-0005-0000-0000-000042280000}"/>
    <cellStyle name="Normal 3 15" xfId="1741" xr:uid="{00000000-0005-0000-0000-00007A060000}"/>
    <cellStyle name="Normal 3 15 10" xfId="1742" xr:uid="{00000000-0005-0000-0000-00007B060000}"/>
    <cellStyle name="Normal 3 15 10 2" xfId="11946" xr:uid="{00000000-0005-0000-0000-000045280000}"/>
    <cellStyle name="Normal 3 15 11" xfId="1743" xr:uid="{00000000-0005-0000-0000-00007C060000}"/>
    <cellStyle name="Normal 3 15 11 2" xfId="11947" xr:uid="{00000000-0005-0000-0000-000047280000}"/>
    <cellStyle name="Normal 3 15 12" xfId="1744" xr:uid="{00000000-0005-0000-0000-00007D060000}"/>
    <cellStyle name="Normal 3 15 12 2" xfId="11948" xr:uid="{00000000-0005-0000-0000-000049280000}"/>
    <cellStyle name="Normal 3 15 13" xfId="1745" xr:uid="{00000000-0005-0000-0000-00007E060000}"/>
    <cellStyle name="Normal 3 15 13 2" xfId="11949" xr:uid="{00000000-0005-0000-0000-00004B280000}"/>
    <cellStyle name="Normal 3 15 14" xfId="1746" xr:uid="{00000000-0005-0000-0000-00007F060000}"/>
    <cellStyle name="Normal 3 15 14 2" xfId="11950" xr:uid="{00000000-0005-0000-0000-00004D280000}"/>
    <cellStyle name="Normal 3 15 15" xfId="1747" xr:uid="{00000000-0005-0000-0000-000080060000}"/>
    <cellStyle name="Normal 3 15 15 2" xfId="11951" xr:uid="{00000000-0005-0000-0000-00004F280000}"/>
    <cellStyle name="Normal 3 15 16" xfId="1748" xr:uid="{00000000-0005-0000-0000-000081060000}"/>
    <cellStyle name="Normal 3 15 16 2" xfId="11952" xr:uid="{00000000-0005-0000-0000-000051280000}"/>
    <cellStyle name="Normal 3 15 17" xfId="1749" xr:uid="{00000000-0005-0000-0000-000082060000}"/>
    <cellStyle name="Normal 3 15 17 2" xfId="11953" xr:uid="{00000000-0005-0000-0000-000053280000}"/>
    <cellStyle name="Normal 3 15 18" xfId="1750" xr:uid="{00000000-0005-0000-0000-000083060000}"/>
    <cellStyle name="Normal 3 15 18 2" xfId="11954" xr:uid="{00000000-0005-0000-0000-000055280000}"/>
    <cellStyle name="Normal 3 15 19" xfId="1751" xr:uid="{00000000-0005-0000-0000-000084060000}"/>
    <cellStyle name="Normal 3 15 19 2" xfId="11955" xr:uid="{00000000-0005-0000-0000-000057280000}"/>
    <cellStyle name="Normal 3 15 2" xfId="1752" xr:uid="{00000000-0005-0000-0000-000085060000}"/>
    <cellStyle name="Normal 3 15 2 2" xfId="11956" xr:uid="{00000000-0005-0000-0000-000059280000}"/>
    <cellStyle name="Normal 3 15 20" xfId="1753" xr:uid="{00000000-0005-0000-0000-000086060000}"/>
    <cellStyle name="Normal 3 15 20 2" xfId="11957" xr:uid="{00000000-0005-0000-0000-00005B280000}"/>
    <cellStyle name="Normal 3 15 21" xfId="1754" xr:uid="{00000000-0005-0000-0000-000087060000}"/>
    <cellStyle name="Normal 3 15 21 2" xfId="11958" xr:uid="{00000000-0005-0000-0000-00005D280000}"/>
    <cellStyle name="Normal 3 15 22" xfId="1755" xr:uid="{00000000-0005-0000-0000-000088060000}"/>
    <cellStyle name="Normal 3 15 22 2" xfId="11959" xr:uid="{00000000-0005-0000-0000-00005F280000}"/>
    <cellStyle name="Normal 3 15 23" xfId="1756" xr:uid="{00000000-0005-0000-0000-000089060000}"/>
    <cellStyle name="Normal 3 15 23 2" xfId="11960" xr:uid="{00000000-0005-0000-0000-000061280000}"/>
    <cellStyle name="Normal 3 15 24" xfId="11961" xr:uid="{00000000-0005-0000-0000-000062280000}"/>
    <cellStyle name="Normal 3 15 3" xfId="1757" xr:uid="{00000000-0005-0000-0000-00008A060000}"/>
    <cellStyle name="Normal 3 15 3 2" xfId="11962" xr:uid="{00000000-0005-0000-0000-000064280000}"/>
    <cellStyle name="Normal 3 15 4" xfId="1758" xr:uid="{00000000-0005-0000-0000-00008B060000}"/>
    <cellStyle name="Normal 3 15 4 2" xfId="11963" xr:uid="{00000000-0005-0000-0000-000066280000}"/>
    <cellStyle name="Normal 3 15 5" xfId="1759" xr:uid="{00000000-0005-0000-0000-00008C060000}"/>
    <cellStyle name="Normal 3 15 5 2" xfId="11964" xr:uid="{00000000-0005-0000-0000-000068280000}"/>
    <cellStyle name="Normal 3 15 6" xfId="1760" xr:uid="{00000000-0005-0000-0000-00008D060000}"/>
    <cellStyle name="Normal 3 15 6 2" xfId="11965" xr:uid="{00000000-0005-0000-0000-00006A280000}"/>
    <cellStyle name="Normal 3 15 7" xfId="1761" xr:uid="{00000000-0005-0000-0000-00008E060000}"/>
    <cellStyle name="Normal 3 15 7 2" xfId="11966" xr:uid="{00000000-0005-0000-0000-00006C280000}"/>
    <cellStyle name="Normal 3 15 8" xfId="1762" xr:uid="{00000000-0005-0000-0000-00008F060000}"/>
    <cellStyle name="Normal 3 15 8 2" xfId="11967" xr:uid="{00000000-0005-0000-0000-00006E280000}"/>
    <cellStyle name="Normal 3 15 9" xfId="1763" xr:uid="{00000000-0005-0000-0000-000090060000}"/>
    <cellStyle name="Normal 3 15 9 2" xfId="11968" xr:uid="{00000000-0005-0000-0000-000070280000}"/>
    <cellStyle name="Normal 3 16" xfId="1764" xr:uid="{00000000-0005-0000-0000-000091060000}"/>
    <cellStyle name="Normal 3 16 10" xfId="1765" xr:uid="{00000000-0005-0000-0000-000092060000}"/>
    <cellStyle name="Normal 3 16 10 2" xfId="11969" xr:uid="{00000000-0005-0000-0000-000073280000}"/>
    <cellStyle name="Normal 3 16 11" xfId="1766" xr:uid="{00000000-0005-0000-0000-000093060000}"/>
    <cellStyle name="Normal 3 16 11 2" xfId="11970" xr:uid="{00000000-0005-0000-0000-000075280000}"/>
    <cellStyle name="Normal 3 16 12" xfId="1767" xr:uid="{00000000-0005-0000-0000-000094060000}"/>
    <cellStyle name="Normal 3 16 12 2" xfId="11971" xr:uid="{00000000-0005-0000-0000-000077280000}"/>
    <cellStyle name="Normal 3 16 13" xfId="1768" xr:uid="{00000000-0005-0000-0000-000095060000}"/>
    <cellStyle name="Normal 3 16 13 2" xfId="11972" xr:uid="{00000000-0005-0000-0000-000079280000}"/>
    <cellStyle name="Normal 3 16 14" xfId="1769" xr:uid="{00000000-0005-0000-0000-000096060000}"/>
    <cellStyle name="Normal 3 16 14 2" xfId="11973" xr:uid="{00000000-0005-0000-0000-00007B280000}"/>
    <cellStyle name="Normal 3 16 15" xfId="1770" xr:uid="{00000000-0005-0000-0000-000097060000}"/>
    <cellStyle name="Normal 3 16 15 2" xfId="11974" xr:uid="{00000000-0005-0000-0000-00007D280000}"/>
    <cellStyle name="Normal 3 16 16" xfId="1771" xr:uid="{00000000-0005-0000-0000-000098060000}"/>
    <cellStyle name="Normal 3 16 16 2" xfId="11975" xr:uid="{00000000-0005-0000-0000-00007F280000}"/>
    <cellStyle name="Normal 3 16 17" xfId="1772" xr:uid="{00000000-0005-0000-0000-000099060000}"/>
    <cellStyle name="Normal 3 16 17 2" xfId="11976" xr:uid="{00000000-0005-0000-0000-000081280000}"/>
    <cellStyle name="Normal 3 16 18" xfId="1773" xr:uid="{00000000-0005-0000-0000-00009A060000}"/>
    <cellStyle name="Normal 3 16 18 2" xfId="11977" xr:uid="{00000000-0005-0000-0000-000083280000}"/>
    <cellStyle name="Normal 3 16 19" xfId="1774" xr:uid="{00000000-0005-0000-0000-00009B060000}"/>
    <cellStyle name="Normal 3 16 19 2" xfId="11978" xr:uid="{00000000-0005-0000-0000-000085280000}"/>
    <cellStyle name="Normal 3 16 2" xfId="1775" xr:uid="{00000000-0005-0000-0000-00009C060000}"/>
    <cellStyle name="Normal 3 16 2 2" xfId="11979" xr:uid="{00000000-0005-0000-0000-000087280000}"/>
    <cellStyle name="Normal 3 16 20" xfId="1776" xr:uid="{00000000-0005-0000-0000-00009D060000}"/>
    <cellStyle name="Normal 3 16 20 2" xfId="11980" xr:uid="{00000000-0005-0000-0000-000089280000}"/>
    <cellStyle name="Normal 3 16 21" xfId="1777" xr:uid="{00000000-0005-0000-0000-00009E060000}"/>
    <cellStyle name="Normal 3 16 21 2" xfId="11981" xr:uid="{00000000-0005-0000-0000-00008B280000}"/>
    <cellStyle name="Normal 3 16 22" xfId="1778" xr:uid="{00000000-0005-0000-0000-00009F060000}"/>
    <cellStyle name="Normal 3 16 22 2" xfId="11982" xr:uid="{00000000-0005-0000-0000-00008D280000}"/>
    <cellStyle name="Normal 3 16 23" xfId="1779" xr:uid="{00000000-0005-0000-0000-0000A0060000}"/>
    <cellStyle name="Normal 3 16 23 2" xfId="11983" xr:uid="{00000000-0005-0000-0000-00008F280000}"/>
    <cellStyle name="Normal 3 16 24" xfId="11984" xr:uid="{00000000-0005-0000-0000-000090280000}"/>
    <cellStyle name="Normal 3 16 3" xfId="1780" xr:uid="{00000000-0005-0000-0000-0000A1060000}"/>
    <cellStyle name="Normal 3 16 3 2" xfId="11985" xr:uid="{00000000-0005-0000-0000-000092280000}"/>
    <cellStyle name="Normal 3 16 4" xfId="1781" xr:uid="{00000000-0005-0000-0000-0000A2060000}"/>
    <cellStyle name="Normal 3 16 4 2" xfId="11986" xr:uid="{00000000-0005-0000-0000-000094280000}"/>
    <cellStyle name="Normal 3 16 5" xfId="1782" xr:uid="{00000000-0005-0000-0000-0000A3060000}"/>
    <cellStyle name="Normal 3 16 5 2" xfId="11987" xr:uid="{00000000-0005-0000-0000-000096280000}"/>
    <cellStyle name="Normal 3 16 6" xfId="1783" xr:uid="{00000000-0005-0000-0000-0000A4060000}"/>
    <cellStyle name="Normal 3 16 6 2" xfId="11988" xr:uid="{00000000-0005-0000-0000-000098280000}"/>
    <cellStyle name="Normal 3 16 7" xfId="1784" xr:uid="{00000000-0005-0000-0000-0000A5060000}"/>
    <cellStyle name="Normal 3 16 7 2" xfId="11989" xr:uid="{00000000-0005-0000-0000-00009A280000}"/>
    <cellStyle name="Normal 3 16 8" xfId="1785" xr:uid="{00000000-0005-0000-0000-0000A6060000}"/>
    <cellStyle name="Normal 3 16 8 2" xfId="11990" xr:uid="{00000000-0005-0000-0000-00009C280000}"/>
    <cellStyle name="Normal 3 16 9" xfId="1786" xr:uid="{00000000-0005-0000-0000-0000A7060000}"/>
    <cellStyle name="Normal 3 16 9 2" xfId="11991" xr:uid="{00000000-0005-0000-0000-00009E280000}"/>
    <cellStyle name="Normal 3 17" xfId="1787" xr:uid="{00000000-0005-0000-0000-0000A8060000}"/>
    <cellStyle name="Normal 3 17 10" xfId="1788" xr:uid="{00000000-0005-0000-0000-0000A9060000}"/>
    <cellStyle name="Normal 3 17 10 2" xfId="11992" xr:uid="{00000000-0005-0000-0000-0000A1280000}"/>
    <cellStyle name="Normal 3 17 11" xfId="1789" xr:uid="{00000000-0005-0000-0000-0000AA060000}"/>
    <cellStyle name="Normal 3 17 11 2" xfId="11993" xr:uid="{00000000-0005-0000-0000-0000A3280000}"/>
    <cellStyle name="Normal 3 17 12" xfId="1790" xr:uid="{00000000-0005-0000-0000-0000AB060000}"/>
    <cellStyle name="Normal 3 17 12 2" xfId="11994" xr:uid="{00000000-0005-0000-0000-0000A5280000}"/>
    <cellStyle name="Normal 3 17 13" xfId="1791" xr:uid="{00000000-0005-0000-0000-0000AC060000}"/>
    <cellStyle name="Normal 3 17 13 2" xfId="11995" xr:uid="{00000000-0005-0000-0000-0000A7280000}"/>
    <cellStyle name="Normal 3 17 14" xfId="1792" xr:uid="{00000000-0005-0000-0000-0000AD060000}"/>
    <cellStyle name="Normal 3 17 14 2" xfId="11996" xr:uid="{00000000-0005-0000-0000-0000A9280000}"/>
    <cellStyle name="Normal 3 17 15" xfId="1793" xr:uid="{00000000-0005-0000-0000-0000AE060000}"/>
    <cellStyle name="Normal 3 17 15 2" xfId="11997" xr:uid="{00000000-0005-0000-0000-0000AB280000}"/>
    <cellStyle name="Normal 3 17 16" xfId="1794" xr:uid="{00000000-0005-0000-0000-0000AF060000}"/>
    <cellStyle name="Normal 3 17 16 2" xfId="11998" xr:uid="{00000000-0005-0000-0000-0000AD280000}"/>
    <cellStyle name="Normal 3 17 17" xfId="1795" xr:uid="{00000000-0005-0000-0000-0000B0060000}"/>
    <cellStyle name="Normal 3 17 17 2" xfId="11999" xr:uid="{00000000-0005-0000-0000-0000AF280000}"/>
    <cellStyle name="Normal 3 17 18" xfId="1796" xr:uid="{00000000-0005-0000-0000-0000B1060000}"/>
    <cellStyle name="Normal 3 17 18 2" xfId="12000" xr:uid="{00000000-0005-0000-0000-0000B1280000}"/>
    <cellStyle name="Normal 3 17 19" xfId="1797" xr:uid="{00000000-0005-0000-0000-0000B2060000}"/>
    <cellStyle name="Normal 3 17 19 2" xfId="12001" xr:uid="{00000000-0005-0000-0000-0000B3280000}"/>
    <cellStyle name="Normal 3 17 2" xfId="1798" xr:uid="{00000000-0005-0000-0000-0000B3060000}"/>
    <cellStyle name="Normal 3 17 2 2" xfId="12002" xr:uid="{00000000-0005-0000-0000-0000B5280000}"/>
    <cellStyle name="Normal 3 17 20" xfId="1799" xr:uid="{00000000-0005-0000-0000-0000B4060000}"/>
    <cellStyle name="Normal 3 17 20 2" xfId="12003" xr:uid="{00000000-0005-0000-0000-0000B7280000}"/>
    <cellStyle name="Normal 3 17 21" xfId="1800" xr:uid="{00000000-0005-0000-0000-0000B5060000}"/>
    <cellStyle name="Normal 3 17 21 2" xfId="12004" xr:uid="{00000000-0005-0000-0000-0000B9280000}"/>
    <cellStyle name="Normal 3 17 22" xfId="1801" xr:uid="{00000000-0005-0000-0000-0000B6060000}"/>
    <cellStyle name="Normal 3 17 22 2" xfId="12005" xr:uid="{00000000-0005-0000-0000-0000BB280000}"/>
    <cellStyle name="Normal 3 17 23" xfId="1802" xr:uid="{00000000-0005-0000-0000-0000B7060000}"/>
    <cellStyle name="Normal 3 17 23 2" xfId="12006" xr:uid="{00000000-0005-0000-0000-0000BD280000}"/>
    <cellStyle name="Normal 3 17 24" xfId="12007" xr:uid="{00000000-0005-0000-0000-0000BE280000}"/>
    <cellStyle name="Normal 3 17 3" xfId="1803" xr:uid="{00000000-0005-0000-0000-0000B8060000}"/>
    <cellStyle name="Normal 3 17 3 2" xfId="12008" xr:uid="{00000000-0005-0000-0000-0000C0280000}"/>
    <cellStyle name="Normal 3 17 4" xfId="1804" xr:uid="{00000000-0005-0000-0000-0000B9060000}"/>
    <cellStyle name="Normal 3 17 4 2" xfId="12009" xr:uid="{00000000-0005-0000-0000-0000C2280000}"/>
    <cellStyle name="Normal 3 17 5" xfId="1805" xr:uid="{00000000-0005-0000-0000-0000BA060000}"/>
    <cellStyle name="Normal 3 17 5 2" xfId="12010" xr:uid="{00000000-0005-0000-0000-0000C4280000}"/>
    <cellStyle name="Normal 3 17 6" xfId="1806" xr:uid="{00000000-0005-0000-0000-0000BB060000}"/>
    <cellStyle name="Normal 3 17 6 2" xfId="12011" xr:uid="{00000000-0005-0000-0000-0000C6280000}"/>
    <cellStyle name="Normal 3 17 7" xfId="1807" xr:uid="{00000000-0005-0000-0000-0000BC060000}"/>
    <cellStyle name="Normal 3 17 7 2" xfId="12012" xr:uid="{00000000-0005-0000-0000-0000C8280000}"/>
    <cellStyle name="Normal 3 17 8" xfId="1808" xr:uid="{00000000-0005-0000-0000-0000BD060000}"/>
    <cellStyle name="Normal 3 17 8 2" xfId="12013" xr:uid="{00000000-0005-0000-0000-0000CA280000}"/>
    <cellStyle name="Normal 3 17 9" xfId="1809" xr:uid="{00000000-0005-0000-0000-0000BE060000}"/>
    <cellStyle name="Normal 3 17 9 2" xfId="12014" xr:uid="{00000000-0005-0000-0000-0000CC280000}"/>
    <cellStyle name="Normal 3 18" xfId="1810" xr:uid="{00000000-0005-0000-0000-0000BF060000}"/>
    <cellStyle name="Normal 3 18 10" xfId="1811" xr:uid="{00000000-0005-0000-0000-0000C0060000}"/>
    <cellStyle name="Normal 3 18 10 2" xfId="12015" xr:uid="{00000000-0005-0000-0000-0000CF280000}"/>
    <cellStyle name="Normal 3 18 11" xfId="1812" xr:uid="{00000000-0005-0000-0000-0000C1060000}"/>
    <cellStyle name="Normal 3 18 11 2" xfId="12016" xr:uid="{00000000-0005-0000-0000-0000D1280000}"/>
    <cellStyle name="Normal 3 18 12" xfId="1813" xr:uid="{00000000-0005-0000-0000-0000C2060000}"/>
    <cellStyle name="Normal 3 18 12 2" xfId="12017" xr:uid="{00000000-0005-0000-0000-0000D3280000}"/>
    <cellStyle name="Normal 3 18 13" xfId="1814" xr:uid="{00000000-0005-0000-0000-0000C3060000}"/>
    <cellStyle name="Normal 3 18 13 2" xfId="12018" xr:uid="{00000000-0005-0000-0000-0000D5280000}"/>
    <cellStyle name="Normal 3 18 14" xfId="1815" xr:uid="{00000000-0005-0000-0000-0000C4060000}"/>
    <cellStyle name="Normal 3 18 14 2" xfId="12019" xr:uid="{00000000-0005-0000-0000-0000D7280000}"/>
    <cellStyle name="Normal 3 18 15" xfId="1816" xr:uid="{00000000-0005-0000-0000-0000C5060000}"/>
    <cellStyle name="Normal 3 18 15 2" xfId="12020" xr:uid="{00000000-0005-0000-0000-0000D9280000}"/>
    <cellStyle name="Normal 3 18 16" xfId="1817" xr:uid="{00000000-0005-0000-0000-0000C6060000}"/>
    <cellStyle name="Normal 3 18 16 2" xfId="12021" xr:uid="{00000000-0005-0000-0000-0000DB280000}"/>
    <cellStyle name="Normal 3 18 17" xfId="1818" xr:uid="{00000000-0005-0000-0000-0000C7060000}"/>
    <cellStyle name="Normal 3 18 17 2" xfId="12022" xr:uid="{00000000-0005-0000-0000-0000DD280000}"/>
    <cellStyle name="Normal 3 18 18" xfId="1819" xr:uid="{00000000-0005-0000-0000-0000C8060000}"/>
    <cellStyle name="Normal 3 18 18 2" xfId="12023" xr:uid="{00000000-0005-0000-0000-0000DF280000}"/>
    <cellStyle name="Normal 3 18 19" xfId="1820" xr:uid="{00000000-0005-0000-0000-0000C9060000}"/>
    <cellStyle name="Normal 3 18 19 2" xfId="12024" xr:uid="{00000000-0005-0000-0000-0000E1280000}"/>
    <cellStyle name="Normal 3 18 2" xfId="1821" xr:uid="{00000000-0005-0000-0000-0000CA060000}"/>
    <cellStyle name="Normal 3 18 2 2" xfId="12025" xr:uid="{00000000-0005-0000-0000-0000E3280000}"/>
    <cellStyle name="Normal 3 18 20" xfId="1822" xr:uid="{00000000-0005-0000-0000-0000CB060000}"/>
    <cellStyle name="Normal 3 18 20 2" xfId="12026" xr:uid="{00000000-0005-0000-0000-0000E5280000}"/>
    <cellStyle name="Normal 3 18 21" xfId="1823" xr:uid="{00000000-0005-0000-0000-0000CC060000}"/>
    <cellStyle name="Normal 3 18 21 2" xfId="12027" xr:uid="{00000000-0005-0000-0000-0000E7280000}"/>
    <cellStyle name="Normal 3 18 22" xfId="1824" xr:uid="{00000000-0005-0000-0000-0000CD060000}"/>
    <cellStyle name="Normal 3 18 22 2" xfId="12028" xr:uid="{00000000-0005-0000-0000-0000E9280000}"/>
    <cellStyle name="Normal 3 18 23" xfId="1825" xr:uid="{00000000-0005-0000-0000-0000CE060000}"/>
    <cellStyle name="Normal 3 18 23 2" xfId="12029" xr:uid="{00000000-0005-0000-0000-0000EB280000}"/>
    <cellStyle name="Normal 3 18 24" xfId="12030" xr:uid="{00000000-0005-0000-0000-0000EC280000}"/>
    <cellStyle name="Normal 3 18 3" xfId="1826" xr:uid="{00000000-0005-0000-0000-0000CF060000}"/>
    <cellStyle name="Normal 3 18 3 2" xfId="12031" xr:uid="{00000000-0005-0000-0000-0000EE280000}"/>
    <cellStyle name="Normal 3 18 4" xfId="1827" xr:uid="{00000000-0005-0000-0000-0000D0060000}"/>
    <cellStyle name="Normal 3 18 4 2" xfId="12032" xr:uid="{00000000-0005-0000-0000-0000F0280000}"/>
    <cellStyle name="Normal 3 18 5" xfId="1828" xr:uid="{00000000-0005-0000-0000-0000D1060000}"/>
    <cellStyle name="Normal 3 18 5 2" xfId="12033" xr:uid="{00000000-0005-0000-0000-0000F2280000}"/>
    <cellStyle name="Normal 3 18 6" xfId="1829" xr:uid="{00000000-0005-0000-0000-0000D2060000}"/>
    <cellStyle name="Normal 3 18 6 2" xfId="12034" xr:uid="{00000000-0005-0000-0000-0000F4280000}"/>
    <cellStyle name="Normal 3 18 7" xfId="1830" xr:uid="{00000000-0005-0000-0000-0000D3060000}"/>
    <cellStyle name="Normal 3 18 7 2" xfId="12035" xr:uid="{00000000-0005-0000-0000-0000F6280000}"/>
    <cellStyle name="Normal 3 18 8" xfId="1831" xr:uid="{00000000-0005-0000-0000-0000D4060000}"/>
    <cellStyle name="Normal 3 18 8 2" xfId="12036" xr:uid="{00000000-0005-0000-0000-0000F8280000}"/>
    <cellStyle name="Normal 3 18 9" xfId="1832" xr:uid="{00000000-0005-0000-0000-0000D5060000}"/>
    <cellStyle name="Normal 3 18 9 2" xfId="12037" xr:uid="{00000000-0005-0000-0000-0000FA280000}"/>
    <cellStyle name="Normal 3 19" xfId="1833" xr:uid="{00000000-0005-0000-0000-0000D6060000}"/>
    <cellStyle name="Normal 3 19 10" xfId="1834" xr:uid="{00000000-0005-0000-0000-0000D7060000}"/>
    <cellStyle name="Normal 3 19 10 2" xfId="12038" xr:uid="{00000000-0005-0000-0000-0000FD280000}"/>
    <cellStyle name="Normal 3 19 11" xfId="1835" xr:uid="{00000000-0005-0000-0000-0000D8060000}"/>
    <cellStyle name="Normal 3 19 11 2" xfId="12039" xr:uid="{00000000-0005-0000-0000-0000FF280000}"/>
    <cellStyle name="Normal 3 19 12" xfId="1836" xr:uid="{00000000-0005-0000-0000-0000D9060000}"/>
    <cellStyle name="Normal 3 19 12 2" xfId="12040" xr:uid="{00000000-0005-0000-0000-000001290000}"/>
    <cellStyle name="Normal 3 19 13" xfId="1837" xr:uid="{00000000-0005-0000-0000-0000DA060000}"/>
    <cellStyle name="Normal 3 19 13 2" xfId="12041" xr:uid="{00000000-0005-0000-0000-000003290000}"/>
    <cellStyle name="Normal 3 19 14" xfId="1838" xr:uid="{00000000-0005-0000-0000-0000DB060000}"/>
    <cellStyle name="Normal 3 19 14 2" xfId="12042" xr:uid="{00000000-0005-0000-0000-000005290000}"/>
    <cellStyle name="Normal 3 19 15" xfId="1839" xr:uid="{00000000-0005-0000-0000-0000DC060000}"/>
    <cellStyle name="Normal 3 19 15 2" xfId="12043" xr:uid="{00000000-0005-0000-0000-000007290000}"/>
    <cellStyle name="Normal 3 19 16" xfId="1840" xr:uid="{00000000-0005-0000-0000-0000DD060000}"/>
    <cellStyle name="Normal 3 19 16 2" xfId="12044" xr:uid="{00000000-0005-0000-0000-000009290000}"/>
    <cellStyle name="Normal 3 19 17" xfId="1841" xr:uid="{00000000-0005-0000-0000-0000DE060000}"/>
    <cellStyle name="Normal 3 19 17 2" xfId="12045" xr:uid="{00000000-0005-0000-0000-00000B290000}"/>
    <cellStyle name="Normal 3 19 18" xfId="1842" xr:uid="{00000000-0005-0000-0000-0000DF060000}"/>
    <cellStyle name="Normal 3 19 18 2" xfId="12046" xr:uid="{00000000-0005-0000-0000-00000D290000}"/>
    <cellStyle name="Normal 3 19 19" xfId="1843" xr:uid="{00000000-0005-0000-0000-0000E0060000}"/>
    <cellStyle name="Normal 3 19 19 2" xfId="12047" xr:uid="{00000000-0005-0000-0000-00000F290000}"/>
    <cellStyle name="Normal 3 19 2" xfId="1844" xr:uid="{00000000-0005-0000-0000-0000E1060000}"/>
    <cellStyle name="Normal 3 19 2 2" xfId="12048" xr:uid="{00000000-0005-0000-0000-000011290000}"/>
    <cellStyle name="Normal 3 19 20" xfId="1845" xr:uid="{00000000-0005-0000-0000-0000E2060000}"/>
    <cellStyle name="Normal 3 19 20 2" xfId="12049" xr:uid="{00000000-0005-0000-0000-000013290000}"/>
    <cellStyle name="Normal 3 19 21" xfId="1846" xr:uid="{00000000-0005-0000-0000-0000E3060000}"/>
    <cellStyle name="Normal 3 19 21 2" xfId="12050" xr:uid="{00000000-0005-0000-0000-000015290000}"/>
    <cellStyle name="Normal 3 19 22" xfId="1847" xr:uid="{00000000-0005-0000-0000-0000E4060000}"/>
    <cellStyle name="Normal 3 19 22 2" xfId="12051" xr:uid="{00000000-0005-0000-0000-000017290000}"/>
    <cellStyle name="Normal 3 19 23" xfId="1848" xr:uid="{00000000-0005-0000-0000-0000E5060000}"/>
    <cellStyle name="Normal 3 19 23 2" xfId="12052" xr:uid="{00000000-0005-0000-0000-000019290000}"/>
    <cellStyle name="Normal 3 19 24" xfId="12053" xr:uid="{00000000-0005-0000-0000-00001A290000}"/>
    <cellStyle name="Normal 3 19 3" xfId="1849" xr:uid="{00000000-0005-0000-0000-0000E6060000}"/>
    <cellStyle name="Normal 3 19 3 2" xfId="12054" xr:uid="{00000000-0005-0000-0000-00001C290000}"/>
    <cellStyle name="Normal 3 19 4" xfId="1850" xr:uid="{00000000-0005-0000-0000-0000E7060000}"/>
    <cellStyle name="Normal 3 19 4 2" xfId="12055" xr:uid="{00000000-0005-0000-0000-00001E290000}"/>
    <cellStyle name="Normal 3 19 5" xfId="1851" xr:uid="{00000000-0005-0000-0000-0000E8060000}"/>
    <cellStyle name="Normal 3 19 5 2" xfId="12056" xr:uid="{00000000-0005-0000-0000-000020290000}"/>
    <cellStyle name="Normal 3 19 6" xfId="1852" xr:uid="{00000000-0005-0000-0000-0000E9060000}"/>
    <cellStyle name="Normal 3 19 6 2" xfId="12057" xr:uid="{00000000-0005-0000-0000-000022290000}"/>
    <cellStyle name="Normal 3 19 7" xfId="1853" xr:uid="{00000000-0005-0000-0000-0000EA060000}"/>
    <cellStyle name="Normal 3 19 7 2" xfId="12058" xr:uid="{00000000-0005-0000-0000-000024290000}"/>
    <cellStyle name="Normal 3 19 8" xfId="1854" xr:uid="{00000000-0005-0000-0000-0000EB060000}"/>
    <cellStyle name="Normal 3 19 8 2" xfId="12059" xr:uid="{00000000-0005-0000-0000-000026290000}"/>
    <cellStyle name="Normal 3 19 9" xfId="1855" xr:uid="{00000000-0005-0000-0000-0000EC060000}"/>
    <cellStyle name="Normal 3 19 9 2" xfId="12060" xr:uid="{00000000-0005-0000-0000-000028290000}"/>
    <cellStyle name="Normal 3 2" xfId="1856" xr:uid="{00000000-0005-0000-0000-0000ED060000}"/>
    <cellStyle name="Normal 3 2 10" xfId="1857" xr:uid="{00000000-0005-0000-0000-0000EE060000}"/>
    <cellStyle name="Normal 3 2 10 2" xfId="12061" xr:uid="{00000000-0005-0000-0000-00002B290000}"/>
    <cellStyle name="Normal 3 2 11" xfId="1858" xr:uid="{00000000-0005-0000-0000-0000EF060000}"/>
    <cellStyle name="Normal 3 2 11 2" xfId="12062" xr:uid="{00000000-0005-0000-0000-00002D290000}"/>
    <cellStyle name="Normal 3 2 12" xfId="1859" xr:uid="{00000000-0005-0000-0000-0000F0060000}"/>
    <cellStyle name="Normal 3 2 12 2" xfId="12063" xr:uid="{00000000-0005-0000-0000-00002F290000}"/>
    <cellStyle name="Normal 3 2 13" xfId="1860" xr:uid="{00000000-0005-0000-0000-0000F1060000}"/>
    <cellStyle name="Normal 3 2 13 2" xfId="12064" xr:uid="{00000000-0005-0000-0000-000031290000}"/>
    <cellStyle name="Normal 3 2 14" xfId="1861" xr:uid="{00000000-0005-0000-0000-0000F2060000}"/>
    <cellStyle name="Normal 3 2 14 2" xfId="12065" xr:uid="{00000000-0005-0000-0000-000033290000}"/>
    <cellStyle name="Normal 3 2 15" xfId="1862" xr:uid="{00000000-0005-0000-0000-0000F3060000}"/>
    <cellStyle name="Normal 3 2 15 2" xfId="12066" xr:uid="{00000000-0005-0000-0000-000035290000}"/>
    <cellStyle name="Normal 3 2 16" xfId="1863" xr:uid="{00000000-0005-0000-0000-0000F4060000}"/>
    <cellStyle name="Normal 3 2 16 2" xfId="12067" xr:uid="{00000000-0005-0000-0000-000037290000}"/>
    <cellStyle name="Normal 3 2 17" xfId="1864" xr:uid="{00000000-0005-0000-0000-0000F5060000}"/>
    <cellStyle name="Normal 3 2 17 2" xfId="12068" xr:uid="{00000000-0005-0000-0000-000039290000}"/>
    <cellStyle name="Normal 3 2 18" xfId="1865" xr:uid="{00000000-0005-0000-0000-0000F6060000}"/>
    <cellStyle name="Normal 3 2 18 2" xfId="12069" xr:uid="{00000000-0005-0000-0000-00003B290000}"/>
    <cellStyle name="Normal 3 2 19" xfId="1866" xr:uid="{00000000-0005-0000-0000-0000F7060000}"/>
    <cellStyle name="Normal 3 2 19 2" xfId="12070" xr:uid="{00000000-0005-0000-0000-00003D290000}"/>
    <cellStyle name="Normal 3 2 2" xfId="1867" xr:uid="{00000000-0005-0000-0000-0000F8060000}"/>
    <cellStyle name="Normal 3 2 2 10" xfId="1868" xr:uid="{00000000-0005-0000-0000-0000F9060000}"/>
    <cellStyle name="Normal 3 2 2 10 2" xfId="12071" xr:uid="{00000000-0005-0000-0000-000040290000}"/>
    <cellStyle name="Normal 3 2 2 11" xfId="1869" xr:uid="{00000000-0005-0000-0000-0000FA060000}"/>
    <cellStyle name="Normal 3 2 2 11 2" xfId="12072" xr:uid="{00000000-0005-0000-0000-000042290000}"/>
    <cellStyle name="Normal 3 2 2 12" xfId="1870" xr:uid="{00000000-0005-0000-0000-0000FB060000}"/>
    <cellStyle name="Normal 3 2 2 12 2" xfId="12073" xr:uid="{00000000-0005-0000-0000-000044290000}"/>
    <cellStyle name="Normal 3 2 2 13" xfId="1871" xr:uid="{00000000-0005-0000-0000-0000FC060000}"/>
    <cellStyle name="Normal 3 2 2 13 2" xfId="12074" xr:uid="{00000000-0005-0000-0000-000046290000}"/>
    <cellStyle name="Normal 3 2 2 14" xfId="1872" xr:uid="{00000000-0005-0000-0000-0000FD060000}"/>
    <cellStyle name="Normal 3 2 2 14 2" xfId="12075" xr:uid="{00000000-0005-0000-0000-000048290000}"/>
    <cellStyle name="Normal 3 2 2 15" xfId="1873" xr:uid="{00000000-0005-0000-0000-0000FE060000}"/>
    <cellStyle name="Normal 3 2 2 15 2" xfId="12076" xr:uid="{00000000-0005-0000-0000-00004A290000}"/>
    <cellStyle name="Normal 3 2 2 16" xfId="1874" xr:uid="{00000000-0005-0000-0000-0000FF060000}"/>
    <cellStyle name="Normal 3 2 2 16 2" xfId="12077" xr:uid="{00000000-0005-0000-0000-00004C290000}"/>
    <cellStyle name="Normal 3 2 2 17" xfId="1875" xr:uid="{00000000-0005-0000-0000-000000070000}"/>
    <cellStyle name="Normal 3 2 2 17 2" xfId="12078" xr:uid="{00000000-0005-0000-0000-00004E290000}"/>
    <cellStyle name="Normal 3 2 2 18" xfId="1876" xr:uid="{00000000-0005-0000-0000-000001070000}"/>
    <cellStyle name="Normal 3 2 2 18 2" xfId="12079" xr:uid="{00000000-0005-0000-0000-000050290000}"/>
    <cellStyle name="Normal 3 2 2 19" xfId="1877" xr:uid="{00000000-0005-0000-0000-000002070000}"/>
    <cellStyle name="Normal 3 2 2 19 2" xfId="12080" xr:uid="{00000000-0005-0000-0000-000052290000}"/>
    <cellStyle name="Normal 3 2 2 2" xfId="1878" xr:uid="{00000000-0005-0000-0000-000003070000}"/>
    <cellStyle name="Normal 3 2 2 2 2" xfId="12081" xr:uid="{00000000-0005-0000-0000-000054290000}"/>
    <cellStyle name="Normal 3 2 2 20" xfId="1879" xr:uid="{00000000-0005-0000-0000-000004070000}"/>
    <cellStyle name="Normal 3 2 2 20 2" xfId="12082" xr:uid="{00000000-0005-0000-0000-000056290000}"/>
    <cellStyle name="Normal 3 2 2 21" xfId="1880" xr:uid="{00000000-0005-0000-0000-000005070000}"/>
    <cellStyle name="Normal 3 2 2 21 2" xfId="12083" xr:uid="{00000000-0005-0000-0000-000058290000}"/>
    <cellStyle name="Normal 3 2 2 22" xfId="1881" xr:uid="{00000000-0005-0000-0000-000006070000}"/>
    <cellStyle name="Normal 3 2 2 22 2" xfId="12084" xr:uid="{00000000-0005-0000-0000-00005A290000}"/>
    <cellStyle name="Normal 3 2 2 23" xfId="1882" xr:uid="{00000000-0005-0000-0000-000007070000}"/>
    <cellStyle name="Normal 3 2 2 23 2" xfId="12085" xr:uid="{00000000-0005-0000-0000-00005C290000}"/>
    <cellStyle name="Normal 3 2 2 24" xfId="1883" xr:uid="{00000000-0005-0000-0000-000008070000}"/>
    <cellStyle name="Normal 3 2 2 24 2" xfId="12086" xr:uid="{00000000-0005-0000-0000-00005E290000}"/>
    <cellStyle name="Normal 3 2 2 24 3" xfId="12087" xr:uid="{00000000-0005-0000-0000-00005F290000}"/>
    <cellStyle name="Normal 3 2 2 25" xfId="1884" xr:uid="{00000000-0005-0000-0000-000009070000}"/>
    <cellStyle name="Normal 3 2 2 25 2" xfId="12088" xr:uid="{00000000-0005-0000-0000-000061290000}"/>
    <cellStyle name="Normal 3 2 2 25 3" xfId="12089" xr:uid="{00000000-0005-0000-0000-000062290000}"/>
    <cellStyle name="Normal 3 2 2 26" xfId="1885" xr:uid="{00000000-0005-0000-0000-00000A070000}"/>
    <cellStyle name="Normal 3 2 2 26 2" xfId="12090" xr:uid="{00000000-0005-0000-0000-000064290000}"/>
    <cellStyle name="Normal 3 2 2 26 3" xfId="12091" xr:uid="{00000000-0005-0000-0000-000065290000}"/>
    <cellStyle name="Normal 3 2 2 27" xfId="1886" xr:uid="{00000000-0005-0000-0000-00000B070000}"/>
    <cellStyle name="Normal 3 2 2 27 2" xfId="12092" xr:uid="{00000000-0005-0000-0000-000067290000}"/>
    <cellStyle name="Normal 3 2 2 27 3" xfId="12093" xr:uid="{00000000-0005-0000-0000-000068290000}"/>
    <cellStyle name="Normal 3 2 2 28" xfId="1887" xr:uid="{00000000-0005-0000-0000-00000C070000}"/>
    <cellStyle name="Normal 3 2 2 28 2" xfId="12094" xr:uid="{00000000-0005-0000-0000-00006A290000}"/>
    <cellStyle name="Normal 3 2 2 28 3" xfId="12095" xr:uid="{00000000-0005-0000-0000-00006B290000}"/>
    <cellStyle name="Normal 3 2 2 29" xfId="1888" xr:uid="{00000000-0005-0000-0000-00000D070000}"/>
    <cellStyle name="Normal 3 2 2 29 2" xfId="12096" xr:uid="{00000000-0005-0000-0000-00006D290000}"/>
    <cellStyle name="Normal 3 2 2 29 3" xfId="12097" xr:uid="{00000000-0005-0000-0000-00006E290000}"/>
    <cellStyle name="Normal 3 2 2 3" xfId="1889" xr:uid="{00000000-0005-0000-0000-00000E070000}"/>
    <cellStyle name="Normal 3 2 2 3 2" xfId="12098" xr:uid="{00000000-0005-0000-0000-000070290000}"/>
    <cellStyle name="Normal 3 2 2 3 3" xfId="12099" xr:uid="{00000000-0005-0000-0000-000071290000}"/>
    <cellStyle name="Normal 3 2 2 30" xfId="1890" xr:uid="{00000000-0005-0000-0000-00000F070000}"/>
    <cellStyle name="Normal 3 2 2 30 2" xfId="12100" xr:uid="{00000000-0005-0000-0000-000073290000}"/>
    <cellStyle name="Normal 3 2 2 30 3" xfId="12101" xr:uid="{00000000-0005-0000-0000-000074290000}"/>
    <cellStyle name="Normal 3 2 2 31" xfId="1891" xr:uid="{00000000-0005-0000-0000-000010070000}"/>
    <cellStyle name="Normal 3 2 2 31 2" xfId="12102" xr:uid="{00000000-0005-0000-0000-000076290000}"/>
    <cellStyle name="Normal 3 2 2 31 3" xfId="12103" xr:uid="{00000000-0005-0000-0000-000077290000}"/>
    <cellStyle name="Normal 3 2 2 32" xfId="1892" xr:uid="{00000000-0005-0000-0000-000011070000}"/>
    <cellStyle name="Normal 3 2 2 32 2" xfId="12104" xr:uid="{00000000-0005-0000-0000-000079290000}"/>
    <cellStyle name="Normal 3 2 2 32 3" xfId="12105" xr:uid="{00000000-0005-0000-0000-00007A290000}"/>
    <cellStyle name="Normal 3 2 2 33" xfId="1893" xr:uid="{00000000-0005-0000-0000-000012070000}"/>
    <cellStyle name="Normal 3 2 2 33 2" xfId="12106" xr:uid="{00000000-0005-0000-0000-00007C290000}"/>
    <cellStyle name="Normal 3 2 2 33 3" xfId="12107" xr:uid="{00000000-0005-0000-0000-00007D290000}"/>
    <cellStyle name="Normal 3 2 2 34" xfId="12108" xr:uid="{00000000-0005-0000-0000-00007E290000}"/>
    <cellStyle name="Normal 3 2 2 34 2" xfId="12109" xr:uid="{00000000-0005-0000-0000-00007F290000}"/>
    <cellStyle name="Normal 3 2 2 34 3" xfId="12110" xr:uid="{00000000-0005-0000-0000-000080290000}"/>
    <cellStyle name="Normal 3 2 2 34 4" xfId="12111" xr:uid="{00000000-0005-0000-0000-000081290000}"/>
    <cellStyle name="Normal 3 2 2 35" xfId="5363" xr:uid="{00000000-0005-0000-0000-00003E290000}"/>
    <cellStyle name="Normal 3 2 2 4" xfId="1894" xr:uid="{00000000-0005-0000-0000-000013070000}"/>
    <cellStyle name="Normal 3 2 2 4 2" xfId="12112" xr:uid="{00000000-0005-0000-0000-000083290000}"/>
    <cellStyle name="Normal 3 2 2 4 3" xfId="12113" xr:uid="{00000000-0005-0000-0000-000084290000}"/>
    <cellStyle name="Normal 3 2 2 5" xfId="1895" xr:uid="{00000000-0005-0000-0000-000014070000}"/>
    <cellStyle name="Normal 3 2 2 5 2" xfId="12114" xr:uid="{00000000-0005-0000-0000-000086290000}"/>
    <cellStyle name="Normal 3 2 2 5 3" xfId="12115" xr:uid="{00000000-0005-0000-0000-000087290000}"/>
    <cellStyle name="Normal 3 2 2 6" xfId="1896" xr:uid="{00000000-0005-0000-0000-000015070000}"/>
    <cellStyle name="Normal 3 2 2 6 2" xfId="12116" xr:uid="{00000000-0005-0000-0000-000089290000}"/>
    <cellStyle name="Normal 3 2 2 6 3" xfId="12117" xr:uid="{00000000-0005-0000-0000-00008A290000}"/>
    <cellStyle name="Normal 3 2 2 7" xfId="1897" xr:uid="{00000000-0005-0000-0000-000016070000}"/>
    <cellStyle name="Normal 3 2 2 7 2" xfId="12118" xr:uid="{00000000-0005-0000-0000-00008C290000}"/>
    <cellStyle name="Normal 3 2 2 7 3" xfId="12119" xr:uid="{00000000-0005-0000-0000-00008D290000}"/>
    <cellStyle name="Normal 3 2 2 8" xfId="1898" xr:uid="{00000000-0005-0000-0000-000017070000}"/>
    <cellStyle name="Normal 3 2 2 8 2" xfId="12120" xr:uid="{00000000-0005-0000-0000-00008F290000}"/>
    <cellStyle name="Normal 3 2 2 8 3" xfId="12121" xr:uid="{00000000-0005-0000-0000-000090290000}"/>
    <cellStyle name="Normal 3 2 2 9" xfId="1899" xr:uid="{00000000-0005-0000-0000-000018070000}"/>
    <cellStyle name="Normal 3 2 2 9 2" xfId="12122" xr:uid="{00000000-0005-0000-0000-000092290000}"/>
    <cellStyle name="Normal 3 2 2 9 3" xfId="12123" xr:uid="{00000000-0005-0000-0000-000093290000}"/>
    <cellStyle name="Normal 3 2 20" xfId="1900" xr:uid="{00000000-0005-0000-0000-000019070000}"/>
    <cellStyle name="Normal 3 2 20 2" xfId="12124" xr:uid="{00000000-0005-0000-0000-000095290000}"/>
    <cellStyle name="Normal 3 2 20 3" xfId="12125" xr:uid="{00000000-0005-0000-0000-000096290000}"/>
    <cellStyle name="Normal 3 2 21" xfId="1901" xr:uid="{00000000-0005-0000-0000-00001A070000}"/>
    <cellStyle name="Normal 3 2 21 2" xfId="12126" xr:uid="{00000000-0005-0000-0000-000098290000}"/>
    <cellStyle name="Normal 3 2 21 3" xfId="12127" xr:uid="{00000000-0005-0000-0000-000099290000}"/>
    <cellStyle name="Normal 3 2 22" xfId="1902" xr:uid="{00000000-0005-0000-0000-00001B070000}"/>
    <cellStyle name="Normal 3 2 22 2" xfId="12128" xr:uid="{00000000-0005-0000-0000-00009B290000}"/>
    <cellStyle name="Normal 3 2 22 3" xfId="12129" xr:uid="{00000000-0005-0000-0000-00009C290000}"/>
    <cellStyle name="Normal 3 2 23" xfId="1903" xr:uid="{00000000-0005-0000-0000-00001C070000}"/>
    <cellStyle name="Normal 3 2 23 2" xfId="12130" xr:uid="{00000000-0005-0000-0000-00009E290000}"/>
    <cellStyle name="Normal 3 2 23 3" xfId="12131" xr:uid="{00000000-0005-0000-0000-00009F290000}"/>
    <cellStyle name="Normal 3 2 24" xfId="1904" xr:uid="{00000000-0005-0000-0000-00001D070000}"/>
    <cellStyle name="Normal 3 2 24 2" xfId="12132" xr:uid="{00000000-0005-0000-0000-0000A1290000}"/>
    <cellStyle name="Normal 3 2 24 3" xfId="12133" xr:uid="{00000000-0005-0000-0000-0000A2290000}"/>
    <cellStyle name="Normal 3 2 25" xfId="1905" xr:uid="{00000000-0005-0000-0000-00001E070000}"/>
    <cellStyle name="Normal 3 2 25 2" xfId="12134" xr:uid="{00000000-0005-0000-0000-0000A4290000}"/>
    <cellStyle name="Normal 3 2 25 3" xfId="12135" xr:uid="{00000000-0005-0000-0000-0000A5290000}"/>
    <cellStyle name="Normal 3 2 26" xfId="1906" xr:uid="{00000000-0005-0000-0000-00001F070000}"/>
    <cellStyle name="Normal 3 2 26 2" xfId="12136" xr:uid="{00000000-0005-0000-0000-0000A7290000}"/>
    <cellStyle name="Normal 3 2 26 3" xfId="12137" xr:uid="{00000000-0005-0000-0000-0000A8290000}"/>
    <cellStyle name="Normal 3 2 27" xfId="1907" xr:uid="{00000000-0005-0000-0000-000020070000}"/>
    <cellStyle name="Normal 3 2 27 2" xfId="12138" xr:uid="{00000000-0005-0000-0000-0000AA290000}"/>
    <cellStyle name="Normal 3 2 27 3" xfId="12139" xr:uid="{00000000-0005-0000-0000-0000AB290000}"/>
    <cellStyle name="Normal 3 2 28" xfId="1908" xr:uid="{00000000-0005-0000-0000-000021070000}"/>
    <cellStyle name="Normal 3 2 28 2" xfId="12140" xr:uid="{00000000-0005-0000-0000-0000AD290000}"/>
    <cellStyle name="Normal 3 2 28 3" xfId="12141" xr:uid="{00000000-0005-0000-0000-0000AE290000}"/>
    <cellStyle name="Normal 3 2 29" xfId="1909" xr:uid="{00000000-0005-0000-0000-000022070000}"/>
    <cellStyle name="Normal 3 2 29 2" xfId="12142" xr:uid="{00000000-0005-0000-0000-0000B0290000}"/>
    <cellStyle name="Normal 3 2 29 3" xfId="12143" xr:uid="{00000000-0005-0000-0000-0000B1290000}"/>
    <cellStyle name="Normal 3 2 3" xfId="1910" xr:uid="{00000000-0005-0000-0000-000023070000}"/>
    <cellStyle name="Normal 3 2 3 2" xfId="12144" xr:uid="{00000000-0005-0000-0000-0000B3290000}"/>
    <cellStyle name="Normal 3 2 3 3" xfId="12145" xr:uid="{00000000-0005-0000-0000-0000B4290000}"/>
    <cellStyle name="Normal 3 2 30" xfId="1911" xr:uid="{00000000-0005-0000-0000-000024070000}"/>
    <cellStyle name="Normal 3 2 30 2" xfId="12146" xr:uid="{00000000-0005-0000-0000-0000B6290000}"/>
    <cellStyle name="Normal 3 2 30 3" xfId="12147" xr:uid="{00000000-0005-0000-0000-0000B7290000}"/>
    <cellStyle name="Normal 3 2 31" xfId="1912" xr:uid="{00000000-0005-0000-0000-000025070000}"/>
    <cellStyle name="Normal 3 2 31 2" xfId="12148" xr:uid="{00000000-0005-0000-0000-0000B9290000}"/>
    <cellStyle name="Normal 3 2 31 3" xfId="12149" xr:uid="{00000000-0005-0000-0000-0000BA290000}"/>
    <cellStyle name="Normal 3 2 32" xfId="1913" xr:uid="{00000000-0005-0000-0000-000026070000}"/>
    <cellStyle name="Normal 3 2 32 2" xfId="12150" xr:uid="{00000000-0005-0000-0000-0000BC290000}"/>
    <cellStyle name="Normal 3 2 32 3" xfId="12151" xr:uid="{00000000-0005-0000-0000-0000BD290000}"/>
    <cellStyle name="Normal 3 2 33" xfId="1914" xr:uid="{00000000-0005-0000-0000-000027070000}"/>
    <cellStyle name="Normal 3 2 33 2" xfId="12152" xr:uid="{00000000-0005-0000-0000-0000BF290000}"/>
    <cellStyle name="Normal 3 2 33 3" xfId="12153" xr:uid="{00000000-0005-0000-0000-0000C0290000}"/>
    <cellStyle name="Normal 3 2 34" xfId="1915" xr:uid="{00000000-0005-0000-0000-000028070000}"/>
    <cellStyle name="Normal 3 2 34 2" xfId="12154" xr:uid="{00000000-0005-0000-0000-0000C2290000}"/>
    <cellStyle name="Normal 3 2 34 3" xfId="12155" xr:uid="{00000000-0005-0000-0000-0000C3290000}"/>
    <cellStyle name="Normal 3 2 35" xfId="1916" xr:uid="{00000000-0005-0000-0000-000029070000}"/>
    <cellStyle name="Normal 3 2 35 2" xfId="12156" xr:uid="{00000000-0005-0000-0000-0000C5290000}"/>
    <cellStyle name="Normal 3 2 35 3" xfId="12157" xr:uid="{00000000-0005-0000-0000-0000C6290000}"/>
    <cellStyle name="Normal 3 2 36" xfId="1917" xr:uid="{00000000-0005-0000-0000-00002A070000}"/>
    <cellStyle name="Normal 3 2 36 2" xfId="12158" xr:uid="{00000000-0005-0000-0000-0000C8290000}"/>
    <cellStyle name="Normal 3 2 36 3" xfId="12159" xr:uid="{00000000-0005-0000-0000-0000C9290000}"/>
    <cellStyle name="Normal 3 2 37" xfId="1918" xr:uid="{00000000-0005-0000-0000-00002B070000}"/>
    <cellStyle name="Normal 3 2 37 2" xfId="12160" xr:uid="{00000000-0005-0000-0000-0000CB290000}"/>
    <cellStyle name="Normal 3 2 37 3" xfId="12161" xr:uid="{00000000-0005-0000-0000-0000CC290000}"/>
    <cellStyle name="Normal 3 2 38" xfId="1919" xr:uid="{00000000-0005-0000-0000-00002C070000}"/>
    <cellStyle name="Normal 3 2 38 2" xfId="12162" xr:uid="{00000000-0005-0000-0000-0000CE290000}"/>
    <cellStyle name="Normal 3 2 38 3" xfId="12163" xr:uid="{00000000-0005-0000-0000-0000CF290000}"/>
    <cellStyle name="Normal 3 2 39" xfId="1920" xr:uid="{00000000-0005-0000-0000-00002D070000}"/>
    <cellStyle name="Normal 3 2 39 2" xfId="12164" xr:uid="{00000000-0005-0000-0000-0000D1290000}"/>
    <cellStyle name="Normal 3 2 39 3" xfId="12165" xr:uid="{00000000-0005-0000-0000-0000D2290000}"/>
    <cellStyle name="Normal 3 2 4" xfId="1921" xr:uid="{00000000-0005-0000-0000-00002E070000}"/>
    <cellStyle name="Normal 3 2 4 2" xfId="12166" xr:uid="{00000000-0005-0000-0000-0000D4290000}"/>
    <cellStyle name="Normal 3 2 4 3" xfId="12167" xr:uid="{00000000-0005-0000-0000-0000D5290000}"/>
    <cellStyle name="Normal 3 2 40" xfId="1922" xr:uid="{00000000-0005-0000-0000-00002F070000}"/>
    <cellStyle name="Normal 3 2 40 2" xfId="12168" xr:uid="{00000000-0005-0000-0000-0000D7290000}"/>
    <cellStyle name="Normal 3 2 40 3" xfId="12169" xr:uid="{00000000-0005-0000-0000-0000D8290000}"/>
    <cellStyle name="Normal 3 2 41" xfId="1923" xr:uid="{00000000-0005-0000-0000-000030070000}"/>
    <cellStyle name="Normal 3 2 41 2" xfId="12170" xr:uid="{00000000-0005-0000-0000-0000DA290000}"/>
    <cellStyle name="Normal 3 2 41 3" xfId="12171" xr:uid="{00000000-0005-0000-0000-0000DB290000}"/>
    <cellStyle name="Normal 3 2 42" xfId="1924" xr:uid="{00000000-0005-0000-0000-000031070000}"/>
    <cellStyle name="Normal 3 2 42 2" xfId="12172" xr:uid="{00000000-0005-0000-0000-0000DD290000}"/>
    <cellStyle name="Normal 3 2 42 3" xfId="12173" xr:uid="{00000000-0005-0000-0000-0000DE290000}"/>
    <cellStyle name="Normal 3 2 43" xfId="1925" xr:uid="{00000000-0005-0000-0000-000032070000}"/>
    <cellStyle name="Normal 3 2 43 2" xfId="12174" xr:uid="{00000000-0005-0000-0000-0000E0290000}"/>
    <cellStyle name="Normal 3 2 43 3" xfId="12175" xr:uid="{00000000-0005-0000-0000-0000E1290000}"/>
    <cellStyle name="Normal 3 2 44" xfId="1926" xr:uid="{00000000-0005-0000-0000-000033070000}"/>
    <cellStyle name="Normal 3 2 44 2" xfId="12176" xr:uid="{00000000-0005-0000-0000-0000E3290000}"/>
    <cellStyle name="Normal 3 2 44 3" xfId="12177" xr:uid="{00000000-0005-0000-0000-0000E4290000}"/>
    <cellStyle name="Normal 3 2 45" xfId="1927" xr:uid="{00000000-0005-0000-0000-000034070000}"/>
    <cellStyle name="Normal 3 2 45 2" xfId="12178" xr:uid="{00000000-0005-0000-0000-0000E6290000}"/>
    <cellStyle name="Normal 3 2 45 3" xfId="12179" xr:uid="{00000000-0005-0000-0000-0000E7290000}"/>
    <cellStyle name="Normal 3 2 46" xfId="1928" xr:uid="{00000000-0005-0000-0000-000035070000}"/>
    <cellStyle name="Normal 3 2 46 2" xfId="12180" xr:uid="{00000000-0005-0000-0000-0000E9290000}"/>
    <cellStyle name="Normal 3 2 46 3" xfId="12181" xr:uid="{00000000-0005-0000-0000-0000EA290000}"/>
    <cellStyle name="Normal 3 2 47" xfId="1929" xr:uid="{00000000-0005-0000-0000-000036070000}"/>
    <cellStyle name="Normal 3 2 47 2" xfId="12182" xr:uid="{00000000-0005-0000-0000-0000EC290000}"/>
    <cellStyle name="Normal 3 2 47 3" xfId="12183" xr:uid="{00000000-0005-0000-0000-0000ED290000}"/>
    <cellStyle name="Normal 3 2 48" xfId="1930" xr:uid="{00000000-0005-0000-0000-000037070000}"/>
    <cellStyle name="Normal 3 2 48 2" xfId="12184" xr:uid="{00000000-0005-0000-0000-0000EF290000}"/>
    <cellStyle name="Normal 3 2 48 3" xfId="12185" xr:uid="{00000000-0005-0000-0000-0000F0290000}"/>
    <cellStyle name="Normal 3 2 49" xfId="1931" xr:uid="{00000000-0005-0000-0000-000038070000}"/>
    <cellStyle name="Normal 3 2 49 2" xfId="12186" xr:uid="{00000000-0005-0000-0000-0000F2290000}"/>
    <cellStyle name="Normal 3 2 49 3" xfId="12187" xr:uid="{00000000-0005-0000-0000-0000F3290000}"/>
    <cellStyle name="Normal 3 2 5" xfId="1932" xr:uid="{00000000-0005-0000-0000-000039070000}"/>
    <cellStyle name="Normal 3 2 5 2" xfId="12188" xr:uid="{00000000-0005-0000-0000-0000F5290000}"/>
    <cellStyle name="Normal 3 2 5 3" xfId="12189" xr:uid="{00000000-0005-0000-0000-0000F6290000}"/>
    <cellStyle name="Normal 3 2 50" xfId="1933" xr:uid="{00000000-0005-0000-0000-00003A070000}"/>
    <cellStyle name="Normal 3 2 50 2" xfId="12190" xr:uid="{00000000-0005-0000-0000-0000F8290000}"/>
    <cellStyle name="Normal 3 2 50 3" xfId="12191" xr:uid="{00000000-0005-0000-0000-0000F9290000}"/>
    <cellStyle name="Normal 3 2 51" xfId="1934" xr:uid="{00000000-0005-0000-0000-00003B070000}"/>
    <cellStyle name="Normal 3 2 51 2" xfId="12192" xr:uid="{00000000-0005-0000-0000-0000FB290000}"/>
    <cellStyle name="Normal 3 2 51 3" xfId="12193" xr:uid="{00000000-0005-0000-0000-0000FC290000}"/>
    <cellStyle name="Normal 3 2 52" xfId="1935" xr:uid="{00000000-0005-0000-0000-00003C070000}"/>
    <cellStyle name="Normal 3 2 52 2" xfId="12194" xr:uid="{00000000-0005-0000-0000-0000FE290000}"/>
    <cellStyle name="Normal 3 2 52 3" xfId="12195" xr:uid="{00000000-0005-0000-0000-0000FF290000}"/>
    <cellStyle name="Normal 3 2 53" xfId="1936" xr:uid="{00000000-0005-0000-0000-00003D070000}"/>
    <cellStyle name="Normal 3 2 53 2" xfId="12196" xr:uid="{00000000-0005-0000-0000-0000012A0000}"/>
    <cellStyle name="Normal 3 2 53 3" xfId="12197" xr:uid="{00000000-0005-0000-0000-0000022A0000}"/>
    <cellStyle name="Normal 3 2 54" xfId="1937" xr:uid="{00000000-0005-0000-0000-00003E070000}"/>
    <cellStyle name="Normal 3 2 54 2" xfId="12198" xr:uid="{00000000-0005-0000-0000-0000042A0000}"/>
    <cellStyle name="Normal 3 2 54 3" xfId="12199" xr:uid="{00000000-0005-0000-0000-0000052A0000}"/>
    <cellStyle name="Normal 3 2 55" xfId="1938" xr:uid="{00000000-0005-0000-0000-00003F070000}"/>
    <cellStyle name="Normal 3 2 55 2" xfId="12200" xr:uid="{00000000-0005-0000-0000-0000072A0000}"/>
    <cellStyle name="Normal 3 2 55 3" xfId="12201" xr:uid="{00000000-0005-0000-0000-0000082A0000}"/>
    <cellStyle name="Normal 3 2 56" xfId="12202" xr:uid="{00000000-0005-0000-0000-0000092A0000}"/>
    <cellStyle name="Normal 3 2 56 2" xfId="12203" xr:uid="{00000000-0005-0000-0000-00000A2A0000}"/>
    <cellStyle name="Normal 3 2 56 3" xfId="12204" xr:uid="{00000000-0005-0000-0000-00000B2A0000}"/>
    <cellStyle name="Normal 3 2 56 4" xfId="12205" xr:uid="{00000000-0005-0000-0000-00000C2A0000}"/>
    <cellStyle name="Normal 3 2 57" xfId="12206" xr:uid="{00000000-0005-0000-0000-00000D2A0000}"/>
    <cellStyle name="Normal 3 2 57 2" xfId="12207" xr:uid="{00000000-0005-0000-0000-00000E2A0000}"/>
    <cellStyle name="Normal 3 2 58" xfId="12208" xr:uid="{00000000-0005-0000-0000-00000F2A0000}"/>
    <cellStyle name="Normal 3 2 59" xfId="5364" xr:uid="{00000000-0005-0000-0000-000029290000}"/>
    <cellStyle name="Normal 3 2 6" xfId="1939" xr:uid="{00000000-0005-0000-0000-000040070000}"/>
    <cellStyle name="Normal 3 2 6 2" xfId="12209" xr:uid="{00000000-0005-0000-0000-0000112A0000}"/>
    <cellStyle name="Normal 3 2 6 3" xfId="12210" xr:uid="{00000000-0005-0000-0000-0000122A0000}"/>
    <cellStyle name="Normal 3 2 7" xfId="1940" xr:uid="{00000000-0005-0000-0000-000041070000}"/>
    <cellStyle name="Normal 3 2 7 2" xfId="12211" xr:uid="{00000000-0005-0000-0000-0000142A0000}"/>
    <cellStyle name="Normal 3 2 7 3" xfId="12212" xr:uid="{00000000-0005-0000-0000-0000152A0000}"/>
    <cellStyle name="Normal 3 2 8" xfId="1941" xr:uid="{00000000-0005-0000-0000-000042070000}"/>
    <cellStyle name="Normal 3 2 8 2" xfId="12213" xr:uid="{00000000-0005-0000-0000-0000172A0000}"/>
    <cellStyle name="Normal 3 2 8 3" xfId="12214" xr:uid="{00000000-0005-0000-0000-0000182A0000}"/>
    <cellStyle name="Normal 3 2 9" xfId="1942" xr:uid="{00000000-0005-0000-0000-000043070000}"/>
    <cellStyle name="Normal 3 2 9 2" xfId="12215" xr:uid="{00000000-0005-0000-0000-00001A2A0000}"/>
    <cellStyle name="Normal 3 2 9 3" xfId="12216" xr:uid="{00000000-0005-0000-0000-00001B2A0000}"/>
    <cellStyle name="Normal 3 2_App b.3 Unspent_" xfId="1943" xr:uid="{00000000-0005-0000-0000-000044070000}"/>
    <cellStyle name="Normal 3 20" xfId="1944" xr:uid="{00000000-0005-0000-0000-000045070000}"/>
    <cellStyle name="Normal 3 20 10" xfId="1945" xr:uid="{00000000-0005-0000-0000-000046070000}"/>
    <cellStyle name="Normal 3 20 10 2" xfId="12217" xr:uid="{00000000-0005-0000-0000-00001F2A0000}"/>
    <cellStyle name="Normal 3 20 10 3" xfId="12218" xr:uid="{00000000-0005-0000-0000-0000202A0000}"/>
    <cellStyle name="Normal 3 20 11" xfId="1946" xr:uid="{00000000-0005-0000-0000-000047070000}"/>
    <cellStyle name="Normal 3 20 11 2" xfId="12219" xr:uid="{00000000-0005-0000-0000-0000222A0000}"/>
    <cellStyle name="Normal 3 20 11 3" xfId="12220" xr:uid="{00000000-0005-0000-0000-0000232A0000}"/>
    <cellStyle name="Normal 3 20 12" xfId="1947" xr:uid="{00000000-0005-0000-0000-000048070000}"/>
    <cellStyle name="Normal 3 20 12 2" xfId="12221" xr:uid="{00000000-0005-0000-0000-0000252A0000}"/>
    <cellStyle name="Normal 3 20 12 3" xfId="12222" xr:uid="{00000000-0005-0000-0000-0000262A0000}"/>
    <cellStyle name="Normal 3 20 13" xfId="1948" xr:uid="{00000000-0005-0000-0000-000049070000}"/>
    <cellStyle name="Normal 3 20 13 2" xfId="12223" xr:uid="{00000000-0005-0000-0000-0000282A0000}"/>
    <cellStyle name="Normal 3 20 13 3" xfId="12224" xr:uid="{00000000-0005-0000-0000-0000292A0000}"/>
    <cellStyle name="Normal 3 20 14" xfId="1949" xr:uid="{00000000-0005-0000-0000-00004A070000}"/>
    <cellStyle name="Normal 3 20 14 2" xfId="12225" xr:uid="{00000000-0005-0000-0000-00002B2A0000}"/>
    <cellStyle name="Normal 3 20 14 3" xfId="12226" xr:uid="{00000000-0005-0000-0000-00002C2A0000}"/>
    <cellStyle name="Normal 3 20 15" xfId="1950" xr:uid="{00000000-0005-0000-0000-00004B070000}"/>
    <cellStyle name="Normal 3 20 15 2" xfId="12227" xr:uid="{00000000-0005-0000-0000-00002E2A0000}"/>
    <cellStyle name="Normal 3 20 15 3" xfId="12228" xr:uid="{00000000-0005-0000-0000-00002F2A0000}"/>
    <cellStyle name="Normal 3 20 16" xfId="1951" xr:uid="{00000000-0005-0000-0000-00004C070000}"/>
    <cellStyle name="Normal 3 20 16 2" xfId="12229" xr:uid="{00000000-0005-0000-0000-0000312A0000}"/>
    <cellStyle name="Normal 3 20 16 3" xfId="12230" xr:uid="{00000000-0005-0000-0000-0000322A0000}"/>
    <cellStyle name="Normal 3 20 17" xfId="1952" xr:uid="{00000000-0005-0000-0000-00004D070000}"/>
    <cellStyle name="Normal 3 20 17 2" xfId="12231" xr:uid="{00000000-0005-0000-0000-0000342A0000}"/>
    <cellStyle name="Normal 3 20 17 3" xfId="12232" xr:uid="{00000000-0005-0000-0000-0000352A0000}"/>
    <cellStyle name="Normal 3 20 18" xfId="1953" xr:uid="{00000000-0005-0000-0000-00004E070000}"/>
    <cellStyle name="Normal 3 20 18 2" xfId="12233" xr:uid="{00000000-0005-0000-0000-0000372A0000}"/>
    <cellStyle name="Normal 3 20 18 3" xfId="12234" xr:uid="{00000000-0005-0000-0000-0000382A0000}"/>
    <cellStyle name="Normal 3 20 19" xfId="1954" xr:uid="{00000000-0005-0000-0000-00004F070000}"/>
    <cellStyle name="Normal 3 20 19 2" xfId="12235" xr:uid="{00000000-0005-0000-0000-00003A2A0000}"/>
    <cellStyle name="Normal 3 20 19 3" xfId="12236" xr:uid="{00000000-0005-0000-0000-00003B2A0000}"/>
    <cellStyle name="Normal 3 20 2" xfId="1955" xr:uid="{00000000-0005-0000-0000-000050070000}"/>
    <cellStyle name="Normal 3 20 2 2" xfId="12237" xr:uid="{00000000-0005-0000-0000-00003D2A0000}"/>
    <cellStyle name="Normal 3 20 2 3" xfId="12238" xr:uid="{00000000-0005-0000-0000-00003E2A0000}"/>
    <cellStyle name="Normal 3 20 20" xfId="1956" xr:uid="{00000000-0005-0000-0000-000051070000}"/>
    <cellStyle name="Normal 3 20 20 2" xfId="12239" xr:uid="{00000000-0005-0000-0000-0000402A0000}"/>
    <cellStyle name="Normal 3 20 20 3" xfId="12240" xr:uid="{00000000-0005-0000-0000-0000412A0000}"/>
    <cellStyle name="Normal 3 20 21" xfId="1957" xr:uid="{00000000-0005-0000-0000-000052070000}"/>
    <cellStyle name="Normal 3 20 21 2" xfId="12241" xr:uid="{00000000-0005-0000-0000-0000432A0000}"/>
    <cellStyle name="Normal 3 20 21 3" xfId="12242" xr:uid="{00000000-0005-0000-0000-0000442A0000}"/>
    <cellStyle name="Normal 3 20 22" xfId="1958" xr:uid="{00000000-0005-0000-0000-000053070000}"/>
    <cellStyle name="Normal 3 20 22 2" xfId="12243" xr:uid="{00000000-0005-0000-0000-0000462A0000}"/>
    <cellStyle name="Normal 3 20 22 3" xfId="12244" xr:uid="{00000000-0005-0000-0000-0000472A0000}"/>
    <cellStyle name="Normal 3 20 23" xfId="1959" xr:uid="{00000000-0005-0000-0000-000054070000}"/>
    <cellStyle name="Normal 3 20 23 2" xfId="12245" xr:uid="{00000000-0005-0000-0000-0000492A0000}"/>
    <cellStyle name="Normal 3 20 23 3" xfId="12246" xr:uid="{00000000-0005-0000-0000-00004A2A0000}"/>
    <cellStyle name="Normal 3 20 24" xfId="12247" xr:uid="{00000000-0005-0000-0000-00004B2A0000}"/>
    <cellStyle name="Normal 3 20 25" xfId="12248" xr:uid="{00000000-0005-0000-0000-00004C2A0000}"/>
    <cellStyle name="Normal 3 20 3" xfId="1960" xr:uid="{00000000-0005-0000-0000-000055070000}"/>
    <cellStyle name="Normal 3 20 3 2" xfId="12249" xr:uid="{00000000-0005-0000-0000-00004E2A0000}"/>
    <cellStyle name="Normal 3 20 3 3" xfId="12250" xr:uid="{00000000-0005-0000-0000-00004F2A0000}"/>
    <cellStyle name="Normal 3 20 4" xfId="1961" xr:uid="{00000000-0005-0000-0000-000056070000}"/>
    <cellStyle name="Normal 3 20 4 2" xfId="12251" xr:uid="{00000000-0005-0000-0000-0000512A0000}"/>
    <cellStyle name="Normal 3 20 4 3" xfId="12252" xr:uid="{00000000-0005-0000-0000-0000522A0000}"/>
    <cellStyle name="Normal 3 20 5" xfId="1962" xr:uid="{00000000-0005-0000-0000-000057070000}"/>
    <cellStyle name="Normal 3 20 5 2" xfId="12253" xr:uid="{00000000-0005-0000-0000-0000542A0000}"/>
    <cellStyle name="Normal 3 20 5 3" xfId="12254" xr:uid="{00000000-0005-0000-0000-0000552A0000}"/>
    <cellStyle name="Normal 3 20 6" xfId="1963" xr:uid="{00000000-0005-0000-0000-000058070000}"/>
    <cellStyle name="Normal 3 20 6 2" xfId="12255" xr:uid="{00000000-0005-0000-0000-0000572A0000}"/>
    <cellStyle name="Normal 3 20 6 3" xfId="12256" xr:uid="{00000000-0005-0000-0000-0000582A0000}"/>
    <cellStyle name="Normal 3 20 7" xfId="1964" xr:uid="{00000000-0005-0000-0000-000059070000}"/>
    <cellStyle name="Normal 3 20 7 2" xfId="12257" xr:uid="{00000000-0005-0000-0000-00005A2A0000}"/>
    <cellStyle name="Normal 3 20 7 3" xfId="12258" xr:uid="{00000000-0005-0000-0000-00005B2A0000}"/>
    <cellStyle name="Normal 3 20 8" xfId="1965" xr:uid="{00000000-0005-0000-0000-00005A070000}"/>
    <cellStyle name="Normal 3 20 8 2" xfId="12259" xr:uid="{00000000-0005-0000-0000-00005D2A0000}"/>
    <cellStyle name="Normal 3 20 8 3" xfId="12260" xr:uid="{00000000-0005-0000-0000-00005E2A0000}"/>
    <cellStyle name="Normal 3 20 9" xfId="1966" xr:uid="{00000000-0005-0000-0000-00005B070000}"/>
    <cellStyle name="Normal 3 20 9 2" xfId="12261" xr:uid="{00000000-0005-0000-0000-0000602A0000}"/>
    <cellStyle name="Normal 3 20 9 3" xfId="12262" xr:uid="{00000000-0005-0000-0000-0000612A0000}"/>
    <cellStyle name="Normal 3 21" xfId="1967" xr:uid="{00000000-0005-0000-0000-00005C070000}"/>
    <cellStyle name="Normal 3 21 10" xfId="1968" xr:uid="{00000000-0005-0000-0000-00005D070000}"/>
    <cellStyle name="Normal 3 21 10 2" xfId="12263" xr:uid="{00000000-0005-0000-0000-0000642A0000}"/>
    <cellStyle name="Normal 3 21 10 3" xfId="12264" xr:uid="{00000000-0005-0000-0000-0000652A0000}"/>
    <cellStyle name="Normal 3 21 11" xfId="1969" xr:uid="{00000000-0005-0000-0000-00005E070000}"/>
    <cellStyle name="Normal 3 21 11 2" xfId="12265" xr:uid="{00000000-0005-0000-0000-0000672A0000}"/>
    <cellStyle name="Normal 3 21 11 3" xfId="12266" xr:uid="{00000000-0005-0000-0000-0000682A0000}"/>
    <cellStyle name="Normal 3 21 12" xfId="1970" xr:uid="{00000000-0005-0000-0000-00005F070000}"/>
    <cellStyle name="Normal 3 21 12 2" xfId="12267" xr:uid="{00000000-0005-0000-0000-00006A2A0000}"/>
    <cellStyle name="Normal 3 21 12 3" xfId="12268" xr:uid="{00000000-0005-0000-0000-00006B2A0000}"/>
    <cellStyle name="Normal 3 21 13" xfId="1971" xr:uid="{00000000-0005-0000-0000-000060070000}"/>
    <cellStyle name="Normal 3 21 13 2" xfId="12269" xr:uid="{00000000-0005-0000-0000-00006D2A0000}"/>
    <cellStyle name="Normal 3 21 13 3" xfId="12270" xr:uid="{00000000-0005-0000-0000-00006E2A0000}"/>
    <cellStyle name="Normal 3 21 14" xfId="1972" xr:uid="{00000000-0005-0000-0000-000061070000}"/>
    <cellStyle name="Normal 3 21 14 2" xfId="12271" xr:uid="{00000000-0005-0000-0000-0000702A0000}"/>
    <cellStyle name="Normal 3 21 14 3" xfId="12272" xr:uid="{00000000-0005-0000-0000-0000712A0000}"/>
    <cellStyle name="Normal 3 21 15" xfId="1973" xr:uid="{00000000-0005-0000-0000-000062070000}"/>
    <cellStyle name="Normal 3 21 15 2" xfId="12273" xr:uid="{00000000-0005-0000-0000-0000732A0000}"/>
    <cellStyle name="Normal 3 21 15 3" xfId="12274" xr:uid="{00000000-0005-0000-0000-0000742A0000}"/>
    <cellStyle name="Normal 3 21 16" xfId="1974" xr:uid="{00000000-0005-0000-0000-000063070000}"/>
    <cellStyle name="Normal 3 21 16 2" xfId="12275" xr:uid="{00000000-0005-0000-0000-0000762A0000}"/>
    <cellStyle name="Normal 3 21 16 3" xfId="12276" xr:uid="{00000000-0005-0000-0000-0000772A0000}"/>
    <cellStyle name="Normal 3 21 17" xfId="1975" xr:uid="{00000000-0005-0000-0000-000064070000}"/>
    <cellStyle name="Normal 3 21 17 2" xfId="12277" xr:uid="{00000000-0005-0000-0000-0000792A0000}"/>
    <cellStyle name="Normal 3 21 17 3" xfId="12278" xr:uid="{00000000-0005-0000-0000-00007A2A0000}"/>
    <cellStyle name="Normal 3 21 18" xfId="1976" xr:uid="{00000000-0005-0000-0000-000065070000}"/>
    <cellStyle name="Normal 3 21 18 2" xfId="12279" xr:uid="{00000000-0005-0000-0000-00007C2A0000}"/>
    <cellStyle name="Normal 3 21 18 3" xfId="12280" xr:uid="{00000000-0005-0000-0000-00007D2A0000}"/>
    <cellStyle name="Normal 3 21 19" xfId="1977" xr:uid="{00000000-0005-0000-0000-000066070000}"/>
    <cellStyle name="Normal 3 21 19 2" xfId="12281" xr:uid="{00000000-0005-0000-0000-00007F2A0000}"/>
    <cellStyle name="Normal 3 21 19 3" xfId="12282" xr:uid="{00000000-0005-0000-0000-0000802A0000}"/>
    <cellStyle name="Normal 3 21 2" xfId="1978" xr:uid="{00000000-0005-0000-0000-000067070000}"/>
    <cellStyle name="Normal 3 21 2 2" xfId="12283" xr:uid="{00000000-0005-0000-0000-0000822A0000}"/>
    <cellStyle name="Normal 3 21 2 3" xfId="12284" xr:uid="{00000000-0005-0000-0000-0000832A0000}"/>
    <cellStyle name="Normal 3 21 20" xfId="1979" xr:uid="{00000000-0005-0000-0000-000068070000}"/>
    <cellStyle name="Normal 3 21 20 2" xfId="12285" xr:uid="{00000000-0005-0000-0000-0000852A0000}"/>
    <cellStyle name="Normal 3 21 20 3" xfId="12286" xr:uid="{00000000-0005-0000-0000-0000862A0000}"/>
    <cellStyle name="Normal 3 21 21" xfId="1980" xr:uid="{00000000-0005-0000-0000-000069070000}"/>
    <cellStyle name="Normal 3 21 21 2" xfId="12287" xr:uid="{00000000-0005-0000-0000-0000882A0000}"/>
    <cellStyle name="Normal 3 21 21 3" xfId="12288" xr:uid="{00000000-0005-0000-0000-0000892A0000}"/>
    <cellStyle name="Normal 3 21 22" xfId="1981" xr:uid="{00000000-0005-0000-0000-00006A070000}"/>
    <cellStyle name="Normal 3 21 22 2" xfId="12289" xr:uid="{00000000-0005-0000-0000-00008B2A0000}"/>
    <cellStyle name="Normal 3 21 22 3" xfId="12290" xr:uid="{00000000-0005-0000-0000-00008C2A0000}"/>
    <cellStyle name="Normal 3 21 23" xfId="1982" xr:uid="{00000000-0005-0000-0000-00006B070000}"/>
    <cellStyle name="Normal 3 21 23 2" xfId="12291" xr:uid="{00000000-0005-0000-0000-00008E2A0000}"/>
    <cellStyle name="Normal 3 21 23 3" xfId="12292" xr:uid="{00000000-0005-0000-0000-00008F2A0000}"/>
    <cellStyle name="Normal 3 21 24" xfId="12293" xr:uid="{00000000-0005-0000-0000-0000902A0000}"/>
    <cellStyle name="Normal 3 21 25" xfId="12294" xr:uid="{00000000-0005-0000-0000-0000912A0000}"/>
    <cellStyle name="Normal 3 21 3" xfId="1983" xr:uid="{00000000-0005-0000-0000-00006C070000}"/>
    <cellStyle name="Normal 3 21 3 2" xfId="12295" xr:uid="{00000000-0005-0000-0000-0000932A0000}"/>
    <cellStyle name="Normal 3 21 3 3" xfId="12296" xr:uid="{00000000-0005-0000-0000-0000942A0000}"/>
    <cellStyle name="Normal 3 21 4" xfId="1984" xr:uid="{00000000-0005-0000-0000-00006D070000}"/>
    <cellStyle name="Normal 3 21 4 2" xfId="12297" xr:uid="{00000000-0005-0000-0000-0000962A0000}"/>
    <cellStyle name="Normal 3 21 4 3" xfId="12298" xr:uid="{00000000-0005-0000-0000-0000972A0000}"/>
    <cellStyle name="Normal 3 21 5" xfId="1985" xr:uid="{00000000-0005-0000-0000-00006E070000}"/>
    <cellStyle name="Normal 3 21 5 2" xfId="12299" xr:uid="{00000000-0005-0000-0000-0000992A0000}"/>
    <cellStyle name="Normal 3 21 5 3" xfId="12300" xr:uid="{00000000-0005-0000-0000-00009A2A0000}"/>
    <cellStyle name="Normal 3 21 6" xfId="1986" xr:uid="{00000000-0005-0000-0000-00006F070000}"/>
    <cellStyle name="Normal 3 21 6 2" xfId="12301" xr:uid="{00000000-0005-0000-0000-00009C2A0000}"/>
    <cellStyle name="Normal 3 21 6 3" xfId="12302" xr:uid="{00000000-0005-0000-0000-00009D2A0000}"/>
    <cellStyle name="Normal 3 21 7" xfId="1987" xr:uid="{00000000-0005-0000-0000-000070070000}"/>
    <cellStyle name="Normal 3 21 7 2" xfId="12303" xr:uid="{00000000-0005-0000-0000-00009F2A0000}"/>
    <cellStyle name="Normal 3 21 7 3" xfId="12304" xr:uid="{00000000-0005-0000-0000-0000A02A0000}"/>
    <cellStyle name="Normal 3 21 8" xfId="1988" xr:uid="{00000000-0005-0000-0000-000071070000}"/>
    <cellStyle name="Normal 3 21 8 2" xfId="12305" xr:uid="{00000000-0005-0000-0000-0000A22A0000}"/>
    <cellStyle name="Normal 3 21 8 3" xfId="12306" xr:uid="{00000000-0005-0000-0000-0000A32A0000}"/>
    <cellStyle name="Normal 3 21 9" xfId="1989" xr:uid="{00000000-0005-0000-0000-000072070000}"/>
    <cellStyle name="Normal 3 21 9 2" xfId="12307" xr:uid="{00000000-0005-0000-0000-0000A52A0000}"/>
    <cellStyle name="Normal 3 21 9 3" xfId="12308" xr:uid="{00000000-0005-0000-0000-0000A62A0000}"/>
    <cellStyle name="Normal 3 22" xfId="1990" xr:uid="{00000000-0005-0000-0000-000073070000}"/>
    <cellStyle name="Normal 3 22 10" xfId="1991" xr:uid="{00000000-0005-0000-0000-000074070000}"/>
    <cellStyle name="Normal 3 22 10 2" xfId="12309" xr:uid="{00000000-0005-0000-0000-0000A92A0000}"/>
    <cellStyle name="Normal 3 22 10 3" xfId="12310" xr:uid="{00000000-0005-0000-0000-0000AA2A0000}"/>
    <cellStyle name="Normal 3 22 11" xfId="1992" xr:uid="{00000000-0005-0000-0000-000075070000}"/>
    <cellStyle name="Normal 3 22 11 2" xfId="12311" xr:uid="{00000000-0005-0000-0000-0000AC2A0000}"/>
    <cellStyle name="Normal 3 22 11 3" xfId="12312" xr:uid="{00000000-0005-0000-0000-0000AD2A0000}"/>
    <cellStyle name="Normal 3 22 12" xfId="1993" xr:uid="{00000000-0005-0000-0000-000076070000}"/>
    <cellStyle name="Normal 3 22 12 2" xfId="12313" xr:uid="{00000000-0005-0000-0000-0000AF2A0000}"/>
    <cellStyle name="Normal 3 22 12 3" xfId="12314" xr:uid="{00000000-0005-0000-0000-0000B02A0000}"/>
    <cellStyle name="Normal 3 22 13" xfId="1994" xr:uid="{00000000-0005-0000-0000-000077070000}"/>
    <cellStyle name="Normal 3 22 13 2" xfId="12315" xr:uid="{00000000-0005-0000-0000-0000B22A0000}"/>
    <cellStyle name="Normal 3 22 13 3" xfId="12316" xr:uid="{00000000-0005-0000-0000-0000B32A0000}"/>
    <cellStyle name="Normal 3 22 14" xfId="1995" xr:uid="{00000000-0005-0000-0000-000078070000}"/>
    <cellStyle name="Normal 3 22 14 2" xfId="12317" xr:uid="{00000000-0005-0000-0000-0000B52A0000}"/>
    <cellStyle name="Normal 3 22 14 3" xfId="12318" xr:uid="{00000000-0005-0000-0000-0000B62A0000}"/>
    <cellStyle name="Normal 3 22 15" xfId="1996" xr:uid="{00000000-0005-0000-0000-000079070000}"/>
    <cellStyle name="Normal 3 22 15 2" xfId="12319" xr:uid="{00000000-0005-0000-0000-0000B82A0000}"/>
    <cellStyle name="Normal 3 22 15 3" xfId="12320" xr:uid="{00000000-0005-0000-0000-0000B92A0000}"/>
    <cellStyle name="Normal 3 22 16" xfId="1997" xr:uid="{00000000-0005-0000-0000-00007A070000}"/>
    <cellStyle name="Normal 3 22 16 2" xfId="12321" xr:uid="{00000000-0005-0000-0000-0000BB2A0000}"/>
    <cellStyle name="Normal 3 22 16 3" xfId="12322" xr:uid="{00000000-0005-0000-0000-0000BC2A0000}"/>
    <cellStyle name="Normal 3 22 17" xfId="1998" xr:uid="{00000000-0005-0000-0000-00007B070000}"/>
    <cellStyle name="Normal 3 22 17 2" xfId="12323" xr:uid="{00000000-0005-0000-0000-0000BE2A0000}"/>
    <cellStyle name="Normal 3 22 17 3" xfId="12324" xr:uid="{00000000-0005-0000-0000-0000BF2A0000}"/>
    <cellStyle name="Normal 3 22 18" xfId="1999" xr:uid="{00000000-0005-0000-0000-00007C070000}"/>
    <cellStyle name="Normal 3 22 18 2" xfId="12325" xr:uid="{00000000-0005-0000-0000-0000C12A0000}"/>
    <cellStyle name="Normal 3 22 18 3" xfId="12326" xr:uid="{00000000-0005-0000-0000-0000C22A0000}"/>
    <cellStyle name="Normal 3 22 19" xfId="2000" xr:uid="{00000000-0005-0000-0000-00007D070000}"/>
    <cellStyle name="Normal 3 22 19 2" xfId="12327" xr:uid="{00000000-0005-0000-0000-0000C42A0000}"/>
    <cellStyle name="Normal 3 22 19 3" xfId="12328" xr:uid="{00000000-0005-0000-0000-0000C52A0000}"/>
    <cellStyle name="Normal 3 22 2" xfId="2001" xr:uid="{00000000-0005-0000-0000-00007E070000}"/>
    <cellStyle name="Normal 3 22 2 2" xfId="12329" xr:uid="{00000000-0005-0000-0000-0000C72A0000}"/>
    <cellStyle name="Normal 3 22 2 3" xfId="12330" xr:uid="{00000000-0005-0000-0000-0000C82A0000}"/>
    <cellStyle name="Normal 3 22 20" xfId="2002" xr:uid="{00000000-0005-0000-0000-00007F070000}"/>
    <cellStyle name="Normal 3 22 20 2" xfId="12331" xr:uid="{00000000-0005-0000-0000-0000CA2A0000}"/>
    <cellStyle name="Normal 3 22 20 3" xfId="12332" xr:uid="{00000000-0005-0000-0000-0000CB2A0000}"/>
    <cellStyle name="Normal 3 22 21" xfId="2003" xr:uid="{00000000-0005-0000-0000-000080070000}"/>
    <cellStyle name="Normal 3 22 21 2" xfId="12333" xr:uid="{00000000-0005-0000-0000-0000CD2A0000}"/>
    <cellStyle name="Normal 3 22 21 3" xfId="12334" xr:uid="{00000000-0005-0000-0000-0000CE2A0000}"/>
    <cellStyle name="Normal 3 22 22" xfId="2004" xr:uid="{00000000-0005-0000-0000-000081070000}"/>
    <cellStyle name="Normal 3 22 22 2" xfId="12335" xr:uid="{00000000-0005-0000-0000-0000D02A0000}"/>
    <cellStyle name="Normal 3 22 22 3" xfId="12336" xr:uid="{00000000-0005-0000-0000-0000D12A0000}"/>
    <cellStyle name="Normal 3 22 23" xfId="2005" xr:uid="{00000000-0005-0000-0000-000082070000}"/>
    <cellStyle name="Normal 3 22 23 2" xfId="12337" xr:uid="{00000000-0005-0000-0000-0000D32A0000}"/>
    <cellStyle name="Normal 3 22 23 3" xfId="12338" xr:uid="{00000000-0005-0000-0000-0000D42A0000}"/>
    <cellStyle name="Normal 3 22 24" xfId="12339" xr:uid="{00000000-0005-0000-0000-0000D52A0000}"/>
    <cellStyle name="Normal 3 22 25" xfId="12340" xr:uid="{00000000-0005-0000-0000-0000D62A0000}"/>
    <cellStyle name="Normal 3 22 3" xfId="2006" xr:uid="{00000000-0005-0000-0000-000083070000}"/>
    <cellStyle name="Normal 3 22 3 2" xfId="12341" xr:uid="{00000000-0005-0000-0000-0000D82A0000}"/>
    <cellStyle name="Normal 3 22 3 3" xfId="12342" xr:uid="{00000000-0005-0000-0000-0000D92A0000}"/>
    <cellStyle name="Normal 3 22 4" xfId="2007" xr:uid="{00000000-0005-0000-0000-000084070000}"/>
    <cellStyle name="Normal 3 22 4 2" xfId="12343" xr:uid="{00000000-0005-0000-0000-0000DB2A0000}"/>
    <cellStyle name="Normal 3 22 4 3" xfId="12344" xr:uid="{00000000-0005-0000-0000-0000DC2A0000}"/>
    <cellStyle name="Normal 3 22 5" xfId="2008" xr:uid="{00000000-0005-0000-0000-000085070000}"/>
    <cellStyle name="Normal 3 22 5 2" xfId="12345" xr:uid="{00000000-0005-0000-0000-0000DE2A0000}"/>
    <cellStyle name="Normal 3 22 5 3" xfId="12346" xr:uid="{00000000-0005-0000-0000-0000DF2A0000}"/>
    <cellStyle name="Normal 3 22 6" xfId="2009" xr:uid="{00000000-0005-0000-0000-000086070000}"/>
    <cellStyle name="Normal 3 22 6 2" xfId="12347" xr:uid="{00000000-0005-0000-0000-0000E12A0000}"/>
    <cellStyle name="Normal 3 22 6 3" xfId="12348" xr:uid="{00000000-0005-0000-0000-0000E22A0000}"/>
    <cellStyle name="Normal 3 22 7" xfId="2010" xr:uid="{00000000-0005-0000-0000-000087070000}"/>
    <cellStyle name="Normal 3 22 7 2" xfId="12349" xr:uid="{00000000-0005-0000-0000-0000E42A0000}"/>
    <cellStyle name="Normal 3 22 7 3" xfId="12350" xr:uid="{00000000-0005-0000-0000-0000E52A0000}"/>
    <cellStyle name="Normal 3 22 8" xfId="2011" xr:uid="{00000000-0005-0000-0000-000088070000}"/>
    <cellStyle name="Normal 3 22 8 2" xfId="12351" xr:uid="{00000000-0005-0000-0000-0000E72A0000}"/>
    <cellStyle name="Normal 3 22 8 3" xfId="12352" xr:uid="{00000000-0005-0000-0000-0000E82A0000}"/>
    <cellStyle name="Normal 3 22 9" xfId="2012" xr:uid="{00000000-0005-0000-0000-000089070000}"/>
    <cellStyle name="Normal 3 22 9 2" xfId="12353" xr:uid="{00000000-0005-0000-0000-0000EA2A0000}"/>
    <cellStyle name="Normal 3 22 9 3" xfId="12354" xr:uid="{00000000-0005-0000-0000-0000EB2A0000}"/>
    <cellStyle name="Normal 3 23" xfId="2013" xr:uid="{00000000-0005-0000-0000-00008A070000}"/>
    <cellStyle name="Normal 3 23 10" xfId="2014" xr:uid="{00000000-0005-0000-0000-00008B070000}"/>
    <cellStyle name="Normal 3 23 10 2" xfId="12355" xr:uid="{00000000-0005-0000-0000-0000EE2A0000}"/>
    <cellStyle name="Normal 3 23 10 3" xfId="12356" xr:uid="{00000000-0005-0000-0000-0000EF2A0000}"/>
    <cellStyle name="Normal 3 23 11" xfId="2015" xr:uid="{00000000-0005-0000-0000-00008C070000}"/>
    <cellStyle name="Normal 3 23 11 2" xfId="12357" xr:uid="{00000000-0005-0000-0000-0000F12A0000}"/>
    <cellStyle name="Normal 3 23 11 3" xfId="12358" xr:uid="{00000000-0005-0000-0000-0000F22A0000}"/>
    <cellStyle name="Normal 3 23 12" xfId="2016" xr:uid="{00000000-0005-0000-0000-00008D070000}"/>
    <cellStyle name="Normal 3 23 12 2" xfId="12359" xr:uid="{00000000-0005-0000-0000-0000F42A0000}"/>
    <cellStyle name="Normal 3 23 12 3" xfId="12360" xr:uid="{00000000-0005-0000-0000-0000F52A0000}"/>
    <cellStyle name="Normal 3 23 13" xfId="2017" xr:uid="{00000000-0005-0000-0000-00008E070000}"/>
    <cellStyle name="Normal 3 23 13 2" xfId="12361" xr:uid="{00000000-0005-0000-0000-0000F72A0000}"/>
    <cellStyle name="Normal 3 23 13 3" xfId="12362" xr:uid="{00000000-0005-0000-0000-0000F82A0000}"/>
    <cellStyle name="Normal 3 23 14" xfId="2018" xr:uid="{00000000-0005-0000-0000-00008F070000}"/>
    <cellStyle name="Normal 3 23 14 2" xfId="12363" xr:uid="{00000000-0005-0000-0000-0000FA2A0000}"/>
    <cellStyle name="Normal 3 23 14 3" xfId="12364" xr:uid="{00000000-0005-0000-0000-0000FB2A0000}"/>
    <cellStyle name="Normal 3 23 15" xfId="2019" xr:uid="{00000000-0005-0000-0000-000090070000}"/>
    <cellStyle name="Normal 3 23 15 2" xfId="12365" xr:uid="{00000000-0005-0000-0000-0000FD2A0000}"/>
    <cellStyle name="Normal 3 23 15 3" xfId="12366" xr:uid="{00000000-0005-0000-0000-0000FE2A0000}"/>
    <cellStyle name="Normal 3 23 16" xfId="2020" xr:uid="{00000000-0005-0000-0000-000091070000}"/>
    <cellStyle name="Normal 3 23 16 2" xfId="12367" xr:uid="{00000000-0005-0000-0000-0000002B0000}"/>
    <cellStyle name="Normal 3 23 16 3" xfId="12368" xr:uid="{00000000-0005-0000-0000-0000012B0000}"/>
    <cellStyle name="Normal 3 23 17" xfId="2021" xr:uid="{00000000-0005-0000-0000-000092070000}"/>
    <cellStyle name="Normal 3 23 17 2" xfId="12369" xr:uid="{00000000-0005-0000-0000-0000032B0000}"/>
    <cellStyle name="Normal 3 23 17 3" xfId="12370" xr:uid="{00000000-0005-0000-0000-0000042B0000}"/>
    <cellStyle name="Normal 3 23 18" xfId="2022" xr:uid="{00000000-0005-0000-0000-000093070000}"/>
    <cellStyle name="Normal 3 23 18 2" xfId="12371" xr:uid="{00000000-0005-0000-0000-0000062B0000}"/>
    <cellStyle name="Normal 3 23 18 3" xfId="12372" xr:uid="{00000000-0005-0000-0000-0000072B0000}"/>
    <cellStyle name="Normal 3 23 19" xfId="2023" xr:uid="{00000000-0005-0000-0000-000094070000}"/>
    <cellStyle name="Normal 3 23 19 2" xfId="12373" xr:uid="{00000000-0005-0000-0000-0000092B0000}"/>
    <cellStyle name="Normal 3 23 19 3" xfId="12374" xr:uid="{00000000-0005-0000-0000-00000A2B0000}"/>
    <cellStyle name="Normal 3 23 2" xfId="2024" xr:uid="{00000000-0005-0000-0000-000095070000}"/>
    <cellStyle name="Normal 3 23 2 2" xfId="12375" xr:uid="{00000000-0005-0000-0000-00000C2B0000}"/>
    <cellStyle name="Normal 3 23 2 3" xfId="12376" xr:uid="{00000000-0005-0000-0000-00000D2B0000}"/>
    <cellStyle name="Normal 3 23 20" xfId="2025" xr:uid="{00000000-0005-0000-0000-000096070000}"/>
    <cellStyle name="Normal 3 23 20 2" xfId="12377" xr:uid="{00000000-0005-0000-0000-00000F2B0000}"/>
    <cellStyle name="Normal 3 23 20 3" xfId="12378" xr:uid="{00000000-0005-0000-0000-0000102B0000}"/>
    <cellStyle name="Normal 3 23 21" xfId="2026" xr:uid="{00000000-0005-0000-0000-000097070000}"/>
    <cellStyle name="Normal 3 23 21 2" xfId="12379" xr:uid="{00000000-0005-0000-0000-0000122B0000}"/>
    <cellStyle name="Normal 3 23 21 3" xfId="12380" xr:uid="{00000000-0005-0000-0000-0000132B0000}"/>
    <cellStyle name="Normal 3 23 22" xfId="2027" xr:uid="{00000000-0005-0000-0000-000098070000}"/>
    <cellStyle name="Normal 3 23 22 2" xfId="12381" xr:uid="{00000000-0005-0000-0000-0000152B0000}"/>
    <cellStyle name="Normal 3 23 22 3" xfId="12382" xr:uid="{00000000-0005-0000-0000-0000162B0000}"/>
    <cellStyle name="Normal 3 23 23" xfId="2028" xr:uid="{00000000-0005-0000-0000-000099070000}"/>
    <cellStyle name="Normal 3 23 23 2" xfId="12383" xr:uid="{00000000-0005-0000-0000-0000182B0000}"/>
    <cellStyle name="Normal 3 23 23 3" xfId="12384" xr:uid="{00000000-0005-0000-0000-0000192B0000}"/>
    <cellStyle name="Normal 3 23 24" xfId="12385" xr:uid="{00000000-0005-0000-0000-00001A2B0000}"/>
    <cellStyle name="Normal 3 23 25" xfId="12386" xr:uid="{00000000-0005-0000-0000-00001B2B0000}"/>
    <cellStyle name="Normal 3 23 3" xfId="2029" xr:uid="{00000000-0005-0000-0000-00009A070000}"/>
    <cellStyle name="Normal 3 23 3 2" xfId="12387" xr:uid="{00000000-0005-0000-0000-00001D2B0000}"/>
    <cellStyle name="Normal 3 23 3 3" xfId="12388" xr:uid="{00000000-0005-0000-0000-00001E2B0000}"/>
    <cellStyle name="Normal 3 23 4" xfId="2030" xr:uid="{00000000-0005-0000-0000-00009B070000}"/>
    <cellStyle name="Normal 3 23 4 2" xfId="12389" xr:uid="{00000000-0005-0000-0000-0000202B0000}"/>
    <cellStyle name="Normal 3 23 4 3" xfId="12390" xr:uid="{00000000-0005-0000-0000-0000212B0000}"/>
    <cellStyle name="Normal 3 23 5" xfId="2031" xr:uid="{00000000-0005-0000-0000-00009C070000}"/>
    <cellStyle name="Normal 3 23 5 2" xfId="12391" xr:uid="{00000000-0005-0000-0000-0000232B0000}"/>
    <cellStyle name="Normal 3 23 5 3" xfId="12392" xr:uid="{00000000-0005-0000-0000-0000242B0000}"/>
    <cellStyle name="Normal 3 23 6" xfId="2032" xr:uid="{00000000-0005-0000-0000-00009D070000}"/>
    <cellStyle name="Normal 3 23 6 2" xfId="12393" xr:uid="{00000000-0005-0000-0000-0000262B0000}"/>
    <cellStyle name="Normal 3 23 6 3" xfId="12394" xr:uid="{00000000-0005-0000-0000-0000272B0000}"/>
    <cellStyle name="Normal 3 23 7" xfId="2033" xr:uid="{00000000-0005-0000-0000-00009E070000}"/>
    <cellStyle name="Normal 3 23 7 2" xfId="12395" xr:uid="{00000000-0005-0000-0000-0000292B0000}"/>
    <cellStyle name="Normal 3 23 7 3" xfId="12396" xr:uid="{00000000-0005-0000-0000-00002A2B0000}"/>
    <cellStyle name="Normal 3 23 8" xfId="2034" xr:uid="{00000000-0005-0000-0000-00009F070000}"/>
    <cellStyle name="Normal 3 23 8 2" xfId="12397" xr:uid="{00000000-0005-0000-0000-00002C2B0000}"/>
    <cellStyle name="Normal 3 23 8 3" xfId="12398" xr:uid="{00000000-0005-0000-0000-00002D2B0000}"/>
    <cellStyle name="Normal 3 23 9" xfId="2035" xr:uid="{00000000-0005-0000-0000-0000A0070000}"/>
    <cellStyle name="Normal 3 23 9 2" xfId="12399" xr:uid="{00000000-0005-0000-0000-00002F2B0000}"/>
    <cellStyle name="Normal 3 23 9 3" xfId="12400" xr:uid="{00000000-0005-0000-0000-0000302B0000}"/>
    <cellStyle name="Normal 3 24" xfId="2036" xr:uid="{00000000-0005-0000-0000-0000A1070000}"/>
    <cellStyle name="Normal 3 24 10" xfId="2037" xr:uid="{00000000-0005-0000-0000-0000A2070000}"/>
    <cellStyle name="Normal 3 24 10 2" xfId="12401" xr:uid="{00000000-0005-0000-0000-0000332B0000}"/>
    <cellStyle name="Normal 3 24 10 3" xfId="12402" xr:uid="{00000000-0005-0000-0000-0000342B0000}"/>
    <cellStyle name="Normal 3 24 11" xfId="2038" xr:uid="{00000000-0005-0000-0000-0000A3070000}"/>
    <cellStyle name="Normal 3 24 11 2" xfId="12403" xr:uid="{00000000-0005-0000-0000-0000362B0000}"/>
    <cellStyle name="Normal 3 24 11 3" xfId="12404" xr:uid="{00000000-0005-0000-0000-0000372B0000}"/>
    <cellStyle name="Normal 3 24 12" xfId="2039" xr:uid="{00000000-0005-0000-0000-0000A4070000}"/>
    <cellStyle name="Normal 3 24 12 2" xfId="12405" xr:uid="{00000000-0005-0000-0000-0000392B0000}"/>
    <cellStyle name="Normal 3 24 12 3" xfId="12406" xr:uid="{00000000-0005-0000-0000-00003A2B0000}"/>
    <cellStyle name="Normal 3 24 13" xfId="2040" xr:uid="{00000000-0005-0000-0000-0000A5070000}"/>
    <cellStyle name="Normal 3 24 13 2" xfId="12407" xr:uid="{00000000-0005-0000-0000-00003C2B0000}"/>
    <cellStyle name="Normal 3 24 13 3" xfId="12408" xr:uid="{00000000-0005-0000-0000-00003D2B0000}"/>
    <cellStyle name="Normal 3 24 14" xfId="2041" xr:uid="{00000000-0005-0000-0000-0000A6070000}"/>
    <cellStyle name="Normal 3 24 14 2" xfId="12409" xr:uid="{00000000-0005-0000-0000-00003F2B0000}"/>
    <cellStyle name="Normal 3 24 14 3" xfId="12410" xr:uid="{00000000-0005-0000-0000-0000402B0000}"/>
    <cellStyle name="Normal 3 24 15" xfId="2042" xr:uid="{00000000-0005-0000-0000-0000A7070000}"/>
    <cellStyle name="Normal 3 24 15 2" xfId="12411" xr:uid="{00000000-0005-0000-0000-0000422B0000}"/>
    <cellStyle name="Normal 3 24 15 3" xfId="12412" xr:uid="{00000000-0005-0000-0000-0000432B0000}"/>
    <cellStyle name="Normal 3 24 16" xfId="2043" xr:uid="{00000000-0005-0000-0000-0000A8070000}"/>
    <cellStyle name="Normal 3 24 16 2" xfId="12413" xr:uid="{00000000-0005-0000-0000-0000452B0000}"/>
    <cellStyle name="Normal 3 24 16 3" xfId="12414" xr:uid="{00000000-0005-0000-0000-0000462B0000}"/>
    <cellStyle name="Normal 3 24 17" xfId="2044" xr:uid="{00000000-0005-0000-0000-0000A9070000}"/>
    <cellStyle name="Normal 3 24 17 2" xfId="12415" xr:uid="{00000000-0005-0000-0000-0000482B0000}"/>
    <cellStyle name="Normal 3 24 17 3" xfId="12416" xr:uid="{00000000-0005-0000-0000-0000492B0000}"/>
    <cellStyle name="Normal 3 24 18" xfId="2045" xr:uid="{00000000-0005-0000-0000-0000AA070000}"/>
    <cellStyle name="Normal 3 24 18 2" xfId="12417" xr:uid="{00000000-0005-0000-0000-00004B2B0000}"/>
    <cellStyle name="Normal 3 24 18 3" xfId="12418" xr:uid="{00000000-0005-0000-0000-00004C2B0000}"/>
    <cellStyle name="Normal 3 24 19" xfId="2046" xr:uid="{00000000-0005-0000-0000-0000AB070000}"/>
    <cellStyle name="Normal 3 24 19 2" xfId="12419" xr:uid="{00000000-0005-0000-0000-00004E2B0000}"/>
    <cellStyle name="Normal 3 24 19 3" xfId="12420" xr:uid="{00000000-0005-0000-0000-00004F2B0000}"/>
    <cellStyle name="Normal 3 24 2" xfId="2047" xr:uid="{00000000-0005-0000-0000-0000AC070000}"/>
    <cellStyle name="Normal 3 24 2 2" xfId="12421" xr:uid="{00000000-0005-0000-0000-0000512B0000}"/>
    <cellStyle name="Normal 3 24 2 3" xfId="12422" xr:uid="{00000000-0005-0000-0000-0000522B0000}"/>
    <cellStyle name="Normal 3 24 20" xfId="2048" xr:uid="{00000000-0005-0000-0000-0000AD070000}"/>
    <cellStyle name="Normal 3 24 20 2" xfId="12423" xr:uid="{00000000-0005-0000-0000-0000542B0000}"/>
    <cellStyle name="Normal 3 24 20 3" xfId="12424" xr:uid="{00000000-0005-0000-0000-0000552B0000}"/>
    <cellStyle name="Normal 3 24 21" xfId="2049" xr:uid="{00000000-0005-0000-0000-0000AE070000}"/>
    <cellStyle name="Normal 3 24 21 2" xfId="12425" xr:uid="{00000000-0005-0000-0000-0000572B0000}"/>
    <cellStyle name="Normal 3 24 21 3" xfId="12426" xr:uid="{00000000-0005-0000-0000-0000582B0000}"/>
    <cellStyle name="Normal 3 24 22" xfId="2050" xr:uid="{00000000-0005-0000-0000-0000AF070000}"/>
    <cellStyle name="Normal 3 24 22 2" xfId="12427" xr:uid="{00000000-0005-0000-0000-00005A2B0000}"/>
    <cellStyle name="Normal 3 24 22 3" xfId="12428" xr:uid="{00000000-0005-0000-0000-00005B2B0000}"/>
    <cellStyle name="Normal 3 24 23" xfId="2051" xr:uid="{00000000-0005-0000-0000-0000B0070000}"/>
    <cellStyle name="Normal 3 24 23 2" xfId="12429" xr:uid="{00000000-0005-0000-0000-00005D2B0000}"/>
    <cellStyle name="Normal 3 24 23 3" xfId="12430" xr:uid="{00000000-0005-0000-0000-00005E2B0000}"/>
    <cellStyle name="Normal 3 24 24" xfId="12431" xr:uid="{00000000-0005-0000-0000-00005F2B0000}"/>
    <cellStyle name="Normal 3 24 25" xfId="12432" xr:uid="{00000000-0005-0000-0000-0000602B0000}"/>
    <cellStyle name="Normal 3 24 3" xfId="2052" xr:uid="{00000000-0005-0000-0000-0000B1070000}"/>
    <cellStyle name="Normal 3 24 3 2" xfId="12433" xr:uid="{00000000-0005-0000-0000-0000622B0000}"/>
    <cellStyle name="Normal 3 24 3 3" xfId="12434" xr:uid="{00000000-0005-0000-0000-0000632B0000}"/>
    <cellStyle name="Normal 3 24 4" xfId="2053" xr:uid="{00000000-0005-0000-0000-0000B2070000}"/>
    <cellStyle name="Normal 3 24 4 2" xfId="12435" xr:uid="{00000000-0005-0000-0000-0000652B0000}"/>
    <cellStyle name="Normal 3 24 4 3" xfId="12436" xr:uid="{00000000-0005-0000-0000-0000662B0000}"/>
    <cellStyle name="Normal 3 24 5" xfId="2054" xr:uid="{00000000-0005-0000-0000-0000B3070000}"/>
    <cellStyle name="Normal 3 24 5 2" xfId="12437" xr:uid="{00000000-0005-0000-0000-0000682B0000}"/>
    <cellStyle name="Normal 3 24 5 3" xfId="12438" xr:uid="{00000000-0005-0000-0000-0000692B0000}"/>
    <cellStyle name="Normal 3 24 6" xfId="2055" xr:uid="{00000000-0005-0000-0000-0000B4070000}"/>
    <cellStyle name="Normal 3 24 6 2" xfId="12439" xr:uid="{00000000-0005-0000-0000-00006B2B0000}"/>
    <cellStyle name="Normal 3 24 6 3" xfId="12440" xr:uid="{00000000-0005-0000-0000-00006C2B0000}"/>
    <cellStyle name="Normal 3 24 7" xfId="2056" xr:uid="{00000000-0005-0000-0000-0000B5070000}"/>
    <cellStyle name="Normal 3 24 7 2" xfId="12441" xr:uid="{00000000-0005-0000-0000-00006E2B0000}"/>
    <cellStyle name="Normal 3 24 7 3" xfId="12442" xr:uid="{00000000-0005-0000-0000-00006F2B0000}"/>
    <cellStyle name="Normal 3 24 8" xfId="2057" xr:uid="{00000000-0005-0000-0000-0000B6070000}"/>
    <cellStyle name="Normal 3 24 8 2" xfId="12443" xr:uid="{00000000-0005-0000-0000-0000712B0000}"/>
    <cellStyle name="Normal 3 24 8 3" xfId="12444" xr:uid="{00000000-0005-0000-0000-0000722B0000}"/>
    <cellStyle name="Normal 3 24 9" xfId="2058" xr:uid="{00000000-0005-0000-0000-0000B7070000}"/>
    <cellStyle name="Normal 3 24 9 2" xfId="12445" xr:uid="{00000000-0005-0000-0000-0000742B0000}"/>
    <cellStyle name="Normal 3 24 9 3" xfId="12446" xr:uid="{00000000-0005-0000-0000-0000752B0000}"/>
    <cellStyle name="Normal 3 25" xfId="2059" xr:uid="{00000000-0005-0000-0000-0000B8070000}"/>
    <cellStyle name="Normal 3 25 10" xfId="2060" xr:uid="{00000000-0005-0000-0000-0000B9070000}"/>
    <cellStyle name="Normal 3 25 10 2" xfId="12447" xr:uid="{00000000-0005-0000-0000-0000782B0000}"/>
    <cellStyle name="Normal 3 25 10 3" xfId="12448" xr:uid="{00000000-0005-0000-0000-0000792B0000}"/>
    <cellStyle name="Normal 3 25 11" xfId="2061" xr:uid="{00000000-0005-0000-0000-0000BA070000}"/>
    <cellStyle name="Normal 3 25 11 2" xfId="12449" xr:uid="{00000000-0005-0000-0000-00007B2B0000}"/>
    <cellStyle name="Normal 3 25 11 3" xfId="12450" xr:uid="{00000000-0005-0000-0000-00007C2B0000}"/>
    <cellStyle name="Normal 3 25 12" xfId="2062" xr:uid="{00000000-0005-0000-0000-0000BB070000}"/>
    <cellStyle name="Normal 3 25 12 2" xfId="12451" xr:uid="{00000000-0005-0000-0000-00007E2B0000}"/>
    <cellStyle name="Normal 3 25 12 3" xfId="12452" xr:uid="{00000000-0005-0000-0000-00007F2B0000}"/>
    <cellStyle name="Normal 3 25 13" xfId="2063" xr:uid="{00000000-0005-0000-0000-0000BC070000}"/>
    <cellStyle name="Normal 3 25 13 2" xfId="12453" xr:uid="{00000000-0005-0000-0000-0000812B0000}"/>
    <cellStyle name="Normal 3 25 13 3" xfId="12454" xr:uid="{00000000-0005-0000-0000-0000822B0000}"/>
    <cellStyle name="Normal 3 25 14" xfId="2064" xr:uid="{00000000-0005-0000-0000-0000BD070000}"/>
    <cellStyle name="Normal 3 25 14 2" xfId="12455" xr:uid="{00000000-0005-0000-0000-0000842B0000}"/>
    <cellStyle name="Normal 3 25 14 3" xfId="12456" xr:uid="{00000000-0005-0000-0000-0000852B0000}"/>
    <cellStyle name="Normal 3 25 15" xfId="2065" xr:uid="{00000000-0005-0000-0000-0000BE070000}"/>
    <cellStyle name="Normal 3 25 15 2" xfId="12457" xr:uid="{00000000-0005-0000-0000-0000872B0000}"/>
    <cellStyle name="Normal 3 25 15 3" xfId="12458" xr:uid="{00000000-0005-0000-0000-0000882B0000}"/>
    <cellStyle name="Normal 3 25 16" xfId="2066" xr:uid="{00000000-0005-0000-0000-0000BF070000}"/>
    <cellStyle name="Normal 3 25 16 2" xfId="12459" xr:uid="{00000000-0005-0000-0000-00008A2B0000}"/>
    <cellStyle name="Normal 3 25 16 3" xfId="12460" xr:uid="{00000000-0005-0000-0000-00008B2B0000}"/>
    <cellStyle name="Normal 3 25 17" xfId="2067" xr:uid="{00000000-0005-0000-0000-0000C0070000}"/>
    <cellStyle name="Normal 3 25 17 2" xfId="12461" xr:uid="{00000000-0005-0000-0000-00008D2B0000}"/>
    <cellStyle name="Normal 3 25 17 3" xfId="12462" xr:uid="{00000000-0005-0000-0000-00008E2B0000}"/>
    <cellStyle name="Normal 3 25 18" xfId="2068" xr:uid="{00000000-0005-0000-0000-0000C1070000}"/>
    <cellStyle name="Normal 3 25 18 2" xfId="12463" xr:uid="{00000000-0005-0000-0000-0000902B0000}"/>
    <cellStyle name="Normal 3 25 18 3" xfId="12464" xr:uid="{00000000-0005-0000-0000-0000912B0000}"/>
    <cellStyle name="Normal 3 25 19" xfId="2069" xr:uid="{00000000-0005-0000-0000-0000C2070000}"/>
    <cellStyle name="Normal 3 25 19 2" xfId="12465" xr:uid="{00000000-0005-0000-0000-0000932B0000}"/>
    <cellStyle name="Normal 3 25 19 3" xfId="12466" xr:uid="{00000000-0005-0000-0000-0000942B0000}"/>
    <cellStyle name="Normal 3 25 2" xfId="2070" xr:uid="{00000000-0005-0000-0000-0000C3070000}"/>
    <cellStyle name="Normal 3 25 2 2" xfId="12467" xr:uid="{00000000-0005-0000-0000-0000962B0000}"/>
    <cellStyle name="Normal 3 25 2 3" xfId="12468" xr:uid="{00000000-0005-0000-0000-0000972B0000}"/>
    <cellStyle name="Normal 3 25 20" xfId="2071" xr:uid="{00000000-0005-0000-0000-0000C4070000}"/>
    <cellStyle name="Normal 3 25 20 2" xfId="12469" xr:uid="{00000000-0005-0000-0000-0000992B0000}"/>
    <cellStyle name="Normal 3 25 20 3" xfId="12470" xr:uid="{00000000-0005-0000-0000-00009A2B0000}"/>
    <cellStyle name="Normal 3 25 21" xfId="2072" xr:uid="{00000000-0005-0000-0000-0000C5070000}"/>
    <cellStyle name="Normal 3 25 21 2" xfId="12471" xr:uid="{00000000-0005-0000-0000-00009C2B0000}"/>
    <cellStyle name="Normal 3 25 21 3" xfId="12472" xr:uid="{00000000-0005-0000-0000-00009D2B0000}"/>
    <cellStyle name="Normal 3 25 22" xfId="2073" xr:uid="{00000000-0005-0000-0000-0000C6070000}"/>
    <cellStyle name="Normal 3 25 22 2" xfId="12473" xr:uid="{00000000-0005-0000-0000-00009F2B0000}"/>
    <cellStyle name="Normal 3 25 22 3" xfId="12474" xr:uid="{00000000-0005-0000-0000-0000A02B0000}"/>
    <cellStyle name="Normal 3 25 23" xfId="2074" xr:uid="{00000000-0005-0000-0000-0000C7070000}"/>
    <cellStyle name="Normal 3 25 23 2" xfId="12475" xr:uid="{00000000-0005-0000-0000-0000A22B0000}"/>
    <cellStyle name="Normal 3 25 23 3" xfId="12476" xr:uid="{00000000-0005-0000-0000-0000A32B0000}"/>
    <cellStyle name="Normal 3 25 24" xfId="12477" xr:uid="{00000000-0005-0000-0000-0000A42B0000}"/>
    <cellStyle name="Normal 3 25 25" xfId="12478" xr:uid="{00000000-0005-0000-0000-0000A52B0000}"/>
    <cellStyle name="Normal 3 25 3" xfId="2075" xr:uid="{00000000-0005-0000-0000-0000C8070000}"/>
    <cellStyle name="Normal 3 25 3 2" xfId="12479" xr:uid="{00000000-0005-0000-0000-0000A72B0000}"/>
    <cellStyle name="Normal 3 25 3 3" xfId="12480" xr:uid="{00000000-0005-0000-0000-0000A82B0000}"/>
    <cellStyle name="Normal 3 25 4" xfId="2076" xr:uid="{00000000-0005-0000-0000-0000C9070000}"/>
    <cellStyle name="Normal 3 25 4 2" xfId="12481" xr:uid="{00000000-0005-0000-0000-0000AA2B0000}"/>
    <cellStyle name="Normal 3 25 4 3" xfId="12482" xr:uid="{00000000-0005-0000-0000-0000AB2B0000}"/>
    <cellStyle name="Normal 3 25 5" xfId="2077" xr:uid="{00000000-0005-0000-0000-0000CA070000}"/>
    <cellStyle name="Normal 3 25 5 2" xfId="12483" xr:uid="{00000000-0005-0000-0000-0000AD2B0000}"/>
    <cellStyle name="Normal 3 25 5 3" xfId="12484" xr:uid="{00000000-0005-0000-0000-0000AE2B0000}"/>
    <cellStyle name="Normal 3 25 6" xfId="2078" xr:uid="{00000000-0005-0000-0000-0000CB070000}"/>
    <cellStyle name="Normal 3 25 6 2" xfId="12485" xr:uid="{00000000-0005-0000-0000-0000B02B0000}"/>
    <cellStyle name="Normal 3 25 6 3" xfId="12486" xr:uid="{00000000-0005-0000-0000-0000B12B0000}"/>
    <cellStyle name="Normal 3 25 7" xfId="2079" xr:uid="{00000000-0005-0000-0000-0000CC070000}"/>
    <cellStyle name="Normal 3 25 7 2" xfId="12487" xr:uid="{00000000-0005-0000-0000-0000B32B0000}"/>
    <cellStyle name="Normal 3 25 7 3" xfId="12488" xr:uid="{00000000-0005-0000-0000-0000B42B0000}"/>
    <cellStyle name="Normal 3 25 8" xfId="2080" xr:uid="{00000000-0005-0000-0000-0000CD070000}"/>
    <cellStyle name="Normal 3 25 8 2" xfId="12489" xr:uid="{00000000-0005-0000-0000-0000B62B0000}"/>
    <cellStyle name="Normal 3 25 8 3" xfId="12490" xr:uid="{00000000-0005-0000-0000-0000B72B0000}"/>
    <cellStyle name="Normal 3 25 9" xfId="2081" xr:uid="{00000000-0005-0000-0000-0000CE070000}"/>
    <cellStyle name="Normal 3 25 9 2" xfId="12491" xr:uid="{00000000-0005-0000-0000-0000B92B0000}"/>
    <cellStyle name="Normal 3 25 9 3" xfId="12492" xr:uid="{00000000-0005-0000-0000-0000BA2B0000}"/>
    <cellStyle name="Normal 3 26" xfId="2082" xr:uid="{00000000-0005-0000-0000-0000CF070000}"/>
    <cellStyle name="Normal 3 26 10" xfId="2083" xr:uid="{00000000-0005-0000-0000-0000D0070000}"/>
    <cellStyle name="Normal 3 26 10 2" xfId="12493" xr:uid="{00000000-0005-0000-0000-0000BD2B0000}"/>
    <cellStyle name="Normal 3 26 10 3" xfId="12494" xr:uid="{00000000-0005-0000-0000-0000BE2B0000}"/>
    <cellStyle name="Normal 3 26 11" xfId="2084" xr:uid="{00000000-0005-0000-0000-0000D1070000}"/>
    <cellStyle name="Normal 3 26 11 2" xfId="12495" xr:uid="{00000000-0005-0000-0000-0000C02B0000}"/>
    <cellStyle name="Normal 3 26 11 3" xfId="12496" xr:uid="{00000000-0005-0000-0000-0000C12B0000}"/>
    <cellStyle name="Normal 3 26 12" xfId="2085" xr:uid="{00000000-0005-0000-0000-0000D2070000}"/>
    <cellStyle name="Normal 3 26 12 2" xfId="12497" xr:uid="{00000000-0005-0000-0000-0000C32B0000}"/>
    <cellStyle name="Normal 3 26 12 3" xfId="12498" xr:uid="{00000000-0005-0000-0000-0000C42B0000}"/>
    <cellStyle name="Normal 3 26 13" xfId="2086" xr:uid="{00000000-0005-0000-0000-0000D3070000}"/>
    <cellStyle name="Normal 3 26 13 2" xfId="12499" xr:uid="{00000000-0005-0000-0000-0000C62B0000}"/>
    <cellStyle name="Normal 3 26 13 3" xfId="12500" xr:uid="{00000000-0005-0000-0000-0000C72B0000}"/>
    <cellStyle name="Normal 3 26 14" xfId="2087" xr:uid="{00000000-0005-0000-0000-0000D4070000}"/>
    <cellStyle name="Normal 3 26 14 2" xfId="12501" xr:uid="{00000000-0005-0000-0000-0000C92B0000}"/>
    <cellStyle name="Normal 3 26 14 3" xfId="12502" xr:uid="{00000000-0005-0000-0000-0000CA2B0000}"/>
    <cellStyle name="Normal 3 26 15" xfId="2088" xr:uid="{00000000-0005-0000-0000-0000D5070000}"/>
    <cellStyle name="Normal 3 26 15 2" xfId="12503" xr:uid="{00000000-0005-0000-0000-0000CC2B0000}"/>
    <cellStyle name="Normal 3 26 15 3" xfId="12504" xr:uid="{00000000-0005-0000-0000-0000CD2B0000}"/>
    <cellStyle name="Normal 3 26 16" xfId="2089" xr:uid="{00000000-0005-0000-0000-0000D6070000}"/>
    <cellStyle name="Normal 3 26 16 2" xfId="12505" xr:uid="{00000000-0005-0000-0000-0000CF2B0000}"/>
    <cellStyle name="Normal 3 26 16 3" xfId="12506" xr:uid="{00000000-0005-0000-0000-0000D02B0000}"/>
    <cellStyle name="Normal 3 26 17" xfId="2090" xr:uid="{00000000-0005-0000-0000-0000D7070000}"/>
    <cellStyle name="Normal 3 26 17 2" xfId="12507" xr:uid="{00000000-0005-0000-0000-0000D22B0000}"/>
    <cellStyle name="Normal 3 26 17 3" xfId="12508" xr:uid="{00000000-0005-0000-0000-0000D32B0000}"/>
    <cellStyle name="Normal 3 26 18" xfId="2091" xr:uid="{00000000-0005-0000-0000-0000D8070000}"/>
    <cellStyle name="Normal 3 26 18 2" xfId="12509" xr:uid="{00000000-0005-0000-0000-0000D52B0000}"/>
    <cellStyle name="Normal 3 26 18 3" xfId="12510" xr:uid="{00000000-0005-0000-0000-0000D62B0000}"/>
    <cellStyle name="Normal 3 26 19" xfId="2092" xr:uid="{00000000-0005-0000-0000-0000D9070000}"/>
    <cellStyle name="Normal 3 26 19 2" xfId="12511" xr:uid="{00000000-0005-0000-0000-0000D82B0000}"/>
    <cellStyle name="Normal 3 26 19 3" xfId="12512" xr:uid="{00000000-0005-0000-0000-0000D92B0000}"/>
    <cellStyle name="Normal 3 26 2" xfId="2093" xr:uid="{00000000-0005-0000-0000-0000DA070000}"/>
    <cellStyle name="Normal 3 26 2 2" xfId="12513" xr:uid="{00000000-0005-0000-0000-0000DB2B0000}"/>
    <cellStyle name="Normal 3 26 2 3" xfId="12514" xr:uid="{00000000-0005-0000-0000-0000DC2B0000}"/>
    <cellStyle name="Normal 3 26 20" xfId="2094" xr:uid="{00000000-0005-0000-0000-0000DB070000}"/>
    <cellStyle name="Normal 3 26 20 2" xfId="12515" xr:uid="{00000000-0005-0000-0000-0000DE2B0000}"/>
    <cellStyle name="Normal 3 26 20 3" xfId="12516" xr:uid="{00000000-0005-0000-0000-0000DF2B0000}"/>
    <cellStyle name="Normal 3 26 21" xfId="2095" xr:uid="{00000000-0005-0000-0000-0000DC070000}"/>
    <cellStyle name="Normal 3 26 21 2" xfId="12517" xr:uid="{00000000-0005-0000-0000-0000E12B0000}"/>
    <cellStyle name="Normal 3 26 21 3" xfId="12518" xr:uid="{00000000-0005-0000-0000-0000E22B0000}"/>
    <cellStyle name="Normal 3 26 22" xfId="2096" xr:uid="{00000000-0005-0000-0000-0000DD070000}"/>
    <cellStyle name="Normal 3 26 22 2" xfId="12519" xr:uid="{00000000-0005-0000-0000-0000E42B0000}"/>
    <cellStyle name="Normal 3 26 22 3" xfId="12520" xr:uid="{00000000-0005-0000-0000-0000E52B0000}"/>
    <cellStyle name="Normal 3 26 23" xfId="2097" xr:uid="{00000000-0005-0000-0000-0000DE070000}"/>
    <cellStyle name="Normal 3 26 23 2" xfId="12521" xr:uid="{00000000-0005-0000-0000-0000E72B0000}"/>
    <cellStyle name="Normal 3 26 23 3" xfId="12522" xr:uid="{00000000-0005-0000-0000-0000E82B0000}"/>
    <cellStyle name="Normal 3 26 24" xfId="12523" xr:uid="{00000000-0005-0000-0000-0000E92B0000}"/>
    <cellStyle name="Normal 3 26 25" xfId="12524" xr:uid="{00000000-0005-0000-0000-0000EA2B0000}"/>
    <cellStyle name="Normal 3 26 3" xfId="2098" xr:uid="{00000000-0005-0000-0000-0000DF070000}"/>
    <cellStyle name="Normal 3 26 3 2" xfId="12525" xr:uid="{00000000-0005-0000-0000-0000EC2B0000}"/>
    <cellStyle name="Normal 3 26 3 3" xfId="12526" xr:uid="{00000000-0005-0000-0000-0000ED2B0000}"/>
    <cellStyle name="Normal 3 26 4" xfId="2099" xr:uid="{00000000-0005-0000-0000-0000E0070000}"/>
    <cellStyle name="Normal 3 26 4 2" xfId="12527" xr:uid="{00000000-0005-0000-0000-0000EF2B0000}"/>
    <cellStyle name="Normal 3 26 4 3" xfId="12528" xr:uid="{00000000-0005-0000-0000-0000F02B0000}"/>
    <cellStyle name="Normal 3 26 5" xfId="2100" xr:uid="{00000000-0005-0000-0000-0000E1070000}"/>
    <cellStyle name="Normal 3 26 5 2" xfId="12529" xr:uid="{00000000-0005-0000-0000-0000F22B0000}"/>
    <cellStyle name="Normal 3 26 5 3" xfId="12530" xr:uid="{00000000-0005-0000-0000-0000F32B0000}"/>
    <cellStyle name="Normal 3 26 6" xfId="2101" xr:uid="{00000000-0005-0000-0000-0000E2070000}"/>
    <cellStyle name="Normal 3 26 6 2" xfId="12531" xr:uid="{00000000-0005-0000-0000-0000F52B0000}"/>
    <cellStyle name="Normal 3 26 6 3" xfId="12532" xr:uid="{00000000-0005-0000-0000-0000F62B0000}"/>
    <cellStyle name="Normal 3 26 7" xfId="2102" xr:uid="{00000000-0005-0000-0000-0000E3070000}"/>
    <cellStyle name="Normal 3 26 7 2" xfId="12533" xr:uid="{00000000-0005-0000-0000-0000F82B0000}"/>
    <cellStyle name="Normal 3 26 7 3" xfId="12534" xr:uid="{00000000-0005-0000-0000-0000F92B0000}"/>
    <cellStyle name="Normal 3 26 8" xfId="2103" xr:uid="{00000000-0005-0000-0000-0000E4070000}"/>
    <cellStyle name="Normal 3 26 8 2" xfId="12535" xr:uid="{00000000-0005-0000-0000-0000FB2B0000}"/>
    <cellStyle name="Normal 3 26 8 3" xfId="12536" xr:uid="{00000000-0005-0000-0000-0000FC2B0000}"/>
    <cellStyle name="Normal 3 26 9" xfId="2104" xr:uid="{00000000-0005-0000-0000-0000E5070000}"/>
    <cellStyle name="Normal 3 26 9 2" xfId="12537" xr:uid="{00000000-0005-0000-0000-0000FE2B0000}"/>
    <cellStyle name="Normal 3 26 9 3" xfId="12538" xr:uid="{00000000-0005-0000-0000-0000FF2B0000}"/>
    <cellStyle name="Normal 3 27" xfId="2105" xr:uid="{00000000-0005-0000-0000-0000E6070000}"/>
    <cellStyle name="Normal 3 27 10" xfId="2106" xr:uid="{00000000-0005-0000-0000-0000E7070000}"/>
    <cellStyle name="Normal 3 27 10 2" xfId="12539" xr:uid="{00000000-0005-0000-0000-0000022C0000}"/>
    <cellStyle name="Normal 3 27 10 3" xfId="12540" xr:uid="{00000000-0005-0000-0000-0000032C0000}"/>
    <cellStyle name="Normal 3 27 11" xfId="2107" xr:uid="{00000000-0005-0000-0000-0000E8070000}"/>
    <cellStyle name="Normal 3 27 11 2" xfId="12541" xr:uid="{00000000-0005-0000-0000-0000052C0000}"/>
    <cellStyle name="Normal 3 27 11 3" xfId="12542" xr:uid="{00000000-0005-0000-0000-0000062C0000}"/>
    <cellStyle name="Normal 3 27 12" xfId="2108" xr:uid="{00000000-0005-0000-0000-0000E9070000}"/>
    <cellStyle name="Normal 3 27 12 2" xfId="12543" xr:uid="{00000000-0005-0000-0000-0000082C0000}"/>
    <cellStyle name="Normal 3 27 12 3" xfId="12544" xr:uid="{00000000-0005-0000-0000-0000092C0000}"/>
    <cellStyle name="Normal 3 27 13" xfId="2109" xr:uid="{00000000-0005-0000-0000-0000EA070000}"/>
    <cellStyle name="Normal 3 27 13 2" xfId="12545" xr:uid="{00000000-0005-0000-0000-00000B2C0000}"/>
    <cellStyle name="Normal 3 27 13 3" xfId="12546" xr:uid="{00000000-0005-0000-0000-00000C2C0000}"/>
    <cellStyle name="Normal 3 27 14" xfId="2110" xr:uid="{00000000-0005-0000-0000-0000EB070000}"/>
    <cellStyle name="Normal 3 27 14 2" xfId="12547" xr:uid="{00000000-0005-0000-0000-00000E2C0000}"/>
    <cellStyle name="Normal 3 27 14 3" xfId="12548" xr:uid="{00000000-0005-0000-0000-00000F2C0000}"/>
    <cellStyle name="Normal 3 27 15" xfId="2111" xr:uid="{00000000-0005-0000-0000-0000EC070000}"/>
    <cellStyle name="Normal 3 27 15 2" xfId="12549" xr:uid="{00000000-0005-0000-0000-0000112C0000}"/>
    <cellStyle name="Normal 3 27 15 3" xfId="12550" xr:uid="{00000000-0005-0000-0000-0000122C0000}"/>
    <cellStyle name="Normal 3 27 16" xfId="2112" xr:uid="{00000000-0005-0000-0000-0000ED070000}"/>
    <cellStyle name="Normal 3 27 16 2" xfId="12551" xr:uid="{00000000-0005-0000-0000-0000142C0000}"/>
    <cellStyle name="Normal 3 27 16 3" xfId="12552" xr:uid="{00000000-0005-0000-0000-0000152C0000}"/>
    <cellStyle name="Normal 3 27 17" xfId="2113" xr:uid="{00000000-0005-0000-0000-0000EE070000}"/>
    <cellStyle name="Normal 3 27 17 2" xfId="12553" xr:uid="{00000000-0005-0000-0000-0000172C0000}"/>
    <cellStyle name="Normal 3 27 17 3" xfId="12554" xr:uid="{00000000-0005-0000-0000-0000182C0000}"/>
    <cellStyle name="Normal 3 27 18" xfId="2114" xr:uid="{00000000-0005-0000-0000-0000EF070000}"/>
    <cellStyle name="Normal 3 27 18 2" xfId="12555" xr:uid="{00000000-0005-0000-0000-00001A2C0000}"/>
    <cellStyle name="Normal 3 27 18 3" xfId="12556" xr:uid="{00000000-0005-0000-0000-00001B2C0000}"/>
    <cellStyle name="Normal 3 27 19" xfId="2115" xr:uid="{00000000-0005-0000-0000-0000F0070000}"/>
    <cellStyle name="Normal 3 27 19 2" xfId="12557" xr:uid="{00000000-0005-0000-0000-00001D2C0000}"/>
    <cellStyle name="Normal 3 27 19 3" xfId="12558" xr:uid="{00000000-0005-0000-0000-00001E2C0000}"/>
    <cellStyle name="Normal 3 27 2" xfId="2116" xr:uid="{00000000-0005-0000-0000-0000F1070000}"/>
    <cellStyle name="Normal 3 27 2 2" xfId="12559" xr:uid="{00000000-0005-0000-0000-0000202C0000}"/>
    <cellStyle name="Normal 3 27 2 3" xfId="12560" xr:uid="{00000000-0005-0000-0000-0000212C0000}"/>
    <cellStyle name="Normal 3 27 20" xfId="2117" xr:uid="{00000000-0005-0000-0000-0000F2070000}"/>
    <cellStyle name="Normal 3 27 20 2" xfId="12561" xr:uid="{00000000-0005-0000-0000-0000232C0000}"/>
    <cellStyle name="Normal 3 27 20 3" xfId="12562" xr:uid="{00000000-0005-0000-0000-0000242C0000}"/>
    <cellStyle name="Normal 3 27 21" xfId="2118" xr:uid="{00000000-0005-0000-0000-0000F3070000}"/>
    <cellStyle name="Normal 3 27 21 2" xfId="12563" xr:uid="{00000000-0005-0000-0000-0000262C0000}"/>
    <cellStyle name="Normal 3 27 21 3" xfId="12564" xr:uid="{00000000-0005-0000-0000-0000272C0000}"/>
    <cellStyle name="Normal 3 27 22" xfId="2119" xr:uid="{00000000-0005-0000-0000-0000F4070000}"/>
    <cellStyle name="Normal 3 27 22 2" xfId="12565" xr:uid="{00000000-0005-0000-0000-0000292C0000}"/>
    <cellStyle name="Normal 3 27 22 3" xfId="12566" xr:uid="{00000000-0005-0000-0000-00002A2C0000}"/>
    <cellStyle name="Normal 3 27 23" xfId="2120" xr:uid="{00000000-0005-0000-0000-0000F5070000}"/>
    <cellStyle name="Normal 3 27 23 2" xfId="12567" xr:uid="{00000000-0005-0000-0000-00002C2C0000}"/>
    <cellStyle name="Normal 3 27 23 3" xfId="12568" xr:uid="{00000000-0005-0000-0000-00002D2C0000}"/>
    <cellStyle name="Normal 3 27 24" xfId="12569" xr:uid="{00000000-0005-0000-0000-00002E2C0000}"/>
    <cellStyle name="Normal 3 27 25" xfId="12570" xr:uid="{00000000-0005-0000-0000-00002F2C0000}"/>
    <cellStyle name="Normal 3 27 3" xfId="2121" xr:uid="{00000000-0005-0000-0000-0000F6070000}"/>
    <cellStyle name="Normal 3 27 3 2" xfId="12571" xr:uid="{00000000-0005-0000-0000-0000312C0000}"/>
    <cellStyle name="Normal 3 27 3 3" xfId="12572" xr:uid="{00000000-0005-0000-0000-0000322C0000}"/>
    <cellStyle name="Normal 3 27 4" xfId="2122" xr:uid="{00000000-0005-0000-0000-0000F7070000}"/>
    <cellStyle name="Normal 3 27 4 2" xfId="12573" xr:uid="{00000000-0005-0000-0000-0000342C0000}"/>
    <cellStyle name="Normal 3 27 4 3" xfId="12574" xr:uid="{00000000-0005-0000-0000-0000352C0000}"/>
    <cellStyle name="Normal 3 27 5" xfId="2123" xr:uid="{00000000-0005-0000-0000-0000F8070000}"/>
    <cellStyle name="Normal 3 27 5 2" xfId="12575" xr:uid="{00000000-0005-0000-0000-0000372C0000}"/>
    <cellStyle name="Normal 3 27 5 3" xfId="12576" xr:uid="{00000000-0005-0000-0000-0000382C0000}"/>
    <cellStyle name="Normal 3 27 6" xfId="2124" xr:uid="{00000000-0005-0000-0000-0000F9070000}"/>
    <cellStyle name="Normal 3 27 6 2" xfId="12577" xr:uid="{00000000-0005-0000-0000-00003A2C0000}"/>
    <cellStyle name="Normal 3 27 6 3" xfId="12578" xr:uid="{00000000-0005-0000-0000-00003B2C0000}"/>
    <cellStyle name="Normal 3 27 7" xfId="2125" xr:uid="{00000000-0005-0000-0000-0000FA070000}"/>
    <cellStyle name="Normal 3 27 7 2" xfId="12579" xr:uid="{00000000-0005-0000-0000-00003D2C0000}"/>
    <cellStyle name="Normal 3 27 7 3" xfId="12580" xr:uid="{00000000-0005-0000-0000-00003E2C0000}"/>
    <cellStyle name="Normal 3 27 8" xfId="2126" xr:uid="{00000000-0005-0000-0000-0000FB070000}"/>
    <cellStyle name="Normal 3 27 8 2" xfId="12581" xr:uid="{00000000-0005-0000-0000-0000402C0000}"/>
    <cellStyle name="Normal 3 27 8 3" xfId="12582" xr:uid="{00000000-0005-0000-0000-0000412C0000}"/>
    <cellStyle name="Normal 3 27 9" xfId="2127" xr:uid="{00000000-0005-0000-0000-0000FC070000}"/>
    <cellStyle name="Normal 3 27 9 2" xfId="12583" xr:uid="{00000000-0005-0000-0000-0000432C0000}"/>
    <cellStyle name="Normal 3 27 9 3" xfId="12584" xr:uid="{00000000-0005-0000-0000-0000442C0000}"/>
    <cellStyle name="Normal 3 28" xfId="2128" xr:uid="{00000000-0005-0000-0000-0000FD070000}"/>
    <cellStyle name="Normal 3 28 10" xfId="2129" xr:uid="{00000000-0005-0000-0000-0000FE070000}"/>
    <cellStyle name="Normal 3 28 10 2" xfId="12585" xr:uid="{00000000-0005-0000-0000-0000472C0000}"/>
    <cellStyle name="Normal 3 28 10 3" xfId="12586" xr:uid="{00000000-0005-0000-0000-0000482C0000}"/>
    <cellStyle name="Normal 3 28 11" xfId="2130" xr:uid="{00000000-0005-0000-0000-0000FF070000}"/>
    <cellStyle name="Normal 3 28 11 2" xfId="12587" xr:uid="{00000000-0005-0000-0000-00004A2C0000}"/>
    <cellStyle name="Normal 3 28 11 3" xfId="12588" xr:uid="{00000000-0005-0000-0000-00004B2C0000}"/>
    <cellStyle name="Normal 3 28 12" xfId="2131" xr:uid="{00000000-0005-0000-0000-000000080000}"/>
    <cellStyle name="Normal 3 28 12 2" xfId="12589" xr:uid="{00000000-0005-0000-0000-00004D2C0000}"/>
    <cellStyle name="Normal 3 28 12 3" xfId="12590" xr:uid="{00000000-0005-0000-0000-00004E2C0000}"/>
    <cellStyle name="Normal 3 28 13" xfId="2132" xr:uid="{00000000-0005-0000-0000-000001080000}"/>
    <cellStyle name="Normal 3 28 13 2" xfId="12591" xr:uid="{00000000-0005-0000-0000-0000502C0000}"/>
    <cellStyle name="Normal 3 28 13 3" xfId="12592" xr:uid="{00000000-0005-0000-0000-0000512C0000}"/>
    <cellStyle name="Normal 3 28 14" xfId="2133" xr:uid="{00000000-0005-0000-0000-000002080000}"/>
    <cellStyle name="Normal 3 28 14 2" xfId="12593" xr:uid="{00000000-0005-0000-0000-0000532C0000}"/>
    <cellStyle name="Normal 3 28 14 3" xfId="12594" xr:uid="{00000000-0005-0000-0000-0000542C0000}"/>
    <cellStyle name="Normal 3 28 15" xfId="2134" xr:uid="{00000000-0005-0000-0000-000003080000}"/>
    <cellStyle name="Normal 3 28 15 2" xfId="12595" xr:uid="{00000000-0005-0000-0000-0000562C0000}"/>
    <cellStyle name="Normal 3 28 15 3" xfId="12596" xr:uid="{00000000-0005-0000-0000-0000572C0000}"/>
    <cellStyle name="Normal 3 28 16" xfId="2135" xr:uid="{00000000-0005-0000-0000-000004080000}"/>
    <cellStyle name="Normal 3 28 16 2" xfId="12597" xr:uid="{00000000-0005-0000-0000-0000592C0000}"/>
    <cellStyle name="Normal 3 28 16 3" xfId="12598" xr:uid="{00000000-0005-0000-0000-00005A2C0000}"/>
    <cellStyle name="Normal 3 28 17" xfId="2136" xr:uid="{00000000-0005-0000-0000-000005080000}"/>
    <cellStyle name="Normal 3 28 17 2" xfId="12599" xr:uid="{00000000-0005-0000-0000-00005C2C0000}"/>
    <cellStyle name="Normal 3 28 17 3" xfId="12600" xr:uid="{00000000-0005-0000-0000-00005D2C0000}"/>
    <cellStyle name="Normal 3 28 18" xfId="2137" xr:uid="{00000000-0005-0000-0000-000006080000}"/>
    <cellStyle name="Normal 3 28 18 2" xfId="12601" xr:uid="{00000000-0005-0000-0000-00005F2C0000}"/>
    <cellStyle name="Normal 3 28 18 3" xfId="12602" xr:uid="{00000000-0005-0000-0000-0000602C0000}"/>
    <cellStyle name="Normal 3 28 19" xfId="2138" xr:uid="{00000000-0005-0000-0000-000007080000}"/>
    <cellStyle name="Normal 3 28 19 2" xfId="12603" xr:uid="{00000000-0005-0000-0000-0000622C0000}"/>
    <cellStyle name="Normal 3 28 19 3" xfId="12604" xr:uid="{00000000-0005-0000-0000-0000632C0000}"/>
    <cellStyle name="Normal 3 28 2" xfId="2139" xr:uid="{00000000-0005-0000-0000-000008080000}"/>
    <cellStyle name="Normal 3 28 2 2" xfId="12605" xr:uid="{00000000-0005-0000-0000-0000652C0000}"/>
    <cellStyle name="Normal 3 28 2 3" xfId="12606" xr:uid="{00000000-0005-0000-0000-0000662C0000}"/>
    <cellStyle name="Normal 3 28 20" xfId="2140" xr:uid="{00000000-0005-0000-0000-000009080000}"/>
    <cellStyle name="Normal 3 28 20 2" xfId="12607" xr:uid="{00000000-0005-0000-0000-0000682C0000}"/>
    <cellStyle name="Normal 3 28 20 3" xfId="12608" xr:uid="{00000000-0005-0000-0000-0000692C0000}"/>
    <cellStyle name="Normal 3 28 21" xfId="2141" xr:uid="{00000000-0005-0000-0000-00000A080000}"/>
    <cellStyle name="Normal 3 28 21 2" xfId="12609" xr:uid="{00000000-0005-0000-0000-00006B2C0000}"/>
    <cellStyle name="Normal 3 28 21 3" xfId="12610" xr:uid="{00000000-0005-0000-0000-00006C2C0000}"/>
    <cellStyle name="Normal 3 28 22" xfId="2142" xr:uid="{00000000-0005-0000-0000-00000B080000}"/>
    <cellStyle name="Normal 3 28 22 2" xfId="12611" xr:uid="{00000000-0005-0000-0000-00006E2C0000}"/>
    <cellStyle name="Normal 3 28 22 3" xfId="12612" xr:uid="{00000000-0005-0000-0000-00006F2C0000}"/>
    <cellStyle name="Normal 3 28 23" xfId="2143" xr:uid="{00000000-0005-0000-0000-00000C080000}"/>
    <cellStyle name="Normal 3 28 23 2" xfId="12613" xr:uid="{00000000-0005-0000-0000-0000712C0000}"/>
    <cellStyle name="Normal 3 28 23 3" xfId="12614" xr:uid="{00000000-0005-0000-0000-0000722C0000}"/>
    <cellStyle name="Normal 3 28 24" xfId="12615" xr:uid="{00000000-0005-0000-0000-0000732C0000}"/>
    <cellStyle name="Normal 3 28 25" xfId="12616" xr:uid="{00000000-0005-0000-0000-0000742C0000}"/>
    <cellStyle name="Normal 3 28 3" xfId="2144" xr:uid="{00000000-0005-0000-0000-00000D080000}"/>
    <cellStyle name="Normal 3 28 3 2" xfId="12617" xr:uid="{00000000-0005-0000-0000-0000762C0000}"/>
    <cellStyle name="Normal 3 28 3 3" xfId="12618" xr:uid="{00000000-0005-0000-0000-0000772C0000}"/>
    <cellStyle name="Normal 3 28 4" xfId="2145" xr:uid="{00000000-0005-0000-0000-00000E080000}"/>
    <cellStyle name="Normal 3 28 4 2" xfId="12619" xr:uid="{00000000-0005-0000-0000-0000792C0000}"/>
    <cellStyle name="Normal 3 28 4 3" xfId="12620" xr:uid="{00000000-0005-0000-0000-00007A2C0000}"/>
    <cellStyle name="Normal 3 28 5" xfId="2146" xr:uid="{00000000-0005-0000-0000-00000F080000}"/>
    <cellStyle name="Normal 3 28 5 2" xfId="12621" xr:uid="{00000000-0005-0000-0000-00007C2C0000}"/>
    <cellStyle name="Normal 3 28 5 3" xfId="12622" xr:uid="{00000000-0005-0000-0000-00007D2C0000}"/>
    <cellStyle name="Normal 3 28 6" xfId="2147" xr:uid="{00000000-0005-0000-0000-000010080000}"/>
    <cellStyle name="Normal 3 28 6 2" xfId="12623" xr:uid="{00000000-0005-0000-0000-00007F2C0000}"/>
    <cellStyle name="Normal 3 28 6 3" xfId="12624" xr:uid="{00000000-0005-0000-0000-0000802C0000}"/>
    <cellStyle name="Normal 3 28 7" xfId="2148" xr:uid="{00000000-0005-0000-0000-000011080000}"/>
    <cellStyle name="Normal 3 28 7 2" xfId="12625" xr:uid="{00000000-0005-0000-0000-0000822C0000}"/>
    <cellStyle name="Normal 3 28 7 3" xfId="12626" xr:uid="{00000000-0005-0000-0000-0000832C0000}"/>
    <cellStyle name="Normal 3 28 8" xfId="2149" xr:uid="{00000000-0005-0000-0000-000012080000}"/>
    <cellStyle name="Normal 3 28 8 2" xfId="12627" xr:uid="{00000000-0005-0000-0000-0000852C0000}"/>
    <cellStyle name="Normal 3 28 8 3" xfId="12628" xr:uid="{00000000-0005-0000-0000-0000862C0000}"/>
    <cellStyle name="Normal 3 28 9" xfId="2150" xr:uid="{00000000-0005-0000-0000-000013080000}"/>
    <cellStyle name="Normal 3 28 9 2" xfId="12629" xr:uid="{00000000-0005-0000-0000-0000882C0000}"/>
    <cellStyle name="Normal 3 28 9 3" xfId="12630" xr:uid="{00000000-0005-0000-0000-0000892C0000}"/>
    <cellStyle name="Normal 3 29" xfId="2151" xr:uid="{00000000-0005-0000-0000-000014080000}"/>
    <cellStyle name="Normal 3 29 10" xfId="2152" xr:uid="{00000000-0005-0000-0000-000015080000}"/>
    <cellStyle name="Normal 3 29 10 2" xfId="12631" xr:uid="{00000000-0005-0000-0000-00008C2C0000}"/>
    <cellStyle name="Normal 3 29 10 3" xfId="12632" xr:uid="{00000000-0005-0000-0000-00008D2C0000}"/>
    <cellStyle name="Normal 3 29 11" xfId="2153" xr:uid="{00000000-0005-0000-0000-000016080000}"/>
    <cellStyle name="Normal 3 29 11 2" xfId="12633" xr:uid="{00000000-0005-0000-0000-00008F2C0000}"/>
    <cellStyle name="Normal 3 29 11 3" xfId="12634" xr:uid="{00000000-0005-0000-0000-0000902C0000}"/>
    <cellStyle name="Normal 3 29 12" xfId="2154" xr:uid="{00000000-0005-0000-0000-000017080000}"/>
    <cellStyle name="Normal 3 29 12 2" xfId="12635" xr:uid="{00000000-0005-0000-0000-0000922C0000}"/>
    <cellStyle name="Normal 3 29 12 3" xfId="12636" xr:uid="{00000000-0005-0000-0000-0000932C0000}"/>
    <cellStyle name="Normal 3 29 13" xfId="2155" xr:uid="{00000000-0005-0000-0000-000018080000}"/>
    <cellStyle name="Normal 3 29 13 2" xfId="12637" xr:uid="{00000000-0005-0000-0000-0000952C0000}"/>
    <cellStyle name="Normal 3 29 13 3" xfId="12638" xr:uid="{00000000-0005-0000-0000-0000962C0000}"/>
    <cellStyle name="Normal 3 29 14" xfId="2156" xr:uid="{00000000-0005-0000-0000-000019080000}"/>
    <cellStyle name="Normal 3 29 14 2" xfId="12639" xr:uid="{00000000-0005-0000-0000-0000982C0000}"/>
    <cellStyle name="Normal 3 29 14 3" xfId="12640" xr:uid="{00000000-0005-0000-0000-0000992C0000}"/>
    <cellStyle name="Normal 3 29 15" xfId="2157" xr:uid="{00000000-0005-0000-0000-00001A080000}"/>
    <cellStyle name="Normal 3 29 15 2" xfId="12641" xr:uid="{00000000-0005-0000-0000-00009B2C0000}"/>
    <cellStyle name="Normal 3 29 15 3" xfId="12642" xr:uid="{00000000-0005-0000-0000-00009C2C0000}"/>
    <cellStyle name="Normal 3 29 16" xfId="2158" xr:uid="{00000000-0005-0000-0000-00001B080000}"/>
    <cellStyle name="Normal 3 29 16 2" xfId="12643" xr:uid="{00000000-0005-0000-0000-00009E2C0000}"/>
    <cellStyle name="Normal 3 29 16 3" xfId="12644" xr:uid="{00000000-0005-0000-0000-00009F2C0000}"/>
    <cellStyle name="Normal 3 29 17" xfId="2159" xr:uid="{00000000-0005-0000-0000-00001C080000}"/>
    <cellStyle name="Normal 3 29 17 2" xfId="12645" xr:uid="{00000000-0005-0000-0000-0000A12C0000}"/>
    <cellStyle name="Normal 3 29 17 3" xfId="12646" xr:uid="{00000000-0005-0000-0000-0000A22C0000}"/>
    <cellStyle name="Normal 3 29 18" xfId="2160" xr:uid="{00000000-0005-0000-0000-00001D080000}"/>
    <cellStyle name="Normal 3 29 18 2" xfId="12647" xr:uid="{00000000-0005-0000-0000-0000A42C0000}"/>
    <cellStyle name="Normal 3 29 18 3" xfId="12648" xr:uid="{00000000-0005-0000-0000-0000A52C0000}"/>
    <cellStyle name="Normal 3 29 19" xfId="2161" xr:uid="{00000000-0005-0000-0000-00001E080000}"/>
    <cellStyle name="Normal 3 29 19 2" xfId="12649" xr:uid="{00000000-0005-0000-0000-0000A72C0000}"/>
    <cellStyle name="Normal 3 29 19 3" xfId="12650" xr:uid="{00000000-0005-0000-0000-0000A82C0000}"/>
    <cellStyle name="Normal 3 29 2" xfId="2162" xr:uid="{00000000-0005-0000-0000-00001F080000}"/>
    <cellStyle name="Normal 3 29 2 2" xfId="12651" xr:uid="{00000000-0005-0000-0000-0000AA2C0000}"/>
    <cellStyle name="Normal 3 29 2 3" xfId="12652" xr:uid="{00000000-0005-0000-0000-0000AB2C0000}"/>
    <cellStyle name="Normal 3 29 20" xfId="2163" xr:uid="{00000000-0005-0000-0000-000020080000}"/>
    <cellStyle name="Normal 3 29 20 2" xfId="12653" xr:uid="{00000000-0005-0000-0000-0000AD2C0000}"/>
    <cellStyle name="Normal 3 29 20 3" xfId="12654" xr:uid="{00000000-0005-0000-0000-0000AE2C0000}"/>
    <cellStyle name="Normal 3 29 21" xfId="2164" xr:uid="{00000000-0005-0000-0000-000021080000}"/>
    <cellStyle name="Normal 3 29 21 2" xfId="12655" xr:uid="{00000000-0005-0000-0000-0000B02C0000}"/>
    <cellStyle name="Normal 3 29 21 3" xfId="12656" xr:uid="{00000000-0005-0000-0000-0000B12C0000}"/>
    <cellStyle name="Normal 3 29 22" xfId="2165" xr:uid="{00000000-0005-0000-0000-000022080000}"/>
    <cellStyle name="Normal 3 29 22 2" xfId="12657" xr:uid="{00000000-0005-0000-0000-0000B32C0000}"/>
    <cellStyle name="Normal 3 29 22 3" xfId="12658" xr:uid="{00000000-0005-0000-0000-0000B42C0000}"/>
    <cellStyle name="Normal 3 29 23" xfId="2166" xr:uid="{00000000-0005-0000-0000-000023080000}"/>
    <cellStyle name="Normal 3 29 23 2" xfId="12659" xr:uid="{00000000-0005-0000-0000-0000B62C0000}"/>
    <cellStyle name="Normal 3 29 23 3" xfId="12660" xr:uid="{00000000-0005-0000-0000-0000B72C0000}"/>
    <cellStyle name="Normal 3 29 24" xfId="12661" xr:uid="{00000000-0005-0000-0000-0000B82C0000}"/>
    <cellStyle name="Normal 3 29 25" xfId="12662" xr:uid="{00000000-0005-0000-0000-0000B92C0000}"/>
    <cellStyle name="Normal 3 29 3" xfId="2167" xr:uid="{00000000-0005-0000-0000-000024080000}"/>
    <cellStyle name="Normal 3 29 3 2" xfId="12663" xr:uid="{00000000-0005-0000-0000-0000BB2C0000}"/>
    <cellStyle name="Normal 3 29 3 3" xfId="12664" xr:uid="{00000000-0005-0000-0000-0000BC2C0000}"/>
    <cellStyle name="Normal 3 29 4" xfId="2168" xr:uid="{00000000-0005-0000-0000-000025080000}"/>
    <cellStyle name="Normal 3 29 4 2" xfId="12665" xr:uid="{00000000-0005-0000-0000-0000BE2C0000}"/>
    <cellStyle name="Normal 3 29 4 3" xfId="12666" xr:uid="{00000000-0005-0000-0000-0000BF2C0000}"/>
    <cellStyle name="Normal 3 29 5" xfId="2169" xr:uid="{00000000-0005-0000-0000-000026080000}"/>
    <cellStyle name="Normal 3 29 5 2" xfId="12667" xr:uid="{00000000-0005-0000-0000-0000C12C0000}"/>
    <cellStyle name="Normal 3 29 5 3" xfId="12668" xr:uid="{00000000-0005-0000-0000-0000C22C0000}"/>
    <cellStyle name="Normal 3 29 6" xfId="2170" xr:uid="{00000000-0005-0000-0000-000027080000}"/>
    <cellStyle name="Normal 3 29 6 2" xfId="12669" xr:uid="{00000000-0005-0000-0000-0000C42C0000}"/>
    <cellStyle name="Normal 3 29 6 3" xfId="12670" xr:uid="{00000000-0005-0000-0000-0000C52C0000}"/>
    <cellStyle name="Normal 3 29 7" xfId="2171" xr:uid="{00000000-0005-0000-0000-000028080000}"/>
    <cellStyle name="Normal 3 29 7 2" xfId="12671" xr:uid="{00000000-0005-0000-0000-0000C72C0000}"/>
    <cellStyle name="Normal 3 29 7 3" xfId="12672" xr:uid="{00000000-0005-0000-0000-0000C82C0000}"/>
    <cellStyle name="Normal 3 29 8" xfId="2172" xr:uid="{00000000-0005-0000-0000-000029080000}"/>
    <cellStyle name="Normal 3 29 8 2" xfId="12673" xr:uid="{00000000-0005-0000-0000-0000CA2C0000}"/>
    <cellStyle name="Normal 3 29 8 3" xfId="12674" xr:uid="{00000000-0005-0000-0000-0000CB2C0000}"/>
    <cellStyle name="Normal 3 29 9" xfId="2173" xr:uid="{00000000-0005-0000-0000-00002A080000}"/>
    <cellStyle name="Normal 3 29 9 2" xfId="12675" xr:uid="{00000000-0005-0000-0000-0000CD2C0000}"/>
    <cellStyle name="Normal 3 29 9 3" xfId="12676" xr:uid="{00000000-0005-0000-0000-0000CE2C0000}"/>
    <cellStyle name="Normal 3 3" xfId="2174" xr:uid="{00000000-0005-0000-0000-00002B080000}"/>
    <cellStyle name="Normal 3 3 10" xfId="2175" xr:uid="{00000000-0005-0000-0000-00002C080000}"/>
    <cellStyle name="Normal 3 3 10 2" xfId="12677" xr:uid="{00000000-0005-0000-0000-0000D12C0000}"/>
    <cellStyle name="Normal 3 3 10 3" xfId="12678" xr:uid="{00000000-0005-0000-0000-0000D22C0000}"/>
    <cellStyle name="Normal 3 3 11" xfId="2176" xr:uid="{00000000-0005-0000-0000-00002D080000}"/>
    <cellStyle name="Normal 3 3 11 2" xfId="12679" xr:uid="{00000000-0005-0000-0000-0000D42C0000}"/>
    <cellStyle name="Normal 3 3 11 3" xfId="12680" xr:uid="{00000000-0005-0000-0000-0000D52C0000}"/>
    <cellStyle name="Normal 3 3 12" xfId="2177" xr:uid="{00000000-0005-0000-0000-00002E080000}"/>
    <cellStyle name="Normal 3 3 12 2" xfId="12681" xr:uid="{00000000-0005-0000-0000-0000D72C0000}"/>
    <cellStyle name="Normal 3 3 12 3" xfId="12682" xr:uid="{00000000-0005-0000-0000-0000D82C0000}"/>
    <cellStyle name="Normal 3 3 13" xfId="2178" xr:uid="{00000000-0005-0000-0000-00002F080000}"/>
    <cellStyle name="Normal 3 3 13 2" xfId="12683" xr:uid="{00000000-0005-0000-0000-0000DA2C0000}"/>
    <cellStyle name="Normal 3 3 13 3" xfId="12684" xr:uid="{00000000-0005-0000-0000-0000DB2C0000}"/>
    <cellStyle name="Normal 3 3 14" xfId="2179" xr:uid="{00000000-0005-0000-0000-000030080000}"/>
    <cellStyle name="Normal 3 3 14 2" xfId="12685" xr:uid="{00000000-0005-0000-0000-0000DD2C0000}"/>
    <cellStyle name="Normal 3 3 14 3" xfId="12686" xr:uid="{00000000-0005-0000-0000-0000DE2C0000}"/>
    <cellStyle name="Normal 3 3 15" xfId="2180" xr:uid="{00000000-0005-0000-0000-000031080000}"/>
    <cellStyle name="Normal 3 3 15 2" xfId="12687" xr:uid="{00000000-0005-0000-0000-0000E02C0000}"/>
    <cellStyle name="Normal 3 3 15 3" xfId="12688" xr:uid="{00000000-0005-0000-0000-0000E12C0000}"/>
    <cellStyle name="Normal 3 3 16" xfId="2181" xr:uid="{00000000-0005-0000-0000-000032080000}"/>
    <cellStyle name="Normal 3 3 16 2" xfId="12689" xr:uid="{00000000-0005-0000-0000-0000E32C0000}"/>
    <cellStyle name="Normal 3 3 16 3" xfId="12690" xr:uid="{00000000-0005-0000-0000-0000E42C0000}"/>
    <cellStyle name="Normal 3 3 17" xfId="2182" xr:uid="{00000000-0005-0000-0000-000033080000}"/>
    <cellStyle name="Normal 3 3 17 2" xfId="12691" xr:uid="{00000000-0005-0000-0000-0000E62C0000}"/>
    <cellStyle name="Normal 3 3 17 3" xfId="12692" xr:uid="{00000000-0005-0000-0000-0000E72C0000}"/>
    <cellStyle name="Normal 3 3 18" xfId="2183" xr:uid="{00000000-0005-0000-0000-000034080000}"/>
    <cellStyle name="Normal 3 3 18 2" xfId="12693" xr:uid="{00000000-0005-0000-0000-0000E92C0000}"/>
    <cellStyle name="Normal 3 3 18 3" xfId="12694" xr:uid="{00000000-0005-0000-0000-0000EA2C0000}"/>
    <cellStyle name="Normal 3 3 19" xfId="2184" xr:uid="{00000000-0005-0000-0000-000035080000}"/>
    <cellStyle name="Normal 3 3 19 2" xfId="12695" xr:uid="{00000000-0005-0000-0000-0000EC2C0000}"/>
    <cellStyle name="Normal 3 3 19 3" xfId="12696" xr:uid="{00000000-0005-0000-0000-0000ED2C0000}"/>
    <cellStyle name="Normal 3 3 2" xfId="2185" xr:uid="{00000000-0005-0000-0000-000036080000}"/>
    <cellStyle name="Normal 3 3 2 10" xfId="12697" xr:uid="{00000000-0005-0000-0000-0000EF2C0000}"/>
    <cellStyle name="Normal 3 3 2 10 2" xfId="12698" xr:uid="{00000000-0005-0000-0000-0000F02C0000}"/>
    <cellStyle name="Normal 3 3 2 10 2 2" xfId="26527" xr:uid="{115DB8C7-49B2-4E9B-8B0A-9B35494DCF90}"/>
    <cellStyle name="Normal 3 3 2 11" xfId="12699" xr:uid="{00000000-0005-0000-0000-0000F12C0000}"/>
    <cellStyle name="Normal 3 3 2 11 2" xfId="26528" xr:uid="{54C6B7E5-D0CF-42A6-8159-3FA5A288DFDE}"/>
    <cellStyle name="Normal 3 3 2 12" xfId="12700" xr:uid="{00000000-0005-0000-0000-0000F22C0000}"/>
    <cellStyle name="Normal 3 3 2 12 2" xfId="26529" xr:uid="{1FD4A5C0-DA81-4162-B03F-BEA3391FBB24}"/>
    <cellStyle name="Normal 3 3 2 13" xfId="12701" xr:uid="{00000000-0005-0000-0000-0000F32C0000}"/>
    <cellStyle name="Normal 3 3 2 14" xfId="5361" xr:uid="{00000000-0005-0000-0000-0000EE2C0000}"/>
    <cellStyle name="Normal 3 3 2 14 2" xfId="23297" xr:uid="{3E487347-E43B-491C-8FDE-11E248114F3E}"/>
    <cellStyle name="Normal 3 3 2 2" xfId="12702" xr:uid="{00000000-0005-0000-0000-0000F42C0000}"/>
    <cellStyle name="Normal 3 3 2 2 10" xfId="12703" xr:uid="{00000000-0005-0000-0000-0000F52C0000}"/>
    <cellStyle name="Normal 3 3 2 2 10 2" xfId="26530" xr:uid="{9DEB5AC1-2BCB-43E6-806F-28C80265B713}"/>
    <cellStyle name="Normal 3 3 2 2 11" xfId="12704" xr:uid="{00000000-0005-0000-0000-0000F62C0000}"/>
    <cellStyle name="Normal 3 3 2 2 2" xfId="12705" xr:uid="{00000000-0005-0000-0000-0000F72C0000}"/>
    <cellStyle name="Normal 3 3 2 2 2 10" xfId="12706" xr:uid="{00000000-0005-0000-0000-0000F82C0000}"/>
    <cellStyle name="Normal 3 3 2 2 2 2" xfId="12707" xr:uid="{00000000-0005-0000-0000-0000F92C0000}"/>
    <cellStyle name="Normal 3 3 2 2 2 2 2" xfId="12708" xr:uid="{00000000-0005-0000-0000-0000FA2C0000}"/>
    <cellStyle name="Normal 3 3 2 2 2 2 2 2" xfId="12709" xr:uid="{00000000-0005-0000-0000-0000FB2C0000}"/>
    <cellStyle name="Normal 3 3 2 2 2 2 2 2 2" xfId="12710" xr:uid="{00000000-0005-0000-0000-0000FC2C0000}"/>
    <cellStyle name="Normal 3 3 2 2 2 2 2 2 2 2" xfId="12711" xr:uid="{00000000-0005-0000-0000-0000FD2C0000}"/>
    <cellStyle name="Normal 3 3 2 2 2 2 2 2 2 3" xfId="12712" xr:uid="{00000000-0005-0000-0000-0000FE2C0000}"/>
    <cellStyle name="Normal 3 3 2 2 2 2 2 2 3" xfId="12713" xr:uid="{00000000-0005-0000-0000-0000FF2C0000}"/>
    <cellStyle name="Normal 3 3 2 2 2 2 2 2 4" xfId="12714" xr:uid="{00000000-0005-0000-0000-0000002D0000}"/>
    <cellStyle name="Normal 3 3 2 2 2 2 2 2 4 2" xfId="26533" xr:uid="{5F0888CB-B88F-4748-9620-2005393FF9DA}"/>
    <cellStyle name="Normal 3 3 2 2 2 2 2 2 5" xfId="12715" xr:uid="{00000000-0005-0000-0000-0000012D0000}"/>
    <cellStyle name="Normal 3 3 2 2 2 2 2 2 5 2" xfId="26534" xr:uid="{7E7428C4-9319-411A-A441-FA8582D599E9}"/>
    <cellStyle name="Normal 3 3 2 2 2 2 2 2 6" xfId="12716" xr:uid="{00000000-0005-0000-0000-0000022D0000}"/>
    <cellStyle name="Normal 3 3 2 2 2 2 2 3" xfId="12717" xr:uid="{00000000-0005-0000-0000-0000032D0000}"/>
    <cellStyle name="Normal 3 3 2 2 2 2 2 3 2" xfId="12718" xr:uid="{00000000-0005-0000-0000-0000042D0000}"/>
    <cellStyle name="Normal 3 3 2 2 2 2 2 3 2 2" xfId="12719" xr:uid="{00000000-0005-0000-0000-0000052D0000}"/>
    <cellStyle name="Normal 3 3 2 2 2 2 2 3 2 3" xfId="12720" xr:uid="{00000000-0005-0000-0000-0000062D0000}"/>
    <cellStyle name="Normal 3 3 2 2 2 2 2 3 3" xfId="12721" xr:uid="{00000000-0005-0000-0000-0000072D0000}"/>
    <cellStyle name="Normal 3 3 2 2 2 2 2 3 3 2" xfId="12722" xr:uid="{00000000-0005-0000-0000-0000082D0000}"/>
    <cellStyle name="Normal 3 3 2 2 2 2 2 3 3 3" xfId="26535" xr:uid="{5528FC68-8665-4A70-8198-FABF37E719C7}"/>
    <cellStyle name="Normal 3 3 2 2 2 2 2 3 4" xfId="12723" xr:uid="{00000000-0005-0000-0000-0000092D0000}"/>
    <cellStyle name="Normal 3 3 2 2 2 2 2 4" xfId="12724" xr:uid="{00000000-0005-0000-0000-00000A2D0000}"/>
    <cellStyle name="Normal 3 3 2 2 2 2 2 4 2" xfId="12725" xr:uid="{00000000-0005-0000-0000-00000B2D0000}"/>
    <cellStyle name="Normal 3 3 2 2 2 2 2 4 3" xfId="12726" xr:uid="{00000000-0005-0000-0000-00000C2D0000}"/>
    <cellStyle name="Normal 3 3 2 2 2 2 2 5" xfId="12727" xr:uid="{00000000-0005-0000-0000-00000D2D0000}"/>
    <cellStyle name="Normal 3 3 2 2 2 2 2 6" xfId="12728" xr:uid="{00000000-0005-0000-0000-00000E2D0000}"/>
    <cellStyle name="Normal 3 3 2 2 2 2 2 6 2" xfId="26536" xr:uid="{DDBCDF37-3D0A-4710-B884-C7718B57B98D}"/>
    <cellStyle name="Normal 3 3 2 2 2 2 2 7" xfId="12729" xr:uid="{00000000-0005-0000-0000-00000F2D0000}"/>
    <cellStyle name="Normal 3 3 2 2 2 2 2 7 2" xfId="26537" xr:uid="{2CCEBC2F-54F0-4D42-A6AB-E884BC5DFC71}"/>
    <cellStyle name="Normal 3 3 2 2 2 2 2 8" xfId="12730" xr:uid="{00000000-0005-0000-0000-0000102D0000}"/>
    <cellStyle name="Normal 3 3 2 2 2 2 3" xfId="12731" xr:uid="{00000000-0005-0000-0000-0000112D0000}"/>
    <cellStyle name="Normal 3 3 2 2 2 2 3 2" xfId="12732" xr:uid="{00000000-0005-0000-0000-0000122D0000}"/>
    <cellStyle name="Normal 3 3 2 2 2 2 3 2 2" xfId="12733" xr:uid="{00000000-0005-0000-0000-0000132D0000}"/>
    <cellStyle name="Normal 3 3 2 2 2 2 3 2 3" xfId="12734" xr:uid="{00000000-0005-0000-0000-0000142D0000}"/>
    <cellStyle name="Normal 3 3 2 2 2 2 3 3" xfId="12735" xr:uid="{00000000-0005-0000-0000-0000152D0000}"/>
    <cellStyle name="Normal 3 3 2 2 2 2 3 4" xfId="12736" xr:uid="{00000000-0005-0000-0000-0000162D0000}"/>
    <cellStyle name="Normal 3 3 2 2 2 2 3 4 2" xfId="26541" xr:uid="{58EC7DA1-60AE-4680-A0C4-11801034B55C}"/>
    <cellStyle name="Normal 3 3 2 2 2 2 3 5" xfId="12737" xr:uid="{00000000-0005-0000-0000-0000172D0000}"/>
    <cellStyle name="Normal 3 3 2 2 2 2 3 5 2" xfId="26542" xr:uid="{EE92050E-1ED3-41F3-83E4-44801175C56F}"/>
    <cellStyle name="Normal 3 3 2 2 2 2 3 6" xfId="12738" xr:uid="{00000000-0005-0000-0000-0000182D0000}"/>
    <cellStyle name="Normal 3 3 2 2 2 2 4" xfId="12739" xr:uid="{00000000-0005-0000-0000-0000192D0000}"/>
    <cellStyle name="Normal 3 3 2 2 2 2 4 2" xfId="12740" xr:uid="{00000000-0005-0000-0000-00001A2D0000}"/>
    <cellStyle name="Normal 3 3 2 2 2 2 4 2 2" xfId="12741" xr:uid="{00000000-0005-0000-0000-00001B2D0000}"/>
    <cellStyle name="Normal 3 3 2 2 2 2 4 2 3" xfId="12742" xr:uid="{00000000-0005-0000-0000-00001C2D0000}"/>
    <cellStyle name="Normal 3 3 2 2 2 2 4 3" xfId="12743" xr:uid="{00000000-0005-0000-0000-00001D2D0000}"/>
    <cellStyle name="Normal 3 3 2 2 2 2 4 3 2" xfId="12744" xr:uid="{00000000-0005-0000-0000-00001E2D0000}"/>
    <cellStyle name="Normal 3 3 2 2 2 2 4 3 3" xfId="26544" xr:uid="{8503FE5C-6299-4B3F-A73E-5D71E5A5ABF5}"/>
    <cellStyle name="Normal 3 3 2 2 2 2 4 4" xfId="12745" xr:uid="{00000000-0005-0000-0000-00001F2D0000}"/>
    <cellStyle name="Normal 3 3 2 2 2 2 5" xfId="12746" xr:uid="{00000000-0005-0000-0000-0000202D0000}"/>
    <cellStyle name="Normal 3 3 2 2 2 2 5 2" xfId="12747" xr:uid="{00000000-0005-0000-0000-0000212D0000}"/>
    <cellStyle name="Normal 3 3 2 2 2 2 5 3" xfId="12748" xr:uid="{00000000-0005-0000-0000-0000222D0000}"/>
    <cellStyle name="Normal 3 3 2 2 2 2 6" xfId="12749" xr:uid="{00000000-0005-0000-0000-0000232D0000}"/>
    <cellStyle name="Normal 3 3 2 2 2 2 7" xfId="12750" xr:uid="{00000000-0005-0000-0000-0000242D0000}"/>
    <cellStyle name="Normal 3 3 2 2 2 2 7 2" xfId="26545" xr:uid="{B1F6384A-8D12-4EF5-B095-6B63F5B05CE9}"/>
    <cellStyle name="Normal 3 3 2 2 2 2 8" xfId="12751" xr:uid="{00000000-0005-0000-0000-0000252D0000}"/>
    <cellStyle name="Normal 3 3 2 2 2 2 8 2" xfId="26546" xr:uid="{EE82F852-DDBC-46F3-80CA-D0AFCCEDA53C}"/>
    <cellStyle name="Normal 3 3 2 2 2 2 9" xfId="12752" xr:uid="{00000000-0005-0000-0000-0000262D0000}"/>
    <cellStyle name="Normal 3 3 2 2 2 3" xfId="12753" xr:uid="{00000000-0005-0000-0000-0000272D0000}"/>
    <cellStyle name="Normal 3 3 2 2 2 3 2" xfId="12754" xr:uid="{00000000-0005-0000-0000-0000282D0000}"/>
    <cellStyle name="Normal 3 3 2 2 2 3 2 2" xfId="12755" xr:uid="{00000000-0005-0000-0000-0000292D0000}"/>
    <cellStyle name="Normal 3 3 2 2 2 3 2 2 2" xfId="12756" xr:uid="{00000000-0005-0000-0000-00002A2D0000}"/>
    <cellStyle name="Normal 3 3 2 2 2 3 2 2 3" xfId="12757" xr:uid="{00000000-0005-0000-0000-00002B2D0000}"/>
    <cellStyle name="Normal 3 3 2 2 2 3 2 2 3 2" xfId="26547" xr:uid="{76F22C9E-B1E2-49C3-80E0-DDF22A224E63}"/>
    <cellStyle name="Normal 3 3 2 2 2 3 2 2 4" xfId="12758" xr:uid="{00000000-0005-0000-0000-00002C2D0000}"/>
    <cellStyle name="Normal 3 3 2 2 2 3 2 3" xfId="12759" xr:uid="{00000000-0005-0000-0000-00002D2D0000}"/>
    <cellStyle name="Normal 3 3 2 2 2 3 2 4" xfId="12760" xr:uid="{00000000-0005-0000-0000-00002E2D0000}"/>
    <cellStyle name="Normal 3 3 2 2 2 3 2 4 2" xfId="26549" xr:uid="{18E44D72-9413-4894-9C53-0F803EE20BB7}"/>
    <cellStyle name="Normal 3 3 2 2 2 3 2 5" xfId="12761" xr:uid="{00000000-0005-0000-0000-00002F2D0000}"/>
    <cellStyle name="Normal 3 3 2 2 2 3 2 5 2" xfId="26550" xr:uid="{D8F589B9-6E60-4EDE-A470-EBD19EC9235A}"/>
    <cellStyle name="Normal 3 3 2 2 2 3 2 6" xfId="12762" xr:uid="{00000000-0005-0000-0000-0000302D0000}"/>
    <cellStyle name="Normal 3 3 2 2 2 3 3" xfId="12763" xr:uid="{00000000-0005-0000-0000-0000312D0000}"/>
    <cellStyle name="Normal 3 3 2 2 2 3 3 2" xfId="12764" xr:uid="{00000000-0005-0000-0000-0000322D0000}"/>
    <cellStyle name="Normal 3 3 2 2 2 3 3 2 2" xfId="12765" xr:uid="{00000000-0005-0000-0000-0000332D0000}"/>
    <cellStyle name="Normal 3 3 2 2 2 3 3 2 3" xfId="12766" xr:uid="{00000000-0005-0000-0000-0000342D0000}"/>
    <cellStyle name="Normal 3 3 2 2 2 3 3 3" xfId="12767" xr:uid="{00000000-0005-0000-0000-0000352D0000}"/>
    <cellStyle name="Normal 3 3 2 2 2 3 3 4" xfId="12768" xr:uid="{00000000-0005-0000-0000-0000362D0000}"/>
    <cellStyle name="Normal 3 3 2 2 2 3 3 4 2" xfId="26554" xr:uid="{D6A590A5-7C65-4259-B738-BACD29AE887D}"/>
    <cellStyle name="Normal 3 3 2 2 2 3 3 5" xfId="12769" xr:uid="{00000000-0005-0000-0000-0000372D0000}"/>
    <cellStyle name="Normal 3 3 2 2 2 3 3 5 2" xfId="26555" xr:uid="{FCD111E0-D4CC-4F36-8F10-6AD3F6D7EA38}"/>
    <cellStyle name="Normal 3 3 2 2 2 3 3 6" xfId="12770" xr:uid="{00000000-0005-0000-0000-0000382D0000}"/>
    <cellStyle name="Normal 3 3 2 2 2 3 4" xfId="12771" xr:uid="{00000000-0005-0000-0000-0000392D0000}"/>
    <cellStyle name="Normal 3 3 2 2 2 3 4 2" xfId="12772" xr:uid="{00000000-0005-0000-0000-00003A2D0000}"/>
    <cellStyle name="Normal 3 3 2 2 2 3 4 3" xfId="12773" xr:uid="{00000000-0005-0000-0000-00003B2D0000}"/>
    <cellStyle name="Normal 3 3 2 2 2 3 5" xfId="12774" xr:uid="{00000000-0005-0000-0000-00003C2D0000}"/>
    <cellStyle name="Normal 3 3 2 2 2 3 6" xfId="12775" xr:uid="{00000000-0005-0000-0000-00003D2D0000}"/>
    <cellStyle name="Normal 3 3 2 2 2 3 6 2" xfId="26556" xr:uid="{CEBD06E6-B187-4B56-B150-C1E5780F5517}"/>
    <cellStyle name="Normal 3 3 2 2 2 3 7" xfId="12776" xr:uid="{00000000-0005-0000-0000-00003E2D0000}"/>
    <cellStyle name="Normal 3 3 2 2 2 3 7 2" xfId="26557" xr:uid="{93EACA26-62B1-4DEC-B101-69325DAE8CF3}"/>
    <cellStyle name="Normal 3 3 2 2 2 3 8" xfId="12777" xr:uid="{00000000-0005-0000-0000-00003F2D0000}"/>
    <cellStyle name="Normal 3 3 2 2 2 4" xfId="12778" xr:uid="{00000000-0005-0000-0000-0000402D0000}"/>
    <cellStyle name="Normal 3 3 2 2 2 4 2" xfId="12779" xr:uid="{00000000-0005-0000-0000-0000412D0000}"/>
    <cellStyle name="Normal 3 3 2 2 2 4 2 2" xfId="12780" xr:uid="{00000000-0005-0000-0000-0000422D0000}"/>
    <cellStyle name="Normal 3 3 2 2 2 4 2 3" xfId="12781" xr:uid="{00000000-0005-0000-0000-0000432D0000}"/>
    <cellStyle name="Normal 3 3 2 2 2 4 2 3 2" xfId="26558" xr:uid="{17FBAFB8-6816-4173-BE78-1E7FBB1D020C}"/>
    <cellStyle name="Normal 3 3 2 2 2 4 2 4" xfId="12782" xr:uid="{00000000-0005-0000-0000-0000442D0000}"/>
    <cellStyle name="Normal 3 3 2 2 2 4 3" xfId="12783" xr:uid="{00000000-0005-0000-0000-0000452D0000}"/>
    <cellStyle name="Normal 3 3 2 2 2 4 4" xfId="12784" xr:uid="{00000000-0005-0000-0000-0000462D0000}"/>
    <cellStyle name="Normal 3 3 2 2 2 4 4 2" xfId="26559" xr:uid="{7F61041E-5789-4B69-ABE2-1EE18225303C}"/>
    <cellStyle name="Normal 3 3 2 2 2 4 5" xfId="12785" xr:uid="{00000000-0005-0000-0000-0000472D0000}"/>
    <cellStyle name="Normal 3 3 2 2 2 4 5 2" xfId="26560" xr:uid="{34D65AF1-59A1-4D9D-8FEA-58877AC34A60}"/>
    <cellStyle name="Normal 3 3 2 2 2 4 6" xfId="12786" xr:uid="{00000000-0005-0000-0000-0000482D0000}"/>
    <cellStyle name="Normal 3 3 2 2 2 5" xfId="12787" xr:uid="{00000000-0005-0000-0000-0000492D0000}"/>
    <cellStyle name="Normal 3 3 2 2 2 5 2" xfId="12788" xr:uid="{00000000-0005-0000-0000-00004A2D0000}"/>
    <cellStyle name="Normal 3 3 2 2 2 5 2 2" xfId="12789" xr:uid="{00000000-0005-0000-0000-00004B2D0000}"/>
    <cellStyle name="Normal 3 3 2 2 2 5 2 3" xfId="12790" xr:uid="{00000000-0005-0000-0000-00004C2D0000}"/>
    <cellStyle name="Normal 3 3 2 2 2 5 3" xfId="12791" xr:uid="{00000000-0005-0000-0000-00004D2D0000}"/>
    <cellStyle name="Normal 3 3 2 2 2 5 4" xfId="12792" xr:uid="{00000000-0005-0000-0000-00004E2D0000}"/>
    <cellStyle name="Normal 3 3 2 2 2 5 4 2" xfId="26563" xr:uid="{25BE9C2A-CBD1-4C43-9B10-96F141B790B0}"/>
    <cellStyle name="Normal 3 3 2 2 2 5 5" xfId="12793" xr:uid="{00000000-0005-0000-0000-00004F2D0000}"/>
    <cellStyle name="Normal 3 3 2 2 2 5 5 2" xfId="26564" xr:uid="{60B99374-3DDC-45F1-A0E2-1D313675C365}"/>
    <cellStyle name="Normal 3 3 2 2 2 5 6" xfId="12794" xr:uid="{00000000-0005-0000-0000-0000502D0000}"/>
    <cellStyle name="Normal 3 3 2 2 2 6" xfId="12795" xr:uid="{00000000-0005-0000-0000-0000512D0000}"/>
    <cellStyle name="Normal 3 3 2 2 2 6 2" xfId="12796" xr:uid="{00000000-0005-0000-0000-0000522D0000}"/>
    <cellStyle name="Normal 3 3 2 2 2 6 3" xfId="12797" xr:uid="{00000000-0005-0000-0000-0000532D0000}"/>
    <cellStyle name="Normal 3 3 2 2 2 7" xfId="12798" xr:uid="{00000000-0005-0000-0000-0000542D0000}"/>
    <cellStyle name="Normal 3 3 2 2 2 8" xfId="12799" xr:uid="{00000000-0005-0000-0000-0000552D0000}"/>
    <cellStyle name="Normal 3 3 2 2 2 8 2" xfId="26567" xr:uid="{D5D05D84-A09E-4B3F-A4B1-3FCF09F1601E}"/>
    <cellStyle name="Normal 3 3 2 2 2 9" xfId="12800" xr:uid="{00000000-0005-0000-0000-0000562D0000}"/>
    <cellStyle name="Normal 3 3 2 2 2 9 2" xfId="26568" xr:uid="{096FAB76-CE2A-448C-8184-D6A76FC7F5FF}"/>
    <cellStyle name="Normal 3 3 2 2 3" xfId="12801" xr:uid="{00000000-0005-0000-0000-0000572D0000}"/>
    <cellStyle name="Normal 3 3 2 2 3 2" xfId="12802" xr:uid="{00000000-0005-0000-0000-0000582D0000}"/>
    <cellStyle name="Normal 3 3 2 2 3 2 2" xfId="12803" xr:uid="{00000000-0005-0000-0000-0000592D0000}"/>
    <cellStyle name="Normal 3 3 2 2 3 2 2 2" xfId="12804" xr:uid="{00000000-0005-0000-0000-00005A2D0000}"/>
    <cellStyle name="Normal 3 3 2 2 3 2 2 2 2" xfId="12805" xr:uid="{00000000-0005-0000-0000-00005B2D0000}"/>
    <cellStyle name="Normal 3 3 2 2 3 2 2 2 3" xfId="12806" xr:uid="{00000000-0005-0000-0000-00005C2D0000}"/>
    <cellStyle name="Normal 3 3 2 2 3 2 2 3" xfId="12807" xr:uid="{00000000-0005-0000-0000-00005D2D0000}"/>
    <cellStyle name="Normal 3 3 2 2 3 2 2 4" xfId="12808" xr:uid="{00000000-0005-0000-0000-00005E2D0000}"/>
    <cellStyle name="Normal 3 3 2 2 3 2 2 4 2" xfId="26569" xr:uid="{A5C25CD0-19A0-4038-9B3B-CD050D075D95}"/>
    <cellStyle name="Normal 3 3 2 2 3 2 2 5" xfId="12809" xr:uid="{00000000-0005-0000-0000-00005F2D0000}"/>
    <cellStyle name="Normal 3 3 2 2 3 2 2 5 2" xfId="26570" xr:uid="{75F8FD18-867C-4FCE-B7A9-D990F395DF56}"/>
    <cellStyle name="Normal 3 3 2 2 3 2 2 6" xfId="12810" xr:uid="{00000000-0005-0000-0000-0000602D0000}"/>
    <cellStyle name="Normal 3 3 2 2 3 2 3" xfId="12811" xr:uid="{00000000-0005-0000-0000-0000612D0000}"/>
    <cellStyle name="Normal 3 3 2 2 3 2 3 2" xfId="12812" xr:uid="{00000000-0005-0000-0000-0000622D0000}"/>
    <cellStyle name="Normal 3 3 2 2 3 2 3 2 2" xfId="12813" xr:uid="{00000000-0005-0000-0000-0000632D0000}"/>
    <cellStyle name="Normal 3 3 2 2 3 2 3 2 3" xfId="12814" xr:uid="{00000000-0005-0000-0000-0000642D0000}"/>
    <cellStyle name="Normal 3 3 2 2 3 2 3 3" xfId="12815" xr:uid="{00000000-0005-0000-0000-0000652D0000}"/>
    <cellStyle name="Normal 3 3 2 2 3 2 3 3 2" xfId="12816" xr:uid="{00000000-0005-0000-0000-0000662D0000}"/>
    <cellStyle name="Normal 3 3 2 2 3 2 3 3 3" xfId="26571" xr:uid="{4E317BBC-D196-4382-BD3A-7C99AC45F17F}"/>
    <cellStyle name="Normal 3 3 2 2 3 2 3 4" xfId="12817" xr:uid="{00000000-0005-0000-0000-0000672D0000}"/>
    <cellStyle name="Normal 3 3 2 2 3 2 4" xfId="12818" xr:uid="{00000000-0005-0000-0000-0000682D0000}"/>
    <cellStyle name="Normal 3 3 2 2 3 2 4 2" xfId="12819" xr:uid="{00000000-0005-0000-0000-0000692D0000}"/>
    <cellStyle name="Normal 3 3 2 2 3 2 4 3" xfId="12820" xr:uid="{00000000-0005-0000-0000-00006A2D0000}"/>
    <cellStyle name="Normal 3 3 2 2 3 2 5" xfId="12821" xr:uid="{00000000-0005-0000-0000-00006B2D0000}"/>
    <cellStyle name="Normal 3 3 2 2 3 2 6" xfId="12822" xr:uid="{00000000-0005-0000-0000-00006C2D0000}"/>
    <cellStyle name="Normal 3 3 2 2 3 2 6 2" xfId="26574" xr:uid="{648FED8C-CD3E-4E53-BB51-F945C6D5F801}"/>
    <cellStyle name="Normal 3 3 2 2 3 2 7" xfId="12823" xr:uid="{00000000-0005-0000-0000-00006D2D0000}"/>
    <cellStyle name="Normal 3 3 2 2 3 2 7 2" xfId="26575" xr:uid="{A60D0457-45AA-4D21-BA83-2BB3DF134F63}"/>
    <cellStyle name="Normal 3 3 2 2 3 2 8" xfId="12824" xr:uid="{00000000-0005-0000-0000-00006E2D0000}"/>
    <cellStyle name="Normal 3 3 2 2 3 3" xfId="12825" xr:uid="{00000000-0005-0000-0000-00006F2D0000}"/>
    <cellStyle name="Normal 3 3 2 2 3 3 2" xfId="12826" xr:uid="{00000000-0005-0000-0000-0000702D0000}"/>
    <cellStyle name="Normal 3 3 2 2 3 3 2 2" xfId="12827" xr:uid="{00000000-0005-0000-0000-0000712D0000}"/>
    <cellStyle name="Normal 3 3 2 2 3 3 2 3" xfId="12828" xr:uid="{00000000-0005-0000-0000-0000722D0000}"/>
    <cellStyle name="Normal 3 3 2 2 3 3 3" xfId="12829" xr:uid="{00000000-0005-0000-0000-0000732D0000}"/>
    <cellStyle name="Normal 3 3 2 2 3 3 4" xfId="12830" xr:uid="{00000000-0005-0000-0000-0000742D0000}"/>
    <cellStyle name="Normal 3 3 2 2 3 3 4 2" xfId="26578" xr:uid="{D07C4875-9003-406D-A4CF-0EC94DACE6B8}"/>
    <cellStyle name="Normal 3 3 2 2 3 3 5" xfId="12831" xr:uid="{00000000-0005-0000-0000-0000752D0000}"/>
    <cellStyle name="Normal 3 3 2 2 3 3 5 2" xfId="26579" xr:uid="{298A476A-A803-4D20-A183-DCAA168DC927}"/>
    <cellStyle name="Normal 3 3 2 2 3 3 6" xfId="12832" xr:uid="{00000000-0005-0000-0000-0000762D0000}"/>
    <cellStyle name="Normal 3 3 2 2 3 4" xfId="12833" xr:uid="{00000000-0005-0000-0000-0000772D0000}"/>
    <cellStyle name="Normal 3 3 2 2 3 4 2" xfId="12834" xr:uid="{00000000-0005-0000-0000-0000782D0000}"/>
    <cellStyle name="Normal 3 3 2 2 3 4 2 2" xfId="12835" xr:uid="{00000000-0005-0000-0000-0000792D0000}"/>
    <cellStyle name="Normal 3 3 2 2 3 4 2 3" xfId="12836" xr:uid="{00000000-0005-0000-0000-00007A2D0000}"/>
    <cellStyle name="Normal 3 3 2 2 3 4 3" xfId="12837" xr:uid="{00000000-0005-0000-0000-00007B2D0000}"/>
    <cellStyle name="Normal 3 3 2 2 3 4 3 2" xfId="12838" xr:uid="{00000000-0005-0000-0000-00007C2D0000}"/>
    <cellStyle name="Normal 3 3 2 2 3 4 3 3" xfId="26580" xr:uid="{CE373B42-C2ED-4FF7-A583-C95AF113535E}"/>
    <cellStyle name="Normal 3 3 2 2 3 4 4" xfId="12839" xr:uid="{00000000-0005-0000-0000-00007D2D0000}"/>
    <cellStyle name="Normal 3 3 2 2 3 5" xfId="12840" xr:uid="{00000000-0005-0000-0000-00007E2D0000}"/>
    <cellStyle name="Normal 3 3 2 2 3 5 2" xfId="12841" xr:uid="{00000000-0005-0000-0000-00007F2D0000}"/>
    <cellStyle name="Normal 3 3 2 2 3 5 3" xfId="12842" xr:uid="{00000000-0005-0000-0000-0000802D0000}"/>
    <cellStyle name="Normal 3 3 2 2 3 6" xfId="12843" xr:uid="{00000000-0005-0000-0000-0000812D0000}"/>
    <cellStyle name="Normal 3 3 2 2 3 7" xfId="12844" xr:uid="{00000000-0005-0000-0000-0000822D0000}"/>
    <cellStyle name="Normal 3 3 2 2 3 7 2" xfId="26581" xr:uid="{2A7320F5-8292-498E-AC3A-6D48C13301F9}"/>
    <cellStyle name="Normal 3 3 2 2 3 8" xfId="12845" xr:uid="{00000000-0005-0000-0000-0000832D0000}"/>
    <cellStyle name="Normal 3 3 2 2 3 8 2" xfId="26582" xr:uid="{38156F68-E11E-4DDA-99B4-F7E664903DC6}"/>
    <cellStyle name="Normal 3 3 2 2 3 9" xfId="12846" xr:uid="{00000000-0005-0000-0000-0000842D0000}"/>
    <cellStyle name="Normal 3 3 2 2 4" xfId="12847" xr:uid="{00000000-0005-0000-0000-0000852D0000}"/>
    <cellStyle name="Normal 3 3 2 2 4 2" xfId="12848" xr:uid="{00000000-0005-0000-0000-0000862D0000}"/>
    <cellStyle name="Normal 3 3 2 2 4 2 2" xfId="12849" xr:uid="{00000000-0005-0000-0000-0000872D0000}"/>
    <cellStyle name="Normal 3 3 2 2 4 2 2 2" xfId="12850" xr:uid="{00000000-0005-0000-0000-0000882D0000}"/>
    <cellStyle name="Normal 3 3 2 2 4 2 2 3" xfId="12851" xr:uid="{00000000-0005-0000-0000-0000892D0000}"/>
    <cellStyle name="Normal 3 3 2 2 4 2 2 3 2" xfId="26584" xr:uid="{E6FB5A05-8BBD-452D-A4BF-E7D44698323F}"/>
    <cellStyle name="Normal 3 3 2 2 4 2 2 4" xfId="12852" xr:uid="{00000000-0005-0000-0000-00008A2D0000}"/>
    <cellStyle name="Normal 3 3 2 2 4 2 3" xfId="12853" xr:uid="{00000000-0005-0000-0000-00008B2D0000}"/>
    <cellStyle name="Normal 3 3 2 2 4 2 4" xfId="12854" xr:uid="{00000000-0005-0000-0000-00008C2D0000}"/>
    <cellStyle name="Normal 3 3 2 2 4 2 4 2" xfId="26585" xr:uid="{F6B81B9A-3E37-44DD-BDD4-280212E1DD74}"/>
    <cellStyle name="Normal 3 3 2 2 4 2 5" xfId="12855" xr:uid="{00000000-0005-0000-0000-00008D2D0000}"/>
    <cellStyle name="Normal 3 3 2 2 4 2 5 2" xfId="26586" xr:uid="{8CEF1A40-D061-4435-9EC2-ACE3C41A8F16}"/>
    <cellStyle name="Normal 3 3 2 2 4 2 6" xfId="12856" xr:uid="{00000000-0005-0000-0000-00008E2D0000}"/>
    <cellStyle name="Normal 3 3 2 2 4 3" xfId="12857" xr:uid="{00000000-0005-0000-0000-00008F2D0000}"/>
    <cellStyle name="Normal 3 3 2 2 4 3 2" xfId="12858" xr:uid="{00000000-0005-0000-0000-0000902D0000}"/>
    <cellStyle name="Normal 3 3 2 2 4 3 2 2" xfId="12859" xr:uid="{00000000-0005-0000-0000-0000912D0000}"/>
    <cellStyle name="Normal 3 3 2 2 4 3 2 3" xfId="12860" xr:uid="{00000000-0005-0000-0000-0000922D0000}"/>
    <cellStyle name="Normal 3 3 2 2 4 3 3" xfId="12861" xr:uid="{00000000-0005-0000-0000-0000932D0000}"/>
    <cellStyle name="Normal 3 3 2 2 4 3 4" xfId="12862" xr:uid="{00000000-0005-0000-0000-0000942D0000}"/>
    <cellStyle name="Normal 3 3 2 2 4 3 4 2" xfId="26589" xr:uid="{FC51BED5-341B-48B3-907F-BD186B885D3D}"/>
    <cellStyle name="Normal 3 3 2 2 4 3 5" xfId="12863" xr:uid="{00000000-0005-0000-0000-0000952D0000}"/>
    <cellStyle name="Normal 3 3 2 2 4 3 5 2" xfId="26590" xr:uid="{769D9440-D814-408E-989A-798E7F5062DF}"/>
    <cellStyle name="Normal 3 3 2 2 4 3 6" xfId="12864" xr:uid="{00000000-0005-0000-0000-0000962D0000}"/>
    <cellStyle name="Normal 3 3 2 2 4 4" xfId="12865" xr:uid="{00000000-0005-0000-0000-0000972D0000}"/>
    <cellStyle name="Normal 3 3 2 2 4 4 2" xfId="12866" xr:uid="{00000000-0005-0000-0000-0000982D0000}"/>
    <cellStyle name="Normal 3 3 2 2 4 4 3" xfId="12867" xr:uid="{00000000-0005-0000-0000-0000992D0000}"/>
    <cellStyle name="Normal 3 3 2 2 4 5" xfId="12868" xr:uid="{00000000-0005-0000-0000-00009A2D0000}"/>
    <cellStyle name="Normal 3 3 2 2 4 6" xfId="12869" xr:uid="{00000000-0005-0000-0000-00009B2D0000}"/>
    <cellStyle name="Normal 3 3 2 2 4 6 2" xfId="26591" xr:uid="{BAC89808-AD7A-4988-8E54-DD9CC735C217}"/>
    <cellStyle name="Normal 3 3 2 2 4 7" xfId="12870" xr:uid="{00000000-0005-0000-0000-00009C2D0000}"/>
    <cellStyle name="Normal 3 3 2 2 4 7 2" xfId="26592" xr:uid="{60CED53F-C3AA-4BC9-B350-FB20CC1970F2}"/>
    <cellStyle name="Normal 3 3 2 2 4 8" xfId="12871" xr:uid="{00000000-0005-0000-0000-00009D2D0000}"/>
    <cellStyle name="Normal 3 3 2 2 5" xfId="12872" xr:uid="{00000000-0005-0000-0000-00009E2D0000}"/>
    <cellStyle name="Normal 3 3 2 2 5 2" xfId="12873" xr:uid="{00000000-0005-0000-0000-00009F2D0000}"/>
    <cellStyle name="Normal 3 3 2 2 5 2 2" xfId="12874" xr:uid="{00000000-0005-0000-0000-0000A02D0000}"/>
    <cellStyle name="Normal 3 3 2 2 5 2 3" xfId="12875" xr:uid="{00000000-0005-0000-0000-0000A12D0000}"/>
    <cellStyle name="Normal 3 3 2 2 5 2 3 2" xfId="26593" xr:uid="{0621C19B-51B1-49E1-A9F4-026A7F009021}"/>
    <cellStyle name="Normal 3 3 2 2 5 2 4" xfId="12876" xr:uid="{00000000-0005-0000-0000-0000A22D0000}"/>
    <cellStyle name="Normal 3 3 2 2 5 3" xfId="12877" xr:uid="{00000000-0005-0000-0000-0000A32D0000}"/>
    <cellStyle name="Normal 3 3 2 2 5 4" xfId="12878" xr:uid="{00000000-0005-0000-0000-0000A42D0000}"/>
    <cellStyle name="Normal 3 3 2 2 5 4 2" xfId="26594" xr:uid="{11418C7E-9C99-44DE-83C1-74086496348F}"/>
    <cellStyle name="Normal 3 3 2 2 5 5" xfId="12879" xr:uid="{00000000-0005-0000-0000-0000A52D0000}"/>
    <cellStyle name="Normal 3 3 2 2 5 5 2" xfId="26595" xr:uid="{A7612DA0-E20C-426B-BA16-2B4695BA0EFA}"/>
    <cellStyle name="Normal 3 3 2 2 5 6" xfId="12880" xr:uid="{00000000-0005-0000-0000-0000A62D0000}"/>
    <cellStyle name="Normal 3 3 2 2 6" xfId="12881" xr:uid="{00000000-0005-0000-0000-0000A72D0000}"/>
    <cellStyle name="Normal 3 3 2 2 6 2" xfId="12882" xr:uid="{00000000-0005-0000-0000-0000A82D0000}"/>
    <cellStyle name="Normal 3 3 2 2 6 2 2" xfId="12883" xr:uid="{00000000-0005-0000-0000-0000A92D0000}"/>
    <cellStyle name="Normal 3 3 2 2 6 2 3" xfId="12884" xr:uid="{00000000-0005-0000-0000-0000AA2D0000}"/>
    <cellStyle name="Normal 3 3 2 2 6 3" xfId="12885" xr:uid="{00000000-0005-0000-0000-0000AB2D0000}"/>
    <cellStyle name="Normal 3 3 2 2 6 4" xfId="12886" xr:uid="{00000000-0005-0000-0000-0000AC2D0000}"/>
    <cellStyle name="Normal 3 3 2 2 6 4 2" xfId="26598" xr:uid="{D3498538-DC4E-46DF-BF36-49E34EC16507}"/>
    <cellStyle name="Normal 3 3 2 2 6 5" xfId="12887" xr:uid="{00000000-0005-0000-0000-0000AD2D0000}"/>
    <cellStyle name="Normal 3 3 2 2 6 5 2" xfId="26599" xr:uid="{B3862F43-80CE-4D09-B32C-1A08B9EF3567}"/>
    <cellStyle name="Normal 3 3 2 2 6 6" xfId="12888" xr:uid="{00000000-0005-0000-0000-0000AE2D0000}"/>
    <cellStyle name="Normal 3 3 2 2 7" xfId="12889" xr:uid="{00000000-0005-0000-0000-0000AF2D0000}"/>
    <cellStyle name="Normal 3 3 2 2 7 2" xfId="12890" xr:uid="{00000000-0005-0000-0000-0000B02D0000}"/>
    <cellStyle name="Normal 3 3 2 2 7 3" xfId="12891" xr:uid="{00000000-0005-0000-0000-0000B12D0000}"/>
    <cellStyle name="Normal 3 3 2 2 8" xfId="12892" xr:uid="{00000000-0005-0000-0000-0000B22D0000}"/>
    <cellStyle name="Normal 3 3 2 2 9" xfId="12893" xr:uid="{00000000-0005-0000-0000-0000B32D0000}"/>
    <cellStyle name="Normal 3 3 2 2 9 2" xfId="26602" xr:uid="{16190BCF-F7E4-4438-A7E6-90998FC6F14D}"/>
    <cellStyle name="Normal 3 3 2 3" xfId="12894" xr:uid="{00000000-0005-0000-0000-0000B42D0000}"/>
    <cellStyle name="Normal 3 3 2 3 10" xfId="12895" xr:uid="{00000000-0005-0000-0000-0000B52D0000}"/>
    <cellStyle name="Normal 3 3 2 3 2" xfId="12896" xr:uid="{00000000-0005-0000-0000-0000B62D0000}"/>
    <cellStyle name="Normal 3 3 2 3 2 2" xfId="12897" xr:uid="{00000000-0005-0000-0000-0000B72D0000}"/>
    <cellStyle name="Normal 3 3 2 3 2 2 2" xfId="12898" xr:uid="{00000000-0005-0000-0000-0000B82D0000}"/>
    <cellStyle name="Normal 3 3 2 3 2 2 2 2" xfId="12899" xr:uid="{00000000-0005-0000-0000-0000B92D0000}"/>
    <cellStyle name="Normal 3 3 2 3 2 2 2 2 2" xfId="12900" xr:uid="{00000000-0005-0000-0000-0000BA2D0000}"/>
    <cellStyle name="Normal 3 3 2 3 2 2 2 2 3" xfId="12901" xr:uid="{00000000-0005-0000-0000-0000BB2D0000}"/>
    <cellStyle name="Normal 3 3 2 3 2 2 2 3" xfId="12902" xr:uid="{00000000-0005-0000-0000-0000BC2D0000}"/>
    <cellStyle name="Normal 3 3 2 3 2 2 2 4" xfId="12903" xr:uid="{00000000-0005-0000-0000-0000BD2D0000}"/>
    <cellStyle name="Normal 3 3 2 3 2 2 2 4 2" xfId="26603" xr:uid="{A8C5F279-A6FA-447C-9AD4-CA93C825EBB5}"/>
    <cellStyle name="Normal 3 3 2 3 2 2 2 5" xfId="12904" xr:uid="{00000000-0005-0000-0000-0000BE2D0000}"/>
    <cellStyle name="Normal 3 3 2 3 2 2 2 5 2" xfId="26604" xr:uid="{87284F7C-772D-402B-B760-7CF2EE2FD854}"/>
    <cellStyle name="Normal 3 3 2 3 2 2 2 6" xfId="12905" xr:uid="{00000000-0005-0000-0000-0000BF2D0000}"/>
    <cellStyle name="Normal 3 3 2 3 2 2 3" xfId="12906" xr:uid="{00000000-0005-0000-0000-0000C02D0000}"/>
    <cellStyle name="Normal 3 3 2 3 2 2 3 2" xfId="12907" xr:uid="{00000000-0005-0000-0000-0000C12D0000}"/>
    <cellStyle name="Normal 3 3 2 3 2 2 3 2 2" xfId="12908" xr:uid="{00000000-0005-0000-0000-0000C22D0000}"/>
    <cellStyle name="Normal 3 3 2 3 2 2 3 2 3" xfId="12909" xr:uid="{00000000-0005-0000-0000-0000C32D0000}"/>
    <cellStyle name="Normal 3 3 2 3 2 2 3 3" xfId="12910" xr:uid="{00000000-0005-0000-0000-0000C42D0000}"/>
    <cellStyle name="Normal 3 3 2 3 2 2 3 3 2" xfId="12911" xr:uid="{00000000-0005-0000-0000-0000C52D0000}"/>
    <cellStyle name="Normal 3 3 2 3 2 2 3 3 3" xfId="26605" xr:uid="{ED29C73B-9ADC-43E9-8002-6ED03CB5DEB7}"/>
    <cellStyle name="Normal 3 3 2 3 2 2 3 4" xfId="12912" xr:uid="{00000000-0005-0000-0000-0000C62D0000}"/>
    <cellStyle name="Normal 3 3 2 3 2 2 4" xfId="12913" xr:uid="{00000000-0005-0000-0000-0000C72D0000}"/>
    <cellStyle name="Normal 3 3 2 3 2 2 4 2" xfId="12914" xr:uid="{00000000-0005-0000-0000-0000C82D0000}"/>
    <cellStyle name="Normal 3 3 2 3 2 2 4 3" xfId="12915" xr:uid="{00000000-0005-0000-0000-0000C92D0000}"/>
    <cellStyle name="Normal 3 3 2 3 2 2 5" xfId="12916" xr:uid="{00000000-0005-0000-0000-0000CA2D0000}"/>
    <cellStyle name="Normal 3 3 2 3 2 2 6" xfId="12917" xr:uid="{00000000-0005-0000-0000-0000CB2D0000}"/>
    <cellStyle name="Normal 3 3 2 3 2 2 6 2" xfId="26610" xr:uid="{92270CEA-FDD8-443A-8594-8828EB0B060C}"/>
    <cellStyle name="Normal 3 3 2 3 2 2 7" xfId="12918" xr:uid="{00000000-0005-0000-0000-0000CC2D0000}"/>
    <cellStyle name="Normal 3 3 2 3 2 2 7 2" xfId="26611" xr:uid="{9323A352-036B-4A32-AC63-56BA52DDA684}"/>
    <cellStyle name="Normal 3 3 2 3 2 2 8" xfId="12919" xr:uid="{00000000-0005-0000-0000-0000CD2D0000}"/>
    <cellStyle name="Normal 3 3 2 3 2 3" xfId="12920" xr:uid="{00000000-0005-0000-0000-0000CE2D0000}"/>
    <cellStyle name="Normal 3 3 2 3 2 3 2" xfId="12921" xr:uid="{00000000-0005-0000-0000-0000CF2D0000}"/>
    <cellStyle name="Normal 3 3 2 3 2 3 2 2" xfId="12922" xr:uid="{00000000-0005-0000-0000-0000D02D0000}"/>
    <cellStyle name="Normal 3 3 2 3 2 3 2 3" xfId="12923" xr:uid="{00000000-0005-0000-0000-0000D12D0000}"/>
    <cellStyle name="Normal 3 3 2 3 2 3 3" xfId="12924" xr:uid="{00000000-0005-0000-0000-0000D22D0000}"/>
    <cellStyle name="Normal 3 3 2 3 2 3 4" xfId="12925" xr:uid="{00000000-0005-0000-0000-0000D32D0000}"/>
    <cellStyle name="Normal 3 3 2 3 2 3 4 2" xfId="26612" xr:uid="{BF6A88D3-F9AC-49E3-9155-D4E51FD494EB}"/>
    <cellStyle name="Normal 3 3 2 3 2 3 5" xfId="12926" xr:uid="{00000000-0005-0000-0000-0000D42D0000}"/>
    <cellStyle name="Normal 3 3 2 3 2 3 5 2" xfId="26613" xr:uid="{7FFA7A1A-553A-4895-9FA6-87486C66C4C3}"/>
    <cellStyle name="Normal 3 3 2 3 2 3 6" xfId="12927" xr:uid="{00000000-0005-0000-0000-0000D52D0000}"/>
    <cellStyle name="Normal 3 3 2 3 2 4" xfId="12928" xr:uid="{00000000-0005-0000-0000-0000D62D0000}"/>
    <cellStyle name="Normal 3 3 2 3 2 4 2" xfId="12929" xr:uid="{00000000-0005-0000-0000-0000D72D0000}"/>
    <cellStyle name="Normal 3 3 2 3 2 4 2 2" xfId="12930" xr:uid="{00000000-0005-0000-0000-0000D82D0000}"/>
    <cellStyle name="Normal 3 3 2 3 2 4 2 3" xfId="12931" xr:uid="{00000000-0005-0000-0000-0000D92D0000}"/>
    <cellStyle name="Normal 3 3 2 3 2 4 3" xfId="12932" xr:uid="{00000000-0005-0000-0000-0000DA2D0000}"/>
    <cellStyle name="Normal 3 3 2 3 2 4 3 2" xfId="12933" xr:uid="{00000000-0005-0000-0000-0000DB2D0000}"/>
    <cellStyle name="Normal 3 3 2 3 2 4 3 3" xfId="26614" xr:uid="{0550C832-8A2C-44EC-AF9F-210F944874C6}"/>
    <cellStyle name="Normal 3 3 2 3 2 4 4" xfId="12934" xr:uid="{00000000-0005-0000-0000-0000DC2D0000}"/>
    <cellStyle name="Normal 3 3 2 3 2 5" xfId="12935" xr:uid="{00000000-0005-0000-0000-0000DD2D0000}"/>
    <cellStyle name="Normal 3 3 2 3 2 5 2" xfId="12936" xr:uid="{00000000-0005-0000-0000-0000DE2D0000}"/>
    <cellStyle name="Normal 3 3 2 3 2 5 3" xfId="12937" xr:uid="{00000000-0005-0000-0000-0000DF2D0000}"/>
    <cellStyle name="Normal 3 3 2 3 2 6" xfId="12938" xr:uid="{00000000-0005-0000-0000-0000E02D0000}"/>
    <cellStyle name="Normal 3 3 2 3 2 7" xfId="12939" xr:uid="{00000000-0005-0000-0000-0000E12D0000}"/>
    <cellStyle name="Normal 3 3 2 3 2 7 2" xfId="26617" xr:uid="{105CE79D-7500-488C-BC8F-9C007AB57A04}"/>
    <cellStyle name="Normal 3 3 2 3 2 8" xfId="12940" xr:uid="{00000000-0005-0000-0000-0000E22D0000}"/>
    <cellStyle name="Normal 3 3 2 3 2 8 2" xfId="26618" xr:uid="{23EF3F78-05CA-45EF-A25E-6ACF1CD9AB15}"/>
    <cellStyle name="Normal 3 3 2 3 2 9" xfId="12941" xr:uid="{00000000-0005-0000-0000-0000E32D0000}"/>
    <cellStyle name="Normal 3 3 2 3 3" xfId="12942" xr:uid="{00000000-0005-0000-0000-0000E42D0000}"/>
    <cellStyle name="Normal 3 3 2 3 3 2" xfId="12943" xr:uid="{00000000-0005-0000-0000-0000E52D0000}"/>
    <cellStyle name="Normal 3 3 2 3 3 2 2" xfId="12944" xr:uid="{00000000-0005-0000-0000-0000E62D0000}"/>
    <cellStyle name="Normal 3 3 2 3 3 2 2 2" xfId="12945" xr:uid="{00000000-0005-0000-0000-0000E72D0000}"/>
    <cellStyle name="Normal 3 3 2 3 3 2 2 3" xfId="12946" xr:uid="{00000000-0005-0000-0000-0000E82D0000}"/>
    <cellStyle name="Normal 3 3 2 3 3 2 2 3 2" xfId="26620" xr:uid="{FF59814E-AA9D-4F72-AE98-4F7A878318FB}"/>
    <cellStyle name="Normal 3 3 2 3 3 2 2 4" xfId="12947" xr:uid="{00000000-0005-0000-0000-0000E92D0000}"/>
    <cellStyle name="Normal 3 3 2 3 3 2 3" xfId="12948" xr:uid="{00000000-0005-0000-0000-0000EA2D0000}"/>
    <cellStyle name="Normal 3 3 2 3 3 2 4" xfId="12949" xr:uid="{00000000-0005-0000-0000-0000EB2D0000}"/>
    <cellStyle name="Normal 3 3 2 3 3 2 4 2" xfId="26621" xr:uid="{398A32BF-FEA2-4321-9CEC-8EB951729664}"/>
    <cellStyle name="Normal 3 3 2 3 3 2 5" xfId="12950" xr:uid="{00000000-0005-0000-0000-0000EC2D0000}"/>
    <cellStyle name="Normal 3 3 2 3 3 2 5 2" xfId="26622" xr:uid="{738CFA75-C61A-4204-9790-6C6AC3F05EBD}"/>
    <cellStyle name="Normal 3 3 2 3 3 2 6" xfId="12951" xr:uid="{00000000-0005-0000-0000-0000ED2D0000}"/>
    <cellStyle name="Normal 3 3 2 3 3 3" xfId="12952" xr:uid="{00000000-0005-0000-0000-0000EE2D0000}"/>
    <cellStyle name="Normal 3 3 2 3 3 3 2" xfId="12953" xr:uid="{00000000-0005-0000-0000-0000EF2D0000}"/>
    <cellStyle name="Normal 3 3 2 3 3 3 2 2" xfId="12954" xr:uid="{00000000-0005-0000-0000-0000F02D0000}"/>
    <cellStyle name="Normal 3 3 2 3 3 3 2 3" xfId="12955" xr:uid="{00000000-0005-0000-0000-0000F12D0000}"/>
    <cellStyle name="Normal 3 3 2 3 3 3 3" xfId="12956" xr:uid="{00000000-0005-0000-0000-0000F22D0000}"/>
    <cellStyle name="Normal 3 3 2 3 3 3 4" xfId="12957" xr:uid="{00000000-0005-0000-0000-0000F32D0000}"/>
    <cellStyle name="Normal 3 3 2 3 3 3 4 2" xfId="26623" xr:uid="{704638C5-563B-49DD-9D70-3999E32C11E4}"/>
    <cellStyle name="Normal 3 3 2 3 3 3 5" xfId="12958" xr:uid="{00000000-0005-0000-0000-0000F42D0000}"/>
    <cellStyle name="Normal 3 3 2 3 3 3 5 2" xfId="26624" xr:uid="{C5C6A010-8A3B-40CF-A6E2-359BAC0EAC33}"/>
    <cellStyle name="Normal 3 3 2 3 3 3 6" xfId="12959" xr:uid="{00000000-0005-0000-0000-0000F52D0000}"/>
    <cellStyle name="Normal 3 3 2 3 3 4" xfId="12960" xr:uid="{00000000-0005-0000-0000-0000F62D0000}"/>
    <cellStyle name="Normal 3 3 2 3 3 4 2" xfId="12961" xr:uid="{00000000-0005-0000-0000-0000F72D0000}"/>
    <cellStyle name="Normal 3 3 2 3 3 4 3" xfId="12962" xr:uid="{00000000-0005-0000-0000-0000F82D0000}"/>
    <cellStyle name="Normal 3 3 2 3 3 5" xfId="12963" xr:uid="{00000000-0005-0000-0000-0000F92D0000}"/>
    <cellStyle name="Normal 3 3 2 3 3 6" xfId="12964" xr:uid="{00000000-0005-0000-0000-0000FA2D0000}"/>
    <cellStyle name="Normal 3 3 2 3 3 6 2" xfId="26626" xr:uid="{07C5914D-58BB-4D2A-A0BC-043933912FD0}"/>
    <cellStyle name="Normal 3 3 2 3 3 7" xfId="12965" xr:uid="{00000000-0005-0000-0000-0000FB2D0000}"/>
    <cellStyle name="Normal 3 3 2 3 3 7 2" xfId="26627" xr:uid="{CB20E730-E3FC-4ECF-9249-D6D668A5668D}"/>
    <cellStyle name="Normal 3 3 2 3 3 8" xfId="12966" xr:uid="{00000000-0005-0000-0000-0000FC2D0000}"/>
    <cellStyle name="Normal 3 3 2 3 4" xfId="12967" xr:uid="{00000000-0005-0000-0000-0000FD2D0000}"/>
    <cellStyle name="Normal 3 3 2 3 4 2" xfId="12968" xr:uid="{00000000-0005-0000-0000-0000FE2D0000}"/>
    <cellStyle name="Normal 3 3 2 3 4 2 2" xfId="12969" xr:uid="{00000000-0005-0000-0000-0000FF2D0000}"/>
    <cellStyle name="Normal 3 3 2 3 4 2 3" xfId="12970" xr:uid="{00000000-0005-0000-0000-0000002E0000}"/>
    <cellStyle name="Normal 3 3 2 3 4 2 3 2" xfId="26630" xr:uid="{036F41E1-2D8B-431D-9713-BB83C4B52099}"/>
    <cellStyle name="Normal 3 3 2 3 4 2 4" xfId="12971" xr:uid="{00000000-0005-0000-0000-0000012E0000}"/>
    <cellStyle name="Normal 3 3 2 3 4 3" xfId="12972" xr:uid="{00000000-0005-0000-0000-0000022E0000}"/>
    <cellStyle name="Normal 3 3 2 3 4 4" xfId="12973" xr:uid="{00000000-0005-0000-0000-0000032E0000}"/>
    <cellStyle name="Normal 3 3 2 3 4 4 2" xfId="26632" xr:uid="{3525F54C-7CE4-41AC-99F9-1ED1DDFF772F}"/>
    <cellStyle name="Normal 3 3 2 3 4 5" xfId="12974" xr:uid="{00000000-0005-0000-0000-0000042E0000}"/>
    <cellStyle name="Normal 3 3 2 3 4 5 2" xfId="26633" xr:uid="{69509CBB-5228-4BAE-B34A-FF29F73C6978}"/>
    <cellStyle name="Normal 3 3 2 3 4 6" xfId="12975" xr:uid="{00000000-0005-0000-0000-0000052E0000}"/>
    <cellStyle name="Normal 3 3 2 3 5" xfId="12976" xr:uid="{00000000-0005-0000-0000-0000062E0000}"/>
    <cellStyle name="Normal 3 3 2 3 5 2" xfId="12977" xr:uid="{00000000-0005-0000-0000-0000072E0000}"/>
    <cellStyle name="Normal 3 3 2 3 5 2 2" xfId="12978" xr:uid="{00000000-0005-0000-0000-0000082E0000}"/>
    <cellStyle name="Normal 3 3 2 3 5 2 3" xfId="12979" xr:uid="{00000000-0005-0000-0000-0000092E0000}"/>
    <cellStyle name="Normal 3 3 2 3 5 3" xfId="12980" xr:uid="{00000000-0005-0000-0000-00000A2E0000}"/>
    <cellStyle name="Normal 3 3 2 3 5 4" xfId="12981" xr:uid="{00000000-0005-0000-0000-00000B2E0000}"/>
    <cellStyle name="Normal 3 3 2 3 5 4 2" xfId="26634" xr:uid="{BD7D2FD5-97A9-4223-9695-0C6B84F61889}"/>
    <cellStyle name="Normal 3 3 2 3 5 5" xfId="12982" xr:uid="{00000000-0005-0000-0000-00000C2E0000}"/>
    <cellStyle name="Normal 3 3 2 3 5 5 2" xfId="26635" xr:uid="{96270B40-2665-4CAF-93E8-3EF44AF91956}"/>
    <cellStyle name="Normal 3 3 2 3 5 6" xfId="12983" xr:uid="{00000000-0005-0000-0000-00000D2E0000}"/>
    <cellStyle name="Normal 3 3 2 3 6" xfId="12984" xr:uid="{00000000-0005-0000-0000-00000E2E0000}"/>
    <cellStyle name="Normal 3 3 2 3 6 2" xfId="12985" xr:uid="{00000000-0005-0000-0000-00000F2E0000}"/>
    <cellStyle name="Normal 3 3 2 3 6 3" xfId="12986" xr:uid="{00000000-0005-0000-0000-0000102E0000}"/>
    <cellStyle name="Normal 3 3 2 3 7" xfId="12987" xr:uid="{00000000-0005-0000-0000-0000112E0000}"/>
    <cellStyle name="Normal 3 3 2 3 8" xfId="12988" xr:uid="{00000000-0005-0000-0000-0000122E0000}"/>
    <cellStyle name="Normal 3 3 2 3 8 2" xfId="26636" xr:uid="{C69726C0-282F-4D16-8B28-187CA689075F}"/>
    <cellStyle name="Normal 3 3 2 3 9" xfId="12989" xr:uid="{00000000-0005-0000-0000-0000132E0000}"/>
    <cellStyle name="Normal 3 3 2 3 9 2" xfId="26637" xr:uid="{830D89B8-2353-427B-B432-5D3DCF9557CD}"/>
    <cellStyle name="Normal 3 3 2 4" xfId="12990" xr:uid="{00000000-0005-0000-0000-0000142E0000}"/>
    <cellStyle name="Normal 3 3 2 4 2" xfId="12991" xr:uid="{00000000-0005-0000-0000-0000152E0000}"/>
    <cellStyle name="Normal 3 3 2 4 2 2" xfId="12992" xr:uid="{00000000-0005-0000-0000-0000162E0000}"/>
    <cellStyle name="Normal 3 3 2 4 2 2 2" xfId="12993" xr:uid="{00000000-0005-0000-0000-0000172E0000}"/>
    <cellStyle name="Normal 3 3 2 4 2 2 2 2" xfId="12994" xr:uid="{00000000-0005-0000-0000-0000182E0000}"/>
    <cellStyle name="Normal 3 3 2 4 2 2 2 3" xfId="12995" xr:uid="{00000000-0005-0000-0000-0000192E0000}"/>
    <cellStyle name="Normal 3 3 2 4 2 2 3" xfId="12996" xr:uid="{00000000-0005-0000-0000-00001A2E0000}"/>
    <cellStyle name="Normal 3 3 2 4 2 2 4" xfId="12997" xr:uid="{00000000-0005-0000-0000-00001B2E0000}"/>
    <cellStyle name="Normal 3 3 2 4 2 2 4 2" xfId="26640" xr:uid="{1690E12B-93C2-4E3B-A7E6-6FD92952828A}"/>
    <cellStyle name="Normal 3 3 2 4 2 2 5" xfId="12998" xr:uid="{00000000-0005-0000-0000-00001C2E0000}"/>
    <cellStyle name="Normal 3 3 2 4 2 2 5 2" xfId="26641" xr:uid="{A9E05EBE-860A-4CF3-9B78-92AC09BF5D34}"/>
    <cellStyle name="Normal 3 3 2 4 2 2 6" xfId="12999" xr:uid="{00000000-0005-0000-0000-00001D2E0000}"/>
    <cellStyle name="Normal 3 3 2 4 2 3" xfId="13000" xr:uid="{00000000-0005-0000-0000-00001E2E0000}"/>
    <cellStyle name="Normal 3 3 2 4 2 3 2" xfId="13001" xr:uid="{00000000-0005-0000-0000-00001F2E0000}"/>
    <cellStyle name="Normal 3 3 2 4 2 3 2 2" xfId="13002" xr:uid="{00000000-0005-0000-0000-0000202E0000}"/>
    <cellStyle name="Normal 3 3 2 4 2 3 2 3" xfId="13003" xr:uid="{00000000-0005-0000-0000-0000212E0000}"/>
    <cellStyle name="Normal 3 3 2 4 2 3 3" xfId="13004" xr:uid="{00000000-0005-0000-0000-0000222E0000}"/>
    <cellStyle name="Normal 3 3 2 4 2 3 3 2" xfId="13005" xr:uid="{00000000-0005-0000-0000-0000232E0000}"/>
    <cellStyle name="Normal 3 3 2 4 2 3 3 3" xfId="26644" xr:uid="{A824A08E-3397-4AC9-BDF3-78DCB84CEE0F}"/>
    <cellStyle name="Normal 3 3 2 4 2 3 4" xfId="13006" xr:uid="{00000000-0005-0000-0000-0000242E0000}"/>
    <cellStyle name="Normal 3 3 2 4 2 4" xfId="13007" xr:uid="{00000000-0005-0000-0000-0000252E0000}"/>
    <cellStyle name="Normal 3 3 2 4 2 4 2" xfId="13008" xr:uid="{00000000-0005-0000-0000-0000262E0000}"/>
    <cellStyle name="Normal 3 3 2 4 2 4 3" xfId="13009" xr:uid="{00000000-0005-0000-0000-0000272E0000}"/>
    <cellStyle name="Normal 3 3 2 4 2 5" xfId="13010" xr:uid="{00000000-0005-0000-0000-0000282E0000}"/>
    <cellStyle name="Normal 3 3 2 4 2 6" xfId="13011" xr:uid="{00000000-0005-0000-0000-0000292E0000}"/>
    <cellStyle name="Normal 3 3 2 4 2 6 2" xfId="26645" xr:uid="{9E45EC77-5289-4478-9F06-22624C2E38FA}"/>
    <cellStyle name="Normal 3 3 2 4 2 7" xfId="13012" xr:uid="{00000000-0005-0000-0000-00002A2E0000}"/>
    <cellStyle name="Normal 3 3 2 4 2 7 2" xfId="26646" xr:uid="{6FD31778-0E09-42CA-AB1D-FACE158E533F}"/>
    <cellStyle name="Normal 3 3 2 4 2 8" xfId="13013" xr:uid="{00000000-0005-0000-0000-00002B2E0000}"/>
    <cellStyle name="Normal 3 3 2 4 3" xfId="13014" xr:uid="{00000000-0005-0000-0000-00002C2E0000}"/>
    <cellStyle name="Normal 3 3 2 4 3 2" xfId="13015" xr:uid="{00000000-0005-0000-0000-00002D2E0000}"/>
    <cellStyle name="Normal 3 3 2 4 3 2 2" xfId="13016" xr:uid="{00000000-0005-0000-0000-00002E2E0000}"/>
    <cellStyle name="Normal 3 3 2 4 3 2 3" xfId="13017" xr:uid="{00000000-0005-0000-0000-00002F2E0000}"/>
    <cellStyle name="Normal 3 3 2 4 3 3" xfId="13018" xr:uid="{00000000-0005-0000-0000-0000302E0000}"/>
    <cellStyle name="Normal 3 3 2 4 3 4" xfId="13019" xr:uid="{00000000-0005-0000-0000-0000312E0000}"/>
    <cellStyle name="Normal 3 3 2 4 3 4 2" xfId="26647" xr:uid="{FEB041F7-1399-4340-AECA-584F6B9845FB}"/>
    <cellStyle name="Normal 3 3 2 4 3 5" xfId="13020" xr:uid="{00000000-0005-0000-0000-0000322E0000}"/>
    <cellStyle name="Normal 3 3 2 4 3 5 2" xfId="26648" xr:uid="{D2646B42-B19D-43EC-AC13-E7AFD61A6C24}"/>
    <cellStyle name="Normal 3 3 2 4 3 6" xfId="13021" xr:uid="{00000000-0005-0000-0000-0000332E0000}"/>
    <cellStyle name="Normal 3 3 2 4 4" xfId="13022" xr:uid="{00000000-0005-0000-0000-0000342E0000}"/>
    <cellStyle name="Normal 3 3 2 4 4 2" xfId="13023" xr:uid="{00000000-0005-0000-0000-0000352E0000}"/>
    <cellStyle name="Normal 3 3 2 4 4 2 2" xfId="13024" xr:uid="{00000000-0005-0000-0000-0000362E0000}"/>
    <cellStyle name="Normal 3 3 2 4 4 2 3" xfId="13025" xr:uid="{00000000-0005-0000-0000-0000372E0000}"/>
    <cellStyle name="Normal 3 3 2 4 4 3" xfId="13026" xr:uid="{00000000-0005-0000-0000-0000382E0000}"/>
    <cellStyle name="Normal 3 3 2 4 4 3 2" xfId="13027" xr:uid="{00000000-0005-0000-0000-0000392E0000}"/>
    <cellStyle name="Normal 3 3 2 4 4 3 3" xfId="26649" xr:uid="{87E2B36E-496E-4FD3-8B6B-DFCF0E8E6710}"/>
    <cellStyle name="Normal 3 3 2 4 4 4" xfId="13028" xr:uid="{00000000-0005-0000-0000-00003A2E0000}"/>
    <cellStyle name="Normal 3 3 2 4 5" xfId="13029" xr:uid="{00000000-0005-0000-0000-00003B2E0000}"/>
    <cellStyle name="Normal 3 3 2 4 5 2" xfId="13030" xr:uid="{00000000-0005-0000-0000-00003C2E0000}"/>
    <cellStyle name="Normal 3 3 2 4 5 3" xfId="13031" xr:uid="{00000000-0005-0000-0000-00003D2E0000}"/>
    <cellStyle name="Normal 3 3 2 4 6" xfId="13032" xr:uid="{00000000-0005-0000-0000-00003E2E0000}"/>
    <cellStyle name="Normal 3 3 2 4 7" xfId="13033" xr:uid="{00000000-0005-0000-0000-00003F2E0000}"/>
    <cellStyle name="Normal 3 3 2 4 7 2" xfId="26652" xr:uid="{0766057E-F90A-4B5E-95CC-F036CF6EB78B}"/>
    <cellStyle name="Normal 3 3 2 4 8" xfId="13034" xr:uid="{00000000-0005-0000-0000-0000402E0000}"/>
    <cellStyle name="Normal 3 3 2 4 8 2" xfId="26653" xr:uid="{0B64E63B-4297-4C6D-AEDE-0C9F6FB464F7}"/>
    <cellStyle name="Normal 3 3 2 4 9" xfId="13035" xr:uid="{00000000-0005-0000-0000-0000412E0000}"/>
    <cellStyle name="Normal 3 3 2 5" xfId="13036" xr:uid="{00000000-0005-0000-0000-0000422E0000}"/>
    <cellStyle name="Normal 3 3 2 5 2" xfId="13037" xr:uid="{00000000-0005-0000-0000-0000432E0000}"/>
    <cellStyle name="Normal 3 3 2 5 2 2" xfId="13038" xr:uid="{00000000-0005-0000-0000-0000442E0000}"/>
    <cellStyle name="Normal 3 3 2 5 2 2 2" xfId="13039" xr:uid="{00000000-0005-0000-0000-0000452E0000}"/>
    <cellStyle name="Normal 3 3 2 5 2 2 3" xfId="13040" xr:uid="{00000000-0005-0000-0000-0000462E0000}"/>
    <cellStyle name="Normal 3 3 2 5 2 2 3 2" xfId="26656" xr:uid="{00A22403-9B82-4037-9F69-4BA18FE87C6B}"/>
    <cellStyle name="Normal 3 3 2 5 2 2 4" xfId="13041" xr:uid="{00000000-0005-0000-0000-0000472E0000}"/>
    <cellStyle name="Normal 3 3 2 5 2 3" xfId="13042" xr:uid="{00000000-0005-0000-0000-0000482E0000}"/>
    <cellStyle name="Normal 3 3 2 5 2 4" xfId="13043" xr:uid="{00000000-0005-0000-0000-0000492E0000}"/>
    <cellStyle name="Normal 3 3 2 5 2 4 2" xfId="26658" xr:uid="{6DA70D34-71B2-4EF8-B7DE-87707DBE1866}"/>
    <cellStyle name="Normal 3 3 2 5 2 5" xfId="13044" xr:uid="{00000000-0005-0000-0000-00004A2E0000}"/>
    <cellStyle name="Normal 3 3 2 5 2 5 2" xfId="26659" xr:uid="{7378CF8F-108E-44FF-A1FE-5FFE3B1C2CF6}"/>
    <cellStyle name="Normal 3 3 2 5 2 6" xfId="13045" xr:uid="{00000000-0005-0000-0000-00004B2E0000}"/>
    <cellStyle name="Normal 3 3 2 5 3" xfId="13046" xr:uid="{00000000-0005-0000-0000-00004C2E0000}"/>
    <cellStyle name="Normal 3 3 2 5 3 2" xfId="13047" xr:uid="{00000000-0005-0000-0000-00004D2E0000}"/>
    <cellStyle name="Normal 3 3 2 5 3 2 2" xfId="13048" xr:uid="{00000000-0005-0000-0000-00004E2E0000}"/>
    <cellStyle name="Normal 3 3 2 5 3 2 3" xfId="13049" xr:uid="{00000000-0005-0000-0000-00004F2E0000}"/>
    <cellStyle name="Normal 3 3 2 5 3 3" xfId="13050" xr:uid="{00000000-0005-0000-0000-0000502E0000}"/>
    <cellStyle name="Normal 3 3 2 5 3 4" xfId="13051" xr:uid="{00000000-0005-0000-0000-0000512E0000}"/>
    <cellStyle name="Normal 3 3 2 5 3 4 2" xfId="26662" xr:uid="{299125D4-0495-4D22-BBA6-B6D8137D3922}"/>
    <cellStyle name="Normal 3 3 2 5 3 5" xfId="13052" xr:uid="{00000000-0005-0000-0000-0000522E0000}"/>
    <cellStyle name="Normal 3 3 2 5 3 5 2" xfId="26663" xr:uid="{E845386A-B82B-4867-99B6-70A14115F440}"/>
    <cellStyle name="Normal 3 3 2 5 3 6" xfId="13053" xr:uid="{00000000-0005-0000-0000-0000532E0000}"/>
    <cellStyle name="Normal 3 3 2 5 4" xfId="13054" xr:uid="{00000000-0005-0000-0000-0000542E0000}"/>
    <cellStyle name="Normal 3 3 2 5 4 2" xfId="13055" xr:uid="{00000000-0005-0000-0000-0000552E0000}"/>
    <cellStyle name="Normal 3 3 2 5 4 3" xfId="13056" xr:uid="{00000000-0005-0000-0000-0000562E0000}"/>
    <cellStyle name="Normal 3 3 2 5 5" xfId="13057" xr:uid="{00000000-0005-0000-0000-0000572E0000}"/>
    <cellStyle name="Normal 3 3 2 5 6" xfId="13058" xr:uid="{00000000-0005-0000-0000-0000582E0000}"/>
    <cellStyle name="Normal 3 3 2 5 6 2" xfId="26666" xr:uid="{71395951-1AB5-4D67-B96A-43221D1C8617}"/>
    <cellStyle name="Normal 3 3 2 5 7" xfId="13059" xr:uid="{00000000-0005-0000-0000-0000592E0000}"/>
    <cellStyle name="Normal 3 3 2 5 7 2" xfId="26667" xr:uid="{E8F07DC5-7937-41F2-89BC-1DE4FB9C5196}"/>
    <cellStyle name="Normal 3 3 2 5 8" xfId="13060" xr:uid="{00000000-0005-0000-0000-00005A2E0000}"/>
    <cellStyle name="Normal 3 3 2 6" xfId="13061" xr:uid="{00000000-0005-0000-0000-00005B2E0000}"/>
    <cellStyle name="Normal 3 3 2 6 2" xfId="13062" xr:uid="{00000000-0005-0000-0000-00005C2E0000}"/>
    <cellStyle name="Normal 3 3 2 6 2 2" xfId="13063" xr:uid="{00000000-0005-0000-0000-00005D2E0000}"/>
    <cellStyle name="Normal 3 3 2 6 2 3" xfId="26668" xr:uid="{069544A1-B4DB-4B5E-A81E-9C589D2A4198}"/>
    <cellStyle name="Normal 3 3 2 6 3" xfId="13064" xr:uid="{00000000-0005-0000-0000-00005E2E0000}"/>
    <cellStyle name="Normal 3 3 2 6 4" xfId="13065" xr:uid="{00000000-0005-0000-0000-00005F2E0000}"/>
    <cellStyle name="Normal 3 3 2 6 4 2" xfId="26669" xr:uid="{85C18FB0-BEFB-4334-8FDF-F5174C3A3062}"/>
    <cellStyle name="Normal 3 3 2 6 5" xfId="13066" xr:uid="{00000000-0005-0000-0000-0000602E0000}"/>
    <cellStyle name="Normal 3 3 2 7" xfId="13067" xr:uid="{00000000-0005-0000-0000-0000612E0000}"/>
    <cellStyle name="Normal 3 3 2 7 2" xfId="13068" xr:uid="{00000000-0005-0000-0000-0000622E0000}"/>
    <cellStyle name="Normal 3 3 2 7 2 2" xfId="13069" xr:uid="{00000000-0005-0000-0000-0000632E0000}"/>
    <cellStyle name="Normal 3 3 2 7 2 3" xfId="13070" xr:uid="{00000000-0005-0000-0000-0000642E0000}"/>
    <cellStyle name="Normal 3 3 2 7 3" xfId="13071" xr:uid="{00000000-0005-0000-0000-0000652E0000}"/>
    <cellStyle name="Normal 3 3 2 7 4" xfId="13072" xr:uid="{00000000-0005-0000-0000-0000662E0000}"/>
    <cellStyle name="Normal 3 3 2 7 4 2" xfId="26670" xr:uid="{3D0F10C9-A10A-454F-A277-DA4D4199EBA8}"/>
    <cellStyle name="Normal 3 3 2 7 5" xfId="13073" xr:uid="{00000000-0005-0000-0000-0000672E0000}"/>
    <cellStyle name="Normal 3 3 2 7 5 2" xfId="26671" xr:uid="{399D69EB-32BD-4FF6-BA41-3E8066196F66}"/>
    <cellStyle name="Normal 3 3 2 7 6" xfId="13074" xr:uid="{00000000-0005-0000-0000-0000682E0000}"/>
    <cellStyle name="Normal 3 3 2 8" xfId="13075" xr:uid="{00000000-0005-0000-0000-0000692E0000}"/>
    <cellStyle name="Normal 3 3 2 8 2" xfId="13076" xr:uid="{00000000-0005-0000-0000-00006A2E0000}"/>
    <cellStyle name="Normal 3 3 2 8 2 2" xfId="13077" xr:uid="{00000000-0005-0000-0000-00006B2E0000}"/>
    <cellStyle name="Normal 3 3 2 8 2 3" xfId="13078" xr:uid="{00000000-0005-0000-0000-00006C2E0000}"/>
    <cellStyle name="Normal 3 3 2 8 3" xfId="13079" xr:uid="{00000000-0005-0000-0000-00006D2E0000}"/>
    <cellStyle name="Normal 3 3 2 8 4" xfId="13080" xr:uid="{00000000-0005-0000-0000-00006E2E0000}"/>
    <cellStyle name="Normal 3 3 2 8 4 2" xfId="26672" xr:uid="{1CD5D9E1-B826-4854-A760-776E0F7AF884}"/>
    <cellStyle name="Normal 3 3 2 8 5" xfId="13081" xr:uid="{00000000-0005-0000-0000-00006F2E0000}"/>
    <cellStyle name="Normal 3 3 2 8 5 2" xfId="26673" xr:uid="{D76966AB-5120-4CF9-8324-43AFCF2EE810}"/>
    <cellStyle name="Normal 3 3 2 8 6" xfId="13082" xr:uid="{00000000-0005-0000-0000-0000702E0000}"/>
    <cellStyle name="Normal 3 3 2 9" xfId="13083" xr:uid="{00000000-0005-0000-0000-0000712E0000}"/>
    <cellStyle name="Normal 3 3 2 9 2" xfId="13084" xr:uid="{00000000-0005-0000-0000-0000722E0000}"/>
    <cellStyle name="Normal 3 3 2 9 3" xfId="13085" xr:uid="{00000000-0005-0000-0000-0000732E0000}"/>
    <cellStyle name="Normal 3 3 2 9 3 2" xfId="26674" xr:uid="{E15F90CF-4513-4F8C-8A70-6D8F46373155}"/>
    <cellStyle name="Normal 3 3 2 9 4" xfId="13086" xr:uid="{00000000-0005-0000-0000-0000742E0000}"/>
    <cellStyle name="Normal 3 3 20" xfId="2186" xr:uid="{00000000-0005-0000-0000-000037080000}"/>
    <cellStyle name="Normal 3 3 20 2" xfId="13087" xr:uid="{00000000-0005-0000-0000-0000762E0000}"/>
    <cellStyle name="Normal 3 3 20 3" xfId="13088" xr:uid="{00000000-0005-0000-0000-0000772E0000}"/>
    <cellStyle name="Normal 3 3 21" xfId="2187" xr:uid="{00000000-0005-0000-0000-000038080000}"/>
    <cellStyle name="Normal 3 3 21 2" xfId="13089" xr:uid="{00000000-0005-0000-0000-0000792E0000}"/>
    <cellStyle name="Normal 3 3 21 3" xfId="13090" xr:uid="{00000000-0005-0000-0000-00007A2E0000}"/>
    <cellStyle name="Normal 3 3 22" xfId="2188" xr:uid="{00000000-0005-0000-0000-000039080000}"/>
    <cellStyle name="Normal 3 3 22 2" xfId="13091" xr:uid="{00000000-0005-0000-0000-00007C2E0000}"/>
    <cellStyle name="Normal 3 3 22 3" xfId="13092" xr:uid="{00000000-0005-0000-0000-00007D2E0000}"/>
    <cellStyle name="Normal 3 3 23" xfId="2189" xr:uid="{00000000-0005-0000-0000-00003A080000}"/>
    <cellStyle name="Normal 3 3 23 2" xfId="13093" xr:uid="{00000000-0005-0000-0000-00007F2E0000}"/>
    <cellStyle name="Normal 3 3 23 3" xfId="13094" xr:uid="{00000000-0005-0000-0000-0000802E0000}"/>
    <cellStyle name="Normal 3 3 24" xfId="2889" xr:uid="{00000000-0005-0000-0000-00003B080000}"/>
    <cellStyle name="Normal 3 3 24 2" xfId="13096" xr:uid="{00000000-0005-0000-0000-0000822E0000}"/>
    <cellStyle name="Normal 3 3 24 3" xfId="13097" xr:uid="{00000000-0005-0000-0000-0000832E0000}"/>
    <cellStyle name="Normal 3 3 24 3 2" xfId="26676" xr:uid="{C362129A-59C5-4C1B-8F27-E76A52315014}"/>
    <cellStyle name="Normal 3 3 24 4" xfId="13098" xr:uid="{00000000-0005-0000-0000-0000842E0000}"/>
    <cellStyle name="Normal 3 3 24 5" xfId="13095" xr:uid="{00000000-0005-0000-0000-0000812E0000}"/>
    <cellStyle name="Normal 3 3 24 6" xfId="20961" xr:uid="{07DF36E5-84A6-4A32-8CD0-D0D80E65049D}"/>
    <cellStyle name="Normal 3 3 25" xfId="2943" xr:uid="{00000000-0005-0000-0000-00003C080000}"/>
    <cellStyle name="Normal 3 3 25 2" xfId="13100" xr:uid="{00000000-0005-0000-0000-0000862E0000}"/>
    <cellStyle name="Normal 3 3 25 2 2" xfId="13101" xr:uid="{00000000-0005-0000-0000-0000872E0000}"/>
    <cellStyle name="Normal 3 3 25 2 3" xfId="13102" xr:uid="{00000000-0005-0000-0000-0000882E0000}"/>
    <cellStyle name="Normal 3 3 25 3" xfId="13103" xr:uid="{00000000-0005-0000-0000-0000892E0000}"/>
    <cellStyle name="Normal 3 3 25 4" xfId="13104" xr:uid="{00000000-0005-0000-0000-00008A2E0000}"/>
    <cellStyle name="Normal 3 3 25 4 2" xfId="26679" xr:uid="{D3EDED4E-04FA-4C34-8988-0A41D537EC94}"/>
    <cellStyle name="Normal 3 3 25 5" xfId="13105" xr:uid="{00000000-0005-0000-0000-00008B2E0000}"/>
    <cellStyle name="Normal 3 3 25 5 2" xfId="26680" xr:uid="{9E8E68A2-12A4-4FFF-9B22-1137BBCD415B}"/>
    <cellStyle name="Normal 3 3 25 6" xfId="13106" xr:uid="{00000000-0005-0000-0000-00008C2E0000}"/>
    <cellStyle name="Normal 3 3 25 7" xfId="13099" xr:uid="{00000000-0005-0000-0000-0000852E0000}"/>
    <cellStyle name="Normal 3 3 25 8" xfId="21015" xr:uid="{B981BA51-90FF-4740-A584-05D0F24C457B}"/>
    <cellStyle name="Normal 3 3 26" xfId="13107" xr:uid="{00000000-0005-0000-0000-00008D2E0000}"/>
    <cellStyle name="Normal 3 3 26 2" xfId="13108" xr:uid="{00000000-0005-0000-0000-00008E2E0000}"/>
    <cellStyle name="Normal 3 3 26 2 2" xfId="13109" xr:uid="{00000000-0005-0000-0000-00008F2E0000}"/>
    <cellStyle name="Normal 3 3 26 2 3" xfId="13110" xr:uid="{00000000-0005-0000-0000-0000902E0000}"/>
    <cellStyle name="Normal 3 3 26 3" xfId="13111" xr:uid="{00000000-0005-0000-0000-0000912E0000}"/>
    <cellStyle name="Normal 3 3 26 4" xfId="13112" xr:uid="{00000000-0005-0000-0000-0000922E0000}"/>
    <cellStyle name="Normal 3 3 26 4 2" xfId="26681" xr:uid="{8B3FAD79-CD2C-4724-9EF7-EC167C3A94CA}"/>
    <cellStyle name="Normal 3 3 26 5" xfId="13113" xr:uid="{00000000-0005-0000-0000-0000932E0000}"/>
    <cellStyle name="Normal 3 3 26 6" xfId="13114" xr:uid="{00000000-0005-0000-0000-0000942E0000}"/>
    <cellStyle name="Normal 3 3 27" xfId="13115" xr:uid="{00000000-0005-0000-0000-0000952E0000}"/>
    <cellStyle name="Normal 3 3 27 2" xfId="13116" xr:uid="{00000000-0005-0000-0000-0000962E0000}"/>
    <cellStyle name="Normal 3 3 27 3" xfId="13117" xr:uid="{00000000-0005-0000-0000-0000972E0000}"/>
    <cellStyle name="Normal 3 3 28" xfId="13118" xr:uid="{00000000-0005-0000-0000-0000982E0000}"/>
    <cellStyle name="Normal 3 3 28 2" xfId="13119" xr:uid="{00000000-0005-0000-0000-0000992E0000}"/>
    <cellStyle name="Normal 3 3 28 3" xfId="26684" xr:uid="{467162F1-14DA-42DD-BB1E-45C0B21E1B49}"/>
    <cellStyle name="Normal 3 3 29" xfId="13120" xr:uid="{00000000-0005-0000-0000-00009A2E0000}"/>
    <cellStyle name="Normal 3 3 3" xfId="2190" xr:uid="{00000000-0005-0000-0000-00003D080000}"/>
    <cellStyle name="Normal 3 3 3 10" xfId="13121" xr:uid="{00000000-0005-0000-0000-00009C2E0000}"/>
    <cellStyle name="Normal 3 3 3 10 2" xfId="26686" xr:uid="{758C53AA-6941-420F-A751-F82B96E394F6}"/>
    <cellStyle name="Normal 3 3 3 11" xfId="13122" xr:uid="{00000000-0005-0000-0000-00009D2E0000}"/>
    <cellStyle name="Normal 3 3 3 2" xfId="13123" xr:uid="{00000000-0005-0000-0000-00009E2E0000}"/>
    <cellStyle name="Normal 3 3 3 2 10" xfId="13124" xr:uid="{00000000-0005-0000-0000-00009F2E0000}"/>
    <cellStyle name="Normal 3 3 3 2 2" xfId="13125" xr:uid="{00000000-0005-0000-0000-0000A02E0000}"/>
    <cellStyle name="Normal 3 3 3 2 2 2" xfId="13126" xr:uid="{00000000-0005-0000-0000-0000A12E0000}"/>
    <cellStyle name="Normal 3 3 3 2 2 2 2" xfId="13127" xr:uid="{00000000-0005-0000-0000-0000A22E0000}"/>
    <cellStyle name="Normal 3 3 3 2 2 2 2 2" xfId="13128" xr:uid="{00000000-0005-0000-0000-0000A32E0000}"/>
    <cellStyle name="Normal 3 3 3 2 2 2 2 2 2" xfId="13129" xr:uid="{00000000-0005-0000-0000-0000A42E0000}"/>
    <cellStyle name="Normal 3 3 3 2 2 2 2 2 3" xfId="13130" xr:uid="{00000000-0005-0000-0000-0000A52E0000}"/>
    <cellStyle name="Normal 3 3 3 2 2 2 2 3" xfId="13131" xr:uid="{00000000-0005-0000-0000-0000A62E0000}"/>
    <cellStyle name="Normal 3 3 3 2 2 2 2 4" xfId="13132" xr:uid="{00000000-0005-0000-0000-0000A72E0000}"/>
    <cellStyle name="Normal 3 3 3 2 2 2 2 4 2" xfId="26688" xr:uid="{865E95F6-E136-4DD2-8DA4-2AE73CCDB207}"/>
    <cellStyle name="Normal 3 3 3 2 2 2 2 5" xfId="13133" xr:uid="{00000000-0005-0000-0000-0000A82E0000}"/>
    <cellStyle name="Normal 3 3 3 2 2 2 2 5 2" xfId="26689" xr:uid="{77B1F711-C913-496D-A4D0-33AAC36E5EFC}"/>
    <cellStyle name="Normal 3 3 3 2 2 2 2 6" xfId="13134" xr:uid="{00000000-0005-0000-0000-0000A92E0000}"/>
    <cellStyle name="Normal 3 3 3 2 2 2 3" xfId="13135" xr:uid="{00000000-0005-0000-0000-0000AA2E0000}"/>
    <cellStyle name="Normal 3 3 3 2 2 2 3 2" xfId="13136" xr:uid="{00000000-0005-0000-0000-0000AB2E0000}"/>
    <cellStyle name="Normal 3 3 3 2 2 2 3 2 2" xfId="13137" xr:uid="{00000000-0005-0000-0000-0000AC2E0000}"/>
    <cellStyle name="Normal 3 3 3 2 2 2 3 2 3" xfId="13138" xr:uid="{00000000-0005-0000-0000-0000AD2E0000}"/>
    <cellStyle name="Normal 3 3 3 2 2 2 3 3" xfId="13139" xr:uid="{00000000-0005-0000-0000-0000AE2E0000}"/>
    <cellStyle name="Normal 3 3 3 2 2 2 3 3 2" xfId="13140" xr:uid="{00000000-0005-0000-0000-0000AF2E0000}"/>
    <cellStyle name="Normal 3 3 3 2 2 2 3 3 3" xfId="26691" xr:uid="{E2C49744-E5EB-46B4-AACA-5F06E1FF31EE}"/>
    <cellStyle name="Normal 3 3 3 2 2 2 3 4" xfId="13141" xr:uid="{00000000-0005-0000-0000-0000B02E0000}"/>
    <cellStyle name="Normal 3 3 3 2 2 2 4" xfId="13142" xr:uid="{00000000-0005-0000-0000-0000B12E0000}"/>
    <cellStyle name="Normal 3 3 3 2 2 2 4 2" xfId="13143" xr:uid="{00000000-0005-0000-0000-0000B22E0000}"/>
    <cellStyle name="Normal 3 3 3 2 2 2 4 3" xfId="13144" xr:uid="{00000000-0005-0000-0000-0000B32E0000}"/>
    <cellStyle name="Normal 3 3 3 2 2 2 5" xfId="13145" xr:uid="{00000000-0005-0000-0000-0000B42E0000}"/>
    <cellStyle name="Normal 3 3 3 2 2 2 6" xfId="13146" xr:uid="{00000000-0005-0000-0000-0000B52E0000}"/>
    <cellStyle name="Normal 3 3 3 2 2 2 6 2" xfId="26692" xr:uid="{5BD25285-0EA8-42EF-8AA0-52CAAD105EF9}"/>
    <cellStyle name="Normal 3 3 3 2 2 2 7" xfId="13147" xr:uid="{00000000-0005-0000-0000-0000B62E0000}"/>
    <cellStyle name="Normal 3 3 3 2 2 2 7 2" xfId="26693" xr:uid="{6DBA1953-53BD-4D91-828B-0A4573EF0D8F}"/>
    <cellStyle name="Normal 3 3 3 2 2 2 8" xfId="13148" xr:uid="{00000000-0005-0000-0000-0000B72E0000}"/>
    <cellStyle name="Normal 3 3 3 2 2 3" xfId="13149" xr:uid="{00000000-0005-0000-0000-0000B82E0000}"/>
    <cellStyle name="Normal 3 3 3 2 2 3 2" xfId="13150" xr:uid="{00000000-0005-0000-0000-0000B92E0000}"/>
    <cellStyle name="Normal 3 3 3 2 2 3 2 2" xfId="13151" xr:uid="{00000000-0005-0000-0000-0000BA2E0000}"/>
    <cellStyle name="Normal 3 3 3 2 2 3 2 3" xfId="13152" xr:uid="{00000000-0005-0000-0000-0000BB2E0000}"/>
    <cellStyle name="Normal 3 3 3 2 2 3 3" xfId="13153" xr:uid="{00000000-0005-0000-0000-0000BC2E0000}"/>
    <cellStyle name="Normal 3 3 3 2 2 3 4" xfId="13154" xr:uid="{00000000-0005-0000-0000-0000BD2E0000}"/>
    <cellStyle name="Normal 3 3 3 2 2 3 4 2" xfId="26694" xr:uid="{E4B524DD-6DCB-46A0-BC3C-B329FF80E9E0}"/>
    <cellStyle name="Normal 3 3 3 2 2 3 5" xfId="13155" xr:uid="{00000000-0005-0000-0000-0000BE2E0000}"/>
    <cellStyle name="Normal 3 3 3 2 2 3 5 2" xfId="26695" xr:uid="{06069672-793F-46A3-9287-748144A1C29D}"/>
    <cellStyle name="Normal 3 3 3 2 2 3 6" xfId="13156" xr:uid="{00000000-0005-0000-0000-0000BF2E0000}"/>
    <cellStyle name="Normal 3 3 3 2 2 4" xfId="13157" xr:uid="{00000000-0005-0000-0000-0000C02E0000}"/>
    <cellStyle name="Normal 3 3 3 2 2 4 2" xfId="13158" xr:uid="{00000000-0005-0000-0000-0000C12E0000}"/>
    <cellStyle name="Normal 3 3 3 2 2 4 2 2" xfId="13159" xr:uid="{00000000-0005-0000-0000-0000C22E0000}"/>
    <cellStyle name="Normal 3 3 3 2 2 4 2 3" xfId="13160" xr:uid="{00000000-0005-0000-0000-0000C32E0000}"/>
    <cellStyle name="Normal 3 3 3 2 2 4 3" xfId="13161" xr:uid="{00000000-0005-0000-0000-0000C42E0000}"/>
    <cellStyle name="Normal 3 3 3 2 2 4 3 2" xfId="13162" xr:uid="{00000000-0005-0000-0000-0000C52E0000}"/>
    <cellStyle name="Normal 3 3 3 2 2 4 3 3" xfId="26696" xr:uid="{47E9BC09-AA2E-402A-9A66-DC04E46547B4}"/>
    <cellStyle name="Normal 3 3 3 2 2 4 4" xfId="13163" xr:uid="{00000000-0005-0000-0000-0000C62E0000}"/>
    <cellStyle name="Normal 3 3 3 2 2 5" xfId="13164" xr:uid="{00000000-0005-0000-0000-0000C72E0000}"/>
    <cellStyle name="Normal 3 3 3 2 2 5 2" xfId="13165" xr:uid="{00000000-0005-0000-0000-0000C82E0000}"/>
    <cellStyle name="Normal 3 3 3 2 2 5 3" xfId="13166" xr:uid="{00000000-0005-0000-0000-0000C92E0000}"/>
    <cellStyle name="Normal 3 3 3 2 2 6" xfId="13167" xr:uid="{00000000-0005-0000-0000-0000CA2E0000}"/>
    <cellStyle name="Normal 3 3 3 2 2 7" xfId="13168" xr:uid="{00000000-0005-0000-0000-0000CB2E0000}"/>
    <cellStyle name="Normal 3 3 3 2 2 7 2" xfId="26697" xr:uid="{64531DCD-0510-4352-8464-7549C229768C}"/>
    <cellStyle name="Normal 3 3 3 2 2 8" xfId="13169" xr:uid="{00000000-0005-0000-0000-0000CC2E0000}"/>
    <cellStyle name="Normal 3 3 3 2 2 8 2" xfId="26698" xr:uid="{E8DF3F01-D416-475A-B39B-8BAC7C830A20}"/>
    <cellStyle name="Normal 3 3 3 2 2 9" xfId="13170" xr:uid="{00000000-0005-0000-0000-0000CD2E0000}"/>
    <cellStyle name="Normal 3 3 3 2 3" xfId="13171" xr:uid="{00000000-0005-0000-0000-0000CE2E0000}"/>
    <cellStyle name="Normal 3 3 3 2 3 2" xfId="13172" xr:uid="{00000000-0005-0000-0000-0000CF2E0000}"/>
    <cellStyle name="Normal 3 3 3 2 3 2 2" xfId="13173" xr:uid="{00000000-0005-0000-0000-0000D02E0000}"/>
    <cellStyle name="Normal 3 3 3 2 3 2 2 2" xfId="13174" xr:uid="{00000000-0005-0000-0000-0000D12E0000}"/>
    <cellStyle name="Normal 3 3 3 2 3 2 2 3" xfId="13175" xr:uid="{00000000-0005-0000-0000-0000D22E0000}"/>
    <cellStyle name="Normal 3 3 3 2 3 2 2 3 2" xfId="26699" xr:uid="{3B29215E-1B15-4698-8DE9-2B94F15F4CE6}"/>
    <cellStyle name="Normal 3 3 3 2 3 2 2 4" xfId="13176" xr:uid="{00000000-0005-0000-0000-0000D32E0000}"/>
    <cellStyle name="Normal 3 3 3 2 3 2 3" xfId="13177" xr:uid="{00000000-0005-0000-0000-0000D42E0000}"/>
    <cellStyle name="Normal 3 3 3 2 3 2 4" xfId="13178" xr:uid="{00000000-0005-0000-0000-0000D52E0000}"/>
    <cellStyle name="Normal 3 3 3 2 3 2 4 2" xfId="26700" xr:uid="{DB17DDE4-BA3F-4174-9068-AE6BA1597942}"/>
    <cellStyle name="Normal 3 3 3 2 3 2 5" xfId="13179" xr:uid="{00000000-0005-0000-0000-0000D62E0000}"/>
    <cellStyle name="Normal 3 3 3 2 3 2 5 2" xfId="26701" xr:uid="{1DEEA80F-BC7F-4944-A729-AAC59B5B55C0}"/>
    <cellStyle name="Normal 3 3 3 2 3 2 6" xfId="13180" xr:uid="{00000000-0005-0000-0000-0000D72E0000}"/>
    <cellStyle name="Normal 3 3 3 2 3 3" xfId="13181" xr:uid="{00000000-0005-0000-0000-0000D82E0000}"/>
    <cellStyle name="Normal 3 3 3 2 3 3 2" xfId="13182" xr:uid="{00000000-0005-0000-0000-0000D92E0000}"/>
    <cellStyle name="Normal 3 3 3 2 3 3 2 2" xfId="13183" xr:uid="{00000000-0005-0000-0000-0000DA2E0000}"/>
    <cellStyle name="Normal 3 3 3 2 3 3 2 3" xfId="13184" xr:uid="{00000000-0005-0000-0000-0000DB2E0000}"/>
    <cellStyle name="Normal 3 3 3 2 3 3 3" xfId="13185" xr:uid="{00000000-0005-0000-0000-0000DC2E0000}"/>
    <cellStyle name="Normal 3 3 3 2 3 3 4" xfId="13186" xr:uid="{00000000-0005-0000-0000-0000DD2E0000}"/>
    <cellStyle name="Normal 3 3 3 2 3 3 4 2" xfId="26702" xr:uid="{C830925B-D1CB-4A53-8538-B9E3AC14131B}"/>
    <cellStyle name="Normal 3 3 3 2 3 3 5" xfId="13187" xr:uid="{00000000-0005-0000-0000-0000DE2E0000}"/>
    <cellStyle name="Normal 3 3 3 2 3 3 5 2" xfId="26703" xr:uid="{9283E9F1-200D-49ED-8BD4-4FC79680C326}"/>
    <cellStyle name="Normal 3 3 3 2 3 3 6" xfId="13188" xr:uid="{00000000-0005-0000-0000-0000DF2E0000}"/>
    <cellStyle name="Normal 3 3 3 2 3 4" xfId="13189" xr:uid="{00000000-0005-0000-0000-0000E02E0000}"/>
    <cellStyle name="Normal 3 3 3 2 3 4 2" xfId="13190" xr:uid="{00000000-0005-0000-0000-0000E12E0000}"/>
    <cellStyle name="Normal 3 3 3 2 3 4 3" xfId="13191" xr:uid="{00000000-0005-0000-0000-0000E22E0000}"/>
    <cellStyle name="Normal 3 3 3 2 3 5" xfId="13192" xr:uid="{00000000-0005-0000-0000-0000E32E0000}"/>
    <cellStyle name="Normal 3 3 3 2 3 6" xfId="13193" xr:uid="{00000000-0005-0000-0000-0000E42E0000}"/>
    <cellStyle name="Normal 3 3 3 2 3 6 2" xfId="26704" xr:uid="{022E0372-71EB-499D-8B35-0BB2B7E43C52}"/>
    <cellStyle name="Normal 3 3 3 2 3 7" xfId="13194" xr:uid="{00000000-0005-0000-0000-0000E52E0000}"/>
    <cellStyle name="Normal 3 3 3 2 3 7 2" xfId="26705" xr:uid="{C38E9EA8-0E56-419C-800E-9D1A9744B9B5}"/>
    <cellStyle name="Normal 3 3 3 2 3 8" xfId="13195" xr:uid="{00000000-0005-0000-0000-0000E62E0000}"/>
    <cellStyle name="Normal 3 3 3 2 4" xfId="13196" xr:uid="{00000000-0005-0000-0000-0000E72E0000}"/>
    <cellStyle name="Normal 3 3 3 2 4 2" xfId="13197" xr:uid="{00000000-0005-0000-0000-0000E82E0000}"/>
    <cellStyle name="Normal 3 3 3 2 4 2 2" xfId="13198" xr:uid="{00000000-0005-0000-0000-0000E92E0000}"/>
    <cellStyle name="Normal 3 3 3 2 4 2 3" xfId="13199" xr:uid="{00000000-0005-0000-0000-0000EA2E0000}"/>
    <cellStyle name="Normal 3 3 3 2 4 2 3 2" xfId="26706" xr:uid="{1AC906C5-706D-45D5-857F-0D739698823B}"/>
    <cellStyle name="Normal 3 3 3 2 4 2 4" xfId="13200" xr:uid="{00000000-0005-0000-0000-0000EB2E0000}"/>
    <cellStyle name="Normal 3 3 3 2 4 3" xfId="13201" xr:uid="{00000000-0005-0000-0000-0000EC2E0000}"/>
    <cellStyle name="Normal 3 3 3 2 4 4" xfId="13202" xr:uid="{00000000-0005-0000-0000-0000ED2E0000}"/>
    <cellStyle name="Normal 3 3 3 2 4 4 2" xfId="26707" xr:uid="{9373F996-28F0-4F92-9A86-A963AABA476F}"/>
    <cellStyle name="Normal 3 3 3 2 4 5" xfId="13203" xr:uid="{00000000-0005-0000-0000-0000EE2E0000}"/>
    <cellStyle name="Normal 3 3 3 2 4 5 2" xfId="26708" xr:uid="{4C789765-0888-4BEE-B5A2-F1317A5F053D}"/>
    <cellStyle name="Normal 3 3 3 2 4 6" xfId="13204" xr:uid="{00000000-0005-0000-0000-0000EF2E0000}"/>
    <cellStyle name="Normal 3 3 3 2 5" xfId="13205" xr:uid="{00000000-0005-0000-0000-0000F02E0000}"/>
    <cellStyle name="Normal 3 3 3 2 5 2" xfId="13206" xr:uid="{00000000-0005-0000-0000-0000F12E0000}"/>
    <cellStyle name="Normal 3 3 3 2 5 2 2" xfId="13207" xr:uid="{00000000-0005-0000-0000-0000F22E0000}"/>
    <cellStyle name="Normal 3 3 3 2 5 2 3" xfId="13208" xr:uid="{00000000-0005-0000-0000-0000F32E0000}"/>
    <cellStyle name="Normal 3 3 3 2 5 3" xfId="13209" xr:uid="{00000000-0005-0000-0000-0000F42E0000}"/>
    <cellStyle name="Normal 3 3 3 2 5 4" xfId="13210" xr:uid="{00000000-0005-0000-0000-0000F52E0000}"/>
    <cellStyle name="Normal 3 3 3 2 5 4 2" xfId="26709" xr:uid="{98C1EB63-F828-4C09-8451-811DAAD4F4F4}"/>
    <cellStyle name="Normal 3 3 3 2 5 5" xfId="13211" xr:uid="{00000000-0005-0000-0000-0000F62E0000}"/>
    <cellStyle name="Normal 3 3 3 2 5 5 2" xfId="26710" xr:uid="{0944E217-798D-4A13-A8D1-6D33A21B0E71}"/>
    <cellStyle name="Normal 3 3 3 2 5 6" xfId="13212" xr:uid="{00000000-0005-0000-0000-0000F72E0000}"/>
    <cellStyle name="Normal 3 3 3 2 6" xfId="13213" xr:uid="{00000000-0005-0000-0000-0000F82E0000}"/>
    <cellStyle name="Normal 3 3 3 2 6 2" xfId="13214" xr:uid="{00000000-0005-0000-0000-0000F92E0000}"/>
    <cellStyle name="Normal 3 3 3 2 6 3" xfId="13215" xr:uid="{00000000-0005-0000-0000-0000FA2E0000}"/>
    <cellStyle name="Normal 3 3 3 2 7" xfId="13216" xr:uid="{00000000-0005-0000-0000-0000FB2E0000}"/>
    <cellStyle name="Normal 3 3 3 2 8" xfId="13217" xr:uid="{00000000-0005-0000-0000-0000FC2E0000}"/>
    <cellStyle name="Normal 3 3 3 2 8 2" xfId="26712" xr:uid="{04B69985-CBCD-4615-A11B-3D115893F34E}"/>
    <cellStyle name="Normal 3 3 3 2 9" xfId="13218" xr:uid="{00000000-0005-0000-0000-0000FD2E0000}"/>
    <cellStyle name="Normal 3 3 3 2 9 2" xfId="26713" xr:uid="{69387F65-96C9-469A-83B7-22A5604474B5}"/>
    <cellStyle name="Normal 3 3 3 3" xfId="13219" xr:uid="{00000000-0005-0000-0000-0000FE2E0000}"/>
    <cellStyle name="Normal 3 3 3 3 2" xfId="13220" xr:uid="{00000000-0005-0000-0000-0000FF2E0000}"/>
    <cellStyle name="Normal 3 3 3 3 2 2" xfId="13221" xr:uid="{00000000-0005-0000-0000-0000002F0000}"/>
    <cellStyle name="Normal 3 3 3 3 2 2 2" xfId="13222" xr:uid="{00000000-0005-0000-0000-0000012F0000}"/>
    <cellStyle name="Normal 3 3 3 3 2 2 2 2" xfId="13223" xr:uid="{00000000-0005-0000-0000-0000022F0000}"/>
    <cellStyle name="Normal 3 3 3 3 2 2 2 3" xfId="13224" xr:uid="{00000000-0005-0000-0000-0000032F0000}"/>
    <cellStyle name="Normal 3 3 3 3 2 2 3" xfId="13225" xr:uid="{00000000-0005-0000-0000-0000042F0000}"/>
    <cellStyle name="Normal 3 3 3 3 2 2 4" xfId="13226" xr:uid="{00000000-0005-0000-0000-0000052F0000}"/>
    <cellStyle name="Normal 3 3 3 3 2 2 4 2" xfId="26715" xr:uid="{DB366D60-B96C-425A-83B3-EF4E616DF3E7}"/>
    <cellStyle name="Normal 3 3 3 3 2 2 5" xfId="13227" xr:uid="{00000000-0005-0000-0000-0000062F0000}"/>
    <cellStyle name="Normal 3 3 3 3 2 2 5 2" xfId="26716" xr:uid="{71CDC0B7-9B03-4E63-8365-BFB36CDB3924}"/>
    <cellStyle name="Normal 3 3 3 3 2 2 6" xfId="13228" xr:uid="{00000000-0005-0000-0000-0000072F0000}"/>
    <cellStyle name="Normal 3 3 3 3 2 3" xfId="13229" xr:uid="{00000000-0005-0000-0000-0000082F0000}"/>
    <cellStyle name="Normal 3 3 3 3 2 3 2" xfId="13230" xr:uid="{00000000-0005-0000-0000-0000092F0000}"/>
    <cellStyle name="Normal 3 3 3 3 2 3 2 2" xfId="13231" xr:uid="{00000000-0005-0000-0000-00000A2F0000}"/>
    <cellStyle name="Normal 3 3 3 3 2 3 2 3" xfId="13232" xr:uid="{00000000-0005-0000-0000-00000B2F0000}"/>
    <cellStyle name="Normal 3 3 3 3 2 3 3" xfId="13233" xr:uid="{00000000-0005-0000-0000-00000C2F0000}"/>
    <cellStyle name="Normal 3 3 3 3 2 3 3 2" xfId="13234" xr:uid="{00000000-0005-0000-0000-00000D2F0000}"/>
    <cellStyle name="Normal 3 3 3 3 2 3 3 3" xfId="26717" xr:uid="{4F4127D1-ADD1-469F-A916-EA4183479DAC}"/>
    <cellStyle name="Normal 3 3 3 3 2 3 4" xfId="13235" xr:uid="{00000000-0005-0000-0000-00000E2F0000}"/>
    <cellStyle name="Normal 3 3 3 3 2 4" xfId="13236" xr:uid="{00000000-0005-0000-0000-00000F2F0000}"/>
    <cellStyle name="Normal 3 3 3 3 2 4 2" xfId="13237" xr:uid="{00000000-0005-0000-0000-0000102F0000}"/>
    <cellStyle name="Normal 3 3 3 3 2 4 3" xfId="13238" xr:uid="{00000000-0005-0000-0000-0000112F0000}"/>
    <cellStyle name="Normal 3 3 3 3 2 5" xfId="13239" xr:uid="{00000000-0005-0000-0000-0000122F0000}"/>
    <cellStyle name="Normal 3 3 3 3 2 6" xfId="13240" xr:uid="{00000000-0005-0000-0000-0000132F0000}"/>
    <cellStyle name="Normal 3 3 3 3 2 6 2" xfId="26718" xr:uid="{DBEDAAE7-E99E-4187-BEC9-DD1B98ED6620}"/>
    <cellStyle name="Normal 3 3 3 3 2 7" xfId="13241" xr:uid="{00000000-0005-0000-0000-0000142F0000}"/>
    <cellStyle name="Normal 3 3 3 3 2 7 2" xfId="26719" xr:uid="{13F3874F-4AED-4BDE-8DCF-16ED78F0FB7D}"/>
    <cellStyle name="Normal 3 3 3 3 2 8" xfId="13242" xr:uid="{00000000-0005-0000-0000-0000152F0000}"/>
    <cellStyle name="Normal 3 3 3 3 3" xfId="13243" xr:uid="{00000000-0005-0000-0000-0000162F0000}"/>
    <cellStyle name="Normal 3 3 3 3 3 2" xfId="13244" xr:uid="{00000000-0005-0000-0000-0000172F0000}"/>
    <cellStyle name="Normal 3 3 3 3 3 2 2" xfId="13245" xr:uid="{00000000-0005-0000-0000-0000182F0000}"/>
    <cellStyle name="Normal 3 3 3 3 3 2 3" xfId="13246" xr:uid="{00000000-0005-0000-0000-0000192F0000}"/>
    <cellStyle name="Normal 3 3 3 3 3 3" xfId="13247" xr:uid="{00000000-0005-0000-0000-00001A2F0000}"/>
    <cellStyle name="Normal 3 3 3 3 3 4" xfId="13248" xr:uid="{00000000-0005-0000-0000-00001B2F0000}"/>
    <cellStyle name="Normal 3 3 3 3 3 4 2" xfId="26720" xr:uid="{3584C376-FC17-4138-8CA0-A0597CFA0465}"/>
    <cellStyle name="Normal 3 3 3 3 3 5" xfId="13249" xr:uid="{00000000-0005-0000-0000-00001C2F0000}"/>
    <cellStyle name="Normal 3 3 3 3 3 5 2" xfId="26721" xr:uid="{2D4DF982-A102-4051-A8C8-97E4D087B0F0}"/>
    <cellStyle name="Normal 3 3 3 3 3 6" xfId="13250" xr:uid="{00000000-0005-0000-0000-00001D2F0000}"/>
    <cellStyle name="Normal 3 3 3 3 4" xfId="13251" xr:uid="{00000000-0005-0000-0000-00001E2F0000}"/>
    <cellStyle name="Normal 3 3 3 3 4 2" xfId="13252" xr:uid="{00000000-0005-0000-0000-00001F2F0000}"/>
    <cellStyle name="Normal 3 3 3 3 4 2 2" xfId="13253" xr:uid="{00000000-0005-0000-0000-0000202F0000}"/>
    <cellStyle name="Normal 3 3 3 3 4 2 3" xfId="13254" xr:uid="{00000000-0005-0000-0000-0000212F0000}"/>
    <cellStyle name="Normal 3 3 3 3 4 3" xfId="13255" xr:uid="{00000000-0005-0000-0000-0000222F0000}"/>
    <cellStyle name="Normal 3 3 3 3 4 3 2" xfId="13256" xr:uid="{00000000-0005-0000-0000-0000232F0000}"/>
    <cellStyle name="Normal 3 3 3 3 4 3 3" xfId="26722" xr:uid="{7D4BE5DC-442A-43EA-92EB-95CFC94C14A7}"/>
    <cellStyle name="Normal 3 3 3 3 4 4" xfId="13257" xr:uid="{00000000-0005-0000-0000-0000242F0000}"/>
    <cellStyle name="Normal 3 3 3 3 5" xfId="13258" xr:uid="{00000000-0005-0000-0000-0000252F0000}"/>
    <cellStyle name="Normal 3 3 3 3 5 2" xfId="13259" xr:uid="{00000000-0005-0000-0000-0000262F0000}"/>
    <cellStyle name="Normal 3 3 3 3 5 3" xfId="13260" xr:uid="{00000000-0005-0000-0000-0000272F0000}"/>
    <cellStyle name="Normal 3 3 3 3 6" xfId="13261" xr:uid="{00000000-0005-0000-0000-0000282F0000}"/>
    <cellStyle name="Normal 3 3 3 3 7" xfId="13262" xr:uid="{00000000-0005-0000-0000-0000292F0000}"/>
    <cellStyle name="Normal 3 3 3 3 7 2" xfId="26723" xr:uid="{28B04D2B-2CC4-420E-84B4-7F01B1641B8F}"/>
    <cellStyle name="Normal 3 3 3 3 8" xfId="13263" xr:uid="{00000000-0005-0000-0000-00002A2F0000}"/>
    <cellStyle name="Normal 3 3 3 3 8 2" xfId="26724" xr:uid="{56FE2E4D-8EC7-46B8-B409-D17DA01BF656}"/>
    <cellStyle name="Normal 3 3 3 3 9" xfId="13264" xr:uid="{00000000-0005-0000-0000-00002B2F0000}"/>
    <cellStyle name="Normal 3 3 3 4" xfId="13265" xr:uid="{00000000-0005-0000-0000-00002C2F0000}"/>
    <cellStyle name="Normal 3 3 3 4 2" xfId="13266" xr:uid="{00000000-0005-0000-0000-00002D2F0000}"/>
    <cellStyle name="Normal 3 3 3 4 2 2" xfId="13267" xr:uid="{00000000-0005-0000-0000-00002E2F0000}"/>
    <cellStyle name="Normal 3 3 3 4 2 2 2" xfId="13268" xr:uid="{00000000-0005-0000-0000-00002F2F0000}"/>
    <cellStyle name="Normal 3 3 3 4 2 2 3" xfId="13269" xr:uid="{00000000-0005-0000-0000-0000302F0000}"/>
    <cellStyle name="Normal 3 3 3 4 2 2 3 2" xfId="26725" xr:uid="{759B4002-95EA-4EB0-9B41-D9A98FE0479C}"/>
    <cellStyle name="Normal 3 3 3 4 2 2 4" xfId="13270" xr:uid="{00000000-0005-0000-0000-0000312F0000}"/>
    <cellStyle name="Normal 3 3 3 4 2 3" xfId="13271" xr:uid="{00000000-0005-0000-0000-0000322F0000}"/>
    <cellStyle name="Normal 3 3 3 4 2 4" xfId="13272" xr:uid="{00000000-0005-0000-0000-0000332F0000}"/>
    <cellStyle name="Normal 3 3 3 4 2 4 2" xfId="26726" xr:uid="{7C4D895F-36FC-4C7E-8451-A9D09BC7AE17}"/>
    <cellStyle name="Normal 3 3 3 4 2 5" xfId="13273" xr:uid="{00000000-0005-0000-0000-0000342F0000}"/>
    <cellStyle name="Normal 3 3 3 4 2 5 2" xfId="26727" xr:uid="{B1FD8CD3-92C6-45D9-B4BA-44CC4CF1F980}"/>
    <cellStyle name="Normal 3 3 3 4 2 6" xfId="13274" xr:uid="{00000000-0005-0000-0000-0000352F0000}"/>
    <cellStyle name="Normal 3 3 3 4 3" xfId="13275" xr:uid="{00000000-0005-0000-0000-0000362F0000}"/>
    <cellStyle name="Normal 3 3 3 4 3 2" xfId="13276" xr:uid="{00000000-0005-0000-0000-0000372F0000}"/>
    <cellStyle name="Normal 3 3 3 4 3 2 2" xfId="13277" xr:uid="{00000000-0005-0000-0000-0000382F0000}"/>
    <cellStyle name="Normal 3 3 3 4 3 2 3" xfId="13278" xr:uid="{00000000-0005-0000-0000-0000392F0000}"/>
    <cellStyle name="Normal 3 3 3 4 3 3" xfId="13279" xr:uid="{00000000-0005-0000-0000-00003A2F0000}"/>
    <cellStyle name="Normal 3 3 3 4 3 4" xfId="13280" xr:uid="{00000000-0005-0000-0000-00003B2F0000}"/>
    <cellStyle name="Normal 3 3 3 4 3 4 2" xfId="26728" xr:uid="{CCA8C2FB-D855-48EC-BFD9-85FCD4785347}"/>
    <cellStyle name="Normal 3 3 3 4 3 5" xfId="13281" xr:uid="{00000000-0005-0000-0000-00003C2F0000}"/>
    <cellStyle name="Normal 3 3 3 4 3 5 2" xfId="26729" xr:uid="{E6F37936-CB35-434E-886C-35A78C04C069}"/>
    <cellStyle name="Normal 3 3 3 4 3 6" xfId="13282" xr:uid="{00000000-0005-0000-0000-00003D2F0000}"/>
    <cellStyle name="Normal 3 3 3 4 4" xfId="13283" xr:uid="{00000000-0005-0000-0000-00003E2F0000}"/>
    <cellStyle name="Normal 3 3 3 4 4 2" xfId="13284" xr:uid="{00000000-0005-0000-0000-00003F2F0000}"/>
    <cellStyle name="Normal 3 3 3 4 4 3" xfId="13285" xr:uid="{00000000-0005-0000-0000-0000402F0000}"/>
    <cellStyle name="Normal 3 3 3 4 5" xfId="13286" xr:uid="{00000000-0005-0000-0000-0000412F0000}"/>
    <cellStyle name="Normal 3 3 3 4 6" xfId="13287" xr:uid="{00000000-0005-0000-0000-0000422F0000}"/>
    <cellStyle name="Normal 3 3 3 4 6 2" xfId="26730" xr:uid="{FA858DA4-D7A1-40F5-A80A-37FE884C4D14}"/>
    <cellStyle name="Normal 3 3 3 4 7" xfId="13288" xr:uid="{00000000-0005-0000-0000-0000432F0000}"/>
    <cellStyle name="Normal 3 3 3 4 7 2" xfId="26731" xr:uid="{9F298F38-8F86-4990-A538-AE30680C3EE5}"/>
    <cellStyle name="Normal 3 3 3 4 8" xfId="13289" xr:uid="{00000000-0005-0000-0000-0000442F0000}"/>
    <cellStyle name="Normal 3 3 3 5" xfId="13290" xr:uid="{00000000-0005-0000-0000-0000452F0000}"/>
    <cellStyle name="Normal 3 3 3 5 2" xfId="13291" xr:uid="{00000000-0005-0000-0000-0000462F0000}"/>
    <cellStyle name="Normal 3 3 3 5 2 2" xfId="13292" xr:uid="{00000000-0005-0000-0000-0000472F0000}"/>
    <cellStyle name="Normal 3 3 3 5 2 3" xfId="26732" xr:uid="{05C665B6-1DB0-4F39-BE87-1B0D63C699FB}"/>
    <cellStyle name="Normal 3 3 3 5 3" xfId="13293" xr:uid="{00000000-0005-0000-0000-0000482F0000}"/>
    <cellStyle name="Normal 3 3 3 5 4" xfId="13294" xr:uid="{00000000-0005-0000-0000-0000492F0000}"/>
    <cellStyle name="Normal 3 3 3 5 4 2" xfId="26733" xr:uid="{EF360ADC-6574-40AD-A2A4-5F684B21C92D}"/>
    <cellStyle name="Normal 3 3 3 5 5" xfId="13295" xr:uid="{00000000-0005-0000-0000-00004A2F0000}"/>
    <cellStyle name="Normal 3 3 3 6" xfId="13296" xr:uid="{00000000-0005-0000-0000-00004B2F0000}"/>
    <cellStyle name="Normal 3 3 3 6 2" xfId="13297" xr:uid="{00000000-0005-0000-0000-00004C2F0000}"/>
    <cellStyle name="Normal 3 3 3 6 2 2" xfId="13298" xr:uid="{00000000-0005-0000-0000-00004D2F0000}"/>
    <cellStyle name="Normal 3 3 3 6 2 3" xfId="13299" xr:uid="{00000000-0005-0000-0000-00004E2F0000}"/>
    <cellStyle name="Normal 3 3 3 6 3" xfId="13300" xr:uid="{00000000-0005-0000-0000-00004F2F0000}"/>
    <cellStyle name="Normal 3 3 3 6 4" xfId="13301" xr:uid="{00000000-0005-0000-0000-0000502F0000}"/>
    <cellStyle name="Normal 3 3 3 6 4 2" xfId="26734" xr:uid="{60F6A897-0A4B-448B-8EB4-CAF366B05A2B}"/>
    <cellStyle name="Normal 3 3 3 6 5" xfId="13302" xr:uid="{00000000-0005-0000-0000-0000512F0000}"/>
    <cellStyle name="Normal 3 3 3 6 5 2" xfId="26735" xr:uid="{71806F2D-AA85-41FD-9254-83D10BDAA824}"/>
    <cellStyle name="Normal 3 3 3 6 6" xfId="13303" xr:uid="{00000000-0005-0000-0000-0000522F0000}"/>
    <cellStyle name="Normal 3 3 3 7" xfId="13304" xr:uid="{00000000-0005-0000-0000-0000532F0000}"/>
    <cellStyle name="Normal 3 3 3 7 2" xfId="13305" xr:uid="{00000000-0005-0000-0000-0000542F0000}"/>
    <cellStyle name="Normal 3 3 3 7 2 2" xfId="13306" xr:uid="{00000000-0005-0000-0000-0000552F0000}"/>
    <cellStyle name="Normal 3 3 3 7 2 3" xfId="13307" xr:uid="{00000000-0005-0000-0000-0000562F0000}"/>
    <cellStyle name="Normal 3 3 3 7 3" xfId="13308" xr:uid="{00000000-0005-0000-0000-0000572F0000}"/>
    <cellStyle name="Normal 3 3 3 7 4" xfId="13309" xr:uid="{00000000-0005-0000-0000-0000582F0000}"/>
    <cellStyle name="Normal 3 3 3 7 4 2" xfId="26736" xr:uid="{1EAAF0FF-9EC8-4F5F-B50E-D4F59E251267}"/>
    <cellStyle name="Normal 3 3 3 7 5" xfId="13310" xr:uid="{00000000-0005-0000-0000-0000592F0000}"/>
    <cellStyle name="Normal 3 3 3 7 5 2" xfId="26737" xr:uid="{57AD27B3-2347-486A-95EE-5EB5ED8842FE}"/>
    <cellStyle name="Normal 3 3 3 7 6" xfId="13311" xr:uid="{00000000-0005-0000-0000-00005A2F0000}"/>
    <cellStyle name="Normal 3 3 3 8" xfId="13312" xr:uid="{00000000-0005-0000-0000-00005B2F0000}"/>
    <cellStyle name="Normal 3 3 3 8 2" xfId="13313" xr:uid="{00000000-0005-0000-0000-00005C2F0000}"/>
    <cellStyle name="Normal 3 3 3 8 3" xfId="13314" xr:uid="{00000000-0005-0000-0000-00005D2F0000}"/>
    <cellStyle name="Normal 3 3 3 9" xfId="13315" xr:uid="{00000000-0005-0000-0000-00005E2F0000}"/>
    <cellStyle name="Normal 3 3 30" xfId="5362" xr:uid="{00000000-0005-0000-0000-0000CF2C0000}"/>
    <cellStyle name="Normal 3 3 31" xfId="20819" xr:uid="{5240648F-951F-484A-86AD-4109207085CA}"/>
    <cellStyle name="Normal 3 3 4" xfId="2191" xr:uid="{00000000-0005-0000-0000-00003E080000}"/>
    <cellStyle name="Normal 3 3 4 10" xfId="13316" xr:uid="{00000000-0005-0000-0000-0000602F0000}"/>
    <cellStyle name="Normal 3 3 4 2" xfId="13317" xr:uid="{00000000-0005-0000-0000-0000612F0000}"/>
    <cellStyle name="Normal 3 3 4 2 2" xfId="13318" xr:uid="{00000000-0005-0000-0000-0000622F0000}"/>
    <cellStyle name="Normal 3 3 4 2 2 2" xfId="13319" xr:uid="{00000000-0005-0000-0000-0000632F0000}"/>
    <cellStyle name="Normal 3 3 4 2 2 2 2" xfId="13320" xr:uid="{00000000-0005-0000-0000-0000642F0000}"/>
    <cellStyle name="Normal 3 3 4 2 2 2 2 2" xfId="13321" xr:uid="{00000000-0005-0000-0000-0000652F0000}"/>
    <cellStyle name="Normal 3 3 4 2 2 2 2 3" xfId="13322" xr:uid="{00000000-0005-0000-0000-0000662F0000}"/>
    <cellStyle name="Normal 3 3 4 2 2 2 3" xfId="13323" xr:uid="{00000000-0005-0000-0000-0000672F0000}"/>
    <cellStyle name="Normal 3 3 4 2 2 2 4" xfId="13324" xr:uid="{00000000-0005-0000-0000-0000682F0000}"/>
    <cellStyle name="Normal 3 3 4 2 2 2 4 2" xfId="26738" xr:uid="{5B803695-6CC9-4B0C-B3DD-072C0B0DDBC0}"/>
    <cellStyle name="Normal 3 3 4 2 2 2 5" xfId="13325" xr:uid="{00000000-0005-0000-0000-0000692F0000}"/>
    <cellStyle name="Normal 3 3 4 2 2 2 5 2" xfId="26739" xr:uid="{9AD6FC35-A91A-496E-9AF0-CACD22206CFA}"/>
    <cellStyle name="Normal 3 3 4 2 2 2 6" xfId="13326" xr:uid="{00000000-0005-0000-0000-00006A2F0000}"/>
    <cellStyle name="Normal 3 3 4 2 2 3" xfId="13327" xr:uid="{00000000-0005-0000-0000-00006B2F0000}"/>
    <cellStyle name="Normal 3 3 4 2 2 3 2" xfId="13328" xr:uid="{00000000-0005-0000-0000-00006C2F0000}"/>
    <cellStyle name="Normal 3 3 4 2 2 3 2 2" xfId="13329" xr:uid="{00000000-0005-0000-0000-00006D2F0000}"/>
    <cellStyle name="Normal 3 3 4 2 2 3 2 3" xfId="13330" xr:uid="{00000000-0005-0000-0000-00006E2F0000}"/>
    <cellStyle name="Normal 3 3 4 2 2 3 3" xfId="13331" xr:uid="{00000000-0005-0000-0000-00006F2F0000}"/>
    <cellStyle name="Normal 3 3 4 2 2 3 3 2" xfId="13332" xr:uid="{00000000-0005-0000-0000-0000702F0000}"/>
    <cellStyle name="Normal 3 3 4 2 2 3 3 3" xfId="26740" xr:uid="{6A258BF1-23FC-4370-81BE-E30763BB9FD3}"/>
    <cellStyle name="Normal 3 3 4 2 2 3 4" xfId="13333" xr:uid="{00000000-0005-0000-0000-0000712F0000}"/>
    <cellStyle name="Normal 3 3 4 2 2 4" xfId="13334" xr:uid="{00000000-0005-0000-0000-0000722F0000}"/>
    <cellStyle name="Normal 3 3 4 2 2 4 2" xfId="13335" xr:uid="{00000000-0005-0000-0000-0000732F0000}"/>
    <cellStyle name="Normal 3 3 4 2 2 4 3" xfId="13336" xr:uid="{00000000-0005-0000-0000-0000742F0000}"/>
    <cellStyle name="Normal 3 3 4 2 2 5" xfId="13337" xr:uid="{00000000-0005-0000-0000-0000752F0000}"/>
    <cellStyle name="Normal 3 3 4 2 2 6" xfId="13338" xr:uid="{00000000-0005-0000-0000-0000762F0000}"/>
    <cellStyle name="Normal 3 3 4 2 2 6 2" xfId="26741" xr:uid="{B82FABC6-5036-4311-B6BA-686BCC105F75}"/>
    <cellStyle name="Normal 3 3 4 2 2 7" xfId="13339" xr:uid="{00000000-0005-0000-0000-0000772F0000}"/>
    <cellStyle name="Normal 3 3 4 2 2 7 2" xfId="26742" xr:uid="{F5B9AD7A-C303-4E7A-B5CC-213BCFC47772}"/>
    <cellStyle name="Normal 3 3 4 2 2 8" xfId="13340" xr:uid="{00000000-0005-0000-0000-0000782F0000}"/>
    <cellStyle name="Normal 3 3 4 2 3" xfId="13341" xr:uid="{00000000-0005-0000-0000-0000792F0000}"/>
    <cellStyle name="Normal 3 3 4 2 3 2" xfId="13342" xr:uid="{00000000-0005-0000-0000-00007A2F0000}"/>
    <cellStyle name="Normal 3 3 4 2 3 2 2" xfId="13343" xr:uid="{00000000-0005-0000-0000-00007B2F0000}"/>
    <cellStyle name="Normal 3 3 4 2 3 2 3" xfId="13344" xr:uid="{00000000-0005-0000-0000-00007C2F0000}"/>
    <cellStyle name="Normal 3 3 4 2 3 3" xfId="13345" xr:uid="{00000000-0005-0000-0000-00007D2F0000}"/>
    <cellStyle name="Normal 3 3 4 2 3 4" xfId="13346" xr:uid="{00000000-0005-0000-0000-00007E2F0000}"/>
    <cellStyle name="Normal 3 3 4 2 3 4 2" xfId="26743" xr:uid="{24740FBA-6C38-42C7-B890-11C2D70A2F2A}"/>
    <cellStyle name="Normal 3 3 4 2 3 5" xfId="13347" xr:uid="{00000000-0005-0000-0000-00007F2F0000}"/>
    <cellStyle name="Normal 3 3 4 2 3 5 2" xfId="26744" xr:uid="{7FA25406-0D7E-4052-AD26-0DE8B7D7DA1D}"/>
    <cellStyle name="Normal 3 3 4 2 3 6" xfId="13348" xr:uid="{00000000-0005-0000-0000-0000802F0000}"/>
    <cellStyle name="Normal 3 3 4 2 4" xfId="13349" xr:uid="{00000000-0005-0000-0000-0000812F0000}"/>
    <cellStyle name="Normal 3 3 4 2 4 2" xfId="13350" xr:uid="{00000000-0005-0000-0000-0000822F0000}"/>
    <cellStyle name="Normal 3 3 4 2 4 2 2" xfId="13351" xr:uid="{00000000-0005-0000-0000-0000832F0000}"/>
    <cellStyle name="Normal 3 3 4 2 4 2 3" xfId="13352" xr:uid="{00000000-0005-0000-0000-0000842F0000}"/>
    <cellStyle name="Normal 3 3 4 2 4 3" xfId="13353" xr:uid="{00000000-0005-0000-0000-0000852F0000}"/>
    <cellStyle name="Normal 3 3 4 2 4 3 2" xfId="13354" xr:uid="{00000000-0005-0000-0000-0000862F0000}"/>
    <cellStyle name="Normal 3 3 4 2 4 3 3" xfId="26745" xr:uid="{ED993A38-1447-4B8E-9FFF-41FA1901AE3E}"/>
    <cellStyle name="Normal 3 3 4 2 4 4" xfId="13355" xr:uid="{00000000-0005-0000-0000-0000872F0000}"/>
    <cellStyle name="Normal 3 3 4 2 5" xfId="13356" xr:uid="{00000000-0005-0000-0000-0000882F0000}"/>
    <cellStyle name="Normal 3 3 4 2 5 2" xfId="13357" xr:uid="{00000000-0005-0000-0000-0000892F0000}"/>
    <cellStyle name="Normal 3 3 4 2 5 3" xfId="13358" xr:uid="{00000000-0005-0000-0000-00008A2F0000}"/>
    <cellStyle name="Normal 3 3 4 2 6" xfId="13359" xr:uid="{00000000-0005-0000-0000-00008B2F0000}"/>
    <cellStyle name="Normal 3 3 4 2 7" xfId="13360" xr:uid="{00000000-0005-0000-0000-00008C2F0000}"/>
    <cellStyle name="Normal 3 3 4 2 7 2" xfId="26746" xr:uid="{0788287A-FFBB-4CDE-B888-5EBA4680A9E8}"/>
    <cellStyle name="Normal 3 3 4 2 8" xfId="13361" xr:uid="{00000000-0005-0000-0000-00008D2F0000}"/>
    <cellStyle name="Normal 3 3 4 2 8 2" xfId="26747" xr:uid="{46F8E68F-ACF0-4555-8C03-BA227C6BA79E}"/>
    <cellStyle name="Normal 3 3 4 2 9" xfId="13362" xr:uid="{00000000-0005-0000-0000-00008E2F0000}"/>
    <cellStyle name="Normal 3 3 4 3" xfId="13363" xr:uid="{00000000-0005-0000-0000-00008F2F0000}"/>
    <cellStyle name="Normal 3 3 4 3 2" xfId="13364" xr:uid="{00000000-0005-0000-0000-0000902F0000}"/>
    <cellStyle name="Normal 3 3 4 3 2 2" xfId="13365" xr:uid="{00000000-0005-0000-0000-0000912F0000}"/>
    <cellStyle name="Normal 3 3 4 3 2 2 2" xfId="13366" xr:uid="{00000000-0005-0000-0000-0000922F0000}"/>
    <cellStyle name="Normal 3 3 4 3 2 2 3" xfId="13367" xr:uid="{00000000-0005-0000-0000-0000932F0000}"/>
    <cellStyle name="Normal 3 3 4 3 2 2 3 2" xfId="26748" xr:uid="{01B3F784-D1E8-4591-9A3B-1DDC11ADC70B}"/>
    <cellStyle name="Normal 3 3 4 3 2 2 4" xfId="13368" xr:uid="{00000000-0005-0000-0000-0000942F0000}"/>
    <cellStyle name="Normal 3 3 4 3 2 3" xfId="13369" xr:uid="{00000000-0005-0000-0000-0000952F0000}"/>
    <cellStyle name="Normal 3 3 4 3 2 4" xfId="13370" xr:uid="{00000000-0005-0000-0000-0000962F0000}"/>
    <cellStyle name="Normal 3 3 4 3 2 4 2" xfId="26749" xr:uid="{142BF8F7-0034-4219-B93F-DD242CA12644}"/>
    <cellStyle name="Normal 3 3 4 3 2 5" xfId="13371" xr:uid="{00000000-0005-0000-0000-0000972F0000}"/>
    <cellStyle name="Normal 3 3 4 3 2 5 2" xfId="26750" xr:uid="{285257A2-9F79-4CF5-8E2A-39F05D389D03}"/>
    <cellStyle name="Normal 3 3 4 3 2 6" xfId="13372" xr:uid="{00000000-0005-0000-0000-0000982F0000}"/>
    <cellStyle name="Normal 3 3 4 3 3" xfId="13373" xr:uid="{00000000-0005-0000-0000-0000992F0000}"/>
    <cellStyle name="Normal 3 3 4 3 3 2" xfId="13374" xr:uid="{00000000-0005-0000-0000-00009A2F0000}"/>
    <cellStyle name="Normal 3 3 4 3 3 2 2" xfId="13375" xr:uid="{00000000-0005-0000-0000-00009B2F0000}"/>
    <cellStyle name="Normal 3 3 4 3 3 2 3" xfId="13376" xr:uid="{00000000-0005-0000-0000-00009C2F0000}"/>
    <cellStyle name="Normal 3 3 4 3 3 3" xfId="13377" xr:uid="{00000000-0005-0000-0000-00009D2F0000}"/>
    <cellStyle name="Normal 3 3 4 3 3 4" xfId="13378" xr:uid="{00000000-0005-0000-0000-00009E2F0000}"/>
    <cellStyle name="Normal 3 3 4 3 3 4 2" xfId="26751" xr:uid="{D4672FF6-9EE9-42D6-9268-AE1759BEBB60}"/>
    <cellStyle name="Normal 3 3 4 3 3 5" xfId="13379" xr:uid="{00000000-0005-0000-0000-00009F2F0000}"/>
    <cellStyle name="Normal 3 3 4 3 3 5 2" xfId="26752" xr:uid="{427F3DE3-686E-491C-8C6B-281624CA22C5}"/>
    <cellStyle name="Normal 3 3 4 3 3 6" xfId="13380" xr:uid="{00000000-0005-0000-0000-0000A02F0000}"/>
    <cellStyle name="Normal 3 3 4 3 4" xfId="13381" xr:uid="{00000000-0005-0000-0000-0000A12F0000}"/>
    <cellStyle name="Normal 3 3 4 3 4 2" xfId="13382" xr:uid="{00000000-0005-0000-0000-0000A22F0000}"/>
    <cellStyle name="Normal 3 3 4 3 4 3" xfId="13383" xr:uid="{00000000-0005-0000-0000-0000A32F0000}"/>
    <cellStyle name="Normal 3 3 4 3 5" xfId="13384" xr:uid="{00000000-0005-0000-0000-0000A42F0000}"/>
    <cellStyle name="Normal 3 3 4 3 6" xfId="13385" xr:uid="{00000000-0005-0000-0000-0000A52F0000}"/>
    <cellStyle name="Normal 3 3 4 3 6 2" xfId="26753" xr:uid="{8D2D70B0-F8A0-4196-9BC9-5A8A8106872A}"/>
    <cellStyle name="Normal 3 3 4 3 7" xfId="13386" xr:uid="{00000000-0005-0000-0000-0000A62F0000}"/>
    <cellStyle name="Normal 3 3 4 3 7 2" xfId="26754" xr:uid="{2012EF99-D70D-41F2-8164-D65A03A2D3D4}"/>
    <cellStyle name="Normal 3 3 4 3 8" xfId="13387" xr:uid="{00000000-0005-0000-0000-0000A72F0000}"/>
    <cellStyle name="Normal 3 3 4 4" xfId="13388" xr:uid="{00000000-0005-0000-0000-0000A82F0000}"/>
    <cellStyle name="Normal 3 3 4 4 2" xfId="13389" xr:uid="{00000000-0005-0000-0000-0000A92F0000}"/>
    <cellStyle name="Normal 3 3 4 4 2 2" xfId="13390" xr:uid="{00000000-0005-0000-0000-0000AA2F0000}"/>
    <cellStyle name="Normal 3 3 4 4 2 3" xfId="26755" xr:uid="{C4A1B8C3-24DE-4F33-9BE5-986E584C79AB}"/>
    <cellStyle name="Normal 3 3 4 4 3" xfId="13391" xr:uid="{00000000-0005-0000-0000-0000AB2F0000}"/>
    <cellStyle name="Normal 3 3 4 4 4" xfId="13392" xr:uid="{00000000-0005-0000-0000-0000AC2F0000}"/>
    <cellStyle name="Normal 3 3 4 4 4 2" xfId="26756" xr:uid="{BA8E0917-BB09-449D-B545-DCE7066F0678}"/>
    <cellStyle name="Normal 3 3 4 4 5" xfId="13393" xr:uid="{00000000-0005-0000-0000-0000AD2F0000}"/>
    <cellStyle name="Normal 3 3 4 5" xfId="13394" xr:uid="{00000000-0005-0000-0000-0000AE2F0000}"/>
    <cellStyle name="Normal 3 3 4 5 2" xfId="13395" xr:uid="{00000000-0005-0000-0000-0000AF2F0000}"/>
    <cellStyle name="Normal 3 3 4 5 2 2" xfId="13396" xr:uid="{00000000-0005-0000-0000-0000B02F0000}"/>
    <cellStyle name="Normal 3 3 4 5 2 3" xfId="13397" xr:uid="{00000000-0005-0000-0000-0000B12F0000}"/>
    <cellStyle name="Normal 3 3 4 5 3" xfId="13398" xr:uid="{00000000-0005-0000-0000-0000B22F0000}"/>
    <cellStyle name="Normal 3 3 4 5 4" xfId="13399" xr:uid="{00000000-0005-0000-0000-0000B32F0000}"/>
    <cellStyle name="Normal 3 3 4 5 4 2" xfId="26757" xr:uid="{B5FBC9CF-6F4C-4A45-8208-F0FFB9DC7480}"/>
    <cellStyle name="Normal 3 3 4 5 5" xfId="13400" xr:uid="{00000000-0005-0000-0000-0000B42F0000}"/>
    <cellStyle name="Normal 3 3 4 5 5 2" xfId="26758" xr:uid="{57E5BD9A-D09D-4A95-A6B9-9BAA84E00C2D}"/>
    <cellStyle name="Normal 3 3 4 5 6" xfId="13401" xr:uid="{00000000-0005-0000-0000-0000B52F0000}"/>
    <cellStyle name="Normal 3 3 4 6" xfId="13402" xr:uid="{00000000-0005-0000-0000-0000B62F0000}"/>
    <cellStyle name="Normal 3 3 4 6 2" xfId="13403" xr:uid="{00000000-0005-0000-0000-0000B72F0000}"/>
    <cellStyle name="Normal 3 3 4 6 2 2" xfId="13404" xr:uid="{00000000-0005-0000-0000-0000B82F0000}"/>
    <cellStyle name="Normal 3 3 4 6 2 3" xfId="13405" xr:uid="{00000000-0005-0000-0000-0000B92F0000}"/>
    <cellStyle name="Normal 3 3 4 6 3" xfId="13406" xr:uid="{00000000-0005-0000-0000-0000BA2F0000}"/>
    <cellStyle name="Normal 3 3 4 6 4" xfId="13407" xr:uid="{00000000-0005-0000-0000-0000BB2F0000}"/>
    <cellStyle name="Normal 3 3 4 6 4 2" xfId="26759" xr:uid="{7440CB14-ED50-4110-A45F-DF381168B86B}"/>
    <cellStyle name="Normal 3 3 4 6 5" xfId="13408" xr:uid="{00000000-0005-0000-0000-0000BC2F0000}"/>
    <cellStyle name="Normal 3 3 4 6 5 2" xfId="26760" xr:uid="{E704554B-5B2F-4A35-9C5C-3D42FEDC5410}"/>
    <cellStyle name="Normal 3 3 4 6 6" xfId="13409" xr:uid="{00000000-0005-0000-0000-0000BD2F0000}"/>
    <cellStyle name="Normal 3 3 4 7" xfId="13410" xr:uid="{00000000-0005-0000-0000-0000BE2F0000}"/>
    <cellStyle name="Normal 3 3 4 7 2" xfId="13411" xr:uid="{00000000-0005-0000-0000-0000BF2F0000}"/>
    <cellStyle name="Normal 3 3 4 7 3" xfId="13412" xr:uid="{00000000-0005-0000-0000-0000C02F0000}"/>
    <cellStyle name="Normal 3 3 4 8" xfId="13413" xr:uid="{00000000-0005-0000-0000-0000C12F0000}"/>
    <cellStyle name="Normal 3 3 4 9" xfId="13414" xr:uid="{00000000-0005-0000-0000-0000C22F0000}"/>
    <cellStyle name="Normal 3 3 4 9 2" xfId="26761" xr:uid="{A8AB87D4-1823-41F6-BD44-20280E53291E}"/>
    <cellStyle name="Normal 3 3 5" xfId="2192" xr:uid="{00000000-0005-0000-0000-00003F080000}"/>
    <cellStyle name="Normal 3 3 5 2" xfId="13415" xr:uid="{00000000-0005-0000-0000-0000C42F0000}"/>
    <cellStyle name="Normal 3 3 5 2 2" xfId="13416" xr:uid="{00000000-0005-0000-0000-0000C52F0000}"/>
    <cellStyle name="Normal 3 3 5 2 2 2" xfId="13417" xr:uid="{00000000-0005-0000-0000-0000C62F0000}"/>
    <cellStyle name="Normal 3 3 5 2 2 2 2" xfId="13418" xr:uid="{00000000-0005-0000-0000-0000C72F0000}"/>
    <cellStyle name="Normal 3 3 5 2 2 2 2 2" xfId="13419" xr:uid="{00000000-0005-0000-0000-0000C82F0000}"/>
    <cellStyle name="Normal 3 3 5 2 2 2 2 3" xfId="13420" xr:uid="{00000000-0005-0000-0000-0000C92F0000}"/>
    <cellStyle name="Normal 3 3 5 2 2 2 3" xfId="13421" xr:uid="{00000000-0005-0000-0000-0000CA2F0000}"/>
    <cellStyle name="Normal 3 3 5 2 2 2 3 2" xfId="13422" xr:uid="{00000000-0005-0000-0000-0000CB2F0000}"/>
    <cellStyle name="Normal 3 3 5 2 2 2 3 3" xfId="26762" xr:uid="{B60AD61B-5975-4FD6-8574-E9555F2CF1A6}"/>
    <cellStyle name="Normal 3 3 5 2 2 2 4" xfId="13423" xr:uid="{00000000-0005-0000-0000-0000CC2F0000}"/>
    <cellStyle name="Normal 3 3 5 2 2 3" xfId="13424" xr:uid="{00000000-0005-0000-0000-0000CD2F0000}"/>
    <cellStyle name="Normal 3 3 5 2 2 3 2" xfId="13425" xr:uid="{00000000-0005-0000-0000-0000CE2F0000}"/>
    <cellStyle name="Normal 3 3 5 2 2 3 3" xfId="13426" xr:uid="{00000000-0005-0000-0000-0000CF2F0000}"/>
    <cellStyle name="Normal 3 3 5 2 2 4" xfId="13427" xr:uid="{00000000-0005-0000-0000-0000D02F0000}"/>
    <cellStyle name="Normal 3 3 5 2 2 5" xfId="13428" xr:uid="{00000000-0005-0000-0000-0000D12F0000}"/>
    <cellStyle name="Normal 3 3 5 2 2 5 2" xfId="26763" xr:uid="{385B9D16-9373-4545-8388-FF62A92C137A}"/>
    <cellStyle name="Normal 3 3 5 2 2 6" xfId="13429" xr:uid="{00000000-0005-0000-0000-0000D22F0000}"/>
    <cellStyle name="Normal 3 3 5 2 2 6 2" xfId="26764" xr:uid="{D00BA71B-2250-466A-96F5-CF589BAB1CF7}"/>
    <cellStyle name="Normal 3 3 5 2 2 7" xfId="13430" xr:uid="{00000000-0005-0000-0000-0000D32F0000}"/>
    <cellStyle name="Normal 3 3 5 2 3" xfId="13431" xr:uid="{00000000-0005-0000-0000-0000D42F0000}"/>
    <cellStyle name="Normal 3 3 5 2 3 2" xfId="13432" xr:uid="{00000000-0005-0000-0000-0000D52F0000}"/>
    <cellStyle name="Normal 3 3 5 2 3 2 2" xfId="13433" xr:uid="{00000000-0005-0000-0000-0000D62F0000}"/>
    <cellStyle name="Normal 3 3 5 2 3 2 3" xfId="13434" xr:uid="{00000000-0005-0000-0000-0000D72F0000}"/>
    <cellStyle name="Normal 3 3 5 2 3 3" xfId="13435" xr:uid="{00000000-0005-0000-0000-0000D82F0000}"/>
    <cellStyle name="Normal 3 3 5 2 3 3 2" xfId="13436" xr:uid="{00000000-0005-0000-0000-0000D92F0000}"/>
    <cellStyle name="Normal 3 3 5 2 3 3 3" xfId="26765" xr:uid="{CAFDE25F-1559-42D7-A3BF-C09DACF586DE}"/>
    <cellStyle name="Normal 3 3 5 2 3 4" xfId="13437" xr:uid="{00000000-0005-0000-0000-0000DA2F0000}"/>
    <cellStyle name="Normal 3 3 5 2 4" xfId="13438" xr:uid="{00000000-0005-0000-0000-0000DB2F0000}"/>
    <cellStyle name="Normal 3 3 5 2 5" xfId="13439" xr:uid="{00000000-0005-0000-0000-0000DC2F0000}"/>
    <cellStyle name="Normal 3 3 5 2 5 2" xfId="26766" xr:uid="{20728642-51AE-4021-8B96-E19FCF57AC4B}"/>
    <cellStyle name="Normal 3 3 5 2 6" xfId="13440" xr:uid="{00000000-0005-0000-0000-0000DD2F0000}"/>
    <cellStyle name="Normal 3 3 5 3" xfId="13441" xr:uid="{00000000-0005-0000-0000-0000DE2F0000}"/>
    <cellStyle name="Normal 3 3 5 3 2" xfId="13442" xr:uid="{00000000-0005-0000-0000-0000DF2F0000}"/>
    <cellStyle name="Normal 3 3 5 3 2 2" xfId="13443" xr:uid="{00000000-0005-0000-0000-0000E02F0000}"/>
    <cellStyle name="Normal 3 3 5 3 2 3" xfId="13444" xr:uid="{00000000-0005-0000-0000-0000E12F0000}"/>
    <cellStyle name="Normal 3 3 5 3 2 3 2" xfId="26767" xr:uid="{2BA76F10-412F-4B1C-B76F-95BC164A73FB}"/>
    <cellStyle name="Normal 3 3 5 3 2 4" xfId="13445" xr:uid="{00000000-0005-0000-0000-0000E22F0000}"/>
    <cellStyle name="Normal 3 3 5 3 3" xfId="13446" xr:uid="{00000000-0005-0000-0000-0000E32F0000}"/>
    <cellStyle name="Normal 3 3 5 3 4" xfId="13447" xr:uid="{00000000-0005-0000-0000-0000E42F0000}"/>
    <cellStyle name="Normal 3 3 5 3 4 2" xfId="26768" xr:uid="{C81D2DA9-CD41-4F1B-9CAA-9E5D7A0C0A9A}"/>
    <cellStyle name="Normal 3 3 5 3 5" xfId="13448" xr:uid="{00000000-0005-0000-0000-0000E52F0000}"/>
    <cellStyle name="Normal 3 3 5 3 5 2" xfId="26769" xr:uid="{B8B4DB67-1EF1-4B76-9ACC-12936A882065}"/>
    <cellStyle name="Normal 3 3 5 3 6" xfId="13449" xr:uid="{00000000-0005-0000-0000-0000E62F0000}"/>
    <cellStyle name="Normal 3 3 5 4" xfId="13450" xr:uid="{00000000-0005-0000-0000-0000E72F0000}"/>
    <cellStyle name="Normal 3 3 5 4 2" xfId="13451" xr:uid="{00000000-0005-0000-0000-0000E82F0000}"/>
    <cellStyle name="Normal 3 3 5 4 2 2" xfId="13452" xr:uid="{00000000-0005-0000-0000-0000E92F0000}"/>
    <cellStyle name="Normal 3 3 5 4 2 3" xfId="13453" xr:uid="{00000000-0005-0000-0000-0000EA2F0000}"/>
    <cellStyle name="Normal 3 3 5 4 3" xfId="13454" xr:uid="{00000000-0005-0000-0000-0000EB2F0000}"/>
    <cellStyle name="Normal 3 3 5 4 4" xfId="13455" xr:uid="{00000000-0005-0000-0000-0000EC2F0000}"/>
    <cellStyle name="Normal 3 3 5 4 4 2" xfId="26770" xr:uid="{79B16841-9951-4D3B-B98D-D92AF91FD8FA}"/>
    <cellStyle name="Normal 3 3 5 4 5" xfId="13456" xr:uid="{00000000-0005-0000-0000-0000ED2F0000}"/>
    <cellStyle name="Normal 3 3 5 4 5 2" xfId="26771" xr:uid="{945FE706-2AB5-4130-833C-CD4FDF04B98D}"/>
    <cellStyle name="Normal 3 3 5 4 6" xfId="13457" xr:uid="{00000000-0005-0000-0000-0000EE2F0000}"/>
    <cellStyle name="Normal 3 3 5 5" xfId="13458" xr:uid="{00000000-0005-0000-0000-0000EF2F0000}"/>
    <cellStyle name="Normal 3 3 5 5 2" xfId="13459" xr:uid="{00000000-0005-0000-0000-0000F02F0000}"/>
    <cellStyle name="Normal 3 3 5 5 3" xfId="13460" xr:uid="{00000000-0005-0000-0000-0000F12F0000}"/>
    <cellStyle name="Normal 3 3 5 5 3 2" xfId="26772" xr:uid="{71C93BBB-5E92-4139-A0C7-1B509A5CCD4D}"/>
    <cellStyle name="Normal 3 3 5 5 4" xfId="13461" xr:uid="{00000000-0005-0000-0000-0000F22F0000}"/>
    <cellStyle name="Normal 3 3 5 6" xfId="13462" xr:uid="{00000000-0005-0000-0000-0000F32F0000}"/>
    <cellStyle name="Normal 3 3 5 7" xfId="13463" xr:uid="{00000000-0005-0000-0000-0000F42F0000}"/>
    <cellStyle name="Normal 3 3 5 7 2" xfId="26773" xr:uid="{6467DC64-0D06-4862-8A00-BED66E1E7584}"/>
    <cellStyle name="Normal 3 3 5 8" xfId="13464" xr:uid="{00000000-0005-0000-0000-0000F52F0000}"/>
    <cellStyle name="Normal 3 3 6" xfId="2193" xr:uid="{00000000-0005-0000-0000-000040080000}"/>
    <cellStyle name="Normal 3 3 6 2" xfId="13465" xr:uid="{00000000-0005-0000-0000-0000F72F0000}"/>
    <cellStyle name="Normal 3 3 6 2 2" xfId="13466" xr:uid="{00000000-0005-0000-0000-0000F82F0000}"/>
    <cellStyle name="Normal 3 3 6 2 2 2" xfId="13467" xr:uid="{00000000-0005-0000-0000-0000F92F0000}"/>
    <cellStyle name="Normal 3 3 6 2 2 3" xfId="26774" xr:uid="{75B19F65-D838-46F8-BEE9-A612103D1784}"/>
    <cellStyle name="Normal 3 3 6 2 3" xfId="13468" xr:uid="{00000000-0005-0000-0000-0000FA2F0000}"/>
    <cellStyle name="Normal 3 3 6 2 4" xfId="13469" xr:uid="{00000000-0005-0000-0000-0000FB2F0000}"/>
    <cellStyle name="Normal 3 3 6 2 4 2" xfId="26775" xr:uid="{3CCD6EE4-3EA2-4614-983C-67ADA6DCF6F8}"/>
    <cellStyle name="Normal 3 3 6 2 5" xfId="13470" xr:uid="{00000000-0005-0000-0000-0000FC2F0000}"/>
    <cellStyle name="Normal 3 3 6 3" xfId="13471" xr:uid="{00000000-0005-0000-0000-0000FD2F0000}"/>
    <cellStyle name="Normal 3 3 6 3 2" xfId="13472" xr:uid="{00000000-0005-0000-0000-0000FE2F0000}"/>
    <cellStyle name="Normal 3 3 6 3 2 2" xfId="13473" xr:uid="{00000000-0005-0000-0000-0000FF2F0000}"/>
    <cellStyle name="Normal 3 3 6 3 2 3" xfId="13474" xr:uid="{00000000-0005-0000-0000-000000300000}"/>
    <cellStyle name="Normal 3 3 6 3 3" xfId="13475" xr:uid="{00000000-0005-0000-0000-000001300000}"/>
    <cellStyle name="Normal 3 3 6 3 4" xfId="13476" xr:uid="{00000000-0005-0000-0000-000002300000}"/>
    <cellStyle name="Normal 3 3 6 3 4 2" xfId="26776" xr:uid="{1EB0859D-65DB-40B5-B20F-6D85754F9475}"/>
    <cellStyle name="Normal 3 3 6 3 5" xfId="13477" xr:uid="{00000000-0005-0000-0000-000003300000}"/>
    <cellStyle name="Normal 3 3 6 3 5 2" xfId="26777" xr:uid="{149B33D2-896D-4873-977F-6B48E31B6D57}"/>
    <cellStyle name="Normal 3 3 6 3 6" xfId="13478" xr:uid="{00000000-0005-0000-0000-000004300000}"/>
    <cellStyle name="Normal 3 3 6 4" xfId="13479" xr:uid="{00000000-0005-0000-0000-000005300000}"/>
    <cellStyle name="Normal 3 3 6 4 2" xfId="13480" xr:uid="{00000000-0005-0000-0000-000006300000}"/>
    <cellStyle name="Normal 3 3 6 4 2 2" xfId="13481" xr:uid="{00000000-0005-0000-0000-000007300000}"/>
    <cellStyle name="Normal 3 3 6 4 2 3" xfId="13482" xr:uid="{00000000-0005-0000-0000-000008300000}"/>
    <cellStyle name="Normal 3 3 6 4 3" xfId="13483" xr:uid="{00000000-0005-0000-0000-000009300000}"/>
    <cellStyle name="Normal 3 3 6 4 4" xfId="13484" xr:uid="{00000000-0005-0000-0000-00000A300000}"/>
    <cellStyle name="Normal 3 3 6 4 4 2" xfId="26778" xr:uid="{19E6CFF1-1018-449F-B453-0295A8C82850}"/>
    <cellStyle name="Normal 3 3 6 4 5" xfId="13485" xr:uid="{00000000-0005-0000-0000-00000B300000}"/>
    <cellStyle name="Normal 3 3 6 4 5 2" xfId="26779" xr:uid="{ABFF0674-0158-4085-91A8-1DAE2F2438E5}"/>
    <cellStyle name="Normal 3 3 6 4 6" xfId="13486" xr:uid="{00000000-0005-0000-0000-00000C300000}"/>
    <cellStyle name="Normal 3 3 6 5" xfId="13487" xr:uid="{00000000-0005-0000-0000-00000D300000}"/>
    <cellStyle name="Normal 3 3 6 5 2" xfId="13488" xr:uid="{00000000-0005-0000-0000-00000E300000}"/>
    <cellStyle name="Normal 3 3 6 5 3" xfId="13489" xr:uid="{00000000-0005-0000-0000-00000F300000}"/>
    <cellStyle name="Normal 3 3 6 6" xfId="13490" xr:uid="{00000000-0005-0000-0000-000010300000}"/>
    <cellStyle name="Normal 3 3 6 7" xfId="13491" xr:uid="{00000000-0005-0000-0000-000011300000}"/>
    <cellStyle name="Normal 3 3 6 7 2" xfId="26780" xr:uid="{25E28525-E854-4243-AE5C-0B1567CBCE64}"/>
    <cellStyle name="Normal 3 3 6 8" xfId="13492" xr:uid="{00000000-0005-0000-0000-000012300000}"/>
    <cellStyle name="Normal 3 3 7" xfId="2194" xr:uid="{00000000-0005-0000-0000-000041080000}"/>
    <cellStyle name="Normal 3 3 7 2" xfId="13493" xr:uid="{00000000-0005-0000-0000-000014300000}"/>
    <cellStyle name="Normal 3 3 7 2 2" xfId="13494" xr:uid="{00000000-0005-0000-0000-000015300000}"/>
    <cellStyle name="Normal 3 3 7 2 3" xfId="26781" xr:uid="{DFA00CFC-A33B-48DA-8EA2-3D25D891AC77}"/>
    <cellStyle name="Normal 3 3 7 3" xfId="13495" xr:uid="{00000000-0005-0000-0000-000016300000}"/>
    <cellStyle name="Normal 3 3 7 3 2" xfId="26782" xr:uid="{0528D680-9CF6-4F7F-BBB7-215B6D5F4CF5}"/>
    <cellStyle name="Normal 3 3 7 4" xfId="13496" xr:uid="{00000000-0005-0000-0000-000017300000}"/>
    <cellStyle name="Normal 3 3 7 5" xfId="13497" xr:uid="{00000000-0005-0000-0000-000018300000}"/>
    <cellStyle name="Normal 3 3 8" xfId="2195" xr:uid="{00000000-0005-0000-0000-000042080000}"/>
    <cellStyle name="Normal 3 3 8 2" xfId="13498" xr:uid="{00000000-0005-0000-0000-00001A300000}"/>
    <cellStyle name="Normal 3 3 8 3" xfId="13499" xr:uid="{00000000-0005-0000-0000-00001B300000}"/>
    <cellStyle name="Normal 3 3 9" xfId="2196" xr:uid="{00000000-0005-0000-0000-000043080000}"/>
    <cellStyle name="Normal 3 3 9 2" xfId="13500" xr:uid="{00000000-0005-0000-0000-00001D300000}"/>
    <cellStyle name="Normal 3 3 9 3" xfId="13501" xr:uid="{00000000-0005-0000-0000-00001E300000}"/>
    <cellStyle name="Normal 3 3_App b.3 Unspent_" xfId="2197" xr:uid="{00000000-0005-0000-0000-000044080000}"/>
    <cellStyle name="Normal 3 30" xfId="2198" xr:uid="{00000000-0005-0000-0000-000045080000}"/>
    <cellStyle name="Normal 3 30 10" xfId="2199" xr:uid="{00000000-0005-0000-0000-000046080000}"/>
    <cellStyle name="Normal 3 30 10 2" xfId="13502" xr:uid="{00000000-0005-0000-0000-000021300000}"/>
    <cellStyle name="Normal 3 30 10 3" xfId="13503" xr:uid="{00000000-0005-0000-0000-000022300000}"/>
    <cellStyle name="Normal 3 30 11" xfId="2200" xr:uid="{00000000-0005-0000-0000-000047080000}"/>
    <cellStyle name="Normal 3 30 11 2" xfId="13504" xr:uid="{00000000-0005-0000-0000-000024300000}"/>
    <cellStyle name="Normal 3 30 11 3" xfId="13505" xr:uid="{00000000-0005-0000-0000-000025300000}"/>
    <cellStyle name="Normal 3 30 12" xfId="2201" xr:uid="{00000000-0005-0000-0000-000048080000}"/>
    <cellStyle name="Normal 3 30 12 2" xfId="13506" xr:uid="{00000000-0005-0000-0000-000027300000}"/>
    <cellStyle name="Normal 3 30 12 3" xfId="13507" xr:uid="{00000000-0005-0000-0000-000028300000}"/>
    <cellStyle name="Normal 3 30 13" xfId="2202" xr:uid="{00000000-0005-0000-0000-000049080000}"/>
    <cellStyle name="Normal 3 30 13 2" xfId="13508" xr:uid="{00000000-0005-0000-0000-00002A300000}"/>
    <cellStyle name="Normal 3 30 13 3" xfId="13509" xr:uid="{00000000-0005-0000-0000-00002B300000}"/>
    <cellStyle name="Normal 3 30 14" xfId="2203" xr:uid="{00000000-0005-0000-0000-00004A080000}"/>
    <cellStyle name="Normal 3 30 14 2" xfId="13510" xr:uid="{00000000-0005-0000-0000-00002D300000}"/>
    <cellStyle name="Normal 3 30 14 3" xfId="13511" xr:uid="{00000000-0005-0000-0000-00002E300000}"/>
    <cellStyle name="Normal 3 30 15" xfId="2204" xr:uid="{00000000-0005-0000-0000-00004B080000}"/>
    <cellStyle name="Normal 3 30 15 2" xfId="13512" xr:uid="{00000000-0005-0000-0000-000030300000}"/>
    <cellStyle name="Normal 3 30 15 3" xfId="13513" xr:uid="{00000000-0005-0000-0000-000031300000}"/>
    <cellStyle name="Normal 3 30 16" xfId="2205" xr:uid="{00000000-0005-0000-0000-00004C080000}"/>
    <cellStyle name="Normal 3 30 16 2" xfId="13514" xr:uid="{00000000-0005-0000-0000-000033300000}"/>
    <cellStyle name="Normal 3 30 16 3" xfId="13515" xr:uid="{00000000-0005-0000-0000-000034300000}"/>
    <cellStyle name="Normal 3 30 17" xfId="2206" xr:uid="{00000000-0005-0000-0000-00004D080000}"/>
    <cellStyle name="Normal 3 30 17 2" xfId="13516" xr:uid="{00000000-0005-0000-0000-000036300000}"/>
    <cellStyle name="Normal 3 30 17 3" xfId="13517" xr:uid="{00000000-0005-0000-0000-000037300000}"/>
    <cellStyle name="Normal 3 30 18" xfId="2207" xr:uid="{00000000-0005-0000-0000-00004E080000}"/>
    <cellStyle name="Normal 3 30 18 2" xfId="13518" xr:uid="{00000000-0005-0000-0000-000039300000}"/>
    <cellStyle name="Normal 3 30 18 3" xfId="13519" xr:uid="{00000000-0005-0000-0000-00003A300000}"/>
    <cellStyle name="Normal 3 30 19" xfId="2208" xr:uid="{00000000-0005-0000-0000-00004F080000}"/>
    <cellStyle name="Normal 3 30 19 2" xfId="13520" xr:uid="{00000000-0005-0000-0000-00003C300000}"/>
    <cellStyle name="Normal 3 30 19 3" xfId="13521" xr:uid="{00000000-0005-0000-0000-00003D300000}"/>
    <cellStyle name="Normal 3 30 2" xfId="2209" xr:uid="{00000000-0005-0000-0000-000050080000}"/>
    <cellStyle name="Normal 3 30 2 2" xfId="13522" xr:uid="{00000000-0005-0000-0000-00003F300000}"/>
    <cellStyle name="Normal 3 30 2 3" xfId="13523" xr:uid="{00000000-0005-0000-0000-000040300000}"/>
    <cellStyle name="Normal 3 30 20" xfId="2210" xr:uid="{00000000-0005-0000-0000-000051080000}"/>
    <cellStyle name="Normal 3 30 20 2" xfId="13524" xr:uid="{00000000-0005-0000-0000-000042300000}"/>
    <cellStyle name="Normal 3 30 20 3" xfId="13525" xr:uid="{00000000-0005-0000-0000-000043300000}"/>
    <cellStyle name="Normal 3 30 21" xfId="2211" xr:uid="{00000000-0005-0000-0000-000052080000}"/>
    <cellStyle name="Normal 3 30 21 2" xfId="13526" xr:uid="{00000000-0005-0000-0000-000045300000}"/>
    <cellStyle name="Normal 3 30 21 3" xfId="13527" xr:uid="{00000000-0005-0000-0000-000046300000}"/>
    <cellStyle name="Normal 3 30 22" xfId="2212" xr:uid="{00000000-0005-0000-0000-000053080000}"/>
    <cellStyle name="Normal 3 30 22 2" xfId="13528" xr:uid="{00000000-0005-0000-0000-000048300000}"/>
    <cellStyle name="Normal 3 30 22 3" xfId="13529" xr:uid="{00000000-0005-0000-0000-000049300000}"/>
    <cellStyle name="Normal 3 30 23" xfId="2213" xr:uid="{00000000-0005-0000-0000-000054080000}"/>
    <cellStyle name="Normal 3 30 23 2" xfId="13530" xr:uid="{00000000-0005-0000-0000-00004B300000}"/>
    <cellStyle name="Normal 3 30 23 3" xfId="13531" xr:uid="{00000000-0005-0000-0000-00004C300000}"/>
    <cellStyle name="Normal 3 30 24" xfId="13532" xr:uid="{00000000-0005-0000-0000-00004D300000}"/>
    <cellStyle name="Normal 3 30 25" xfId="13533" xr:uid="{00000000-0005-0000-0000-00004E300000}"/>
    <cellStyle name="Normal 3 30 3" xfId="2214" xr:uid="{00000000-0005-0000-0000-000055080000}"/>
    <cellStyle name="Normal 3 30 3 2" xfId="13534" xr:uid="{00000000-0005-0000-0000-000050300000}"/>
    <cellStyle name="Normal 3 30 3 3" xfId="13535" xr:uid="{00000000-0005-0000-0000-000051300000}"/>
    <cellStyle name="Normal 3 30 4" xfId="2215" xr:uid="{00000000-0005-0000-0000-000056080000}"/>
    <cellStyle name="Normal 3 30 4 2" xfId="13536" xr:uid="{00000000-0005-0000-0000-000053300000}"/>
    <cellStyle name="Normal 3 30 4 3" xfId="13537" xr:uid="{00000000-0005-0000-0000-000054300000}"/>
    <cellStyle name="Normal 3 30 5" xfId="2216" xr:uid="{00000000-0005-0000-0000-000057080000}"/>
    <cellStyle name="Normal 3 30 5 2" xfId="13538" xr:uid="{00000000-0005-0000-0000-000056300000}"/>
    <cellStyle name="Normal 3 30 5 3" xfId="13539" xr:uid="{00000000-0005-0000-0000-000057300000}"/>
    <cellStyle name="Normal 3 30 6" xfId="2217" xr:uid="{00000000-0005-0000-0000-000058080000}"/>
    <cellStyle name="Normal 3 30 6 2" xfId="13540" xr:uid="{00000000-0005-0000-0000-000059300000}"/>
    <cellStyle name="Normal 3 30 6 3" xfId="13541" xr:uid="{00000000-0005-0000-0000-00005A300000}"/>
    <cellStyle name="Normal 3 30 7" xfId="2218" xr:uid="{00000000-0005-0000-0000-000059080000}"/>
    <cellStyle name="Normal 3 30 7 2" xfId="13542" xr:uid="{00000000-0005-0000-0000-00005C300000}"/>
    <cellStyle name="Normal 3 30 7 3" xfId="13543" xr:uid="{00000000-0005-0000-0000-00005D300000}"/>
    <cellStyle name="Normal 3 30 8" xfId="2219" xr:uid="{00000000-0005-0000-0000-00005A080000}"/>
    <cellStyle name="Normal 3 30 8 2" xfId="13544" xr:uid="{00000000-0005-0000-0000-00005F300000}"/>
    <cellStyle name="Normal 3 30 8 3" xfId="13545" xr:uid="{00000000-0005-0000-0000-000060300000}"/>
    <cellStyle name="Normal 3 30 9" xfId="2220" xr:uid="{00000000-0005-0000-0000-00005B080000}"/>
    <cellStyle name="Normal 3 30 9 2" xfId="13546" xr:uid="{00000000-0005-0000-0000-000062300000}"/>
    <cellStyle name="Normal 3 30 9 3" xfId="13547" xr:uid="{00000000-0005-0000-0000-000063300000}"/>
    <cellStyle name="Normal 3 31" xfId="2221" xr:uid="{00000000-0005-0000-0000-00005C080000}"/>
    <cellStyle name="Normal 3 31 10" xfId="2222" xr:uid="{00000000-0005-0000-0000-00005D080000}"/>
    <cellStyle name="Normal 3 31 10 2" xfId="13548" xr:uid="{00000000-0005-0000-0000-000066300000}"/>
    <cellStyle name="Normal 3 31 10 3" xfId="13549" xr:uid="{00000000-0005-0000-0000-000067300000}"/>
    <cellStyle name="Normal 3 31 11" xfId="2223" xr:uid="{00000000-0005-0000-0000-00005E080000}"/>
    <cellStyle name="Normal 3 31 11 2" xfId="13550" xr:uid="{00000000-0005-0000-0000-000069300000}"/>
    <cellStyle name="Normal 3 31 11 3" xfId="13551" xr:uid="{00000000-0005-0000-0000-00006A300000}"/>
    <cellStyle name="Normal 3 31 12" xfId="2224" xr:uid="{00000000-0005-0000-0000-00005F080000}"/>
    <cellStyle name="Normal 3 31 12 2" xfId="13552" xr:uid="{00000000-0005-0000-0000-00006C300000}"/>
    <cellStyle name="Normal 3 31 12 3" xfId="13553" xr:uid="{00000000-0005-0000-0000-00006D300000}"/>
    <cellStyle name="Normal 3 31 13" xfId="2225" xr:uid="{00000000-0005-0000-0000-000060080000}"/>
    <cellStyle name="Normal 3 31 13 2" xfId="13554" xr:uid="{00000000-0005-0000-0000-00006F300000}"/>
    <cellStyle name="Normal 3 31 13 3" xfId="13555" xr:uid="{00000000-0005-0000-0000-000070300000}"/>
    <cellStyle name="Normal 3 31 14" xfId="2226" xr:uid="{00000000-0005-0000-0000-000061080000}"/>
    <cellStyle name="Normal 3 31 14 2" xfId="13556" xr:uid="{00000000-0005-0000-0000-000072300000}"/>
    <cellStyle name="Normal 3 31 14 3" xfId="13557" xr:uid="{00000000-0005-0000-0000-000073300000}"/>
    <cellStyle name="Normal 3 31 15" xfId="2227" xr:uid="{00000000-0005-0000-0000-000062080000}"/>
    <cellStyle name="Normal 3 31 15 2" xfId="13558" xr:uid="{00000000-0005-0000-0000-000075300000}"/>
    <cellStyle name="Normal 3 31 15 3" xfId="13559" xr:uid="{00000000-0005-0000-0000-000076300000}"/>
    <cellStyle name="Normal 3 31 16" xfId="2228" xr:uid="{00000000-0005-0000-0000-000063080000}"/>
    <cellStyle name="Normal 3 31 16 2" xfId="13560" xr:uid="{00000000-0005-0000-0000-000078300000}"/>
    <cellStyle name="Normal 3 31 16 3" xfId="13561" xr:uid="{00000000-0005-0000-0000-000079300000}"/>
    <cellStyle name="Normal 3 31 17" xfId="2229" xr:uid="{00000000-0005-0000-0000-000064080000}"/>
    <cellStyle name="Normal 3 31 17 2" xfId="13562" xr:uid="{00000000-0005-0000-0000-00007B300000}"/>
    <cellStyle name="Normal 3 31 17 3" xfId="13563" xr:uid="{00000000-0005-0000-0000-00007C300000}"/>
    <cellStyle name="Normal 3 31 18" xfId="2230" xr:uid="{00000000-0005-0000-0000-000065080000}"/>
    <cellStyle name="Normal 3 31 18 2" xfId="13564" xr:uid="{00000000-0005-0000-0000-00007E300000}"/>
    <cellStyle name="Normal 3 31 18 3" xfId="13565" xr:uid="{00000000-0005-0000-0000-00007F300000}"/>
    <cellStyle name="Normal 3 31 19" xfId="2231" xr:uid="{00000000-0005-0000-0000-000066080000}"/>
    <cellStyle name="Normal 3 31 19 2" xfId="13566" xr:uid="{00000000-0005-0000-0000-000081300000}"/>
    <cellStyle name="Normal 3 31 19 3" xfId="13567" xr:uid="{00000000-0005-0000-0000-000082300000}"/>
    <cellStyle name="Normal 3 31 2" xfId="2232" xr:uid="{00000000-0005-0000-0000-000067080000}"/>
    <cellStyle name="Normal 3 31 2 2" xfId="13568" xr:uid="{00000000-0005-0000-0000-000084300000}"/>
    <cellStyle name="Normal 3 31 2 3" xfId="13569" xr:uid="{00000000-0005-0000-0000-000085300000}"/>
    <cellStyle name="Normal 3 31 20" xfId="2233" xr:uid="{00000000-0005-0000-0000-000068080000}"/>
    <cellStyle name="Normal 3 31 20 2" xfId="13570" xr:uid="{00000000-0005-0000-0000-000087300000}"/>
    <cellStyle name="Normal 3 31 20 3" xfId="13571" xr:uid="{00000000-0005-0000-0000-000088300000}"/>
    <cellStyle name="Normal 3 31 21" xfId="2234" xr:uid="{00000000-0005-0000-0000-000069080000}"/>
    <cellStyle name="Normal 3 31 21 2" xfId="13572" xr:uid="{00000000-0005-0000-0000-00008A300000}"/>
    <cellStyle name="Normal 3 31 21 3" xfId="13573" xr:uid="{00000000-0005-0000-0000-00008B300000}"/>
    <cellStyle name="Normal 3 31 22" xfId="2235" xr:uid="{00000000-0005-0000-0000-00006A080000}"/>
    <cellStyle name="Normal 3 31 22 2" xfId="13574" xr:uid="{00000000-0005-0000-0000-00008D300000}"/>
    <cellStyle name="Normal 3 31 22 3" xfId="13575" xr:uid="{00000000-0005-0000-0000-00008E300000}"/>
    <cellStyle name="Normal 3 31 23" xfId="2236" xr:uid="{00000000-0005-0000-0000-00006B080000}"/>
    <cellStyle name="Normal 3 31 23 2" xfId="13576" xr:uid="{00000000-0005-0000-0000-000090300000}"/>
    <cellStyle name="Normal 3 31 23 3" xfId="13577" xr:uid="{00000000-0005-0000-0000-000091300000}"/>
    <cellStyle name="Normal 3 31 24" xfId="13578" xr:uid="{00000000-0005-0000-0000-000092300000}"/>
    <cellStyle name="Normal 3 31 25" xfId="13579" xr:uid="{00000000-0005-0000-0000-000093300000}"/>
    <cellStyle name="Normal 3 31 3" xfId="2237" xr:uid="{00000000-0005-0000-0000-00006C080000}"/>
    <cellStyle name="Normal 3 31 3 2" xfId="13580" xr:uid="{00000000-0005-0000-0000-000095300000}"/>
    <cellStyle name="Normal 3 31 3 3" xfId="13581" xr:uid="{00000000-0005-0000-0000-000096300000}"/>
    <cellStyle name="Normal 3 31 4" xfId="2238" xr:uid="{00000000-0005-0000-0000-00006D080000}"/>
    <cellStyle name="Normal 3 31 4 2" xfId="13582" xr:uid="{00000000-0005-0000-0000-000098300000}"/>
    <cellStyle name="Normal 3 31 4 3" xfId="13583" xr:uid="{00000000-0005-0000-0000-000099300000}"/>
    <cellStyle name="Normal 3 31 5" xfId="2239" xr:uid="{00000000-0005-0000-0000-00006E080000}"/>
    <cellStyle name="Normal 3 31 5 2" xfId="13584" xr:uid="{00000000-0005-0000-0000-00009B300000}"/>
    <cellStyle name="Normal 3 31 5 3" xfId="13585" xr:uid="{00000000-0005-0000-0000-00009C300000}"/>
    <cellStyle name="Normal 3 31 6" xfId="2240" xr:uid="{00000000-0005-0000-0000-00006F080000}"/>
    <cellStyle name="Normal 3 31 6 2" xfId="13586" xr:uid="{00000000-0005-0000-0000-00009E300000}"/>
    <cellStyle name="Normal 3 31 6 3" xfId="13587" xr:uid="{00000000-0005-0000-0000-00009F300000}"/>
    <cellStyle name="Normal 3 31 7" xfId="2241" xr:uid="{00000000-0005-0000-0000-000070080000}"/>
    <cellStyle name="Normal 3 31 7 2" xfId="13588" xr:uid="{00000000-0005-0000-0000-0000A1300000}"/>
    <cellStyle name="Normal 3 31 7 3" xfId="13589" xr:uid="{00000000-0005-0000-0000-0000A2300000}"/>
    <cellStyle name="Normal 3 31 8" xfId="2242" xr:uid="{00000000-0005-0000-0000-000071080000}"/>
    <cellStyle name="Normal 3 31 8 2" xfId="13590" xr:uid="{00000000-0005-0000-0000-0000A4300000}"/>
    <cellStyle name="Normal 3 31 8 3" xfId="13591" xr:uid="{00000000-0005-0000-0000-0000A5300000}"/>
    <cellStyle name="Normal 3 31 9" xfId="2243" xr:uid="{00000000-0005-0000-0000-000072080000}"/>
    <cellStyle name="Normal 3 31 9 2" xfId="13592" xr:uid="{00000000-0005-0000-0000-0000A7300000}"/>
    <cellStyle name="Normal 3 31 9 3" xfId="13593" xr:uid="{00000000-0005-0000-0000-0000A8300000}"/>
    <cellStyle name="Normal 3 32" xfId="2244" xr:uid="{00000000-0005-0000-0000-000073080000}"/>
    <cellStyle name="Normal 3 32 10" xfId="2245" xr:uid="{00000000-0005-0000-0000-000074080000}"/>
    <cellStyle name="Normal 3 32 10 2" xfId="13595" xr:uid="{00000000-0005-0000-0000-0000AB300000}"/>
    <cellStyle name="Normal 3 32 10 3" xfId="13596" xr:uid="{00000000-0005-0000-0000-0000AC300000}"/>
    <cellStyle name="Normal 3 32 11" xfId="2246" xr:uid="{00000000-0005-0000-0000-000075080000}"/>
    <cellStyle name="Normal 3 32 11 2" xfId="13597" xr:uid="{00000000-0005-0000-0000-0000AE300000}"/>
    <cellStyle name="Normal 3 32 11 3" xfId="13598" xr:uid="{00000000-0005-0000-0000-0000AF300000}"/>
    <cellStyle name="Normal 3 32 12" xfId="2247" xr:uid="{00000000-0005-0000-0000-000076080000}"/>
    <cellStyle name="Normal 3 32 12 2" xfId="13600" xr:uid="{00000000-0005-0000-0000-0000B1300000}"/>
    <cellStyle name="Normal 3 32 12 3" xfId="13601" xr:uid="{00000000-0005-0000-0000-0000B2300000}"/>
    <cellStyle name="Normal 3 32 13" xfId="2248" xr:uid="{00000000-0005-0000-0000-000077080000}"/>
    <cellStyle name="Normal 3 32 13 2" xfId="13603" xr:uid="{00000000-0005-0000-0000-0000B4300000}"/>
    <cellStyle name="Normal 3 32 13 3" xfId="13604" xr:uid="{00000000-0005-0000-0000-0000B5300000}"/>
    <cellStyle name="Normal 3 32 14" xfId="2249" xr:uid="{00000000-0005-0000-0000-000078080000}"/>
    <cellStyle name="Normal 3 32 14 2" xfId="13605" xr:uid="{00000000-0005-0000-0000-0000B7300000}"/>
    <cellStyle name="Normal 3 32 14 3" xfId="13606" xr:uid="{00000000-0005-0000-0000-0000B8300000}"/>
    <cellStyle name="Normal 3 32 15" xfId="2250" xr:uid="{00000000-0005-0000-0000-000079080000}"/>
    <cellStyle name="Normal 3 32 15 2" xfId="13607" xr:uid="{00000000-0005-0000-0000-0000BA300000}"/>
    <cellStyle name="Normal 3 32 15 3" xfId="13608" xr:uid="{00000000-0005-0000-0000-0000BB300000}"/>
    <cellStyle name="Normal 3 32 16" xfId="2251" xr:uid="{00000000-0005-0000-0000-00007A080000}"/>
    <cellStyle name="Normal 3 32 16 2" xfId="13609" xr:uid="{00000000-0005-0000-0000-0000BD300000}"/>
    <cellStyle name="Normal 3 32 16 3" xfId="13610" xr:uid="{00000000-0005-0000-0000-0000BE300000}"/>
    <cellStyle name="Normal 3 32 17" xfId="2252" xr:uid="{00000000-0005-0000-0000-00007B080000}"/>
    <cellStyle name="Normal 3 32 17 2" xfId="13611" xr:uid="{00000000-0005-0000-0000-0000C0300000}"/>
    <cellStyle name="Normal 3 32 17 3" xfId="13612" xr:uid="{00000000-0005-0000-0000-0000C1300000}"/>
    <cellStyle name="Normal 3 32 18" xfId="2253" xr:uid="{00000000-0005-0000-0000-00007C080000}"/>
    <cellStyle name="Normal 3 32 18 2" xfId="13613" xr:uid="{00000000-0005-0000-0000-0000C3300000}"/>
    <cellStyle name="Normal 3 32 18 3" xfId="13614" xr:uid="{00000000-0005-0000-0000-0000C4300000}"/>
    <cellStyle name="Normal 3 32 19" xfId="2254" xr:uid="{00000000-0005-0000-0000-00007D080000}"/>
    <cellStyle name="Normal 3 32 19 2" xfId="13616" xr:uid="{00000000-0005-0000-0000-0000C6300000}"/>
    <cellStyle name="Normal 3 32 19 3" xfId="13617" xr:uid="{00000000-0005-0000-0000-0000C7300000}"/>
    <cellStyle name="Normal 3 32 2" xfId="2255" xr:uid="{00000000-0005-0000-0000-00007E080000}"/>
    <cellStyle name="Normal 3 32 2 2" xfId="13619" xr:uid="{00000000-0005-0000-0000-0000C9300000}"/>
    <cellStyle name="Normal 3 32 2 3" xfId="13620" xr:uid="{00000000-0005-0000-0000-0000CA300000}"/>
    <cellStyle name="Normal 3 32 20" xfId="2256" xr:uid="{00000000-0005-0000-0000-00007F080000}"/>
    <cellStyle name="Normal 3 32 20 2" xfId="13622" xr:uid="{00000000-0005-0000-0000-0000CC300000}"/>
    <cellStyle name="Normal 3 32 20 3" xfId="13623" xr:uid="{00000000-0005-0000-0000-0000CD300000}"/>
    <cellStyle name="Normal 3 32 21" xfId="2257" xr:uid="{00000000-0005-0000-0000-000080080000}"/>
    <cellStyle name="Normal 3 32 21 2" xfId="13624" xr:uid="{00000000-0005-0000-0000-0000CF300000}"/>
    <cellStyle name="Normal 3 32 21 3" xfId="13625" xr:uid="{00000000-0005-0000-0000-0000D0300000}"/>
    <cellStyle name="Normal 3 32 22" xfId="2258" xr:uid="{00000000-0005-0000-0000-000081080000}"/>
    <cellStyle name="Normal 3 32 22 2" xfId="13626" xr:uid="{00000000-0005-0000-0000-0000D2300000}"/>
    <cellStyle name="Normal 3 32 22 3" xfId="13627" xr:uid="{00000000-0005-0000-0000-0000D3300000}"/>
    <cellStyle name="Normal 3 32 23" xfId="2259" xr:uid="{00000000-0005-0000-0000-000082080000}"/>
    <cellStyle name="Normal 3 32 23 2" xfId="13628" xr:uid="{00000000-0005-0000-0000-0000D5300000}"/>
    <cellStyle name="Normal 3 32 23 3" xfId="13629" xr:uid="{00000000-0005-0000-0000-0000D6300000}"/>
    <cellStyle name="Normal 3 32 24" xfId="13630" xr:uid="{00000000-0005-0000-0000-0000D7300000}"/>
    <cellStyle name="Normal 3 32 25" xfId="13631" xr:uid="{00000000-0005-0000-0000-0000D8300000}"/>
    <cellStyle name="Normal 3 32 3" xfId="2260" xr:uid="{00000000-0005-0000-0000-000083080000}"/>
    <cellStyle name="Normal 3 32 3 2" xfId="13632" xr:uid="{00000000-0005-0000-0000-0000DA300000}"/>
    <cellStyle name="Normal 3 32 3 3" xfId="13633" xr:uid="{00000000-0005-0000-0000-0000DB300000}"/>
    <cellStyle name="Normal 3 32 4" xfId="2261" xr:uid="{00000000-0005-0000-0000-000084080000}"/>
    <cellStyle name="Normal 3 32 4 2" xfId="13634" xr:uid="{00000000-0005-0000-0000-0000DD300000}"/>
    <cellStyle name="Normal 3 32 4 3" xfId="13635" xr:uid="{00000000-0005-0000-0000-0000DE300000}"/>
    <cellStyle name="Normal 3 32 5" xfId="2262" xr:uid="{00000000-0005-0000-0000-000085080000}"/>
    <cellStyle name="Normal 3 32 5 2" xfId="13636" xr:uid="{00000000-0005-0000-0000-0000E0300000}"/>
    <cellStyle name="Normal 3 32 5 3" xfId="13637" xr:uid="{00000000-0005-0000-0000-0000E1300000}"/>
    <cellStyle name="Normal 3 32 6" xfId="2263" xr:uid="{00000000-0005-0000-0000-000086080000}"/>
    <cellStyle name="Normal 3 32 6 2" xfId="13638" xr:uid="{00000000-0005-0000-0000-0000E3300000}"/>
    <cellStyle name="Normal 3 32 6 3" xfId="13639" xr:uid="{00000000-0005-0000-0000-0000E4300000}"/>
    <cellStyle name="Normal 3 32 7" xfId="2264" xr:uid="{00000000-0005-0000-0000-000087080000}"/>
    <cellStyle name="Normal 3 32 7 2" xfId="13640" xr:uid="{00000000-0005-0000-0000-0000E6300000}"/>
    <cellStyle name="Normal 3 32 7 3" xfId="13641" xr:uid="{00000000-0005-0000-0000-0000E7300000}"/>
    <cellStyle name="Normal 3 32 8" xfId="2265" xr:uid="{00000000-0005-0000-0000-000088080000}"/>
    <cellStyle name="Normal 3 32 8 2" xfId="13642" xr:uid="{00000000-0005-0000-0000-0000E9300000}"/>
    <cellStyle name="Normal 3 32 8 3" xfId="13643" xr:uid="{00000000-0005-0000-0000-0000EA300000}"/>
    <cellStyle name="Normal 3 32 9" xfId="2266" xr:uid="{00000000-0005-0000-0000-000089080000}"/>
    <cellStyle name="Normal 3 32 9 2" xfId="13644" xr:uid="{00000000-0005-0000-0000-0000EC300000}"/>
    <cellStyle name="Normal 3 32 9 3" xfId="13645" xr:uid="{00000000-0005-0000-0000-0000ED300000}"/>
    <cellStyle name="Normal 3 33" xfId="2267" xr:uid="{00000000-0005-0000-0000-00008A080000}"/>
    <cellStyle name="Normal 3 33 10" xfId="2268" xr:uid="{00000000-0005-0000-0000-00008B080000}"/>
    <cellStyle name="Normal 3 33 10 2" xfId="13646" xr:uid="{00000000-0005-0000-0000-0000F0300000}"/>
    <cellStyle name="Normal 3 33 10 3" xfId="13647" xr:uid="{00000000-0005-0000-0000-0000F1300000}"/>
    <cellStyle name="Normal 3 33 11" xfId="2269" xr:uid="{00000000-0005-0000-0000-00008C080000}"/>
    <cellStyle name="Normal 3 33 11 2" xfId="13648" xr:uid="{00000000-0005-0000-0000-0000F3300000}"/>
    <cellStyle name="Normal 3 33 11 3" xfId="13649" xr:uid="{00000000-0005-0000-0000-0000F4300000}"/>
    <cellStyle name="Normal 3 33 12" xfId="2270" xr:uid="{00000000-0005-0000-0000-00008D080000}"/>
    <cellStyle name="Normal 3 33 12 2" xfId="13650" xr:uid="{00000000-0005-0000-0000-0000F6300000}"/>
    <cellStyle name="Normal 3 33 12 3" xfId="13651" xr:uid="{00000000-0005-0000-0000-0000F7300000}"/>
    <cellStyle name="Normal 3 33 13" xfId="2271" xr:uid="{00000000-0005-0000-0000-00008E080000}"/>
    <cellStyle name="Normal 3 33 13 2" xfId="13652" xr:uid="{00000000-0005-0000-0000-0000F9300000}"/>
    <cellStyle name="Normal 3 33 13 3" xfId="13653" xr:uid="{00000000-0005-0000-0000-0000FA300000}"/>
    <cellStyle name="Normal 3 33 14" xfId="2272" xr:uid="{00000000-0005-0000-0000-00008F080000}"/>
    <cellStyle name="Normal 3 33 14 2" xfId="13654" xr:uid="{00000000-0005-0000-0000-0000FC300000}"/>
    <cellStyle name="Normal 3 33 14 3" xfId="13655" xr:uid="{00000000-0005-0000-0000-0000FD300000}"/>
    <cellStyle name="Normal 3 33 15" xfId="2273" xr:uid="{00000000-0005-0000-0000-000090080000}"/>
    <cellStyle name="Normal 3 33 15 2" xfId="13656" xr:uid="{00000000-0005-0000-0000-0000FF300000}"/>
    <cellStyle name="Normal 3 33 15 3" xfId="13657" xr:uid="{00000000-0005-0000-0000-000000310000}"/>
    <cellStyle name="Normal 3 33 16" xfId="2274" xr:uid="{00000000-0005-0000-0000-000091080000}"/>
    <cellStyle name="Normal 3 33 16 2" xfId="13658" xr:uid="{00000000-0005-0000-0000-000002310000}"/>
    <cellStyle name="Normal 3 33 16 3" xfId="13659" xr:uid="{00000000-0005-0000-0000-000003310000}"/>
    <cellStyle name="Normal 3 33 17" xfId="2275" xr:uid="{00000000-0005-0000-0000-000092080000}"/>
    <cellStyle name="Normal 3 33 17 2" xfId="13660" xr:uid="{00000000-0005-0000-0000-000005310000}"/>
    <cellStyle name="Normal 3 33 17 3" xfId="13661" xr:uid="{00000000-0005-0000-0000-000006310000}"/>
    <cellStyle name="Normal 3 33 18" xfId="2276" xr:uid="{00000000-0005-0000-0000-000093080000}"/>
    <cellStyle name="Normal 3 33 18 2" xfId="13662" xr:uid="{00000000-0005-0000-0000-000008310000}"/>
    <cellStyle name="Normal 3 33 18 3" xfId="13663" xr:uid="{00000000-0005-0000-0000-000009310000}"/>
    <cellStyle name="Normal 3 33 19" xfId="2277" xr:uid="{00000000-0005-0000-0000-000094080000}"/>
    <cellStyle name="Normal 3 33 19 2" xfId="13664" xr:uid="{00000000-0005-0000-0000-00000B310000}"/>
    <cellStyle name="Normal 3 33 19 3" xfId="13665" xr:uid="{00000000-0005-0000-0000-00000C310000}"/>
    <cellStyle name="Normal 3 33 2" xfId="2278" xr:uid="{00000000-0005-0000-0000-000095080000}"/>
    <cellStyle name="Normal 3 33 2 2" xfId="13666" xr:uid="{00000000-0005-0000-0000-00000E310000}"/>
    <cellStyle name="Normal 3 33 2 3" xfId="13667" xr:uid="{00000000-0005-0000-0000-00000F310000}"/>
    <cellStyle name="Normal 3 33 20" xfId="2279" xr:uid="{00000000-0005-0000-0000-000096080000}"/>
    <cellStyle name="Normal 3 33 20 2" xfId="13668" xr:uid="{00000000-0005-0000-0000-000011310000}"/>
    <cellStyle name="Normal 3 33 20 3" xfId="13669" xr:uid="{00000000-0005-0000-0000-000012310000}"/>
    <cellStyle name="Normal 3 33 21" xfId="2280" xr:uid="{00000000-0005-0000-0000-000097080000}"/>
    <cellStyle name="Normal 3 33 21 2" xfId="13670" xr:uid="{00000000-0005-0000-0000-000014310000}"/>
    <cellStyle name="Normal 3 33 21 3" xfId="13671" xr:uid="{00000000-0005-0000-0000-000015310000}"/>
    <cellStyle name="Normal 3 33 22" xfId="2281" xr:uid="{00000000-0005-0000-0000-000098080000}"/>
    <cellStyle name="Normal 3 33 22 2" xfId="13672" xr:uid="{00000000-0005-0000-0000-000017310000}"/>
    <cellStyle name="Normal 3 33 22 3" xfId="13673" xr:uid="{00000000-0005-0000-0000-000018310000}"/>
    <cellStyle name="Normal 3 33 23" xfId="2282" xr:uid="{00000000-0005-0000-0000-000099080000}"/>
    <cellStyle name="Normal 3 33 23 2" xfId="13674" xr:uid="{00000000-0005-0000-0000-00001A310000}"/>
    <cellStyle name="Normal 3 33 23 3" xfId="13675" xr:uid="{00000000-0005-0000-0000-00001B310000}"/>
    <cellStyle name="Normal 3 33 24" xfId="13676" xr:uid="{00000000-0005-0000-0000-00001C310000}"/>
    <cellStyle name="Normal 3 33 25" xfId="13677" xr:uid="{00000000-0005-0000-0000-00001D310000}"/>
    <cellStyle name="Normal 3 33 3" xfId="2283" xr:uid="{00000000-0005-0000-0000-00009A080000}"/>
    <cellStyle name="Normal 3 33 3 2" xfId="13678" xr:uid="{00000000-0005-0000-0000-00001F310000}"/>
    <cellStyle name="Normal 3 33 3 3" xfId="13679" xr:uid="{00000000-0005-0000-0000-000020310000}"/>
    <cellStyle name="Normal 3 33 4" xfId="2284" xr:uid="{00000000-0005-0000-0000-00009B080000}"/>
    <cellStyle name="Normal 3 33 4 2" xfId="13680" xr:uid="{00000000-0005-0000-0000-000022310000}"/>
    <cellStyle name="Normal 3 33 4 3" xfId="13681" xr:uid="{00000000-0005-0000-0000-000023310000}"/>
    <cellStyle name="Normal 3 33 5" xfId="2285" xr:uid="{00000000-0005-0000-0000-00009C080000}"/>
    <cellStyle name="Normal 3 33 5 2" xfId="13682" xr:uid="{00000000-0005-0000-0000-000025310000}"/>
    <cellStyle name="Normal 3 33 5 3" xfId="13683" xr:uid="{00000000-0005-0000-0000-000026310000}"/>
    <cellStyle name="Normal 3 33 6" xfId="2286" xr:uid="{00000000-0005-0000-0000-00009D080000}"/>
    <cellStyle name="Normal 3 33 6 2" xfId="13684" xr:uid="{00000000-0005-0000-0000-000028310000}"/>
    <cellStyle name="Normal 3 33 6 3" xfId="13685" xr:uid="{00000000-0005-0000-0000-000029310000}"/>
    <cellStyle name="Normal 3 33 7" xfId="2287" xr:uid="{00000000-0005-0000-0000-00009E080000}"/>
    <cellStyle name="Normal 3 33 7 2" xfId="13686" xr:uid="{00000000-0005-0000-0000-00002B310000}"/>
    <cellStyle name="Normal 3 33 7 3" xfId="13687" xr:uid="{00000000-0005-0000-0000-00002C310000}"/>
    <cellStyle name="Normal 3 33 8" xfId="2288" xr:uid="{00000000-0005-0000-0000-00009F080000}"/>
    <cellStyle name="Normal 3 33 8 2" xfId="13688" xr:uid="{00000000-0005-0000-0000-00002E310000}"/>
    <cellStyle name="Normal 3 33 8 3" xfId="13689" xr:uid="{00000000-0005-0000-0000-00002F310000}"/>
    <cellStyle name="Normal 3 33 9" xfId="2289" xr:uid="{00000000-0005-0000-0000-0000A0080000}"/>
    <cellStyle name="Normal 3 33 9 2" xfId="13690" xr:uid="{00000000-0005-0000-0000-000031310000}"/>
    <cellStyle name="Normal 3 33 9 3" xfId="13691" xr:uid="{00000000-0005-0000-0000-000032310000}"/>
    <cellStyle name="Normal 3 34" xfId="2290" xr:uid="{00000000-0005-0000-0000-0000A1080000}"/>
    <cellStyle name="Normal 3 34 2" xfId="13692" xr:uid="{00000000-0005-0000-0000-000034310000}"/>
    <cellStyle name="Normal 3 34 3" xfId="13693" xr:uid="{00000000-0005-0000-0000-000035310000}"/>
    <cellStyle name="Normal 3 35" xfId="2291" xr:uid="{00000000-0005-0000-0000-0000A2080000}"/>
    <cellStyle name="Normal 3 35 2" xfId="13694" xr:uid="{00000000-0005-0000-0000-000037310000}"/>
    <cellStyle name="Normal 3 35 3" xfId="13695" xr:uid="{00000000-0005-0000-0000-000038310000}"/>
    <cellStyle name="Normal 3 36" xfId="2292" xr:uid="{00000000-0005-0000-0000-0000A3080000}"/>
    <cellStyle name="Normal 3 36 2" xfId="13696" xr:uid="{00000000-0005-0000-0000-00003A310000}"/>
    <cellStyle name="Normal 3 36 3" xfId="13697" xr:uid="{00000000-0005-0000-0000-00003B310000}"/>
    <cellStyle name="Normal 3 37" xfId="2293" xr:uid="{00000000-0005-0000-0000-0000A4080000}"/>
    <cellStyle name="Normal 3 37 2" xfId="13698" xr:uid="{00000000-0005-0000-0000-00003D310000}"/>
    <cellStyle name="Normal 3 37 3" xfId="13699" xr:uid="{00000000-0005-0000-0000-00003E310000}"/>
    <cellStyle name="Normal 3 38" xfId="2294" xr:uid="{00000000-0005-0000-0000-0000A5080000}"/>
    <cellStyle name="Normal 3 38 2" xfId="13700" xr:uid="{00000000-0005-0000-0000-000040310000}"/>
    <cellStyle name="Normal 3 38 3" xfId="13701" xr:uid="{00000000-0005-0000-0000-000041310000}"/>
    <cellStyle name="Normal 3 39" xfId="2295" xr:uid="{00000000-0005-0000-0000-0000A6080000}"/>
    <cellStyle name="Normal 3 39 2" xfId="13702" xr:uid="{00000000-0005-0000-0000-000043310000}"/>
    <cellStyle name="Normal 3 39 3" xfId="13703" xr:uid="{00000000-0005-0000-0000-000044310000}"/>
    <cellStyle name="Normal 3 4" xfId="2296" xr:uid="{00000000-0005-0000-0000-0000A7080000}"/>
    <cellStyle name="Normal 3 4 10" xfId="2297" xr:uid="{00000000-0005-0000-0000-0000A8080000}"/>
    <cellStyle name="Normal 3 4 10 2" xfId="13704" xr:uid="{00000000-0005-0000-0000-000047310000}"/>
    <cellStyle name="Normal 3 4 10 3" xfId="13705" xr:uid="{00000000-0005-0000-0000-000048310000}"/>
    <cellStyle name="Normal 3 4 11" xfId="2298" xr:uid="{00000000-0005-0000-0000-0000A9080000}"/>
    <cellStyle name="Normal 3 4 11 2" xfId="13706" xr:uid="{00000000-0005-0000-0000-00004A310000}"/>
    <cellStyle name="Normal 3 4 11 3" xfId="13707" xr:uid="{00000000-0005-0000-0000-00004B310000}"/>
    <cellStyle name="Normal 3 4 12" xfId="2299" xr:uid="{00000000-0005-0000-0000-0000AA080000}"/>
    <cellStyle name="Normal 3 4 12 2" xfId="13708" xr:uid="{00000000-0005-0000-0000-00004D310000}"/>
    <cellStyle name="Normal 3 4 12 3" xfId="13709" xr:uid="{00000000-0005-0000-0000-00004E310000}"/>
    <cellStyle name="Normal 3 4 13" xfId="2300" xr:uid="{00000000-0005-0000-0000-0000AB080000}"/>
    <cellStyle name="Normal 3 4 13 2" xfId="13710" xr:uid="{00000000-0005-0000-0000-000050310000}"/>
    <cellStyle name="Normal 3 4 13 3" xfId="13711" xr:uid="{00000000-0005-0000-0000-000051310000}"/>
    <cellStyle name="Normal 3 4 14" xfId="2301" xr:uid="{00000000-0005-0000-0000-0000AC080000}"/>
    <cellStyle name="Normal 3 4 14 2" xfId="13712" xr:uid="{00000000-0005-0000-0000-000053310000}"/>
    <cellStyle name="Normal 3 4 14 3" xfId="13713" xr:uid="{00000000-0005-0000-0000-000054310000}"/>
    <cellStyle name="Normal 3 4 15" xfId="2302" xr:uid="{00000000-0005-0000-0000-0000AD080000}"/>
    <cellStyle name="Normal 3 4 15 2" xfId="13714" xr:uid="{00000000-0005-0000-0000-000056310000}"/>
    <cellStyle name="Normal 3 4 15 3" xfId="13715" xr:uid="{00000000-0005-0000-0000-000057310000}"/>
    <cellStyle name="Normal 3 4 16" xfId="2303" xr:uid="{00000000-0005-0000-0000-0000AE080000}"/>
    <cellStyle name="Normal 3 4 16 2" xfId="13716" xr:uid="{00000000-0005-0000-0000-000059310000}"/>
    <cellStyle name="Normal 3 4 16 3" xfId="13717" xr:uid="{00000000-0005-0000-0000-00005A310000}"/>
    <cellStyle name="Normal 3 4 17" xfId="2304" xr:uid="{00000000-0005-0000-0000-0000AF080000}"/>
    <cellStyle name="Normal 3 4 17 2" xfId="13718" xr:uid="{00000000-0005-0000-0000-00005C310000}"/>
    <cellStyle name="Normal 3 4 17 3" xfId="13719" xr:uid="{00000000-0005-0000-0000-00005D310000}"/>
    <cellStyle name="Normal 3 4 18" xfId="2305" xr:uid="{00000000-0005-0000-0000-0000B0080000}"/>
    <cellStyle name="Normal 3 4 18 2" xfId="13720" xr:uid="{00000000-0005-0000-0000-00005F310000}"/>
    <cellStyle name="Normal 3 4 18 3" xfId="13721" xr:uid="{00000000-0005-0000-0000-000060310000}"/>
    <cellStyle name="Normal 3 4 19" xfId="2306" xr:uid="{00000000-0005-0000-0000-0000B1080000}"/>
    <cellStyle name="Normal 3 4 19 2" xfId="13722" xr:uid="{00000000-0005-0000-0000-000062310000}"/>
    <cellStyle name="Normal 3 4 19 3" xfId="13723" xr:uid="{00000000-0005-0000-0000-000063310000}"/>
    <cellStyle name="Normal 3 4 2" xfId="2307" xr:uid="{00000000-0005-0000-0000-0000B2080000}"/>
    <cellStyle name="Normal 3 4 2 2" xfId="13724" xr:uid="{00000000-0005-0000-0000-000065310000}"/>
    <cellStyle name="Normal 3 4 2 3" xfId="13725" xr:uid="{00000000-0005-0000-0000-000066310000}"/>
    <cellStyle name="Normal 3 4 20" xfId="2308" xr:uid="{00000000-0005-0000-0000-0000B3080000}"/>
    <cellStyle name="Normal 3 4 20 2" xfId="13726" xr:uid="{00000000-0005-0000-0000-000068310000}"/>
    <cellStyle name="Normal 3 4 20 3" xfId="13727" xr:uid="{00000000-0005-0000-0000-000069310000}"/>
    <cellStyle name="Normal 3 4 21" xfId="2309" xr:uid="{00000000-0005-0000-0000-0000B4080000}"/>
    <cellStyle name="Normal 3 4 21 2" xfId="13728" xr:uid="{00000000-0005-0000-0000-00006B310000}"/>
    <cellStyle name="Normal 3 4 21 3" xfId="13729" xr:uid="{00000000-0005-0000-0000-00006C310000}"/>
    <cellStyle name="Normal 3 4 22" xfId="2310" xr:uid="{00000000-0005-0000-0000-0000B5080000}"/>
    <cellStyle name="Normal 3 4 22 2" xfId="13730" xr:uid="{00000000-0005-0000-0000-00006E310000}"/>
    <cellStyle name="Normal 3 4 22 3" xfId="13731" xr:uid="{00000000-0005-0000-0000-00006F310000}"/>
    <cellStyle name="Normal 3 4 23" xfId="2311" xr:uid="{00000000-0005-0000-0000-0000B6080000}"/>
    <cellStyle name="Normal 3 4 23 2" xfId="13732" xr:uid="{00000000-0005-0000-0000-000071310000}"/>
    <cellStyle name="Normal 3 4 23 3" xfId="13733" xr:uid="{00000000-0005-0000-0000-000072310000}"/>
    <cellStyle name="Normal 3 4 24" xfId="13734" xr:uid="{00000000-0005-0000-0000-000073310000}"/>
    <cellStyle name="Normal 3 4 24 2" xfId="13735" xr:uid="{00000000-0005-0000-0000-000074310000}"/>
    <cellStyle name="Normal 3 4 24 3" xfId="13736" xr:uid="{00000000-0005-0000-0000-000075310000}"/>
    <cellStyle name="Normal 3 4 24 4" xfId="13737" xr:uid="{00000000-0005-0000-0000-000076310000}"/>
    <cellStyle name="Normal 3 4 25" xfId="13738" xr:uid="{00000000-0005-0000-0000-000077310000}"/>
    <cellStyle name="Normal 3 4 26" xfId="13739" xr:uid="{00000000-0005-0000-0000-000078310000}"/>
    <cellStyle name="Normal 3 4 27" xfId="5360" xr:uid="{00000000-0005-0000-0000-000045310000}"/>
    <cellStyle name="Normal 3 4 3" xfId="2312" xr:uid="{00000000-0005-0000-0000-0000B7080000}"/>
    <cellStyle name="Normal 3 4 3 2" xfId="13740" xr:uid="{00000000-0005-0000-0000-00007A310000}"/>
    <cellStyle name="Normal 3 4 3 3" xfId="13741" xr:uid="{00000000-0005-0000-0000-00007B310000}"/>
    <cellStyle name="Normal 3 4 4" xfId="2313" xr:uid="{00000000-0005-0000-0000-0000B8080000}"/>
    <cellStyle name="Normal 3 4 4 2" xfId="13742" xr:uid="{00000000-0005-0000-0000-00007D310000}"/>
    <cellStyle name="Normal 3 4 4 3" xfId="13743" xr:uid="{00000000-0005-0000-0000-00007E310000}"/>
    <cellStyle name="Normal 3 4 5" xfId="2314" xr:uid="{00000000-0005-0000-0000-0000B9080000}"/>
    <cellStyle name="Normal 3 4 5 2" xfId="13744" xr:uid="{00000000-0005-0000-0000-000080310000}"/>
    <cellStyle name="Normal 3 4 5 3" xfId="13745" xr:uid="{00000000-0005-0000-0000-000081310000}"/>
    <cellStyle name="Normal 3 4 6" xfId="2315" xr:uid="{00000000-0005-0000-0000-0000BA080000}"/>
    <cellStyle name="Normal 3 4 6 2" xfId="13746" xr:uid="{00000000-0005-0000-0000-000083310000}"/>
    <cellStyle name="Normal 3 4 6 3" xfId="13747" xr:uid="{00000000-0005-0000-0000-000084310000}"/>
    <cellStyle name="Normal 3 4 7" xfId="2316" xr:uid="{00000000-0005-0000-0000-0000BB080000}"/>
    <cellStyle name="Normal 3 4 7 2" xfId="13748" xr:uid="{00000000-0005-0000-0000-000086310000}"/>
    <cellStyle name="Normal 3 4 7 3" xfId="13749" xr:uid="{00000000-0005-0000-0000-000087310000}"/>
    <cellStyle name="Normal 3 4 8" xfId="2317" xr:uid="{00000000-0005-0000-0000-0000BC080000}"/>
    <cellStyle name="Normal 3 4 8 2" xfId="13750" xr:uid="{00000000-0005-0000-0000-000089310000}"/>
    <cellStyle name="Normal 3 4 8 3" xfId="13751" xr:uid="{00000000-0005-0000-0000-00008A310000}"/>
    <cellStyle name="Normal 3 4 9" xfId="2318" xr:uid="{00000000-0005-0000-0000-0000BD080000}"/>
    <cellStyle name="Normal 3 4 9 2" xfId="13752" xr:uid="{00000000-0005-0000-0000-00008C310000}"/>
    <cellStyle name="Normal 3 4 9 3" xfId="13753" xr:uid="{00000000-0005-0000-0000-00008D310000}"/>
    <cellStyle name="Normal 3 40" xfId="2319" xr:uid="{00000000-0005-0000-0000-0000BE080000}"/>
    <cellStyle name="Normal 3 40 2" xfId="13754" xr:uid="{00000000-0005-0000-0000-00008F310000}"/>
    <cellStyle name="Normal 3 40 3" xfId="13755" xr:uid="{00000000-0005-0000-0000-000090310000}"/>
    <cellStyle name="Normal 3 41" xfId="2320" xr:uid="{00000000-0005-0000-0000-0000BF080000}"/>
    <cellStyle name="Normal 3 41 2" xfId="13756" xr:uid="{00000000-0005-0000-0000-000092310000}"/>
    <cellStyle name="Normal 3 41 3" xfId="13757" xr:uid="{00000000-0005-0000-0000-000093310000}"/>
    <cellStyle name="Normal 3 42" xfId="2321" xr:uid="{00000000-0005-0000-0000-0000C0080000}"/>
    <cellStyle name="Normal 3 42 2" xfId="13758" xr:uid="{00000000-0005-0000-0000-000095310000}"/>
    <cellStyle name="Normal 3 42 3" xfId="13759" xr:uid="{00000000-0005-0000-0000-000096310000}"/>
    <cellStyle name="Normal 3 43" xfId="2322" xr:uid="{00000000-0005-0000-0000-0000C1080000}"/>
    <cellStyle name="Normal 3 43 2" xfId="13760" xr:uid="{00000000-0005-0000-0000-000098310000}"/>
    <cellStyle name="Normal 3 43 3" xfId="13761" xr:uid="{00000000-0005-0000-0000-000099310000}"/>
    <cellStyle name="Normal 3 44" xfId="2323" xr:uid="{00000000-0005-0000-0000-0000C2080000}"/>
    <cellStyle name="Normal 3 44 2" xfId="13762" xr:uid="{00000000-0005-0000-0000-00009B310000}"/>
    <cellStyle name="Normal 3 44 3" xfId="13763" xr:uid="{00000000-0005-0000-0000-00009C310000}"/>
    <cellStyle name="Normal 3 45" xfId="2324" xr:uid="{00000000-0005-0000-0000-0000C3080000}"/>
    <cellStyle name="Normal 3 45 2" xfId="13764" xr:uid="{00000000-0005-0000-0000-00009E310000}"/>
    <cellStyle name="Normal 3 45 3" xfId="13765" xr:uid="{00000000-0005-0000-0000-00009F310000}"/>
    <cellStyle name="Normal 3 46" xfId="2325" xr:uid="{00000000-0005-0000-0000-0000C4080000}"/>
    <cellStyle name="Normal 3 46 2" xfId="13766" xr:uid="{00000000-0005-0000-0000-0000A1310000}"/>
    <cellStyle name="Normal 3 46 3" xfId="13767" xr:uid="{00000000-0005-0000-0000-0000A2310000}"/>
    <cellStyle name="Normal 3 47" xfId="2326" xr:uid="{00000000-0005-0000-0000-0000C5080000}"/>
    <cellStyle name="Normal 3 47 2" xfId="13768" xr:uid="{00000000-0005-0000-0000-0000A4310000}"/>
    <cellStyle name="Normal 3 47 3" xfId="13769" xr:uid="{00000000-0005-0000-0000-0000A5310000}"/>
    <cellStyle name="Normal 3 48" xfId="2327" xr:uid="{00000000-0005-0000-0000-0000C6080000}"/>
    <cellStyle name="Normal 3 48 2" xfId="13770" xr:uid="{00000000-0005-0000-0000-0000A7310000}"/>
    <cellStyle name="Normal 3 48 3" xfId="13771" xr:uid="{00000000-0005-0000-0000-0000A8310000}"/>
    <cellStyle name="Normal 3 49" xfId="2328" xr:uid="{00000000-0005-0000-0000-0000C7080000}"/>
    <cellStyle name="Normal 3 49 2" xfId="13772" xr:uid="{00000000-0005-0000-0000-0000AA310000}"/>
    <cellStyle name="Normal 3 49 3" xfId="13773" xr:uid="{00000000-0005-0000-0000-0000AB310000}"/>
    <cellStyle name="Normal 3 5" xfId="2329" xr:uid="{00000000-0005-0000-0000-0000C8080000}"/>
    <cellStyle name="Normal 3 5 10" xfId="2330" xr:uid="{00000000-0005-0000-0000-0000C9080000}"/>
    <cellStyle name="Normal 3 5 10 2" xfId="13774" xr:uid="{00000000-0005-0000-0000-0000AE310000}"/>
    <cellStyle name="Normal 3 5 10 3" xfId="13775" xr:uid="{00000000-0005-0000-0000-0000AF310000}"/>
    <cellStyle name="Normal 3 5 11" xfId="2331" xr:uid="{00000000-0005-0000-0000-0000CA080000}"/>
    <cellStyle name="Normal 3 5 11 2" xfId="13776" xr:uid="{00000000-0005-0000-0000-0000B1310000}"/>
    <cellStyle name="Normal 3 5 11 3" xfId="13777" xr:uid="{00000000-0005-0000-0000-0000B2310000}"/>
    <cellStyle name="Normal 3 5 12" xfId="2332" xr:uid="{00000000-0005-0000-0000-0000CB080000}"/>
    <cellStyle name="Normal 3 5 12 2" xfId="13778" xr:uid="{00000000-0005-0000-0000-0000B4310000}"/>
    <cellStyle name="Normal 3 5 12 3" xfId="13779" xr:uid="{00000000-0005-0000-0000-0000B5310000}"/>
    <cellStyle name="Normal 3 5 13" xfId="2333" xr:uid="{00000000-0005-0000-0000-0000CC080000}"/>
    <cellStyle name="Normal 3 5 13 2" xfId="13780" xr:uid="{00000000-0005-0000-0000-0000B7310000}"/>
    <cellStyle name="Normal 3 5 13 3" xfId="13781" xr:uid="{00000000-0005-0000-0000-0000B8310000}"/>
    <cellStyle name="Normal 3 5 14" xfId="2334" xr:uid="{00000000-0005-0000-0000-0000CD080000}"/>
    <cellStyle name="Normal 3 5 14 2" xfId="13782" xr:uid="{00000000-0005-0000-0000-0000BA310000}"/>
    <cellStyle name="Normal 3 5 14 3" xfId="13783" xr:uid="{00000000-0005-0000-0000-0000BB310000}"/>
    <cellStyle name="Normal 3 5 15" xfId="2335" xr:uid="{00000000-0005-0000-0000-0000CE080000}"/>
    <cellStyle name="Normal 3 5 15 2" xfId="13784" xr:uid="{00000000-0005-0000-0000-0000BD310000}"/>
    <cellStyle name="Normal 3 5 15 3" xfId="13785" xr:uid="{00000000-0005-0000-0000-0000BE310000}"/>
    <cellStyle name="Normal 3 5 16" xfId="2336" xr:uid="{00000000-0005-0000-0000-0000CF080000}"/>
    <cellStyle name="Normal 3 5 16 2" xfId="13786" xr:uid="{00000000-0005-0000-0000-0000C0310000}"/>
    <cellStyle name="Normal 3 5 16 3" xfId="13787" xr:uid="{00000000-0005-0000-0000-0000C1310000}"/>
    <cellStyle name="Normal 3 5 17" xfId="2337" xr:uid="{00000000-0005-0000-0000-0000D0080000}"/>
    <cellStyle name="Normal 3 5 17 2" xfId="13788" xr:uid="{00000000-0005-0000-0000-0000C3310000}"/>
    <cellStyle name="Normal 3 5 17 3" xfId="13789" xr:uid="{00000000-0005-0000-0000-0000C4310000}"/>
    <cellStyle name="Normal 3 5 18" xfId="2338" xr:uid="{00000000-0005-0000-0000-0000D1080000}"/>
    <cellStyle name="Normal 3 5 18 2" xfId="13790" xr:uid="{00000000-0005-0000-0000-0000C6310000}"/>
    <cellStyle name="Normal 3 5 18 3" xfId="13791" xr:uid="{00000000-0005-0000-0000-0000C7310000}"/>
    <cellStyle name="Normal 3 5 19" xfId="2339" xr:uid="{00000000-0005-0000-0000-0000D2080000}"/>
    <cellStyle name="Normal 3 5 19 2" xfId="13792" xr:uid="{00000000-0005-0000-0000-0000C9310000}"/>
    <cellStyle name="Normal 3 5 19 3" xfId="13793" xr:uid="{00000000-0005-0000-0000-0000CA310000}"/>
    <cellStyle name="Normal 3 5 2" xfId="2340" xr:uid="{00000000-0005-0000-0000-0000D3080000}"/>
    <cellStyle name="Normal 3 5 2 2" xfId="13794" xr:uid="{00000000-0005-0000-0000-0000CC310000}"/>
    <cellStyle name="Normal 3 5 2 3" xfId="13795" xr:uid="{00000000-0005-0000-0000-0000CD310000}"/>
    <cellStyle name="Normal 3 5 20" xfId="2341" xr:uid="{00000000-0005-0000-0000-0000D4080000}"/>
    <cellStyle name="Normal 3 5 20 2" xfId="13796" xr:uid="{00000000-0005-0000-0000-0000CF310000}"/>
    <cellStyle name="Normal 3 5 20 3" xfId="13797" xr:uid="{00000000-0005-0000-0000-0000D0310000}"/>
    <cellStyle name="Normal 3 5 21" xfId="2342" xr:uid="{00000000-0005-0000-0000-0000D5080000}"/>
    <cellStyle name="Normal 3 5 21 2" xfId="13798" xr:uid="{00000000-0005-0000-0000-0000D2310000}"/>
    <cellStyle name="Normal 3 5 21 3" xfId="13799" xr:uid="{00000000-0005-0000-0000-0000D3310000}"/>
    <cellStyle name="Normal 3 5 22" xfId="2343" xr:uid="{00000000-0005-0000-0000-0000D6080000}"/>
    <cellStyle name="Normal 3 5 22 2" xfId="13800" xr:uid="{00000000-0005-0000-0000-0000D5310000}"/>
    <cellStyle name="Normal 3 5 22 3" xfId="13801" xr:uid="{00000000-0005-0000-0000-0000D6310000}"/>
    <cellStyle name="Normal 3 5 23" xfId="2344" xr:uid="{00000000-0005-0000-0000-0000D7080000}"/>
    <cellStyle name="Normal 3 5 23 2" xfId="13802" xr:uid="{00000000-0005-0000-0000-0000D8310000}"/>
    <cellStyle name="Normal 3 5 23 3" xfId="13803" xr:uid="{00000000-0005-0000-0000-0000D9310000}"/>
    <cellStyle name="Normal 3 5 24" xfId="13804" xr:uid="{00000000-0005-0000-0000-0000DA310000}"/>
    <cellStyle name="Normal 3 5 24 2" xfId="13805" xr:uid="{00000000-0005-0000-0000-0000DB310000}"/>
    <cellStyle name="Normal 3 5 24 3" xfId="13806" xr:uid="{00000000-0005-0000-0000-0000DC310000}"/>
    <cellStyle name="Normal 3 5 24 4" xfId="13807" xr:uid="{00000000-0005-0000-0000-0000DD310000}"/>
    <cellStyle name="Normal 3 5 25" xfId="13808" xr:uid="{00000000-0005-0000-0000-0000DE310000}"/>
    <cellStyle name="Normal 3 5 26" xfId="13809" xr:uid="{00000000-0005-0000-0000-0000DF310000}"/>
    <cellStyle name="Normal 3 5 3" xfId="2345" xr:uid="{00000000-0005-0000-0000-0000D8080000}"/>
    <cellStyle name="Normal 3 5 3 2" xfId="13810" xr:uid="{00000000-0005-0000-0000-0000E1310000}"/>
    <cellStyle name="Normal 3 5 3 3" xfId="13811" xr:uid="{00000000-0005-0000-0000-0000E2310000}"/>
    <cellStyle name="Normal 3 5 4" xfId="2346" xr:uid="{00000000-0005-0000-0000-0000D9080000}"/>
    <cellStyle name="Normal 3 5 4 2" xfId="13812" xr:uid="{00000000-0005-0000-0000-0000E4310000}"/>
    <cellStyle name="Normal 3 5 4 3" xfId="13813" xr:uid="{00000000-0005-0000-0000-0000E5310000}"/>
    <cellStyle name="Normal 3 5 5" xfId="2347" xr:uid="{00000000-0005-0000-0000-0000DA080000}"/>
    <cellStyle name="Normal 3 5 5 2" xfId="13814" xr:uid="{00000000-0005-0000-0000-0000E7310000}"/>
    <cellStyle name="Normal 3 5 5 3" xfId="13815" xr:uid="{00000000-0005-0000-0000-0000E8310000}"/>
    <cellStyle name="Normal 3 5 6" xfId="2348" xr:uid="{00000000-0005-0000-0000-0000DB080000}"/>
    <cellStyle name="Normal 3 5 6 2" xfId="13816" xr:uid="{00000000-0005-0000-0000-0000EA310000}"/>
    <cellStyle name="Normal 3 5 6 3" xfId="13817" xr:uid="{00000000-0005-0000-0000-0000EB310000}"/>
    <cellStyle name="Normal 3 5 7" xfId="2349" xr:uid="{00000000-0005-0000-0000-0000DC080000}"/>
    <cellStyle name="Normal 3 5 7 2" xfId="13818" xr:uid="{00000000-0005-0000-0000-0000ED310000}"/>
    <cellStyle name="Normal 3 5 7 3" xfId="13819" xr:uid="{00000000-0005-0000-0000-0000EE310000}"/>
    <cellStyle name="Normal 3 5 8" xfId="2350" xr:uid="{00000000-0005-0000-0000-0000DD080000}"/>
    <cellStyle name="Normal 3 5 8 2" xfId="13820" xr:uid="{00000000-0005-0000-0000-0000F0310000}"/>
    <cellStyle name="Normal 3 5 8 3" xfId="13821" xr:uid="{00000000-0005-0000-0000-0000F1310000}"/>
    <cellStyle name="Normal 3 5 9" xfId="2351" xr:uid="{00000000-0005-0000-0000-0000DE080000}"/>
    <cellStyle name="Normal 3 5 9 2" xfId="13822" xr:uid="{00000000-0005-0000-0000-0000F3310000}"/>
    <cellStyle name="Normal 3 5 9 3" xfId="13823" xr:uid="{00000000-0005-0000-0000-0000F4310000}"/>
    <cellStyle name="Normal 3 50" xfId="2352" xr:uid="{00000000-0005-0000-0000-0000DF080000}"/>
    <cellStyle name="Normal 3 50 2" xfId="13824" xr:uid="{00000000-0005-0000-0000-0000F6310000}"/>
    <cellStyle name="Normal 3 50 3" xfId="13825" xr:uid="{00000000-0005-0000-0000-0000F7310000}"/>
    <cellStyle name="Normal 3 51" xfId="2353" xr:uid="{00000000-0005-0000-0000-0000E0080000}"/>
    <cellStyle name="Normal 3 51 2" xfId="13826" xr:uid="{00000000-0005-0000-0000-0000F9310000}"/>
    <cellStyle name="Normal 3 51 3" xfId="13827" xr:uid="{00000000-0005-0000-0000-0000FA310000}"/>
    <cellStyle name="Normal 3 52" xfId="2354" xr:uid="{00000000-0005-0000-0000-0000E1080000}"/>
    <cellStyle name="Normal 3 52 2" xfId="13828" xr:uid="{00000000-0005-0000-0000-0000FC310000}"/>
    <cellStyle name="Normal 3 52 3" xfId="13829" xr:uid="{00000000-0005-0000-0000-0000FD310000}"/>
    <cellStyle name="Normal 3 53" xfId="2355" xr:uid="{00000000-0005-0000-0000-0000E2080000}"/>
    <cellStyle name="Normal 3 53 2" xfId="13830" xr:uid="{00000000-0005-0000-0000-0000FF310000}"/>
    <cellStyle name="Normal 3 53 3" xfId="13831" xr:uid="{00000000-0005-0000-0000-000000320000}"/>
    <cellStyle name="Normal 3 54" xfId="2356" xr:uid="{00000000-0005-0000-0000-0000E3080000}"/>
    <cellStyle name="Normal 3 54 2" xfId="13832" xr:uid="{00000000-0005-0000-0000-000002320000}"/>
    <cellStyle name="Normal 3 54 3" xfId="13833" xr:uid="{00000000-0005-0000-0000-000003320000}"/>
    <cellStyle name="Normal 3 55" xfId="2357" xr:uid="{00000000-0005-0000-0000-0000E4080000}"/>
    <cellStyle name="Normal 3 55 2" xfId="13834" xr:uid="{00000000-0005-0000-0000-000005320000}"/>
    <cellStyle name="Normal 3 55 3" xfId="13835" xr:uid="{00000000-0005-0000-0000-000006320000}"/>
    <cellStyle name="Normal 3 56" xfId="2358" xr:uid="{00000000-0005-0000-0000-0000E5080000}"/>
    <cellStyle name="Normal 3 56 2" xfId="13836" xr:uid="{00000000-0005-0000-0000-000008320000}"/>
    <cellStyle name="Normal 3 56 3" xfId="13837" xr:uid="{00000000-0005-0000-0000-000009320000}"/>
    <cellStyle name="Normal 3 57" xfId="2359" xr:uid="{00000000-0005-0000-0000-0000E6080000}"/>
    <cellStyle name="Normal 3 57 2" xfId="13838" xr:uid="{00000000-0005-0000-0000-00000B320000}"/>
    <cellStyle name="Normal 3 57 3" xfId="13839" xr:uid="{00000000-0005-0000-0000-00000C320000}"/>
    <cellStyle name="Normal 3 58" xfId="2360" xr:uid="{00000000-0005-0000-0000-0000E7080000}"/>
    <cellStyle name="Normal 3 58 2" xfId="13840" xr:uid="{00000000-0005-0000-0000-00000E320000}"/>
    <cellStyle name="Normal 3 58 3" xfId="13841" xr:uid="{00000000-0005-0000-0000-00000F320000}"/>
    <cellStyle name="Normal 3 59" xfId="2361" xr:uid="{00000000-0005-0000-0000-0000E8080000}"/>
    <cellStyle name="Normal 3 59 2" xfId="13842" xr:uid="{00000000-0005-0000-0000-000011320000}"/>
    <cellStyle name="Normal 3 59 3" xfId="13843" xr:uid="{00000000-0005-0000-0000-000012320000}"/>
    <cellStyle name="Normal 3 6" xfId="2362" xr:uid="{00000000-0005-0000-0000-0000E9080000}"/>
    <cellStyle name="Normal 3 6 10" xfId="2363" xr:uid="{00000000-0005-0000-0000-0000EA080000}"/>
    <cellStyle name="Normal 3 6 10 2" xfId="13844" xr:uid="{00000000-0005-0000-0000-000015320000}"/>
    <cellStyle name="Normal 3 6 10 3" xfId="13845" xr:uid="{00000000-0005-0000-0000-000016320000}"/>
    <cellStyle name="Normal 3 6 11" xfId="2364" xr:uid="{00000000-0005-0000-0000-0000EB080000}"/>
    <cellStyle name="Normal 3 6 11 2" xfId="13846" xr:uid="{00000000-0005-0000-0000-000018320000}"/>
    <cellStyle name="Normal 3 6 11 3" xfId="13847" xr:uid="{00000000-0005-0000-0000-000019320000}"/>
    <cellStyle name="Normal 3 6 12" xfId="2365" xr:uid="{00000000-0005-0000-0000-0000EC080000}"/>
    <cellStyle name="Normal 3 6 12 2" xfId="13848" xr:uid="{00000000-0005-0000-0000-00001B320000}"/>
    <cellStyle name="Normal 3 6 12 3" xfId="13849" xr:uid="{00000000-0005-0000-0000-00001C320000}"/>
    <cellStyle name="Normal 3 6 13" xfId="2366" xr:uid="{00000000-0005-0000-0000-0000ED080000}"/>
    <cellStyle name="Normal 3 6 13 2" xfId="13850" xr:uid="{00000000-0005-0000-0000-00001E320000}"/>
    <cellStyle name="Normal 3 6 13 3" xfId="13851" xr:uid="{00000000-0005-0000-0000-00001F320000}"/>
    <cellStyle name="Normal 3 6 14" xfId="2367" xr:uid="{00000000-0005-0000-0000-0000EE080000}"/>
    <cellStyle name="Normal 3 6 14 2" xfId="13852" xr:uid="{00000000-0005-0000-0000-000021320000}"/>
    <cellStyle name="Normal 3 6 14 3" xfId="13853" xr:uid="{00000000-0005-0000-0000-000022320000}"/>
    <cellStyle name="Normal 3 6 15" xfId="2368" xr:uid="{00000000-0005-0000-0000-0000EF080000}"/>
    <cellStyle name="Normal 3 6 15 2" xfId="13854" xr:uid="{00000000-0005-0000-0000-000024320000}"/>
    <cellStyle name="Normal 3 6 15 3" xfId="13855" xr:uid="{00000000-0005-0000-0000-000025320000}"/>
    <cellStyle name="Normal 3 6 16" xfId="2369" xr:uid="{00000000-0005-0000-0000-0000F0080000}"/>
    <cellStyle name="Normal 3 6 16 2" xfId="13856" xr:uid="{00000000-0005-0000-0000-000027320000}"/>
    <cellStyle name="Normal 3 6 16 3" xfId="13857" xr:uid="{00000000-0005-0000-0000-000028320000}"/>
    <cellStyle name="Normal 3 6 17" xfId="2370" xr:uid="{00000000-0005-0000-0000-0000F1080000}"/>
    <cellStyle name="Normal 3 6 17 2" xfId="13858" xr:uid="{00000000-0005-0000-0000-00002A320000}"/>
    <cellStyle name="Normal 3 6 17 3" xfId="13859" xr:uid="{00000000-0005-0000-0000-00002B320000}"/>
    <cellStyle name="Normal 3 6 18" xfId="2371" xr:uid="{00000000-0005-0000-0000-0000F2080000}"/>
    <cellStyle name="Normal 3 6 18 2" xfId="13860" xr:uid="{00000000-0005-0000-0000-00002D320000}"/>
    <cellStyle name="Normal 3 6 18 3" xfId="13861" xr:uid="{00000000-0005-0000-0000-00002E320000}"/>
    <cellStyle name="Normal 3 6 19" xfId="2372" xr:uid="{00000000-0005-0000-0000-0000F3080000}"/>
    <cellStyle name="Normal 3 6 19 2" xfId="13862" xr:uid="{00000000-0005-0000-0000-000030320000}"/>
    <cellStyle name="Normal 3 6 19 3" xfId="13863" xr:uid="{00000000-0005-0000-0000-000031320000}"/>
    <cellStyle name="Normal 3 6 2" xfId="2373" xr:uid="{00000000-0005-0000-0000-0000F4080000}"/>
    <cellStyle name="Normal 3 6 2 2" xfId="13864" xr:uid="{00000000-0005-0000-0000-000033320000}"/>
    <cellStyle name="Normal 3 6 2 3" xfId="13865" xr:uid="{00000000-0005-0000-0000-000034320000}"/>
    <cellStyle name="Normal 3 6 20" xfId="2374" xr:uid="{00000000-0005-0000-0000-0000F5080000}"/>
    <cellStyle name="Normal 3 6 20 2" xfId="13866" xr:uid="{00000000-0005-0000-0000-000036320000}"/>
    <cellStyle name="Normal 3 6 20 3" xfId="13867" xr:uid="{00000000-0005-0000-0000-000037320000}"/>
    <cellStyle name="Normal 3 6 21" xfId="2375" xr:uid="{00000000-0005-0000-0000-0000F6080000}"/>
    <cellStyle name="Normal 3 6 21 2" xfId="13868" xr:uid="{00000000-0005-0000-0000-000039320000}"/>
    <cellStyle name="Normal 3 6 21 3" xfId="13869" xr:uid="{00000000-0005-0000-0000-00003A320000}"/>
    <cellStyle name="Normal 3 6 22" xfId="2376" xr:uid="{00000000-0005-0000-0000-0000F7080000}"/>
    <cellStyle name="Normal 3 6 22 2" xfId="13870" xr:uid="{00000000-0005-0000-0000-00003C320000}"/>
    <cellStyle name="Normal 3 6 22 3" xfId="13871" xr:uid="{00000000-0005-0000-0000-00003D320000}"/>
    <cellStyle name="Normal 3 6 23" xfId="2377" xr:uid="{00000000-0005-0000-0000-0000F8080000}"/>
    <cellStyle name="Normal 3 6 23 2" xfId="13872" xr:uid="{00000000-0005-0000-0000-00003F320000}"/>
    <cellStyle name="Normal 3 6 23 3" xfId="13873" xr:uid="{00000000-0005-0000-0000-000040320000}"/>
    <cellStyle name="Normal 3 6 24" xfId="13874" xr:uid="{00000000-0005-0000-0000-000041320000}"/>
    <cellStyle name="Normal 3 6 25" xfId="13875" xr:uid="{00000000-0005-0000-0000-000042320000}"/>
    <cellStyle name="Normal 3 6 3" xfId="2378" xr:uid="{00000000-0005-0000-0000-0000F9080000}"/>
    <cellStyle name="Normal 3 6 3 2" xfId="13876" xr:uid="{00000000-0005-0000-0000-000044320000}"/>
    <cellStyle name="Normal 3 6 3 3" xfId="13877" xr:uid="{00000000-0005-0000-0000-000045320000}"/>
    <cellStyle name="Normal 3 6 4" xfId="2379" xr:uid="{00000000-0005-0000-0000-0000FA080000}"/>
    <cellStyle name="Normal 3 6 4 2" xfId="13878" xr:uid="{00000000-0005-0000-0000-000047320000}"/>
    <cellStyle name="Normal 3 6 4 3" xfId="13879" xr:uid="{00000000-0005-0000-0000-000048320000}"/>
    <cellStyle name="Normal 3 6 5" xfId="2380" xr:uid="{00000000-0005-0000-0000-0000FB080000}"/>
    <cellStyle name="Normal 3 6 5 2" xfId="13880" xr:uid="{00000000-0005-0000-0000-00004A320000}"/>
    <cellStyle name="Normal 3 6 5 3" xfId="13881" xr:uid="{00000000-0005-0000-0000-00004B320000}"/>
    <cellStyle name="Normal 3 6 6" xfId="2381" xr:uid="{00000000-0005-0000-0000-0000FC080000}"/>
    <cellStyle name="Normal 3 6 6 2" xfId="13882" xr:uid="{00000000-0005-0000-0000-00004D320000}"/>
    <cellStyle name="Normal 3 6 6 3" xfId="13883" xr:uid="{00000000-0005-0000-0000-00004E320000}"/>
    <cellStyle name="Normal 3 6 7" xfId="2382" xr:uid="{00000000-0005-0000-0000-0000FD080000}"/>
    <cellStyle name="Normal 3 6 7 2" xfId="13885" xr:uid="{00000000-0005-0000-0000-000050320000}"/>
    <cellStyle name="Normal 3 6 7 3" xfId="13886" xr:uid="{00000000-0005-0000-0000-000051320000}"/>
    <cellStyle name="Normal 3 6 8" xfId="2383" xr:uid="{00000000-0005-0000-0000-0000FE080000}"/>
    <cellStyle name="Normal 3 6 8 2" xfId="13887" xr:uid="{00000000-0005-0000-0000-000053320000}"/>
    <cellStyle name="Normal 3 6 8 3" xfId="13888" xr:uid="{00000000-0005-0000-0000-000054320000}"/>
    <cellStyle name="Normal 3 6 9" xfId="2384" xr:uid="{00000000-0005-0000-0000-0000FF080000}"/>
    <cellStyle name="Normal 3 6 9 2" xfId="13889" xr:uid="{00000000-0005-0000-0000-000056320000}"/>
    <cellStyle name="Normal 3 6 9 3" xfId="13890" xr:uid="{00000000-0005-0000-0000-000057320000}"/>
    <cellStyle name="Normal 3 60" xfId="2385" xr:uid="{00000000-0005-0000-0000-000000090000}"/>
    <cellStyle name="Normal 3 60 2" xfId="13891" xr:uid="{00000000-0005-0000-0000-000059320000}"/>
    <cellStyle name="Normal 3 60 3" xfId="13892" xr:uid="{00000000-0005-0000-0000-00005A320000}"/>
    <cellStyle name="Normal 3 61" xfId="2386" xr:uid="{00000000-0005-0000-0000-000001090000}"/>
    <cellStyle name="Normal 3 61 2" xfId="13893" xr:uid="{00000000-0005-0000-0000-00005C320000}"/>
    <cellStyle name="Normal 3 61 3" xfId="13894" xr:uid="{00000000-0005-0000-0000-00005D320000}"/>
    <cellStyle name="Normal 3 62" xfId="2387" xr:uid="{00000000-0005-0000-0000-000002090000}"/>
    <cellStyle name="Normal 3 62 2" xfId="13895" xr:uid="{00000000-0005-0000-0000-00005F320000}"/>
    <cellStyle name="Normal 3 62 3" xfId="13896" xr:uid="{00000000-0005-0000-0000-000060320000}"/>
    <cellStyle name="Normal 3 63" xfId="2388" xr:uid="{00000000-0005-0000-0000-000003090000}"/>
    <cellStyle name="Normal 3 63 2" xfId="13897" xr:uid="{00000000-0005-0000-0000-000062320000}"/>
    <cellStyle name="Normal 3 63 3" xfId="13898" xr:uid="{00000000-0005-0000-0000-000063320000}"/>
    <cellStyle name="Normal 3 64" xfId="2389" xr:uid="{00000000-0005-0000-0000-000004090000}"/>
    <cellStyle name="Normal 3 64 2" xfId="13899" xr:uid="{00000000-0005-0000-0000-000065320000}"/>
    <cellStyle name="Normal 3 64 3" xfId="13900" xr:uid="{00000000-0005-0000-0000-000066320000}"/>
    <cellStyle name="Normal 3 65" xfId="2390" xr:uid="{00000000-0005-0000-0000-000005090000}"/>
    <cellStyle name="Normal 3 65 2" xfId="13901" xr:uid="{00000000-0005-0000-0000-000068320000}"/>
    <cellStyle name="Normal 3 65 3" xfId="13902" xr:uid="{00000000-0005-0000-0000-000069320000}"/>
    <cellStyle name="Normal 3 66" xfId="13903" xr:uid="{00000000-0005-0000-0000-00006A320000}"/>
    <cellStyle name="Normal 3 66 2" xfId="13904" xr:uid="{00000000-0005-0000-0000-00006B320000}"/>
    <cellStyle name="Normal 3 66 2 2" xfId="13905" xr:uid="{00000000-0005-0000-0000-00006C320000}"/>
    <cellStyle name="Normal 3 66 2 3" xfId="13906" xr:uid="{00000000-0005-0000-0000-00006D320000}"/>
    <cellStyle name="Normal 3 66 2 3 2" xfId="26811" xr:uid="{CCD97693-A79C-460A-A9E2-EA48EEAE8511}"/>
    <cellStyle name="Normal 3 66 2 4" xfId="13907" xr:uid="{00000000-0005-0000-0000-00006E320000}"/>
    <cellStyle name="Normal 3 66 3" xfId="13908" xr:uid="{00000000-0005-0000-0000-00006F320000}"/>
    <cellStyle name="Normal 3 66 4" xfId="13909" xr:uid="{00000000-0005-0000-0000-000070320000}"/>
    <cellStyle name="Normal 3 66 4 2" xfId="26813" xr:uid="{5ADA411B-FB0D-4D44-AC50-9299687DD2A8}"/>
    <cellStyle name="Normal 3 66 5" xfId="13910" xr:uid="{00000000-0005-0000-0000-000071320000}"/>
    <cellStyle name="Normal 3 66 5 2" xfId="26814" xr:uid="{00A8051B-CCFE-4E28-B03F-196C26171B8D}"/>
    <cellStyle name="Normal 3 66 6" xfId="13911" xr:uid="{00000000-0005-0000-0000-000072320000}"/>
    <cellStyle name="Normal 3 67" xfId="13912" xr:uid="{00000000-0005-0000-0000-000073320000}"/>
    <cellStyle name="Normal 3 67 2" xfId="13913" xr:uid="{00000000-0005-0000-0000-000074320000}"/>
    <cellStyle name="Normal 3 67 2 2" xfId="13914" xr:uid="{00000000-0005-0000-0000-000075320000}"/>
    <cellStyle name="Normal 3 67 2 2 2" xfId="26817" xr:uid="{FBC1A413-5DFB-4B30-A488-202C72E94B64}"/>
    <cellStyle name="Normal 3 67 3" xfId="13915" xr:uid="{00000000-0005-0000-0000-000076320000}"/>
    <cellStyle name="Normal 3 67 3 2" xfId="26818" xr:uid="{A6E652A4-D1E7-4207-B49E-A095B31DA9A6}"/>
    <cellStyle name="Normal 3 67 4" xfId="26815" xr:uid="{EE8F6AB6-D452-47C8-B09A-180DC2046DB3}"/>
    <cellStyle name="Normal 3 68" xfId="13916" xr:uid="{00000000-0005-0000-0000-000077320000}"/>
    <cellStyle name="Normal 3 68 2" xfId="13917" xr:uid="{00000000-0005-0000-0000-000078320000}"/>
    <cellStyle name="Normal 3 68 2 2" xfId="26819" xr:uid="{92794062-C850-4B86-9D18-AB015528F5C5}"/>
    <cellStyle name="Normal 3 69" xfId="13918" xr:uid="{00000000-0005-0000-0000-000079320000}"/>
    <cellStyle name="Normal 3 69 2" xfId="13919" xr:uid="{00000000-0005-0000-0000-00007A320000}"/>
    <cellStyle name="Normal 3 7" xfId="2391" xr:uid="{00000000-0005-0000-0000-000006090000}"/>
    <cellStyle name="Normal 3 7 10" xfId="2392" xr:uid="{00000000-0005-0000-0000-000007090000}"/>
    <cellStyle name="Normal 3 7 10 2" xfId="13920" xr:uid="{00000000-0005-0000-0000-00007D320000}"/>
    <cellStyle name="Normal 3 7 10 3" xfId="13921" xr:uid="{00000000-0005-0000-0000-00007E320000}"/>
    <cellStyle name="Normal 3 7 11" xfId="2393" xr:uid="{00000000-0005-0000-0000-000008090000}"/>
    <cellStyle name="Normal 3 7 11 2" xfId="13922" xr:uid="{00000000-0005-0000-0000-000080320000}"/>
    <cellStyle name="Normal 3 7 11 3" xfId="13923" xr:uid="{00000000-0005-0000-0000-000081320000}"/>
    <cellStyle name="Normal 3 7 12" xfId="2394" xr:uid="{00000000-0005-0000-0000-000009090000}"/>
    <cellStyle name="Normal 3 7 12 2" xfId="13924" xr:uid="{00000000-0005-0000-0000-000083320000}"/>
    <cellStyle name="Normal 3 7 12 3" xfId="13925" xr:uid="{00000000-0005-0000-0000-000084320000}"/>
    <cellStyle name="Normal 3 7 13" xfId="2395" xr:uid="{00000000-0005-0000-0000-00000A090000}"/>
    <cellStyle name="Normal 3 7 13 2" xfId="13926" xr:uid="{00000000-0005-0000-0000-000086320000}"/>
    <cellStyle name="Normal 3 7 13 3" xfId="13927" xr:uid="{00000000-0005-0000-0000-000087320000}"/>
    <cellStyle name="Normal 3 7 14" xfId="2396" xr:uid="{00000000-0005-0000-0000-00000B090000}"/>
    <cellStyle name="Normal 3 7 14 2" xfId="13928" xr:uid="{00000000-0005-0000-0000-000089320000}"/>
    <cellStyle name="Normal 3 7 14 3" xfId="13929" xr:uid="{00000000-0005-0000-0000-00008A320000}"/>
    <cellStyle name="Normal 3 7 15" xfId="2397" xr:uid="{00000000-0005-0000-0000-00000C090000}"/>
    <cellStyle name="Normal 3 7 15 2" xfId="13930" xr:uid="{00000000-0005-0000-0000-00008C320000}"/>
    <cellStyle name="Normal 3 7 15 3" xfId="13931" xr:uid="{00000000-0005-0000-0000-00008D320000}"/>
    <cellStyle name="Normal 3 7 16" xfId="2398" xr:uid="{00000000-0005-0000-0000-00000D090000}"/>
    <cellStyle name="Normal 3 7 16 2" xfId="13932" xr:uid="{00000000-0005-0000-0000-00008F320000}"/>
    <cellStyle name="Normal 3 7 16 3" xfId="13933" xr:uid="{00000000-0005-0000-0000-000090320000}"/>
    <cellStyle name="Normal 3 7 17" xfId="2399" xr:uid="{00000000-0005-0000-0000-00000E090000}"/>
    <cellStyle name="Normal 3 7 17 2" xfId="13934" xr:uid="{00000000-0005-0000-0000-000092320000}"/>
    <cellStyle name="Normal 3 7 17 3" xfId="13935" xr:uid="{00000000-0005-0000-0000-000093320000}"/>
    <cellStyle name="Normal 3 7 18" xfId="2400" xr:uid="{00000000-0005-0000-0000-00000F090000}"/>
    <cellStyle name="Normal 3 7 18 2" xfId="13936" xr:uid="{00000000-0005-0000-0000-000095320000}"/>
    <cellStyle name="Normal 3 7 18 3" xfId="13937" xr:uid="{00000000-0005-0000-0000-000096320000}"/>
    <cellStyle name="Normal 3 7 19" xfId="2401" xr:uid="{00000000-0005-0000-0000-000010090000}"/>
    <cellStyle name="Normal 3 7 19 2" xfId="13938" xr:uid="{00000000-0005-0000-0000-000098320000}"/>
    <cellStyle name="Normal 3 7 19 3" xfId="13939" xr:uid="{00000000-0005-0000-0000-000099320000}"/>
    <cellStyle name="Normal 3 7 2" xfId="2402" xr:uid="{00000000-0005-0000-0000-000011090000}"/>
    <cellStyle name="Normal 3 7 2 2" xfId="13940" xr:uid="{00000000-0005-0000-0000-00009B320000}"/>
    <cellStyle name="Normal 3 7 2 3" xfId="13941" xr:uid="{00000000-0005-0000-0000-00009C320000}"/>
    <cellStyle name="Normal 3 7 20" xfId="2403" xr:uid="{00000000-0005-0000-0000-000012090000}"/>
    <cellStyle name="Normal 3 7 20 2" xfId="13942" xr:uid="{00000000-0005-0000-0000-00009E320000}"/>
    <cellStyle name="Normal 3 7 20 3" xfId="13943" xr:uid="{00000000-0005-0000-0000-00009F320000}"/>
    <cellStyle name="Normal 3 7 21" xfId="2404" xr:uid="{00000000-0005-0000-0000-000013090000}"/>
    <cellStyle name="Normal 3 7 21 2" xfId="13944" xr:uid="{00000000-0005-0000-0000-0000A1320000}"/>
    <cellStyle name="Normal 3 7 21 3" xfId="13945" xr:uid="{00000000-0005-0000-0000-0000A2320000}"/>
    <cellStyle name="Normal 3 7 22" xfId="2405" xr:uid="{00000000-0005-0000-0000-000014090000}"/>
    <cellStyle name="Normal 3 7 22 2" xfId="13946" xr:uid="{00000000-0005-0000-0000-0000A4320000}"/>
    <cellStyle name="Normal 3 7 22 3" xfId="13947" xr:uid="{00000000-0005-0000-0000-0000A5320000}"/>
    <cellStyle name="Normal 3 7 23" xfId="2406" xr:uid="{00000000-0005-0000-0000-000015090000}"/>
    <cellStyle name="Normal 3 7 23 2" xfId="13948" xr:uid="{00000000-0005-0000-0000-0000A7320000}"/>
    <cellStyle name="Normal 3 7 23 3" xfId="13949" xr:uid="{00000000-0005-0000-0000-0000A8320000}"/>
    <cellStyle name="Normal 3 7 24" xfId="13950" xr:uid="{00000000-0005-0000-0000-0000A9320000}"/>
    <cellStyle name="Normal 3 7 24 2" xfId="13951" xr:uid="{00000000-0005-0000-0000-0000AA320000}"/>
    <cellStyle name="Normal 3 7 25" xfId="13952" xr:uid="{00000000-0005-0000-0000-0000AB320000}"/>
    <cellStyle name="Normal 3 7 3" xfId="2407" xr:uid="{00000000-0005-0000-0000-000016090000}"/>
    <cellStyle name="Normal 3 7 3 2" xfId="13953" xr:uid="{00000000-0005-0000-0000-0000AD320000}"/>
    <cellStyle name="Normal 3 7 3 3" xfId="13954" xr:uid="{00000000-0005-0000-0000-0000AE320000}"/>
    <cellStyle name="Normal 3 7 4" xfId="2408" xr:uid="{00000000-0005-0000-0000-000017090000}"/>
    <cellStyle name="Normal 3 7 4 2" xfId="13955" xr:uid="{00000000-0005-0000-0000-0000B0320000}"/>
    <cellStyle name="Normal 3 7 4 3" xfId="13956" xr:uid="{00000000-0005-0000-0000-0000B1320000}"/>
    <cellStyle name="Normal 3 7 5" xfId="2409" xr:uid="{00000000-0005-0000-0000-000018090000}"/>
    <cellStyle name="Normal 3 7 5 2" xfId="13957" xr:uid="{00000000-0005-0000-0000-0000B3320000}"/>
    <cellStyle name="Normal 3 7 5 3" xfId="13958" xr:uid="{00000000-0005-0000-0000-0000B4320000}"/>
    <cellStyle name="Normal 3 7 6" xfId="2410" xr:uid="{00000000-0005-0000-0000-000019090000}"/>
    <cellStyle name="Normal 3 7 6 2" xfId="13959" xr:uid="{00000000-0005-0000-0000-0000B6320000}"/>
    <cellStyle name="Normal 3 7 6 3" xfId="13960" xr:uid="{00000000-0005-0000-0000-0000B7320000}"/>
    <cellStyle name="Normal 3 7 7" xfId="2411" xr:uid="{00000000-0005-0000-0000-00001A090000}"/>
    <cellStyle name="Normal 3 7 7 2" xfId="13961" xr:uid="{00000000-0005-0000-0000-0000B9320000}"/>
    <cellStyle name="Normal 3 7 7 3" xfId="13962" xr:uid="{00000000-0005-0000-0000-0000BA320000}"/>
    <cellStyle name="Normal 3 7 8" xfId="2412" xr:uid="{00000000-0005-0000-0000-00001B090000}"/>
    <cellStyle name="Normal 3 7 8 2" xfId="13963" xr:uid="{00000000-0005-0000-0000-0000BC320000}"/>
    <cellStyle name="Normal 3 7 8 3" xfId="13964" xr:uid="{00000000-0005-0000-0000-0000BD320000}"/>
    <cellStyle name="Normal 3 7 9" xfId="2413" xr:uid="{00000000-0005-0000-0000-00001C090000}"/>
    <cellStyle name="Normal 3 7 9 2" xfId="13965" xr:uid="{00000000-0005-0000-0000-0000BF320000}"/>
    <cellStyle name="Normal 3 7 9 3" xfId="13966" xr:uid="{00000000-0005-0000-0000-0000C0320000}"/>
    <cellStyle name="Normal 3 70" xfId="13967" xr:uid="{00000000-0005-0000-0000-0000C1320000}"/>
    <cellStyle name="Normal 3 70 2" xfId="13968" xr:uid="{00000000-0005-0000-0000-0000C2320000}"/>
    <cellStyle name="Normal 3 71" xfId="13969" xr:uid="{00000000-0005-0000-0000-0000C3320000}"/>
    <cellStyle name="Normal 3 71 2" xfId="13970" xr:uid="{00000000-0005-0000-0000-0000C4320000}"/>
    <cellStyle name="Normal 3 72" xfId="13971" xr:uid="{00000000-0005-0000-0000-0000C5320000}"/>
    <cellStyle name="Normal 3 72 2" xfId="13972" xr:uid="{00000000-0005-0000-0000-0000C6320000}"/>
    <cellStyle name="Normal 3 72 3" xfId="26829" xr:uid="{B9EAEE66-EBDE-4001-B80B-AB18134E9E7E}"/>
    <cellStyle name="Normal 3 73" xfId="13973" xr:uid="{00000000-0005-0000-0000-0000C7320000}"/>
    <cellStyle name="Normal 3 74" xfId="13974" xr:uid="{00000000-0005-0000-0000-0000C8320000}"/>
    <cellStyle name="Normal 3 75" xfId="13975" xr:uid="{00000000-0005-0000-0000-0000C9320000}"/>
    <cellStyle name="Normal 3 76" xfId="13976" xr:uid="{00000000-0005-0000-0000-0000CA320000}"/>
    <cellStyle name="Normal 3 77" xfId="13977" xr:uid="{00000000-0005-0000-0000-0000CB320000}"/>
    <cellStyle name="Normal 3 78" xfId="13978" xr:uid="{00000000-0005-0000-0000-0000CC320000}"/>
    <cellStyle name="Normal 3 79" xfId="13979" xr:uid="{00000000-0005-0000-0000-0000CD320000}"/>
    <cellStyle name="Normal 3 8" xfId="2414" xr:uid="{00000000-0005-0000-0000-00001D090000}"/>
    <cellStyle name="Normal 3 8 10" xfId="2415" xr:uid="{00000000-0005-0000-0000-00001E090000}"/>
    <cellStyle name="Normal 3 8 10 2" xfId="13980" xr:uid="{00000000-0005-0000-0000-0000D0320000}"/>
    <cellStyle name="Normal 3 8 10 3" xfId="13981" xr:uid="{00000000-0005-0000-0000-0000D1320000}"/>
    <cellStyle name="Normal 3 8 11" xfId="2416" xr:uid="{00000000-0005-0000-0000-00001F090000}"/>
    <cellStyle name="Normal 3 8 11 2" xfId="13982" xr:uid="{00000000-0005-0000-0000-0000D3320000}"/>
    <cellStyle name="Normal 3 8 11 3" xfId="13983" xr:uid="{00000000-0005-0000-0000-0000D4320000}"/>
    <cellStyle name="Normal 3 8 12" xfId="2417" xr:uid="{00000000-0005-0000-0000-000020090000}"/>
    <cellStyle name="Normal 3 8 12 2" xfId="13984" xr:uid="{00000000-0005-0000-0000-0000D6320000}"/>
    <cellStyle name="Normal 3 8 12 3" xfId="13985" xr:uid="{00000000-0005-0000-0000-0000D7320000}"/>
    <cellStyle name="Normal 3 8 13" xfId="2418" xr:uid="{00000000-0005-0000-0000-000021090000}"/>
    <cellStyle name="Normal 3 8 13 2" xfId="13986" xr:uid="{00000000-0005-0000-0000-0000D9320000}"/>
    <cellStyle name="Normal 3 8 13 3" xfId="13987" xr:uid="{00000000-0005-0000-0000-0000DA320000}"/>
    <cellStyle name="Normal 3 8 14" xfId="2419" xr:uid="{00000000-0005-0000-0000-000022090000}"/>
    <cellStyle name="Normal 3 8 14 2" xfId="13988" xr:uid="{00000000-0005-0000-0000-0000DC320000}"/>
    <cellStyle name="Normal 3 8 14 3" xfId="13989" xr:uid="{00000000-0005-0000-0000-0000DD320000}"/>
    <cellStyle name="Normal 3 8 15" xfId="2420" xr:uid="{00000000-0005-0000-0000-000023090000}"/>
    <cellStyle name="Normal 3 8 15 2" xfId="13990" xr:uid="{00000000-0005-0000-0000-0000DF320000}"/>
    <cellStyle name="Normal 3 8 15 3" xfId="13991" xr:uid="{00000000-0005-0000-0000-0000E0320000}"/>
    <cellStyle name="Normal 3 8 16" xfId="2421" xr:uid="{00000000-0005-0000-0000-000024090000}"/>
    <cellStyle name="Normal 3 8 16 2" xfId="13992" xr:uid="{00000000-0005-0000-0000-0000E2320000}"/>
    <cellStyle name="Normal 3 8 16 3" xfId="13993" xr:uid="{00000000-0005-0000-0000-0000E3320000}"/>
    <cellStyle name="Normal 3 8 17" xfId="2422" xr:uid="{00000000-0005-0000-0000-000025090000}"/>
    <cellStyle name="Normal 3 8 17 2" xfId="13994" xr:uid="{00000000-0005-0000-0000-0000E5320000}"/>
    <cellStyle name="Normal 3 8 17 3" xfId="13995" xr:uid="{00000000-0005-0000-0000-0000E6320000}"/>
    <cellStyle name="Normal 3 8 18" xfId="2423" xr:uid="{00000000-0005-0000-0000-000026090000}"/>
    <cellStyle name="Normal 3 8 18 2" xfId="13996" xr:uid="{00000000-0005-0000-0000-0000E8320000}"/>
    <cellStyle name="Normal 3 8 18 3" xfId="13997" xr:uid="{00000000-0005-0000-0000-0000E9320000}"/>
    <cellStyle name="Normal 3 8 19" xfId="2424" xr:uid="{00000000-0005-0000-0000-000027090000}"/>
    <cellStyle name="Normal 3 8 19 2" xfId="13998" xr:uid="{00000000-0005-0000-0000-0000EB320000}"/>
    <cellStyle name="Normal 3 8 19 3" xfId="13999" xr:uid="{00000000-0005-0000-0000-0000EC320000}"/>
    <cellStyle name="Normal 3 8 2" xfId="2425" xr:uid="{00000000-0005-0000-0000-000028090000}"/>
    <cellStyle name="Normal 3 8 2 2" xfId="14000" xr:uid="{00000000-0005-0000-0000-0000EE320000}"/>
    <cellStyle name="Normal 3 8 2 3" xfId="14001" xr:uid="{00000000-0005-0000-0000-0000EF320000}"/>
    <cellStyle name="Normal 3 8 20" xfId="2426" xr:uid="{00000000-0005-0000-0000-000029090000}"/>
    <cellStyle name="Normal 3 8 20 2" xfId="14002" xr:uid="{00000000-0005-0000-0000-0000F1320000}"/>
    <cellStyle name="Normal 3 8 20 3" xfId="14003" xr:uid="{00000000-0005-0000-0000-0000F2320000}"/>
    <cellStyle name="Normal 3 8 21" xfId="2427" xr:uid="{00000000-0005-0000-0000-00002A090000}"/>
    <cellStyle name="Normal 3 8 21 2" xfId="14004" xr:uid="{00000000-0005-0000-0000-0000F4320000}"/>
    <cellStyle name="Normal 3 8 21 3" xfId="14005" xr:uid="{00000000-0005-0000-0000-0000F5320000}"/>
    <cellStyle name="Normal 3 8 22" xfId="2428" xr:uid="{00000000-0005-0000-0000-00002B090000}"/>
    <cellStyle name="Normal 3 8 22 2" xfId="14006" xr:uid="{00000000-0005-0000-0000-0000F7320000}"/>
    <cellStyle name="Normal 3 8 22 3" xfId="14007" xr:uid="{00000000-0005-0000-0000-0000F8320000}"/>
    <cellStyle name="Normal 3 8 23" xfId="2429" xr:uid="{00000000-0005-0000-0000-00002C090000}"/>
    <cellStyle name="Normal 3 8 23 2" xfId="14008" xr:uid="{00000000-0005-0000-0000-0000FA320000}"/>
    <cellStyle name="Normal 3 8 23 3" xfId="14009" xr:uid="{00000000-0005-0000-0000-0000FB320000}"/>
    <cellStyle name="Normal 3 8 24" xfId="14010" xr:uid="{00000000-0005-0000-0000-0000FC320000}"/>
    <cellStyle name="Normal 3 8 25" xfId="14011" xr:uid="{00000000-0005-0000-0000-0000FD320000}"/>
    <cellStyle name="Normal 3 8 3" xfId="2430" xr:uid="{00000000-0005-0000-0000-00002D090000}"/>
    <cellStyle name="Normal 3 8 3 2" xfId="14012" xr:uid="{00000000-0005-0000-0000-0000FF320000}"/>
    <cellStyle name="Normal 3 8 3 3" xfId="14013" xr:uid="{00000000-0005-0000-0000-000000330000}"/>
    <cellStyle name="Normal 3 8 4" xfId="2431" xr:uid="{00000000-0005-0000-0000-00002E090000}"/>
    <cellStyle name="Normal 3 8 4 2" xfId="14014" xr:uid="{00000000-0005-0000-0000-000002330000}"/>
    <cellStyle name="Normal 3 8 4 3" xfId="14015" xr:uid="{00000000-0005-0000-0000-000003330000}"/>
    <cellStyle name="Normal 3 8 5" xfId="2432" xr:uid="{00000000-0005-0000-0000-00002F090000}"/>
    <cellStyle name="Normal 3 8 5 2" xfId="14016" xr:uid="{00000000-0005-0000-0000-000005330000}"/>
    <cellStyle name="Normal 3 8 5 3" xfId="14017" xr:uid="{00000000-0005-0000-0000-000006330000}"/>
    <cellStyle name="Normal 3 8 6" xfId="2433" xr:uid="{00000000-0005-0000-0000-000030090000}"/>
    <cellStyle name="Normal 3 8 6 2" xfId="14018" xr:uid="{00000000-0005-0000-0000-000008330000}"/>
    <cellStyle name="Normal 3 8 6 3" xfId="14019" xr:uid="{00000000-0005-0000-0000-000009330000}"/>
    <cellStyle name="Normal 3 8 7" xfId="2434" xr:uid="{00000000-0005-0000-0000-000031090000}"/>
    <cellStyle name="Normal 3 8 7 2" xfId="14020" xr:uid="{00000000-0005-0000-0000-00000B330000}"/>
    <cellStyle name="Normal 3 8 7 3" xfId="14021" xr:uid="{00000000-0005-0000-0000-00000C330000}"/>
    <cellStyle name="Normal 3 8 8" xfId="2435" xr:uid="{00000000-0005-0000-0000-000032090000}"/>
    <cellStyle name="Normal 3 8 8 2" xfId="14022" xr:uid="{00000000-0005-0000-0000-00000E330000}"/>
    <cellStyle name="Normal 3 8 8 3" xfId="14023" xr:uid="{00000000-0005-0000-0000-00000F330000}"/>
    <cellStyle name="Normal 3 8 9" xfId="2436" xr:uid="{00000000-0005-0000-0000-000033090000}"/>
    <cellStyle name="Normal 3 8 9 2" xfId="14024" xr:uid="{00000000-0005-0000-0000-000011330000}"/>
    <cellStyle name="Normal 3 8 9 3" xfId="14025" xr:uid="{00000000-0005-0000-0000-000012330000}"/>
    <cellStyle name="Normal 3 80" xfId="14026" xr:uid="{00000000-0005-0000-0000-000013330000}"/>
    <cellStyle name="Normal 3 81" xfId="14027" xr:uid="{00000000-0005-0000-0000-000014330000}"/>
    <cellStyle name="Normal 3 82" xfId="14028" xr:uid="{00000000-0005-0000-0000-000015330000}"/>
    <cellStyle name="Normal 3 83" xfId="14029" xr:uid="{00000000-0005-0000-0000-000016330000}"/>
    <cellStyle name="Normal 3 84" xfId="14030" xr:uid="{00000000-0005-0000-0000-000017330000}"/>
    <cellStyle name="Normal 3 85" xfId="14031" xr:uid="{00000000-0005-0000-0000-000018330000}"/>
    <cellStyle name="Normal 3 86" xfId="14032" xr:uid="{00000000-0005-0000-0000-000019330000}"/>
    <cellStyle name="Normal 3 87" xfId="14033" xr:uid="{00000000-0005-0000-0000-00001A330000}"/>
    <cellStyle name="Normal 3 88" xfId="14034" xr:uid="{00000000-0005-0000-0000-00001B330000}"/>
    <cellStyle name="Normal 3 89" xfId="14035" xr:uid="{00000000-0005-0000-0000-00001C330000}"/>
    <cellStyle name="Normal 3 9" xfId="2437" xr:uid="{00000000-0005-0000-0000-000034090000}"/>
    <cellStyle name="Normal 3 9 10" xfId="2438" xr:uid="{00000000-0005-0000-0000-000035090000}"/>
    <cellStyle name="Normal 3 9 10 2" xfId="14036" xr:uid="{00000000-0005-0000-0000-00001F330000}"/>
    <cellStyle name="Normal 3 9 10 3" xfId="14037" xr:uid="{00000000-0005-0000-0000-000020330000}"/>
    <cellStyle name="Normal 3 9 11" xfId="2439" xr:uid="{00000000-0005-0000-0000-000036090000}"/>
    <cellStyle name="Normal 3 9 11 2" xfId="14038" xr:uid="{00000000-0005-0000-0000-000022330000}"/>
    <cellStyle name="Normal 3 9 11 3" xfId="14039" xr:uid="{00000000-0005-0000-0000-000023330000}"/>
    <cellStyle name="Normal 3 9 12" xfId="2440" xr:uid="{00000000-0005-0000-0000-000037090000}"/>
    <cellStyle name="Normal 3 9 12 2" xfId="14040" xr:uid="{00000000-0005-0000-0000-000025330000}"/>
    <cellStyle name="Normal 3 9 12 3" xfId="14041" xr:uid="{00000000-0005-0000-0000-000026330000}"/>
    <cellStyle name="Normal 3 9 13" xfId="2441" xr:uid="{00000000-0005-0000-0000-000038090000}"/>
    <cellStyle name="Normal 3 9 13 2" xfId="14042" xr:uid="{00000000-0005-0000-0000-000028330000}"/>
    <cellStyle name="Normal 3 9 13 3" xfId="14043" xr:uid="{00000000-0005-0000-0000-000029330000}"/>
    <cellStyle name="Normal 3 9 14" xfId="2442" xr:uid="{00000000-0005-0000-0000-000039090000}"/>
    <cellStyle name="Normal 3 9 14 2" xfId="14044" xr:uid="{00000000-0005-0000-0000-00002B330000}"/>
    <cellStyle name="Normal 3 9 14 3" xfId="14045" xr:uid="{00000000-0005-0000-0000-00002C330000}"/>
    <cellStyle name="Normal 3 9 15" xfId="2443" xr:uid="{00000000-0005-0000-0000-00003A090000}"/>
    <cellStyle name="Normal 3 9 15 2" xfId="14046" xr:uid="{00000000-0005-0000-0000-00002E330000}"/>
    <cellStyle name="Normal 3 9 15 3" xfId="14047" xr:uid="{00000000-0005-0000-0000-00002F330000}"/>
    <cellStyle name="Normal 3 9 16" xfId="2444" xr:uid="{00000000-0005-0000-0000-00003B090000}"/>
    <cellStyle name="Normal 3 9 16 2" xfId="14048" xr:uid="{00000000-0005-0000-0000-000031330000}"/>
    <cellStyle name="Normal 3 9 16 3" xfId="14049" xr:uid="{00000000-0005-0000-0000-000032330000}"/>
    <cellStyle name="Normal 3 9 17" xfId="2445" xr:uid="{00000000-0005-0000-0000-00003C090000}"/>
    <cellStyle name="Normal 3 9 17 2" xfId="14050" xr:uid="{00000000-0005-0000-0000-000034330000}"/>
    <cellStyle name="Normal 3 9 17 3" xfId="14051" xr:uid="{00000000-0005-0000-0000-000035330000}"/>
    <cellStyle name="Normal 3 9 18" xfId="2446" xr:uid="{00000000-0005-0000-0000-00003D090000}"/>
    <cellStyle name="Normal 3 9 18 2" xfId="14052" xr:uid="{00000000-0005-0000-0000-000037330000}"/>
    <cellStyle name="Normal 3 9 18 3" xfId="14053" xr:uid="{00000000-0005-0000-0000-000038330000}"/>
    <cellStyle name="Normal 3 9 19" xfId="2447" xr:uid="{00000000-0005-0000-0000-00003E090000}"/>
    <cellStyle name="Normal 3 9 19 2" xfId="14054" xr:uid="{00000000-0005-0000-0000-00003A330000}"/>
    <cellStyle name="Normal 3 9 19 3" xfId="14055" xr:uid="{00000000-0005-0000-0000-00003B330000}"/>
    <cellStyle name="Normal 3 9 2" xfId="2448" xr:uid="{00000000-0005-0000-0000-00003F090000}"/>
    <cellStyle name="Normal 3 9 2 2" xfId="14056" xr:uid="{00000000-0005-0000-0000-00003D330000}"/>
    <cellStyle name="Normal 3 9 2 3" xfId="14057" xr:uid="{00000000-0005-0000-0000-00003E330000}"/>
    <cellStyle name="Normal 3 9 20" xfId="2449" xr:uid="{00000000-0005-0000-0000-000040090000}"/>
    <cellStyle name="Normal 3 9 20 2" xfId="14058" xr:uid="{00000000-0005-0000-0000-000040330000}"/>
    <cellStyle name="Normal 3 9 20 3" xfId="14059" xr:uid="{00000000-0005-0000-0000-000041330000}"/>
    <cellStyle name="Normal 3 9 21" xfId="2450" xr:uid="{00000000-0005-0000-0000-000041090000}"/>
    <cellStyle name="Normal 3 9 21 2" xfId="14060" xr:uid="{00000000-0005-0000-0000-000043330000}"/>
    <cellStyle name="Normal 3 9 21 3" xfId="14061" xr:uid="{00000000-0005-0000-0000-000044330000}"/>
    <cellStyle name="Normal 3 9 22" xfId="2451" xr:uid="{00000000-0005-0000-0000-000042090000}"/>
    <cellStyle name="Normal 3 9 22 2" xfId="14062" xr:uid="{00000000-0005-0000-0000-000046330000}"/>
    <cellStyle name="Normal 3 9 22 3" xfId="14063" xr:uid="{00000000-0005-0000-0000-000047330000}"/>
    <cellStyle name="Normal 3 9 23" xfId="2452" xr:uid="{00000000-0005-0000-0000-000043090000}"/>
    <cellStyle name="Normal 3 9 23 2" xfId="14064" xr:uid="{00000000-0005-0000-0000-000049330000}"/>
    <cellStyle name="Normal 3 9 23 3" xfId="14065" xr:uid="{00000000-0005-0000-0000-00004A330000}"/>
    <cellStyle name="Normal 3 9 24" xfId="14066" xr:uid="{00000000-0005-0000-0000-00004B330000}"/>
    <cellStyle name="Normal 3 9 25" xfId="14067" xr:uid="{00000000-0005-0000-0000-00004C330000}"/>
    <cellStyle name="Normal 3 9 3" xfId="2453" xr:uid="{00000000-0005-0000-0000-000044090000}"/>
    <cellStyle name="Normal 3 9 3 2" xfId="14068" xr:uid="{00000000-0005-0000-0000-00004E330000}"/>
    <cellStyle name="Normal 3 9 3 3" xfId="14069" xr:uid="{00000000-0005-0000-0000-00004F330000}"/>
    <cellStyle name="Normal 3 9 4" xfId="2454" xr:uid="{00000000-0005-0000-0000-000045090000}"/>
    <cellStyle name="Normal 3 9 4 2" xfId="14070" xr:uid="{00000000-0005-0000-0000-000051330000}"/>
    <cellStyle name="Normal 3 9 4 3" xfId="14071" xr:uid="{00000000-0005-0000-0000-000052330000}"/>
    <cellStyle name="Normal 3 9 5" xfId="2455" xr:uid="{00000000-0005-0000-0000-000046090000}"/>
    <cellStyle name="Normal 3 9 5 2" xfId="14072" xr:uid="{00000000-0005-0000-0000-000054330000}"/>
    <cellStyle name="Normal 3 9 5 3" xfId="14073" xr:uid="{00000000-0005-0000-0000-000055330000}"/>
    <cellStyle name="Normal 3 9 6" xfId="2456" xr:uid="{00000000-0005-0000-0000-000047090000}"/>
    <cellStyle name="Normal 3 9 6 2" xfId="14074" xr:uid="{00000000-0005-0000-0000-000057330000}"/>
    <cellStyle name="Normal 3 9 6 3" xfId="14075" xr:uid="{00000000-0005-0000-0000-000058330000}"/>
    <cellStyle name="Normal 3 9 7" xfId="2457" xr:uid="{00000000-0005-0000-0000-000048090000}"/>
    <cellStyle name="Normal 3 9 7 2" xfId="14076" xr:uid="{00000000-0005-0000-0000-00005A330000}"/>
    <cellStyle name="Normal 3 9 7 3" xfId="14077" xr:uid="{00000000-0005-0000-0000-00005B330000}"/>
    <cellStyle name="Normal 3 9 8" xfId="2458" xr:uid="{00000000-0005-0000-0000-000049090000}"/>
    <cellStyle name="Normal 3 9 8 2" xfId="14078" xr:uid="{00000000-0005-0000-0000-00005D330000}"/>
    <cellStyle name="Normal 3 9 8 3" xfId="14079" xr:uid="{00000000-0005-0000-0000-00005E330000}"/>
    <cellStyle name="Normal 3 9 9" xfId="2459" xr:uid="{00000000-0005-0000-0000-00004A090000}"/>
    <cellStyle name="Normal 3 9 9 2" xfId="14080" xr:uid="{00000000-0005-0000-0000-000060330000}"/>
    <cellStyle name="Normal 3 9 9 3" xfId="14081" xr:uid="{00000000-0005-0000-0000-000061330000}"/>
    <cellStyle name="Normal 3 90" xfId="14082" xr:uid="{00000000-0005-0000-0000-000062330000}"/>
    <cellStyle name="Normal 3 91" xfId="14083" xr:uid="{00000000-0005-0000-0000-000063330000}"/>
    <cellStyle name="Normal 3 92" xfId="14084" xr:uid="{00000000-0005-0000-0000-000064330000}"/>
    <cellStyle name="Normal 3 93" xfId="14085" xr:uid="{00000000-0005-0000-0000-000065330000}"/>
    <cellStyle name="Normal 3 94" xfId="14086" xr:uid="{00000000-0005-0000-0000-000066330000}"/>
    <cellStyle name="Normal 3 95" xfId="14087" xr:uid="{00000000-0005-0000-0000-000067330000}"/>
    <cellStyle name="Normal 3 96" xfId="14088" xr:uid="{00000000-0005-0000-0000-000068330000}"/>
    <cellStyle name="Normal 3 97" xfId="14089" xr:uid="{00000000-0005-0000-0000-000069330000}"/>
    <cellStyle name="Normal 3 98" xfId="14090" xr:uid="{00000000-0005-0000-0000-00006A330000}"/>
    <cellStyle name="Normal 3 99" xfId="14091" xr:uid="{00000000-0005-0000-0000-00006B330000}"/>
    <cellStyle name="Normal 3_Commitments" xfId="14092" xr:uid="{00000000-0005-0000-0000-00006C330000}"/>
    <cellStyle name="Normal 30" xfId="2919" xr:uid="{00000000-0005-0000-0000-00004C090000}"/>
    <cellStyle name="Normal 30 2" xfId="14093" xr:uid="{00000000-0005-0000-0000-00006E330000}"/>
    <cellStyle name="Normal 30 3" xfId="30" xr:uid="{00000000-0005-0000-0000-000020000000}"/>
    <cellStyle name="Normal 30 3 2" xfId="132" xr:uid="{00000000-0005-0000-0000-000020000000}"/>
    <cellStyle name="Normal 30 3 2 2" xfId="20696" xr:uid="{4BA7CCCC-0BC3-44FA-B966-DC3C8982227A}"/>
    <cellStyle name="Normal 30 3 3" xfId="14094" xr:uid="{00000000-0005-0000-0000-00006F330000}"/>
    <cellStyle name="Normal 30 3 4" xfId="20623" xr:uid="{DE459E87-FE9D-47D0-AFB8-6DB83797BAB6}"/>
    <cellStyle name="Normal 30 4" xfId="14095" xr:uid="{00000000-0005-0000-0000-000070330000}"/>
    <cellStyle name="Normal 30 5" xfId="14096" xr:uid="{00000000-0005-0000-0000-000071330000}"/>
    <cellStyle name="Normal 30 6" xfId="5359" xr:uid="{00000000-0005-0000-0000-00006D330000}"/>
    <cellStyle name="Normal 30 7" xfId="20991" xr:uid="{CAAACF5A-075B-4290-836B-4439370579E0}"/>
    <cellStyle name="Normal 31" xfId="2918" xr:uid="{00000000-0005-0000-0000-00004D090000}"/>
    <cellStyle name="Normal 31 2" xfId="14097" xr:uid="{00000000-0005-0000-0000-000073330000}"/>
    <cellStyle name="Normal 31 3" xfId="14098" xr:uid="{00000000-0005-0000-0000-000074330000}"/>
    <cellStyle name="Normal 31 4" xfId="14099" xr:uid="{00000000-0005-0000-0000-000075330000}"/>
    <cellStyle name="Normal 31 5" xfId="14100" xr:uid="{00000000-0005-0000-0000-000076330000}"/>
    <cellStyle name="Normal 31 6" xfId="5358" xr:uid="{00000000-0005-0000-0000-000072330000}"/>
    <cellStyle name="Normal 31 7" xfId="20990" xr:uid="{198FDA8A-01C1-4D7C-A158-0E4036930A80}"/>
    <cellStyle name="Normal 32" xfId="2996" xr:uid="{00000000-0005-0000-0000-00004E090000}"/>
    <cellStyle name="Normal 32 2" xfId="14101" xr:uid="{00000000-0005-0000-0000-000078330000}"/>
    <cellStyle name="Normal 32 3" xfId="14102" xr:uid="{00000000-0005-0000-0000-000079330000}"/>
    <cellStyle name="Normal 32 4" xfId="14103" xr:uid="{00000000-0005-0000-0000-00007A330000}"/>
    <cellStyle name="Normal 32 5" xfId="14104" xr:uid="{00000000-0005-0000-0000-00007B330000}"/>
    <cellStyle name="Normal 32 6" xfId="5357" xr:uid="{00000000-0005-0000-0000-000077330000}"/>
    <cellStyle name="Normal 32 7" xfId="21068" xr:uid="{E83BAB6D-39A8-40E6-AFE2-9864922C1220}"/>
    <cellStyle name="Normal 33" xfId="2993" xr:uid="{00000000-0005-0000-0000-00004F090000}"/>
    <cellStyle name="Normal 33 2" xfId="14105" xr:uid="{00000000-0005-0000-0000-00007D330000}"/>
    <cellStyle name="Normal 33 2 2" xfId="14106" xr:uid="{00000000-0005-0000-0000-00007E330000}"/>
    <cellStyle name="Normal 33 2 3" xfId="14107" xr:uid="{00000000-0005-0000-0000-00007F330000}"/>
    <cellStyle name="Normal 33 3" xfId="46" xr:uid="{00000000-0005-0000-0000-000021000000}"/>
    <cellStyle name="Normal 33 3 2" xfId="148" xr:uid="{00000000-0005-0000-0000-000021000000}"/>
    <cellStyle name="Normal 33 3 2 2" xfId="20712" xr:uid="{C47BAA36-14AC-4B94-9E61-F4760D1AFFF4}"/>
    <cellStyle name="Normal 33 3 3" xfId="14108" xr:uid="{00000000-0005-0000-0000-000080330000}"/>
    <cellStyle name="Normal 33 3 4" xfId="20639" xr:uid="{39040070-7E06-41FB-B8F0-9DAF8585B921}"/>
    <cellStyle name="Normal 33 4" xfId="14109" xr:uid="{00000000-0005-0000-0000-000081330000}"/>
    <cellStyle name="Normal 33 5" xfId="14110" xr:uid="{00000000-0005-0000-0000-000082330000}"/>
    <cellStyle name="Normal 33 6" xfId="14111" xr:uid="{00000000-0005-0000-0000-000083330000}"/>
    <cellStyle name="Normal 33 7" xfId="5356" xr:uid="{00000000-0005-0000-0000-00007C330000}"/>
    <cellStyle name="Normal 33 8" xfId="21065" xr:uid="{F3721A70-0D3D-46A1-B867-7168A30FEFE7}"/>
    <cellStyle name="Normal 34" xfId="2992" xr:uid="{00000000-0005-0000-0000-000050090000}"/>
    <cellStyle name="Normal 34 2" xfId="14112" xr:uid="{00000000-0005-0000-0000-000085330000}"/>
    <cellStyle name="Normal 34 3" xfId="47" xr:uid="{00000000-0005-0000-0000-000022000000}"/>
    <cellStyle name="Normal 34 3 2" xfId="149" xr:uid="{00000000-0005-0000-0000-000022000000}"/>
    <cellStyle name="Normal 34 3 2 2" xfId="20713" xr:uid="{EFB4D0B0-6D4C-4457-A62B-1B220A468A1A}"/>
    <cellStyle name="Normal 34 3 3" xfId="14113" xr:uid="{00000000-0005-0000-0000-000086330000}"/>
    <cellStyle name="Normal 34 3 4" xfId="20640" xr:uid="{3807D229-66A8-4EA0-8085-989A6A918E96}"/>
    <cellStyle name="Normal 34 4" xfId="14114" xr:uid="{00000000-0005-0000-0000-000087330000}"/>
    <cellStyle name="Normal 34 5" xfId="14115" xr:uid="{00000000-0005-0000-0000-000088330000}"/>
    <cellStyle name="Normal 34 6" xfId="5355" xr:uid="{00000000-0005-0000-0000-000084330000}"/>
    <cellStyle name="Normal 34 7" xfId="21064" xr:uid="{D4D89274-B876-46AA-8B11-8948CE6F027D}"/>
    <cellStyle name="Normal 344 6" xfId="20569" xr:uid="{C796EF72-A3AD-49B7-A90F-CDCDC6477B26}"/>
    <cellStyle name="Normal 344 6 2" xfId="28942" xr:uid="{34E01046-E2C4-4B0E-A279-973645774B9F}"/>
    <cellStyle name="Normal 344 6 3" xfId="31621" xr:uid="{92403C57-F9C9-4C39-91DF-25B8400C0AD5}"/>
    <cellStyle name="Normal 344 6 4" xfId="31633" xr:uid="{3C608C26-B62E-4270-B4D8-3F06AB608DAD}"/>
    <cellStyle name="Normal 35" xfId="2989" xr:uid="{00000000-0005-0000-0000-000051090000}"/>
    <cellStyle name="Normal 35 2" xfId="14116" xr:uid="{00000000-0005-0000-0000-00008A330000}"/>
    <cellStyle name="Normal 35 3" xfId="48" xr:uid="{00000000-0005-0000-0000-000023000000}"/>
    <cellStyle name="Normal 35 3 2" xfId="150" xr:uid="{00000000-0005-0000-0000-000023000000}"/>
    <cellStyle name="Normal 35 3 2 2" xfId="20714" xr:uid="{41028DC6-2A6A-4274-8994-982CECE8ECB9}"/>
    <cellStyle name="Normal 35 3 3" xfId="14117" xr:uid="{00000000-0005-0000-0000-00008B330000}"/>
    <cellStyle name="Normal 35 3 4" xfId="20641" xr:uid="{107FF608-C9D1-464D-926D-ED723780AE3C}"/>
    <cellStyle name="Normal 35 4" xfId="14118" xr:uid="{00000000-0005-0000-0000-00008C330000}"/>
    <cellStyle name="Normal 35 5" xfId="14119" xr:uid="{00000000-0005-0000-0000-00008D330000}"/>
    <cellStyle name="Normal 35 6" xfId="5354" xr:uid="{00000000-0005-0000-0000-000089330000}"/>
    <cellStyle name="Normal 35 7" xfId="21061" xr:uid="{07FD66D9-3A18-475C-90D9-DB8999C7C13F}"/>
    <cellStyle name="Normal 36" xfId="2986" xr:uid="{00000000-0005-0000-0000-000052090000}"/>
    <cellStyle name="Normal 36 2" xfId="14120" xr:uid="{00000000-0005-0000-0000-00008F330000}"/>
    <cellStyle name="Normal 36 3" xfId="14121" xr:uid="{00000000-0005-0000-0000-000090330000}"/>
    <cellStyle name="Normal 36 4" xfId="14122" xr:uid="{00000000-0005-0000-0000-000091330000}"/>
    <cellStyle name="Normal 36 5" xfId="14123" xr:uid="{00000000-0005-0000-0000-000092330000}"/>
    <cellStyle name="Normal 36 6" xfId="5353" xr:uid="{00000000-0005-0000-0000-00008E330000}"/>
    <cellStyle name="Normal 36 7" xfId="21058" xr:uid="{F775CFE4-091C-4F33-862B-E3D421D9A80C}"/>
    <cellStyle name="Normal 37" xfId="2983" xr:uid="{00000000-0005-0000-0000-000053090000}"/>
    <cellStyle name="Normal 37 2" xfId="14124" xr:uid="{00000000-0005-0000-0000-000094330000}"/>
    <cellStyle name="Normal 37 3" xfId="14125" xr:uid="{00000000-0005-0000-0000-000095330000}"/>
    <cellStyle name="Normal 37 4" xfId="14126" xr:uid="{00000000-0005-0000-0000-000096330000}"/>
    <cellStyle name="Normal 37 5" xfId="14127" xr:uid="{00000000-0005-0000-0000-000097330000}"/>
    <cellStyle name="Normal 37 6" xfId="5352" xr:uid="{00000000-0005-0000-0000-000093330000}"/>
    <cellStyle name="Normal 37 7" xfId="21055" xr:uid="{977A430D-432C-4475-B25E-F01B151F9CC7}"/>
    <cellStyle name="Normal 38" xfId="2980" xr:uid="{00000000-0005-0000-0000-000054090000}"/>
    <cellStyle name="Normal 38 2" xfId="14128" xr:uid="{00000000-0005-0000-0000-000099330000}"/>
    <cellStyle name="Normal 38 3" xfId="32" xr:uid="{00000000-0005-0000-0000-000024000000}"/>
    <cellStyle name="Normal 38 3 2" xfId="134" xr:uid="{00000000-0005-0000-0000-000024000000}"/>
    <cellStyle name="Normal 38 3 2 2" xfId="20698" xr:uid="{6F77249B-14E2-4E36-B1C5-07BA848B2FF8}"/>
    <cellStyle name="Normal 38 3 3" xfId="14129" xr:uid="{00000000-0005-0000-0000-00009A330000}"/>
    <cellStyle name="Normal 38 3 4" xfId="20625" xr:uid="{A3DC047E-F5E1-415C-A4EA-54E2666C3312}"/>
    <cellStyle name="Normal 38 4" xfId="14130" xr:uid="{00000000-0005-0000-0000-00009B330000}"/>
    <cellStyle name="Normal 38 5" xfId="14131" xr:uid="{00000000-0005-0000-0000-00009C330000}"/>
    <cellStyle name="Normal 38 6" xfId="5351" xr:uid="{00000000-0005-0000-0000-000098330000}"/>
    <cellStyle name="Normal 38 7" xfId="21052" xr:uid="{86CCC62E-A55A-4FC6-BDF2-072ACD843264}"/>
    <cellStyle name="Normal 39" xfId="2977" xr:uid="{00000000-0005-0000-0000-000055090000}"/>
    <cellStyle name="Normal 39 2" xfId="14132" xr:uid="{00000000-0005-0000-0000-00009E330000}"/>
    <cellStyle name="Normal 39 2 2" xfId="14133" xr:uid="{00000000-0005-0000-0000-00009F330000}"/>
    <cellStyle name="Normal 39 2 2 2" xfId="14134" xr:uid="{00000000-0005-0000-0000-0000A0330000}"/>
    <cellStyle name="Normal 39 2 3" xfId="14135" xr:uid="{00000000-0005-0000-0000-0000A1330000}"/>
    <cellStyle name="Normal 39 3" xfId="33" xr:uid="{00000000-0005-0000-0000-000025000000}"/>
    <cellStyle name="Normal 39 3 2" xfId="135" xr:uid="{00000000-0005-0000-0000-000025000000}"/>
    <cellStyle name="Normal 39 3 2 2" xfId="20699" xr:uid="{F87D821D-5D02-49D1-B766-7DA1D8B2EC02}"/>
    <cellStyle name="Normal 39 3 3" xfId="14136" xr:uid="{00000000-0005-0000-0000-0000A2330000}"/>
    <cellStyle name="Normal 39 3 4" xfId="20626" xr:uid="{AB2D7E7F-67F0-44B9-AA6E-74A3AB7F63D5}"/>
    <cellStyle name="Normal 39 4" xfId="14137" xr:uid="{00000000-0005-0000-0000-0000A3330000}"/>
    <cellStyle name="Normal 39 5" xfId="14138" xr:uid="{00000000-0005-0000-0000-0000A4330000}"/>
    <cellStyle name="Normal 39 6" xfId="14139" xr:uid="{00000000-0005-0000-0000-0000A5330000}"/>
    <cellStyle name="Normal 39 7" xfId="5350" xr:uid="{00000000-0005-0000-0000-00009D330000}"/>
    <cellStyle name="Normal 39 8" xfId="21049" xr:uid="{1860ED42-4BBC-4020-9EE2-E77EB128A335}"/>
    <cellStyle name="Normal 4" xfId="2460" xr:uid="{00000000-0005-0000-0000-000056090000}"/>
    <cellStyle name="Normal 4 10" xfId="14140" xr:uid="{00000000-0005-0000-0000-0000A7330000}"/>
    <cellStyle name="Normal 4 10 2" xfId="14141" xr:uid="{00000000-0005-0000-0000-0000A8330000}"/>
    <cellStyle name="Normal 4 10 2 2" xfId="14142" xr:uid="{00000000-0005-0000-0000-0000A9330000}"/>
    <cellStyle name="Normal 4 10 2 2 2" xfId="14143" xr:uid="{00000000-0005-0000-0000-0000AA330000}"/>
    <cellStyle name="Normal 4 10 2 2 3" xfId="14144" xr:uid="{00000000-0005-0000-0000-0000AB330000}"/>
    <cellStyle name="Normal 4 10 2 3" xfId="14145" xr:uid="{00000000-0005-0000-0000-0000AC330000}"/>
    <cellStyle name="Normal 4 10 2 4" xfId="14146" xr:uid="{00000000-0005-0000-0000-0000AD330000}"/>
    <cellStyle name="Normal 4 10 2 4 2" xfId="26837" xr:uid="{A2B435F7-64A5-49E0-9193-EBC514FA681C}"/>
    <cellStyle name="Normal 4 10 2 5" xfId="14147" xr:uid="{00000000-0005-0000-0000-0000AE330000}"/>
    <cellStyle name="Normal 4 10 2 5 2" xfId="26838" xr:uid="{54DFB3B5-6507-4DD8-986E-0B91DCF314F9}"/>
    <cellStyle name="Normal 4 10 2 6" xfId="14148" xr:uid="{00000000-0005-0000-0000-0000AF330000}"/>
    <cellStyle name="Normal 4 10 3" xfId="14149" xr:uid="{00000000-0005-0000-0000-0000B0330000}"/>
    <cellStyle name="Normal 4 10 3 2" xfId="14150" xr:uid="{00000000-0005-0000-0000-0000B1330000}"/>
    <cellStyle name="Normal 4 10 3 3" xfId="14151" xr:uid="{00000000-0005-0000-0000-0000B2330000}"/>
    <cellStyle name="Normal 4 10 4" xfId="14152" xr:uid="{00000000-0005-0000-0000-0000B3330000}"/>
    <cellStyle name="Normal 4 10 5" xfId="14153" xr:uid="{00000000-0005-0000-0000-0000B4330000}"/>
    <cellStyle name="Normal 4 10 5 2" xfId="26840" xr:uid="{0D2771B0-AE4A-45AD-8AEA-27EB89B9993D}"/>
    <cellStyle name="Normal 4 10 6" xfId="14154" xr:uid="{00000000-0005-0000-0000-0000B5330000}"/>
    <cellStyle name="Normal 4 10 6 2" xfId="26841" xr:uid="{CCD4242A-DE7A-4899-A058-75B83F29C78B}"/>
    <cellStyle name="Normal 4 10 7" xfId="14155" xr:uid="{00000000-0005-0000-0000-0000B6330000}"/>
    <cellStyle name="Normal 4 11" xfId="14156" xr:uid="{00000000-0005-0000-0000-0000B7330000}"/>
    <cellStyle name="Normal 4 11 2" xfId="14157" xr:uid="{00000000-0005-0000-0000-0000B8330000}"/>
    <cellStyle name="Normal 4 11 2 2" xfId="14158" xr:uid="{00000000-0005-0000-0000-0000B9330000}"/>
    <cellStyle name="Normal 4 11 2 2 2" xfId="14159" xr:uid="{00000000-0005-0000-0000-0000BA330000}"/>
    <cellStyle name="Normal 4 11 2 2 3" xfId="14160" xr:uid="{00000000-0005-0000-0000-0000BB330000}"/>
    <cellStyle name="Normal 4 11 2 3" xfId="14161" xr:uid="{00000000-0005-0000-0000-0000BC330000}"/>
    <cellStyle name="Normal 4 11 2 4" xfId="14162" xr:uid="{00000000-0005-0000-0000-0000BD330000}"/>
    <cellStyle name="Normal 4 11 2 4 2" xfId="26842" xr:uid="{0989AA4C-41D4-4782-BBD5-212CC431C577}"/>
    <cellStyle name="Normal 4 11 2 5" xfId="14163" xr:uid="{00000000-0005-0000-0000-0000BE330000}"/>
    <cellStyle name="Normal 4 11 2 5 2" xfId="26843" xr:uid="{A592EB87-F5CA-497A-973D-11F6B3EA25C9}"/>
    <cellStyle name="Normal 4 11 2 6" xfId="14164" xr:uid="{00000000-0005-0000-0000-0000BF330000}"/>
    <cellStyle name="Normal 4 11 3" xfId="14165" xr:uid="{00000000-0005-0000-0000-0000C0330000}"/>
    <cellStyle name="Normal 4 11 3 2" xfId="14166" xr:uid="{00000000-0005-0000-0000-0000C1330000}"/>
    <cellStyle name="Normal 4 11 3 3" xfId="14167" xr:uid="{00000000-0005-0000-0000-0000C2330000}"/>
    <cellStyle name="Normal 4 11 4" xfId="14168" xr:uid="{00000000-0005-0000-0000-0000C3330000}"/>
    <cellStyle name="Normal 4 11 5" xfId="14169" xr:uid="{00000000-0005-0000-0000-0000C4330000}"/>
    <cellStyle name="Normal 4 11 5 2" xfId="26844" xr:uid="{E9BDC7BD-61E4-4610-AEAF-DEA26EBF4420}"/>
    <cellStyle name="Normal 4 11 6" xfId="14170" xr:uid="{00000000-0005-0000-0000-0000C5330000}"/>
    <cellStyle name="Normal 4 11 6 2" xfId="26845" xr:uid="{66F47A55-8358-4870-9C17-7FC1BCDED3B9}"/>
    <cellStyle name="Normal 4 11 7" xfId="14171" xr:uid="{00000000-0005-0000-0000-0000C6330000}"/>
    <cellStyle name="Normal 4 12" xfId="14172" xr:uid="{00000000-0005-0000-0000-0000C7330000}"/>
    <cellStyle name="Normal 4 12 2" xfId="14173" xr:uid="{00000000-0005-0000-0000-0000C8330000}"/>
    <cellStyle name="Normal 4 12 2 2" xfId="14174" xr:uid="{00000000-0005-0000-0000-0000C9330000}"/>
    <cellStyle name="Normal 4 12 2 2 2" xfId="14175" xr:uid="{00000000-0005-0000-0000-0000CA330000}"/>
    <cellStyle name="Normal 4 12 2 2 3" xfId="14176" xr:uid="{00000000-0005-0000-0000-0000CB330000}"/>
    <cellStyle name="Normal 4 12 2 3" xfId="14177" xr:uid="{00000000-0005-0000-0000-0000CC330000}"/>
    <cellStyle name="Normal 4 12 2 4" xfId="14178" xr:uid="{00000000-0005-0000-0000-0000CD330000}"/>
    <cellStyle name="Normal 4 12 2 4 2" xfId="26846" xr:uid="{75508D9E-F687-4F76-B7F4-F90383C82B19}"/>
    <cellStyle name="Normal 4 12 2 5" xfId="14179" xr:uid="{00000000-0005-0000-0000-0000CE330000}"/>
    <cellStyle name="Normal 4 12 2 5 2" xfId="26847" xr:uid="{133728DB-2A13-44CD-A28C-A70A00937B1A}"/>
    <cellStyle name="Normal 4 12 2 6" xfId="14180" xr:uid="{00000000-0005-0000-0000-0000CF330000}"/>
    <cellStyle name="Normal 4 12 3" xfId="14181" xr:uid="{00000000-0005-0000-0000-0000D0330000}"/>
    <cellStyle name="Normal 4 12 3 2" xfId="14182" xr:uid="{00000000-0005-0000-0000-0000D1330000}"/>
    <cellStyle name="Normal 4 12 3 3" xfId="14183" xr:uid="{00000000-0005-0000-0000-0000D2330000}"/>
    <cellStyle name="Normal 4 12 4" xfId="14184" xr:uid="{00000000-0005-0000-0000-0000D3330000}"/>
    <cellStyle name="Normal 4 12 5" xfId="14185" xr:uid="{00000000-0005-0000-0000-0000D4330000}"/>
    <cellStyle name="Normal 4 12 5 2" xfId="26848" xr:uid="{7F26881B-510C-4229-BB95-5350DB895EA1}"/>
    <cellStyle name="Normal 4 12 6" xfId="14186" xr:uid="{00000000-0005-0000-0000-0000D5330000}"/>
    <cellStyle name="Normal 4 12 6 2" xfId="26849" xr:uid="{A97E7A91-9805-4D27-976D-6A917AE46321}"/>
    <cellStyle name="Normal 4 12 7" xfId="14187" xr:uid="{00000000-0005-0000-0000-0000D6330000}"/>
    <cellStyle name="Normal 4 13" xfId="14188" xr:uid="{00000000-0005-0000-0000-0000D7330000}"/>
    <cellStyle name="Normal 4 13 2" xfId="14189" xr:uid="{00000000-0005-0000-0000-0000D8330000}"/>
    <cellStyle name="Normal 4 13 2 2" xfId="14190" xr:uid="{00000000-0005-0000-0000-0000D9330000}"/>
    <cellStyle name="Normal 4 13 2 3" xfId="14191" xr:uid="{00000000-0005-0000-0000-0000DA330000}"/>
    <cellStyle name="Normal 4 13 3" xfId="14192" xr:uid="{00000000-0005-0000-0000-0000DB330000}"/>
    <cellStyle name="Normal 4 13 4" xfId="14193" xr:uid="{00000000-0005-0000-0000-0000DC330000}"/>
    <cellStyle name="Normal 4 13 4 2" xfId="26850" xr:uid="{E53645F8-60C4-4298-BF2A-F4F8A83E8E51}"/>
    <cellStyle name="Normal 4 13 5" xfId="14194" xr:uid="{00000000-0005-0000-0000-0000DD330000}"/>
    <cellStyle name="Normal 4 13 6" xfId="14195" xr:uid="{00000000-0005-0000-0000-0000DE330000}"/>
    <cellStyle name="Normal 4 14" xfId="14196" xr:uid="{00000000-0005-0000-0000-0000DF330000}"/>
    <cellStyle name="Normal 4 14 2" xfId="14197" xr:uid="{00000000-0005-0000-0000-0000E0330000}"/>
    <cellStyle name="Normal 4 14 2 2" xfId="14198" xr:uid="{00000000-0005-0000-0000-0000E1330000}"/>
    <cellStyle name="Normal 4 14 2 3" xfId="14199" xr:uid="{00000000-0005-0000-0000-0000E2330000}"/>
    <cellStyle name="Normal 4 14 3" xfId="14200" xr:uid="{00000000-0005-0000-0000-0000E3330000}"/>
    <cellStyle name="Normal 4 14 4" xfId="14201" xr:uid="{00000000-0005-0000-0000-0000E4330000}"/>
    <cellStyle name="Normal 4 14 4 2" xfId="26851" xr:uid="{2018C17D-7820-4E3A-A16A-F5440873C3BA}"/>
    <cellStyle name="Normal 4 14 5" xfId="14202" xr:uid="{00000000-0005-0000-0000-0000E5330000}"/>
    <cellStyle name="Normal 4 14 5 2" xfId="26852" xr:uid="{00A00710-83FF-4E2A-A3B7-8E821DE5AAD4}"/>
    <cellStyle name="Normal 4 14 6" xfId="14203" xr:uid="{00000000-0005-0000-0000-0000E6330000}"/>
    <cellStyle name="Normal 4 15" xfId="14204" xr:uid="{00000000-0005-0000-0000-0000E7330000}"/>
    <cellStyle name="Normal 4 15 2" xfId="14205" xr:uid="{00000000-0005-0000-0000-0000E8330000}"/>
    <cellStyle name="Normal 4 15 2 2" xfId="14206" xr:uid="{00000000-0005-0000-0000-0000E9330000}"/>
    <cellStyle name="Normal 4 15 2 3" xfId="14207" xr:uid="{00000000-0005-0000-0000-0000EA330000}"/>
    <cellStyle name="Normal 4 15 3" xfId="14208" xr:uid="{00000000-0005-0000-0000-0000EB330000}"/>
    <cellStyle name="Normal 4 15 3 2" xfId="14209" xr:uid="{00000000-0005-0000-0000-0000EC330000}"/>
    <cellStyle name="Normal 4 15 3 3" xfId="26853" xr:uid="{610E23B6-4C79-4EA9-8F61-CF3AEA429957}"/>
    <cellStyle name="Normal 4 15 4" xfId="14210" xr:uid="{00000000-0005-0000-0000-0000ED330000}"/>
    <cellStyle name="Normal 4 16" xfId="14211" xr:uid="{00000000-0005-0000-0000-0000EE330000}"/>
    <cellStyle name="Normal 4 16 2" xfId="14212" xr:uid="{00000000-0005-0000-0000-0000EF330000}"/>
    <cellStyle name="Normal 4 16 3" xfId="14213" xr:uid="{00000000-0005-0000-0000-0000F0330000}"/>
    <cellStyle name="Normal 4 17" xfId="14214" xr:uid="{00000000-0005-0000-0000-0000F1330000}"/>
    <cellStyle name="Normal 4 17 2" xfId="14215" xr:uid="{00000000-0005-0000-0000-0000F2330000}"/>
    <cellStyle name="Normal 4 17 2 2" xfId="26855" xr:uid="{C9A32BEC-4F8E-4649-B656-8DE8D90FD8A5}"/>
    <cellStyle name="Normal 4 17 3" xfId="14216" xr:uid="{00000000-0005-0000-0000-0000F3330000}"/>
    <cellStyle name="Normal 4 17 3 2" xfId="26856" xr:uid="{98D99EB2-D9C9-4BBC-972F-73666D94CE22}"/>
    <cellStyle name="Normal 4 17 4" xfId="26854" xr:uid="{6251EFDF-EF4E-48B6-9785-D36C69A2694E}"/>
    <cellStyle name="Normal 4 18" xfId="14217" xr:uid="{00000000-0005-0000-0000-0000F4330000}"/>
    <cellStyle name="Normal 4 18 2" xfId="14218" xr:uid="{00000000-0005-0000-0000-0000F5330000}"/>
    <cellStyle name="Normal 4 18 2 2" xfId="26857" xr:uid="{1C54F170-7FE5-4F1F-BAA6-5589BBB6D8A4}"/>
    <cellStyle name="Normal 4 19" xfId="14219" xr:uid="{00000000-0005-0000-0000-0000F6330000}"/>
    <cellStyle name="Normal 4 2" xfId="2461" xr:uid="{00000000-0005-0000-0000-000057090000}"/>
    <cellStyle name="Normal 4 2 10" xfId="14220" xr:uid="{00000000-0005-0000-0000-0000F8330000}"/>
    <cellStyle name="Normal 4 2 10 2" xfId="26858" xr:uid="{4B57DA89-8F70-481B-9448-03C8A915DFDE}"/>
    <cellStyle name="Normal 4 2 11" xfId="14221" xr:uid="{00000000-0005-0000-0000-0000F9330000}"/>
    <cellStyle name="Normal 4 2 11 2" xfId="26859" xr:uid="{77EFA0E8-AC94-4DF6-AFB7-6FFD228E8142}"/>
    <cellStyle name="Normal 4 2 12" xfId="14222" xr:uid="{00000000-0005-0000-0000-0000FA330000}"/>
    <cellStyle name="Normal 4 2 12 2" xfId="26860" xr:uid="{2979FBA2-36DA-43CE-8C05-252FFBCF7578}"/>
    <cellStyle name="Normal 4 2 13" xfId="14223" xr:uid="{00000000-0005-0000-0000-0000FB330000}"/>
    <cellStyle name="Normal 4 2 14" xfId="20831" xr:uid="{D076D4F9-CFAD-41C3-9DBB-B34EE75DA134}"/>
    <cellStyle name="Normal 4 2 2" xfId="2462" xr:uid="{00000000-0005-0000-0000-000058090000}"/>
    <cellStyle name="Normal 4 2 2 2" xfId="14224" xr:uid="{00000000-0005-0000-0000-0000FD330000}"/>
    <cellStyle name="Normal 4 2 2 2 2" xfId="14225" xr:uid="{00000000-0005-0000-0000-0000FE330000}"/>
    <cellStyle name="Normal 4 2 2 2 2 2" xfId="26861" xr:uid="{F99912A4-67B5-4F3D-A973-1BA2ED172798}"/>
    <cellStyle name="Normal 4 2 2 3" xfId="14226" xr:uid="{00000000-0005-0000-0000-0000FF330000}"/>
    <cellStyle name="Normal 4 2 2 3 2" xfId="14227" xr:uid="{00000000-0005-0000-0000-000000340000}"/>
    <cellStyle name="Normal 4 2 2 3 2 2" xfId="26863" xr:uid="{5DBD565D-442F-436D-B2CB-80646FA3FFD2}"/>
    <cellStyle name="Normal 4 2 2 3 3" xfId="26862" xr:uid="{D0BA5A24-0C8D-47B4-9F4D-037BDA606ABA}"/>
    <cellStyle name="Normal 4 2 2 4" xfId="14228" xr:uid="{00000000-0005-0000-0000-000001340000}"/>
    <cellStyle name="Normal 4 2 2 4 2" xfId="26864" xr:uid="{E5EDC427-686C-4FA2-BC57-C6174842D15F}"/>
    <cellStyle name="Normal 4 2 2 5" xfId="14229" xr:uid="{00000000-0005-0000-0000-000002340000}"/>
    <cellStyle name="Normal 4 2 2 5 2" xfId="26865" xr:uid="{548A63C2-39CE-4F79-B5DE-A77FD7B28161}"/>
    <cellStyle name="Normal 4 2 2 6" xfId="14230" xr:uid="{00000000-0005-0000-0000-000003340000}"/>
    <cellStyle name="Normal 4 2 3" xfId="2890" xr:uid="{00000000-0005-0000-0000-000059090000}"/>
    <cellStyle name="Normal 4 2 3 2" xfId="14232" xr:uid="{00000000-0005-0000-0000-000005340000}"/>
    <cellStyle name="Normal 4 2 3 2 2" xfId="14233" xr:uid="{00000000-0005-0000-0000-000006340000}"/>
    <cellStyle name="Normal 4 2 3 2 2 2" xfId="14234" xr:uid="{00000000-0005-0000-0000-000007340000}"/>
    <cellStyle name="Normal 4 2 3 2 2 2 2" xfId="26867" xr:uid="{C29136A0-E5A0-42C9-A68B-F089CB64B660}"/>
    <cellStyle name="Normal 4 2 3 2 2 3" xfId="14235" xr:uid="{00000000-0005-0000-0000-000008340000}"/>
    <cellStyle name="Normal 4 2 3 2 2 4" xfId="26866" xr:uid="{72E376EF-40AE-421B-B66E-E1053BF42DF2}"/>
    <cellStyle name="Normal 4 2 3 2 3" xfId="14236" xr:uid="{00000000-0005-0000-0000-000009340000}"/>
    <cellStyle name="Normal 4 2 3 2 4" xfId="14237" xr:uid="{00000000-0005-0000-0000-00000A340000}"/>
    <cellStyle name="Normal 4 2 3 2 4 2" xfId="26868" xr:uid="{3B0C8305-FAD8-4247-998D-696302205F48}"/>
    <cellStyle name="Normal 4 2 3 2 5" xfId="14238" xr:uid="{00000000-0005-0000-0000-00000B340000}"/>
    <cellStyle name="Normal 4 2 3 3" xfId="14239" xr:uid="{00000000-0005-0000-0000-00000C340000}"/>
    <cellStyle name="Normal 4 2 3 3 2" xfId="14240" xr:uid="{00000000-0005-0000-0000-00000D340000}"/>
    <cellStyle name="Normal 4 2 3 3 2 2" xfId="26870" xr:uid="{0B8A74C9-1C65-405C-BA98-0F5164C71C6A}"/>
    <cellStyle name="Normal 4 2 3 3 3" xfId="14241" xr:uid="{00000000-0005-0000-0000-00000E340000}"/>
    <cellStyle name="Normal 4 2 3 3 4" xfId="26869" xr:uid="{AD402409-45F5-47B2-A526-2AAD87B390DF}"/>
    <cellStyle name="Normal 4 2 3 4" xfId="14242" xr:uid="{00000000-0005-0000-0000-00000F340000}"/>
    <cellStyle name="Normal 4 2 3 5" xfId="14243" xr:uid="{00000000-0005-0000-0000-000010340000}"/>
    <cellStyle name="Normal 4 2 3 5 2" xfId="26871" xr:uid="{51E71C9E-6B58-475C-8E58-6E6D9E0569E2}"/>
    <cellStyle name="Normal 4 2 3 6" xfId="14244" xr:uid="{00000000-0005-0000-0000-000011340000}"/>
    <cellStyle name="Normal 4 2 3 6 2" xfId="26872" xr:uid="{DE60A30E-5758-42F9-8A7F-D25F573BEC40}"/>
    <cellStyle name="Normal 4 2 3 7" xfId="14245" xr:uid="{00000000-0005-0000-0000-000012340000}"/>
    <cellStyle name="Normal 4 2 3 8" xfId="14231" xr:uid="{00000000-0005-0000-0000-000004340000}"/>
    <cellStyle name="Normal 4 2 3 9" xfId="20962" xr:uid="{53D80191-25DE-4E55-8B60-28E3C67E03CA}"/>
    <cellStyle name="Normal 4 2 4" xfId="2948" xr:uid="{00000000-0005-0000-0000-00005A090000}"/>
    <cellStyle name="Normal 4 2 4 2" xfId="14247" xr:uid="{00000000-0005-0000-0000-000014340000}"/>
    <cellStyle name="Normal 4 2 4 2 2" xfId="14248" xr:uid="{00000000-0005-0000-0000-000015340000}"/>
    <cellStyle name="Normal 4 2 4 2 3" xfId="26873" xr:uid="{AD6AE897-5041-4423-A4BA-6F2165FB0D56}"/>
    <cellStyle name="Normal 4 2 4 3" xfId="14249" xr:uid="{00000000-0005-0000-0000-000016340000}"/>
    <cellStyle name="Normal 4 2 4 4" xfId="14250" xr:uid="{00000000-0005-0000-0000-000017340000}"/>
    <cellStyle name="Normal 4 2 4 4 2" xfId="26874" xr:uid="{F66F28C5-3A66-4528-BF12-45F52911B035}"/>
    <cellStyle name="Normal 4 2 4 5" xfId="14251" xr:uid="{00000000-0005-0000-0000-000018340000}"/>
    <cellStyle name="Normal 4 2 4 6" xfId="14246" xr:uid="{00000000-0005-0000-0000-000013340000}"/>
    <cellStyle name="Normal 4 2 4 7" xfId="21020" xr:uid="{AA4DF9CC-09D0-4AD2-AC38-09D84E0B984A}"/>
    <cellStyle name="Normal 4 2 5" xfId="14252" xr:uid="{00000000-0005-0000-0000-000019340000}"/>
    <cellStyle name="Normal 4 2 5 2" xfId="14253" xr:uid="{00000000-0005-0000-0000-00001A340000}"/>
    <cellStyle name="Normal 4 2 5 2 2" xfId="14254" xr:uid="{00000000-0005-0000-0000-00001B340000}"/>
    <cellStyle name="Normal 4 2 5 2 3" xfId="26875" xr:uid="{B3F25CAA-9695-475F-AA32-340B3296A6C8}"/>
    <cellStyle name="Normal 4 2 5 3" xfId="14255" xr:uid="{00000000-0005-0000-0000-00001C340000}"/>
    <cellStyle name="Normal 4 2 5 4" xfId="14256" xr:uid="{00000000-0005-0000-0000-00001D340000}"/>
    <cellStyle name="Normal 4 2 5 4 2" xfId="26876" xr:uid="{E5EA96C0-23F2-4CB4-A153-0E19A678B1CA}"/>
    <cellStyle name="Normal 4 2 5 5" xfId="14257" xr:uid="{00000000-0005-0000-0000-00001E340000}"/>
    <cellStyle name="Normal 4 2 6" xfId="14258" xr:uid="{00000000-0005-0000-0000-00001F340000}"/>
    <cellStyle name="Normal 4 2 6 2" xfId="14259" xr:uid="{00000000-0005-0000-0000-000020340000}"/>
    <cellStyle name="Normal 4 2 6 2 2" xfId="26878" xr:uid="{9D5C79D3-E862-43F1-BD73-9FDDF6C4898C}"/>
    <cellStyle name="Normal 4 2 6 3" xfId="14260" xr:uid="{00000000-0005-0000-0000-000021340000}"/>
    <cellStyle name="Normal 4 2 6 4" xfId="26877" xr:uid="{F1076258-F422-4B21-B60B-002EEFD5BEDD}"/>
    <cellStyle name="Normal 4 2 7" xfId="14261" xr:uid="{00000000-0005-0000-0000-000022340000}"/>
    <cellStyle name="Normal 4 2 7 2" xfId="14262" xr:uid="{00000000-0005-0000-0000-000023340000}"/>
    <cellStyle name="Normal 4 2 7 2 2" xfId="26880" xr:uid="{4959ECAF-0C86-4C22-83EA-9B8473178E46}"/>
    <cellStyle name="Normal 4 2 7 3" xfId="26879" xr:uid="{AAF5C704-AE3E-4395-A860-B94F8A4B1EA5}"/>
    <cellStyle name="Normal 4 2 8" xfId="14263" xr:uid="{00000000-0005-0000-0000-000024340000}"/>
    <cellStyle name="Normal 4 2 8 2" xfId="26881" xr:uid="{8BE519A6-C114-431D-9E1B-E8AEF2C8EEB7}"/>
    <cellStyle name="Normal 4 2 9" xfId="14264" xr:uid="{00000000-0005-0000-0000-000025340000}"/>
    <cellStyle name="Normal 4 2 9 2" xfId="26882" xr:uid="{B50A92FB-1171-445B-BD9D-D68EC9AA9E1D}"/>
    <cellStyle name="Normal 4 2_App b.3 Unspent_" xfId="2463" xr:uid="{00000000-0005-0000-0000-00005B090000}"/>
    <cellStyle name="Normal 4 3" xfId="2464" xr:uid="{00000000-0005-0000-0000-00005C090000}"/>
    <cellStyle name="Normal 4 3 2" xfId="14265" xr:uid="{00000000-0005-0000-0000-000027340000}"/>
    <cellStyle name="Normal 4 3 2 2" xfId="14266" xr:uid="{00000000-0005-0000-0000-000028340000}"/>
    <cellStyle name="Normal 4 3 2 2 2" xfId="14267" xr:uid="{00000000-0005-0000-0000-000029340000}"/>
    <cellStyle name="Normal 4 3 2 2 2 2" xfId="14268" xr:uid="{00000000-0005-0000-0000-00002A340000}"/>
    <cellStyle name="Normal 4 3 2 2 2 3" xfId="14269" xr:uid="{00000000-0005-0000-0000-00002B340000}"/>
    <cellStyle name="Normal 4 3 2 2 2 3 2" xfId="26883" xr:uid="{F439799E-EE83-4CDC-8A3C-57223CF873BB}"/>
    <cellStyle name="Normal 4 3 2 2 2 4" xfId="14270" xr:uid="{00000000-0005-0000-0000-00002C340000}"/>
    <cellStyle name="Normal 4 3 2 2 3" xfId="14271" xr:uid="{00000000-0005-0000-0000-00002D340000}"/>
    <cellStyle name="Normal 4 3 2 2 4" xfId="14272" xr:uid="{00000000-0005-0000-0000-00002E340000}"/>
    <cellStyle name="Normal 4 3 2 2 4 2" xfId="26884" xr:uid="{3C30968E-7D1D-4A65-AC2C-066140EA5CF4}"/>
    <cellStyle name="Normal 4 3 2 2 5" xfId="14273" xr:uid="{00000000-0005-0000-0000-00002F340000}"/>
    <cellStyle name="Normal 4 3 2 2 5 2" xfId="26885" xr:uid="{DAF653A6-5F3D-486A-BB99-042DF6F1F171}"/>
    <cellStyle name="Normal 4 3 2 2 6" xfId="14274" xr:uid="{00000000-0005-0000-0000-000030340000}"/>
    <cellStyle name="Normal 4 3 2 3" xfId="14275" xr:uid="{00000000-0005-0000-0000-000031340000}"/>
    <cellStyle name="Normal 4 3 2 3 2" xfId="14276" xr:uid="{00000000-0005-0000-0000-000032340000}"/>
    <cellStyle name="Normal 4 3 2 3 3" xfId="14277" xr:uid="{00000000-0005-0000-0000-000033340000}"/>
    <cellStyle name="Normal 4 3 2 4" xfId="14278" xr:uid="{00000000-0005-0000-0000-000034340000}"/>
    <cellStyle name="Normal 4 3 2 4 2" xfId="14279" xr:uid="{00000000-0005-0000-0000-000035340000}"/>
    <cellStyle name="Normal 4 3 2 4 3" xfId="26886" xr:uid="{F2848BEB-4ED2-4239-87F1-1052445F6941}"/>
    <cellStyle name="Normal 4 3 2 5" xfId="14280" xr:uid="{00000000-0005-0000-0000-000036340000}"/>
    <cellStyle name="Normal 4 3 3" xfId="14281" xr:uid="{00000000-0005-0000-0000-000037340000}"/>
    <cellStyle name="Normal 4 3 3 2" xfId="14282" xr:uid="{00000000-0005-0000-0000-000038340000}"/>
    <cellStyle name="Normal 4 3 3 2 2" xfId="26888" xr:uid="{D65825D5-55F9-4842-A3F2-3BEF63A2DC2A}"/>
    <cellStyle name="Normal 4 3 3 3" xfId="14283" xr:uid="{00000000-0005-0000-0000-000039340000}"/>
    <cellStyle name="Normal 4 3 3 4" xfId="26887" xr:uid="{87486A2F-FE65-4995-8748-D1D00378032F}"/>
    <cellStyle name="Normal 4 3 4" xfId="14284" xr:uid="{00000000-0005-0000-0000-00003A340000}"/>
    <cellStyle name="Normal 4 3 4 2" xfId="14285" xr:uid="{00000000-0005-0000-0000-00003B340000}"/>
    <cellStyle name="Normal 4 3 4 2 2" xfId="26890" xr:uid="{8AEFCA98-9DCB-408C-91B7-C17B9BEB66FD}"/>
    <cellStyle name="Normal 4 3 4 3" xfId="26889" xr:uid="{F5B338AE-D96F-460A-8976-296384ABBA5A}"/>
    <cellStyle name="Normal 4 3 5" xfId="14286" xr:uid="{00000000-0005-0000-0000-00003C340000}"/>
    <cellStyle name="Normal 4 3 6" xfId="14287" xr:uid="{00000000-0005-0000-0000-00003D340000}"/>
    <cellStyle name="Normal 4 4" xfId="2465" xr:uid="{00000000-0005-0000-0000-00005D090000}"/>
    <cellStyle name="Normal 4 4 10" xfId="14288" xr:uid="{00000000-0005-0000-0000-00003F340000}"/>
    <cellStyle name="Normal 4 4 11" xfId="20832" xr:uid="{24721AD8-0313-446F-8FD7-34FC92F966C5}"/>
    <cellStyle name="Normal 4 4 2" xfId="2891" xr:uid="{00000000-0005-0000-0000-00005E090000}"/>
    <cellStyle name="Normal 4 4 2 2" xfId="14290" xr:uid="{00000000-0005-0000-0000-000041340000}"/>
    <cellStyle name="Normal 4 4 2 3" xfId="14291" xr:uid="{00000000-0005-0000-0000-000042340000}"/>
    <cellStyle name="Normal 4 4 2 4" xfId="14289" xr:uid="{00000000-0005-0000-0000-000040340000}"/>
    <cellStyle name="Normal 4 4 2 5" xfId="20963" xr:uid="{0E5698F7-17A8-42E8-863A-6A463E313573}"/>
    <cellStyle name="Normal 4 4 3" xfId="2949" xr:uid="{00000000-0005-0000-0000-00005F090000}"/>
    <cellStyle name="Normal 4 4 3 2" xfId="14292" xr:uid="{00000000-0005-0000-0000-000043340000}"/>
    <cellStyle name="Normal 4 4 3 3" xfId="21021" xr:uid="{28115CCD-6FDC-410C-BFD1-5A37B6A1503F}"/>
    <cellStyle name="Normal 4 4 4" xfId="14293" xr:uid="{00000000-0005-0000-0000-000044340000}"/>
    <cellStyle name="Normal 4 4 4 2" xfId="14294" xr:uid="{00000000-0005-0000-0000-000045340000}"/>
    <cellStyle name="Normal 4 4 4 2 2" xfId="26892" xr:uid="{49211580-E661-42D4-BD28-E2D11DBE3564}"/>
    <cellStyle name="Normal 4 4 4 3" xfId="26891" xr:uid="{37657315-CE9E-41E2-BD16-BA1D6810E363}"/>
    <cellStyle name="Normal 4 4 5" xfId="14295" xr:uid="{00000000-0005-0000-0000-000046340000}"/>
    <cellStyle name="Normal 4 4 5 2" xfId="14296" xr:uid="{00000000-0005-0000-0000-000047340000}"/>
    <cellStyle name="Normal 4 4 5 2 2" xfId="26894" xr:uid="{A688C7AE-B001-4300-805E-EB3F35A2523B}"/>
    <cellStyle name="Normal 4 4 5 3" xfId="26893" xr:uid="{125B3E52-F97F-451C-B862-CD9F890656A2}"/>
    <cellStyle name="Normal 4 4 6" xfId="14297" xr:uid="{00000000-0005-0000-0000-000048340000}"/>
    <cellStyle name="Normal 4 4 6 2" xfId="26895" xr:uid="{1CD8E939-84DA-4EE4-99C3-46B61DCBB13B}"/>
    <cellStyle name="Normal 4 4 7" xfId="14298" xr:uid="{00000000-0005-0000-0000-000049340000}"/>
    <cellStyle name="Normal 4 4 7 2" xfId="26896" xr:uid="{1965B029-5DB1-4B08-A30A-D257983B891A}"/>
    <cellStyle name="Normal 4 4 8" xfId="14299" xr:uid="{00000000-0005-0000-0000-00004A340000}"/>
    <cellStyle name="Normal 4 4 8 2" xfId="26897" xr:uid="{F8C4FAF4-1CFF-480C-A451-3AC87766E28D}"/>
    <cellStyle name="Normal 4 4 9" xfId="14300" xr:uid="{00000000-0005-0000-0000-00004B340000}"/>
    <cellStyle name="Normal 4 4 9 2" xfId="26898" xr:uid="{33296645-CD08-454E-8550-E87DC4F31A43}"/>
    <cellStyle name="Normal 4 5" xfId="2466" xr:uid="{00000000-0005-0000-0000-000060090000}"/>
    <cellStyle name="Normal 4 5 2" xfId="14301" xr:uid="{00000000-0005-0000-0000-00004D340000}"/>
    <cellStyle name="Normal 4 5 2 2" xfId="14302" xr:uid="{00000000-0005-0000-0000-00004E340000}"/>
    <cellStyle name="Normal 4 5 2 3" xfId="26899" xr:uid="{B2A44DF6-D0CE-464A-B722-ACD268900281}"/>
    <cellStyle name="Normal 4 5 3" xfId="14303" xr:uid="{00000000-0005-0000-0000-00004F340000}"/>
    <cellStyle name="Normal 4 5 3 2" xfId="26900" xr:uid="{95E4F8DE-294D-4DFE-8559-49EB624C0C77}"/>
    <cellStyle name="Normal 4 5 4" xfId="14304" xr:uid="{00000000-0005-0000-0000-000050340000}"/>
    <cellStyle name="Normal 4 6" xfId="14305" xr:uid="{00000000-0005-0000-0000-000051340000}"/>
    <cellStyle name="Normal 4 6 10" xfId="14306" xr:uid="{00000000-0005-0000-0000-000052340000}"/>
    <cellStyle name="Normal 4 6 10 2" xfId="26901" xr:uid="{BE6FEC59-CA70-4B1E-BD34-38574E87D0FF}"/>
    <cellStyle name="Normal 4 6 11" xfId="14307" xr:uid="{00000000-0005-0000-0000-000053340000}"/>
    <cellStyle name="Normal 4 6 2" xfId="14308" xr:uid="{00000000-0005-0000-0000-000054340000}"/>
    <cellStyle name="Normal 4 6 2 10" xfId="14309" xr:uid="{00000000-0005-0000-0000-000055340000}"/>
    <cellStyle name="Normal 4 6 2 2" xfId="14310" xr:uid="{00000000-0005-0000-0000-000056340000}"/>
    <cellStyle name="Normal 4 6 2 2 2" xfId="14311" xr:uid="{00000000-0005-0000-0000-000057340000}"/>
    <cellStyle name="Normal 4 6 2 2 2 2" xfId="14312" xr:uid="{00000000-0005-0000-0000-000058340000}"/>
    <cellStyle name="Normal 4 6 2 2 2 2 2" xfId="14313" xr:uid="{00000000-0005-0000-0000-000059340000}"/>
    <cellStyle name="Normal 4 6 2 2 2 2 2 2" xfId="14314" xr:uid="{00000000-0005-0000-0000-00005A340000}"/>
    <cellStyle name="Normal 4 6 2 2 2 2 2 3" xfId="14315" xr:uid="{00000000-0005-0000-0000-00005B340000}"/>
    <cellStyle name="Normal 4 6 2 2 2 2 3" xfId="14316" xr:uid="{00000000-0005-0000-0000-00005C340000}"/>
    <cellStyle name="Normal 4 6 2 2 2 2 4" xfId="14317" xr:uid="{00000000-0005-0000-0000-00005D340000}"/>
    <cellStyle name="Normal 4 6 2 2 2 2 4 2" xfId="26902" xr:uid="{DCCE1590-0E1E-47FC-8060-3BA0EEFA7CE7}"/>
    <cellStyle name="Normal 4 6 2 2 2 2 5" xfId="14318" xr:uid="{00000000-0005-0000-0000-00005E340000}"/>
    <cellStyle name="Normal 4 6 2 2 2 2 5 2" xfId="26903" xr:uid="{89C56E67-A870-4C36-BE98-AC56C15D0DB1}"/>
    <cellStyle name="Normal 4 6 2 2 2 2 6" xfId="14319" xr:uid="{00000000-0005-0000-0000-00005F340000}"/>
    <cellStyle name="Normal 4 6 2 2 2 3" xfId="14320" xr:uid="{00000000-0005-0000-0000-000060340000}"/>
    <cellStyle name="Normal 4 6 2 2 2 3 2" xfId="14321" xr:uid="{00000000-0005-0000-0000-000061340000}"/>
    <cellStyle name="Normal 4 6 2 2 2 3 2 2" xfId="14322" xr:uid="{00000000-0005-0000-0000-000062340000}"/>
    <cellStyle name="Normal 4 6 2 2 2 3 2 3" xfId="14323" xr:uid="{00000000-0005-0000-0000-000063340000}"/>
    <cellStyle name="Normal 4 6 2 2 2 3 3" xfId="14324" xr:uid="{00000000-0005-0000-0000-000064340000}"/>
    <cellStyle name="Normal 4 6 2 2 2 3 3 2" xfId="14325" xr:uid="{00000000-0005-0000-0000-000065340000}"/>
    <cellStyle name="Normal 4 6 2 2 2 3 3 3" xfId="26904" xr:uid="{A2609086-C491-4E32-BCCD-348372D249C5}"/>
    <cellStyle name="Normal 4 6 2 2 2 3 4" xfId="14326" xr:uid="{00000000-0005-0000-0000-000066340000}"/>
    <cellStyle name="Normal 4 6 2 2 2 4" xfId="14327" xr:uid="{00000000-0005-0000-0000-000067340000}"/>
    <cellStyle name="Normal 4 6 2 2 2 4 2" xfId="14328" xr:uid="{00000000-0005-0000-0000-000068340000}"/>
    <cellStyle name="Normal 4 6 2 2 2 4 3" xfId="14329" xr:uid="{00000000-0005-0000-0000-000069340000}"/>
    <cellStyle name="Normal 4 6 2 2 2 5" xfId="14330" xr:uid="{00000000-0005-0000-0000-00006A340000}"/>
    <cellStyle name="Normal 4 6 2 2 2 6" xfId="14331" xr:uid="{00000000-0005-0000-0000-00006B340000}"/>
    <cellStyle name="Normal 4 6 2 2 2 6 2" xfId="26905" xr:uid="{097E32F8-4A15-495F-88E5-F60958CE8139}"/>
    <cellStyle name="Normal 4 6 2 2 2 7" xfId="14332" xr:uid="{00000000-0005-0000-0000-00006C340000}"/>
    <cellStyle name="Normal 4 6 2 2 2 7 2" xfId="26906" xr:uid="{E4081FDE-49B0-48BE-89E6-28D0AAAA25FD}"/>
    <cellStyle name="Normal 4 6 2 2 2 8" xfId="14333" xr:uid="{00000000-0005-0000-0000-00006D340000}"/>
    <cellStyle name="Normal 4 6 2 2 3" xfId="14334" xr:uid="{00000000-0005-0000-0000-00006E340000}"/>
    <cellStyle name="Normal 4 6 2 2 3 2" xfId="14335" xr:uid="{00000000-0005-0000-0000-00006F340000}"/>
    <cellStyle name="Normal 4 6 2 2 3 2 2" xfId="14336" xr:uid="{00000000-0005-0000-0000-000070340000}"/>
    <cellStyle name="Normal 4 6 2 2 3 2 3" xfId="14337" xr:uid="{00000000-0005-0000-0000-000071340000}"/>
    <cellStyle name="Normal 4 6 2 2 3 3" xfId="14338" xr:uid="{00000000-0005-0000-0000-000072340000}"/>
    <cellStyle name="Normal 4 6 2 2 3 4" xfId="14339" xr:uid="{00000000-0005-0000-0000-000073340000}"/>
    <cellStyle name="Normal 4 6 2 2 3 4 2" xfId="26907" xr:uid="{1E70AB98-0779-4725-9EA6-78CE30A4620A}"/>
    <cellStyle name="Normal 4 6 2 2 3 5" xfId="14340" xr:uid="{00000000-0005-0000-0000-000074340000}"/>
    <cellStyle name="Normal 4 6 2 2 3 5 2" xfId="26908" xr:uid="{DC7B8BBD-8A7F-4090-B311-A63AFD5CE430}"/>
    <cellStyle name="Normal 4 6 2 2 3 6" xfId="14341" xr:uid="{00000000-0005-0000-0000-000075340000}"/>
    <cellStyle name="Normal 4 6 2 2 4" xfId="14342" xr:uid="{00000000-0005-0000-0000-000076340000}"/>
    <cellStyle name="Normal 4 6 2 2 4 2" xfId="14343" xr:uid="{00000000-0005-0000-0000-000077340000}"/>
    <cellStyle name="Normal 4 6 2 2 4 2 2" xfId="14344" xr:uid="{00000000-0005-0000-0000-000078340000}"/>
    <cellStyle name="Normal 4 6 2 2 4 2 3" xfId="14345" xr:uid="{00000000-0005-0000-0000-000079340000}"/>
    <cellStyle name="Normal 4 6 2 2 4 3" xfId="14346" xr:uid="{00000000-0005-0000-0000-00007A340000}"/>
    <cellStyle name="Normal 4 6 2 2 4 3 2" xfId="14347" xr:uid="{00000000-0005-0000-0000-00007B340000}"/>
    <cellStyle name="Normal 4 6 2 2 4 3 3" xfId="26909" xr:uid="{7FE8EBFA-D91D-4B7A-AF4E-23C0FBC58BB9}"/>
    <cellStyle name="Normal 4 6 2 2 4 4" xfId="14348" xr:uid="{00000000-0005-0000-0000-00007C340000}"/>
    <cellStyle name="Normal 4 6 2 2 5" xfId="14349" xr:uid="{00000000-0005-0000-0000-00007D340000}"/>
    <cellStyle name="Normal 4 6 2 2 5 2" xfId="14350" xr:uid="{00000000-0005-0000-0000-00007E340000}"/>
    <cellStyle name="Normal 4 6 2 2 5 3" xfId="14351" xr:uid="{00000000-0005-0000-0000-00007F340000}"/>
    <cellStyle name="Normal 4 6 2 2 6" xfId="14352" xr:uid="{00000000-0005-0000-0000-000080340000}"/>
    <cellStyle name="Normal 4 6 2 2 7" xfId="14353" xr:uid="{00000000-0005-0000-0000-000081340000}"/>
    <cellStyle name="Normal 4 6 2 2 7 2" xfId="26910" xr:uid="{E5E11558-06B5-4D35-8DC2-AF503EE6DCAA}"/>
    <cellStyle name="Normal 4 6 2 2 8" xfId="14354" xr:uid="{00000000-0005-0000-0000-000082340000}"/>
    <cellStyle name="Normal 4 6 2 2 8 2" xfId="26911" xr:uid="{53EC7CC1-7262-4936-8C35-8418B4AC3DD1}"/>
    <cellStyle name="Normal 4 6 2 2 9" xfId="14355" xr:uid="{00000000-0005-0000-0000-000083340000}"/>
    <cellStyle name="Normal 4 6 2 3" xfId="14356" xr:uid="{00000000-0005-0000-0000-000084340000}"/>
    <cellStyle name="Normal 4 6 2 3 2" xfId="14357" xr:uid="{00000000-0005-0000-0000-000085340000}"/>
    <cellStyle name="Normal 4 6 2 3 2 2" xfId="14358" xr:uid="{00000000-0005-0000-0000-000086340000}"/>
    <cellStyle name="Normal 4 6 2 3 2 2 2" xfId="14359" xr:uid="{00000000-0005-0000-0000-000087340000}"/>
    <cellStyle name="Normal 4 6 2 3 2 2 3" xfId="14360" xr:uid="{00000000-0005-0000-0000-000088340000}"/>
    <cellStyle name="Normal 4 6 2 3 2 2 3 2" xfId="26912" xr:uid="{AEAC618A-C396-4AB3-B666-E4E04AFF1109}"/>
    <cellStyle name="Normal 4 6 2 3 2 2 4" xfId="14361" xr:uid="{00000000-0005-0000-0000-000089340000}"/>
    <cellStyle name="Normal 4 6 2 3 2 3" xfId="14362" xr:uid="{00000000-0005-0000-0000-00008A340000}"/>
    <cellStyle name="Normal 4 6 2 3 2 4" xfId="14363" xr:uid="{00000000-0005-0000-0000-00008B340000}"/>
    <cellStyle name="Normal 4 6 2 3 2 4 2" xfId="26913" xr:uid="{273311DB-46CD-4A6A-8715-DB4DF34ECD5C}"/>
    <cellStyle name="Normal 4 6 2 3 2 5" xfId="14364" xr:uid="{00000000-0005-0000-0000-00008C340000}"/>
    <cellStyle name="Normal 4 6 2 3 2 5 2" xfId="26914" xr:uid="{11F403EE-9A51-4A08-AB16-9D8DA5335F73}"/>
    <cellStyle name="Normal 4 6 2 3 2 6" xfId="14365" xr:uid="{00000000-0005-0000-0000-00008D340000}"/>
    <cellStyle name="Normal 4 6 2 3 3" xfId="14366" xr:uid="{00000000-0005-0000-0000-00008E340000}"/>
    <cellStyle name="Normal 4 6 2 3 3 2" xfId="14367" xr:uid="{00000000-0005-0000-0000-00008F340000}"/>
    <cellStyle name="Normal 4 6 2 3 3 2 2" xfId="14368" xr:uid="{00000000-0005-0000-0000-000090340000}"/>
    <cellStyle name="Normal 4 6 2 3 3 2 3" xfId="14369" xr:uid="{00000000-0005-0000-0000-000091340000}"/>
    <cellStyle name="Normal 4 6 2 3 3 3" xfId="14370" xr:uid="{00000000-0005-0000-0000-000092340000}"/>
    <cellStyle name="Normal 4 6 2 3 3 4" xfId="14371" xr:uid="{00000000-0005-0000-0000-000093340000}"/>
    <cellStyle name="Normal 4 6 2 3 3 4 2" xfId="26915" xr:uid="{5C79586D-EE32-4440-990C-5AB4D4F8F95C}"/>
    <cellStyle name="Normal 4 6 2 3 3 5" xfId="14372" xr:uid="{00000000-0005-0000-0000-000094340000}"/>
    <cellStyle name="Normal 4 6 2 3 3 5 2" xfId="26916" xr:uid="{F4015658-E41A-43C2-8E66-BCF367C0B6AA}"/>
    <cellStyle name="Normal 4 6 2 3 3 6" xfId="14373" xr:uid="{00000000-0005-0000-0000-000095340000}"/>
    <cellStyle name="Normal 4 6 2 3 4" xfId="14374" xr:uid="{00000000-0005-0000-0000-000096340000}"/>
    <cellStyle name="Normal 4 6 2 3 4 2" xfId="14375" xr:uid="{00000000-0005-0000-0000-000097340000}"/>
    <cellStyle name="Normal 4 6 2 3 4 3" xfId="14376" xr:uid="{00000000-0005-0000-0000-000098340000}"/>
    <cellStyle name="Normal 4 6 2 3 5" xfId="14377" xr:uid="{00000000-0005-0000-0000-000099340000}"/>
    <cellStyle name="Normal 4 6 2 3 6" xfId="14378" xr:uid="{00000000-0005-0000-0000-00009A340000}"/>
    <cellStyle name="Normal 4 6 2 3 6 2" xfId="26917" xr:uid="{B1551429-FBF0-4D86-95D9-B41CF05A101D}"/>
    <cellStyle name="Normal 4 6 2 3 7" xfId="14379" xr:uid="{00000000-0005-0000-0000-00009B340000}"/>
    <cellStyle name="Normal 4 6 2 3 7 2" xfId="26918" xr:uid="{0D0E5C09-7781-4C15-B3F0-5C5EA1D6DE15}"/>
    <cellStyle name="Normal 4 6 2 3 8" xfId="14380" xr:uid="{00000000-0005-0000-0000-00009C340000}"/>
    <cellStyle name="Normal 4 6 2 4" xfId="14381" xr:uid="{00000000-0005-0000-0000-00009D340000}"/>
    <cellStyle name="Normal 4 6 2 4 2" xfId="14382" xr:uid="{00000000-0005-0000-0000-00009E340000}"/>
    <cellStyle name="Normal 4 6 2 4 2 2" xfId="14383" xr:uid="{00000000-0005-0000-0000-00009F340000}"/>
    <cellStyle name="Normal 4 6 2 4 2 3" xfId="14384" xr:uid="{00000000-0005-0000-0000-0000A0340000}"/>
    <cellStyle name="Normal 4 6 2 4 2 3 2" xfId="26919" xr:uid="{11A4A3E5-6C5D-4380-A16F-7852D69CFDAD}"/>
    <cellStyle name="Normal 4 6 2 4 2 4" xfId="14385" xr:uid="{00000000-0005-0000-0000-0000A1340000}"/>
    <cellStyle name="Normal 4 6 2 4 3" xfId="14386" xr:uid="{00000000-0005-0000-0000-0000A2340000}"/>
    <cellStyle name="Normal 4 6 2 4 4" xfId="14387" xr:uid="{00000000-0005-0000-0000-0000A3340000}"/>
    <cellStyle name="Normal 4 6 2 4 4 2" xfId="26920" xr:uid="{44DCA6C4-F848-4358-8BBC-A2E1F25FF781}"/>
    <cellStyle name="Normal 4 6 2 4 5" xfId="14388" xr:uid="{00000000-0005-0000-0000-0000A4340000}"/>
    <cellStyle name="Normal 4 6 2 4 5 2" xfId="26921" xr:uid="{508806C0-8F83-4D6B-A5AB-3C9CD805BB1B}"/>
    <cellStyle name="Normal 4 6 2 4 6" xfId="14389" xr:uid="{00000000-0005-0000-0000-0000A5340000}"/>
    <cellStyle name="Normal 4 6 2 5" xfId="14390" xr:uid="{00000000-0005-0000-0000-0000A6340000}"/>
    <cellStyle name="Normal 4 6 2 5 2" xfId="14391" xr:uid="{00000000-0005-0000-0000-0000A7340000}"/>
    <cellStyle name="Normal 4 6 2 5 2 2" xfId="14392" xr:uid="{00000000-0005-0000-0000-0000A8340000}"/>
    <cellStyle name="Normal 4 6 2 5 2 3" xfId="14393" xr:uid="{00000000-0005-0000-0000-0000A9340000}"/>
    <cellStyle name="Normal 4 6 2 5 3" xfId="14394" xr:uid="{00000000-0005-0000-0000-0000AA340000}"/>
    <cellStyle name="Normal 4 6 2 5 4" xfId="14395" xr:uid="{00000000-0005-0000-0000-0000AB340000}"/>
    <cellStyle name="Normal 4 6 2 5 4 2" xfId="26922" xr:uid="{05554FE0-0600-4161-B24A-E8C97EB50022}"/>
    <cellStyle name="Normal 4 6 2 5 5" xfId="14396" xr:uid="{00000000-0005-0000-0000-0000AC340000}"/>
    <cellStyle name="Normal 4 6 2 5 5 2" xfId="26923" xr:uid="{51879DD7-25B6-45AC-93DF-63501638AC67}"/>
    <cellStyle name="Normal 4 6 2 5 6" xfId="14397" xr:uid="{00000000-0005-0000-0000-0000AD340000}"/>
    <cellStyle name="Normal 4 6 2 6" xfId="14398" xr:uid="{00000000-0005-0000-0000-0000AE340000}"/>
    <cellStyle name="Normal 4 6 2 6 2" xfId="14399" xr:uid="{00000000-0005-0000-0000-0000AF340000}"/>
    <cellStyle name="Normal 4 6 2 6 3" xfId="14400" xr:uid="{00000000-0005-0000-0000-0000B0340000}"/>
    <cellStyle name="Normal 4 6 2 7" xfId="14401" xr:uid="{00000000-0005-0000-0000-0000B1340000}"/>
    <cellStyle name="Normal 4 6 2 8" xfId="14402" xr:uid="{00000000-0005-0000-0000-0000B2340000}"/>
    <cellStyle name="Normal 4 6 2 8 2" xfId="26924" xr:uid="{088BB39F-BC1C-4D80-9C0C-82F43919FA4A}"/>
    <cellStyle name="Normal 4 6 2 9" xfId="14403" xr:uid="{00000000-0005-0000-0000-0000B3340000}"/>
    <cellStyle name="Normal 4 6 2 9 2" xfId="26925" xr:uid="{72E0006C-E1C9-4DFC-B0BA-08BE8B4B4542}"/>
    <cellStyle name="Normal 4 6 3" xfId="14404" xr:uid="{00000000-0005-0000-0000-0000B4340000}"/>
    <cellStyle name="Normal 4 6 3 2" xfId="14405" xr:uid="{00000000-0005-0000-0000-0000B5340000}"/>
    <cellStyle name="Normal 4 6 3 2 2" xfId="14406" xr:uid="{00000000-0005-0000-0000-0000B6340000}"/>
    <cellStyle name="Normal 4 6 3 2 2 2" xfId="14407" xr:uid="{00000000-0005-0000-0000-0000B7340000}"/>
    <cellStyle name="Normal 4 6 3 2 2 2 2" xfId="14408" xr:uid="{00000000-0005-0000-0000-0000B8340000}"/>
    <cellStyle name="Normal 4 6 3 2 2 2 3" xfId="14409" xr:uid="{00000000-0005-0000-0000-0000B9340000}"/>
    <cellStyle name="Normal 4 6 3 2 2 3" xfId="14410" xr:uid="{00000000-0005-0000-0000-0000BA340000}"/>
    <cellStyle name="Normal 4 6 3 2 2 4" xfId="14411" xr:uid="{00000000-0005-0000-0000-0000BB340000}"/>
    <cellStyle name="Normal 4 6 3 2 2 4 2" xfId="26926" xr:uid="{C915BAC6-F544-4ACA-91C0-3CD811B35109}"/>
    <cellStyle name="Normal 4 6 3 2 2 5" xfId="14412" xr:uid="{00000000-0005-0000-0000-0000BC340000}"/>
    <cellStyle name="Normal 4 6 3 2 2 5 2" xfId="26927" xr:uid="{B24C06EF-C887-4A18-A2B9-9285E5F7C996}"/>
    <cellStyle name="Normal 4 6 3 2 2 6" xfId="14413" xr:uid="{00000000-0005-0000-0000-0000BD340000}"/>
    <cellStyle name="Normal 4 6 3 2 3" xfId="14414" xr:uid="{00000000-0005-0000-0000-0000BE340000}"/>
    <cellStyle name="Normal 4 6 3 2 3 2" xfId="14415" xr:uid="{00000000-0005-0000-0000-0000BF340000}"/>
    <cellStyle name="Normal 4 6 3 2 3 2 2" xfId="14416" xr:uid="{00000000-0005-0000-0000-0000C0340000}"/>
    <cellStyle name="Normal 4 6 3 2 3 2 3" xfId="14417" xr:uid="{00000000-0005-0000-0000-0000C1340000}"/>
    <cellStyle name="Normal 4 6 3 2 3 3" xfId="14418" xr:uid="{00000000-0005-0000-0000-0000C2340000}"/>
    <cellStyle name="Normal 4 6 3 2 3 3 2" xfId="14419" xr:uid="{00000000-0005-0000-0000-0000C3340000}"/>
    <cellStyle name="Normal 4 6 3 2 3 3 3" xfId="26928" xr:uid="{B33E25B3-1008-4625-8AF1-ED7631A985B6}"/>
    <cellStyle name="Normal 4 6 3 2 3 4" xfId="14420" xr:uid="{00000000-0005-0000-0000-0000C4340000}"/>
    <cellStyle name="Normal 4 6 3 2 4" xfId="14421" xr:uid="{00000000-0005-0000-0000-0000C5340000}"/>
    <cellStyle name="Normal 4 6 3 2 4 2" xfId="14422" xr:uid="{00000000-0005-0000-0000-0000C6340000}"/>
    <cellStyle name="Normal 4 6 3 2 4 3" xfId="14423" xr:uid="{00000000-0005-0000-0000-0000C7340000}"/>
    <cellStyle name="Normal 4 6 3 2 5" xfId="14424" xr:uid="{00000000-0005-0000-0000-0000C8340000}"/>
    <cellStyle name="Normal 4 6 3 2 6" xfId="14425" xr:uid="{00000000-0005-0000-0000-0000C9340000}"/>
    <cellStyle name="Normal 4 6 3 2 6 2" xfId="26929" xr:uid="{314306DC-6E54-4F41-B707-436D215F46AB}"/>
    <cellStyle name="Normal 4 6 3 2 7" xfId="14426" xr:uid="{00000000-0005-0000-0000-0000CA340000}"/>
    <cellStyle name="Normal 4 6 3 2 7 2" xfId="26930" xr:uid="{A0BA3B9B-6765-499E-AE04-B7D66B7C7A78}"/>
    <cellStyle name="Normal 4 6 3 2 8" xfId="14427" xr:uid="{00000000-0005-0000-0000-0000CB340000}"/>
    <cellStyle name="Normal 4 6 3 3" xfId="14428" xr:uid="{00000000-0005-0000-0000-0000CC340000}"/>
    <cellStyle name="Normal 4 6 3 3 2" xfId="14429" xr:uid="{00000000-0005-0000-0000-0000CD340000}"/>
    <cellStyle name="Normal 4 6 3 3 2 2" xfId="14430" xr:uid="{00000000-0005-0000-0000-0000CE340000}"/>
    <cellStyle name="Normal 4 6 3 3 2 3" xfId="14431" xr:uid="{00000000-0005-0000-0000-0000CF340000}"/>
    <cellStyle name="Normal 4 6 3 3 3" xfId="14432" xr:uid="{00000000-0005-0000-0000-0000D0340000}"/>
    <cellStyle name="Normal 4 6 3 3 4" xfId="14433" xr:uid="{00000000-0005-0000-0000-0000D1340000}"/>
    <cellStyle name="Normal 4 6 3 3 4 2" xfId="26931" xr:uid="{07116BBA-BB93-4EFB-9E56-9F17FB6A58ED}"/>
    <cellStyle name="Normal 4 6 3 3 5" xfId="14434" xr:uid="{00000000-0005-0000-0000-0000D2340000}"/>
    <cellStyle name="Normal 4 6 3 3 5 2" xfId="26932" xr:uid="{52526245-9174-4BEF-AAF1-6B5B474D56C1}"/>
    <cellStyle name="Normal 4 6 3 3 6" xfId="14435" xr:uid="{00000000-0005-0000-0000-0000D3340000}"/>
    <cellStyle name="Normal 4 6 3 4" xfId="14436" xr:uid="{00000000-0005-0000-0000-0000D4340000}"/>
    <cellStyle name="Normal 4 6 3 4 2" xfId="14437" xr:uid="{00000000-0005-0000-0000-0000D5340000}"/>
    <cellStyle name="Normal 4 6 3 4 2 2" xfId="14438" xr:uid="{00000000-0005-0000-0000-0000D6340000}"/>
    <cellStyle name="Normal 4 6 3 4 2 3" xfId="14439" xr:uid="{00000000-0005-0000-0000-0000D7340000}"/>
    <cellStyle name="Normal 4 6 3 4 3" xfId="14440" xr:uid="{00000000-0005-0000-0000-0000D8340000}"/>
    <cellStyle name="Normal 4 6 3 4 3 2" xfId="14441" xr:uid="{00000000-0005-0000-0000-0000D9340000}"/>
    <cellStyle name="Normal 4 6 3 4 3 3" xfId="26933" xr:uid="{098113A4-1D38-4868-B6DC-9A4BAA6BC39A}"/>
    <cellStyle name="Normal 4 6 3 4 4" xfId="14442" xr:uid="{00000000-0005-0000-0000-0000DA340000}"/>
    <cellStyle name="Normal 4 6 3 5" xfId="14443" xr:uid="{00000000-0005-0000-0000-0000DB340000}"/>
    <cellStyle name="Normal 4 6 3 5 2" xfId="14444" xr:uid="{00000000-0005-0000-0000-0000DC340000}"/>
    <cellStyle name="Normal 4 6 3 5 3" xfId="14445" xr:uid="{00000000-0005-0000-0000-0000DD340000}"/>
    <cellStyle name="Normal 4 6 3 6" xfId="14446" xr:uid="{00000000-0005-0000-0000-0000DE340000}"/>
    <cellStyle name="Normal 4 6 3 7" xfId="14447" xr:uid="{00000000-0005-0000-0000-0000DF340000}"/>
    <cellStyle name="Normal 4 6 3 7 2" xfId="26934" xr:uid="{1FF09A1E-AC40-480D-844F-7EEBDAB13990}"/>
    <cellStyle name="Normal 4 6 3 8" xfId="14448" xr:uid="{00000000-0005-0000-0000-0000E0340000}"/>
    <cellStyle name="Normal 4 6 3 8 2" xfId="26935" xr:uid="{54D47AA6-7C44-42EB-91F0-DDCD6AB40287}"/>
    <cellStyle name="Normal 4 6 3 9" xfId="14449" xr:uid="{00000000-0005-0000-0000-0000E1340000}"/>
    <cellStyle name="Normal 4 6 4" xfId="14450" xr:uid="{00000000-0005-0000-0000-0000E2340000}"/>
    <cellStyle name="Normal 4 6 4 2" xfId="14451" xr:uid="{00000000-0005-0000-0000-0000E3340000}"/>
    <cellStyle name="Normal 4 6 4 2 2" xfId="14452" xr:uid="{00000000-0005-0000-0000-0000E4340000}"/>
    <cellStyle name="Normal 4 6 4 2 2 2" xfId="14453" xr:uid="{00000000-0005-0000-0000-0000E5340000}"/>
    <cellStyle name="Normal 4 6 4 2 2 3" xfId="14454" xr:uid="{00000000-0005-0000-0000-0000E6340000}"/>
    <cellStyle name="Normal 4 6 4 2 2 3 2" xfId="26936" xr:uid="{662B4E21-969F-40D6-BB82-CCD7B8D00320}"/>
    <cellStyle name="Normal 4 6 4 2 2 4" xfId="14455" xr:uid="{00000000-0005-0000-0000-0000E7340000}"/>
    <cellStyle name="Normal 4 6 4 2 3" xfId="14456" xr:uid="{00000000-0005-0000-0000-0000E8340000}"/>
    <cellStyle name="Normal 4 6 4 2 4" xfId="14457" xr:uid="{00000000-0005-0000-0000-0000E9340000}"/>
    <cellStyle name="Normal 4 6 4 2 4 2" xfId="26937" xr:uid="{A30B1E50-5BB7-4EEA-AC3B-13F747CA8520}"/>
    <cellStyle name="Normal 4 6 4 2 5" xfId="14458" xr:uid="{00000000-0005-0000-0000-0000EA340000}"/>
    <cellStyle name="Normal 4 6 4 2 5 2" xfId="26938" xr:uid="{6E8E946C-EF0E-465B-B786-7E2CAD35ADF5}"/>
    <cellStyle name="Normal 4 6 4 2 6" xfId="14459" xr:uid="{00000000-0005-0000-0000-0000EB340000}"/>
    <cellStyle name="Normal 4 6 4 3" xfId="14460" xr:uid="{00000000-0005-0000-0000-0000EC340000}"/>
    <cellStyle name="Normal 4 6 4 3 2" xfId="14461" xr:uid="{00000000-0005-0000-0000-0000ED340000}"/>
    <cellStyle name="Normal 4 6 4 3 2 2" xfId="14462" xr:uid="{00000000-0005-0000-0000-0000EE340000}"/>
    <cellStyle name="Normal 4 6 4 3 2 3" xfId="14463" xr:uid="{00000000-0005-0000-0000-0000EF340000}"/>
    <cellStyle name="Normal 4 6 4 3 3" xfId="14464" xr:uid="{00000000-0005-0000-0000-0000F0340000}"/>
    <cellStyle name="Normal 4 6 4 3 4" xfId="14465" xr:uid="{00000000-0005-0000-0000-0000F1340000}"/>
    <cellStyle name="Normal 4 6 4 3 4 2" xfId="26939" xr:uid="{DEFC4017-4457-479A-9982-145DC36BD0BD}"/>
    <cellStyle name="Normal 4 6 4 3 5" xfId="14466" xr:uid="{00000000-0005-0000-0000-0000F2340000}"/>
    <cellStyle name="Normal 4 6 4 3 5 2" xfId="26940" xr:uid="{4BBAD72D-7A2D-442E-A266-BA4929F72A48}"/>
    <cellStyle name="Normal 4 6 4 3 6" xfId="14467" xr:uid="{00000000-0005-0000-0000-0000F3340000}"/>
    <cellStyle name="Normal 4 6 4 4" xfId="14468" xr:uid="{00000000-0005-0000-0000-0000F4340000}"/>
    <cellStyle name="Normal 4 6 4 4 2" xfId="14469" xr:uid="{00000000-0005-0000-0000-0000F5340000}"/>
    <cellStyle name="Normal 4 6 4 4 3" xfId="14470" xr:uid="{00000000-0005-0000-0000-0000F6340000}"/>
    <cellStyle name="Normal 4 6 4 5" xfId="14471" xr:uid="{00000000-0005-0000-0000-0000F7340000}"/>
    <cellStyle name="Normal 4 6 4 6" xfId="14472" xr:uid="{00000000-0005-0000-0000-0000F8340000}"/>
    <cellStyle name="Normal 4 6 4 6 2" xfId="26941" xr:uid="{FB414113-B8F1-489A-8C69-E577C5672E2D}"/>
    <cellStyle name="Normal 4 6 4 7" xfId="14473" xr:uid="{00000000-0005-0000-0000-0000F9340000}"/>
    <cellStyle name="Normal 4 6 4 7 2" xfId="26942" xr:uid="{26BF8291-D316-49F5-9C6B-76E7CDB84E03}"/>
    <cellStyle name="Normal 4 6 4 8" xfId="14474" xr:uid="{00000000-0005-0000-0000-0000FA340000}"/>
    <cellStyle name="Normal 4 6 5" xfId="14475" xr:uid="{00000000-0005-0000-0000-0000FB340000}"/>
    <cellStyle name="Normal 4 6 5 2" xfId="14476" xr:uid="{00000000-0005-0000-0000-0000FC340000}"/>
    <cellStyle name="Normal 4 6 5 2 2" xfId="14477" xr:uid="{00000000-0005-0000-0000-0000FD340000}"/>
    <cellStyle name="Normal 4 6 5 2 3" xfId="14478" xr:uid="{00000000-0005-0000-0000-0000FE340000}"/>
    <cellStyle name="Normal 4 6 5 2 3 2" xfId="26943" xr:uid="{F3FBADF0-6241-4D79-9036-64BBA5CE7E0F}"/>
    <cellStyle name="Normal 4 6 5 2 4" xfId="14479" xr:uid="{00000000-0005-0000-0000-0000FF340000}"/>
    <cellStyle name="Normal 4 6 5 3" xfId="14480" xr:uid="{00000000-0005-0000-0000-000000350000}"/>
    <cellStyle name="Normal 4 6 5 4" xfId="14481" xr:uid="{00000000-0005-0000-0000-000001350000}"/>
    <cellStyle name="Normal 4 6 5 4 2" xfId="26944" xr:uid="{790BCAAD-BB4B-4A4C-A399-919B5CB60733}"/>
    <cellStyle name="Normal 4 6 5 5" xfId="14482" xr:uid="{00000000-0005-0000-0000-000002350000}"/>
    <cellStyle name="Normal 4 6 5 5 2" xfId="26945" xr:uid="{77269225-EB4F-4A93-AA77-DEBA2AD83F28}"/>
    <cellStyle name="Normal 4 6 5 6" xfId="14483" xr:uid="{00000000-0005-0000-0000-000003350000}"/>
    <cellStyle name="Normal 4 6 6" xfId="14484" xr:uid="{00000000-0005-0000-0000-000004350000}"/>
    <cellStyle name="Normal 4 6 6 2" xfId="14485" xr:uid="{00000000-0005-0000-0000-000005350000}"/>
    <cellStyle name="Normal 4 6 6 2 2" xfId="14486" xr:uid="{00000000-0005-0000-0000-000006350000}"/>
    <cellStyle name="Normal 4 6 6 2 3" xfId="14487" xr:uid="{00000000-0005-0000-0000-000007350000}"/>
    <cellStyle name="Normal 4 6 6 3" xfId="14488" xr:uid="{00000000-0005-0000-0000-000008350000}"/>
    <cellStyle name="Normal 4 6 6 4" xfId="14489" xr:uid="{00000000-0005-0000-0000-000009350000}"/>
    <cellStyle name="Normal 4 6 6 4 2" xfId="26946" xr:uid="{954F5D1F-EA9C-4D2A-A3EE-31BB535D3BD7}"/>
    <cellStyle name="Normal 4 6 6 5" xfId="14490" xr:uid="{00000000-0005-0000-0000-00000A350000}"/>
    <cellStyle name="Normal 4 6 6 5 2" xfId="26947" xr:uid="{73446168-2586-4700-A64F-0F5A3F8D4BA9}"/>
    <cellStyle name="Normal 4 6 6 6" xfId="14491" xr:uid="{00000000-0005-0000-0000-00000B350000}"/>
    <cellStyle name="Normal 4 6 7" xfId="14492" xr:uid="{00000000-0005-0000-0000-00000C350000}"/>
    <cellStyle name="Normal 4 6 7 2" xfId="14493" xr:uid="{00000000-0005-0000-0000-00000D350000}"/>
    <cellStyle name="Normal 4 6 7 3" xfId="14494" xr:uid="{00000000-0005-0000-0000-00000E350000}"/>
    <cellStyle name="Normal 4 6 8" xfId="14495" xr:uid="{00000000-0005-0000-0000-00000F350000}"/>
    <cellStyle name="Normal 4 6 9" xfId="14496" xr:uid="{00000000-0005-0000-0000-000010350000}"/>
    <cellStyle name="Normal 4 6 9 2" xfId="26948" xr:uid="{4D70DA49-7D8A-4554-9838-DF1951D406C5}"/>
    <cellStyle name="Normal 4 7" xfId="14497" xr:uid="{00000000-0005-0000-0000-000011350000}"/>
    <cellStyle name="Normal 4 7 10" xfId="14498" xr:uid="{00000000-0005-0000-0000-000012350000}"/>
    <cellStyle name="Normal 4 7 2" xfId="14499" xr:uid="{00000000-0005-0000-0000-000013350000}"/>
    <cellStyle name="Normal 4 7 2 2" xfId="14500" xr:uid="{00000000-0005-0000-0000-000014350000}"/>
    <cellStyle name="Normal 4 7 2 2 2" xfId="14501" xr:uid="{00000000-0005-0000-0000-000015350000}"/>
    <cellStyle name="Normal 4 7 2 2 2 2" xfId="14502" xr:uid="{00000000-0005-0000-0000-000016350000}"/>
    <cellStyle name="Normal 4 7 2 2 2 2 2" xfId="14503" xr:uid="{00000000-0005-0000-0000-000017350000}"/>
    <cellStyle name="Normal 4 7 2 2 2 2 3" xfId="14504" xr:uid="{00000000-0005-0000-0000-000018350000}"/>
    <cellStyle name="Normal 4 7 2 2 2 3" xfId="14505" xr:uid="{00000000-0005-0000-0000-000019350000}"/>
    <cellStyle name="Normal 4 7 2 2 2 4" xfId="14506" xr:uid="{00000000-0005-0000-0000-00001A350000}"/>
    <cellStyle name="Normal 4 7 2 2 2 4 2" xfId="26949" xr:uid="{A66E7661-C9C2-402E-B871-8745E780B97B}"/>
    <cellStyle name="Normal 4 7 2 2 2 5" xfId="14507" xr:uid="{00000000-0005-0000-0000-00001B350000}"/>
    <cellStyle name="Normal 4 7 2 2 2 5 2" xfId="26950" xr:uid="{F7820BCF-37B9-4D35-848A-5DE9CFD62809}"/>
    <cellStyle name="Normal 4 7 2 2 2 6" xfId="14508" xr:uid="{00000000-0005-0000-0000-00001C350000}"/>
    <cellStyle name="Normal 4 7 2 2 3" xfId="14509" xr:uid="{00000000-0005-0000-0000-00001D350000}"/>
    <cellStyle name="Normal 4 7 2 2 3 2" xfId="14510" xr:uid="{00000000-0005-0000-0000-00001E350000}"/>
    <cellStyle name="Normal 4 7 2 2 3 2 2" xfId="14511" xr:uid="{00000000-0005-0000-0000-00001F350000}"/>
    <cellStyle name="Normal 4 7 2 2 3 2 3" xfId="14512" xr:uid="{00000000-0005-0000-0000-000020350000}"/>
    <cellStyle name="Normal 4 7 2 2 3 3" xfId="14513" xr:uid="{00000000-0005-0000-0000-000021350000}"/>
    <cellStyle name="Normal 4 7 2 2 3 3 2" xfId="14514" xr:uid="{00000000-0005-0000-0000-000022350000}"/>
    <cellStyle name="Normal 4 7 2 2 3 3 3" xfId="26951" xr:uid="{0BA95E44-9662-4036-890C-824BF95F1F2A}"/>
    <cellStyle name="Normal 4 7 2 2 3 4" xfId="14515" xr:uid="{00000000-0005-0000-0000-000023350000}"/>
    <cellStyle name="Normal 4 7 2 2 4" xfId="14516" xr:uid="{00000000-0005-0000-0000-000024350000}"/>
    <cellStyle name="Normal 4 7 2 2 4 2" xfId="14517" xr:uid="{00000000-0005-0000-0000-000025350000}"/>
    <cellStyle name="Normal 4 7 2 2 4 3" xfId="14518" xr:uid="{00000000-0005-0000-0000-000026350000}"/>
    <cellStyle name="Normal 4 7 2 2 5" xfId="14519" xr:uid="{00000000-0005-0000-0000-000027350000}"/>
    <cellStyle name="Normal 4 7 2 2 6" xfId="14520" xr:uid="{00000000-0005-0000-0000-000028350000}"/>
    <cellStyle name="Normal 4 7 2 2 6 2" xfId="26952" xr:uid="{33FE6D55-0220-4172-AA0A-1D3744329AD0}"/>
    <cellStyle name="Normal 4 7 2 2 7" xfId="14521" xr:uid="{00000000-0005-0000-0000-000029350000}"/>
    <cellStyle name="Normal 4 7 2 2 7 2" xfId="26953" xr:uid="{1CBBB370-BED6-49B2-B8DE-30FAD27100B8}"/>
    <cellStyle name="Normal 4 7 2 2 8" xfId="14522" xr:uid="{00000000-0005-0000-0000-00002A350000}"/>
    <cellStyle name="Normal 4 7 2 3" xfId="14523" xr:uid="{00000000-0005-0000-0000-00002B350000}"/>
    <cellStyle name="Normal 4 7 2 3 2" xfId="14524" xr:uid="{00000000-0005-0000-0000-00002C350000}"/>
    <cellStyle name="Normal 4 7 2 3 2 2" xfId="14525" xr:uid="{00000000-0005-0000-0000-00002D350000}"/>
    <cellStyle name="Normal 4 7 2 3 2 3" xfId="14526" xr:uid="{00000000-0005-0000-0000-00002E350000}"/>
    <cellStyle name="Normal 4 7 2 3 3" xfId="14527" xr:uid="{00000000-0005-0000-0000-00002F350000}"/>
    <cellStyle name="Normal 4 7 2 3 4" xfId="14528" xr:uid="{00000000-0005-0000-0000-000030350000}"/>
    <cellStyle name="Normal 4 7 2 3 4 2" xfId="26954" xr:uid="{75EB683B-4073-4098-902F-63E567A087F6}"/>
    <cellStyle name="Normal 4 7 2 3 5" xfId="14529" xr:uid="{00000000-0005-0000-0000-000031350000}"/>
    <cellStyle name="Normal 4 7 2 3 5 2" xfId="26955" xr:uid="{AC216C0F-B72E-4B1E-B7A3-0E2ADCD0EAA6}"/>
    <cellStyle name="Normal 4 7 2 3 6" xfId="14530" xr:uid="{00000000-0005-0000-0000-000032350000}"/>
    <cellStyle name="Normal 4 7 2 4" xfId="14531" xr:uid="{00000000-0005-0000-0000-000033350000}"/>
    <cellStyle name="Normal 4 7 2 4 2" xfId="14532" xr:uid="{00000000-0005-0000-0000-000034350000}"/>
    <cellStyle name="Normal 4 7 2 4 2 2" xfId="14533" xr:uid="{00000000-0005-0000-0000-000035350000}"/>
    <cellStyle name="Normal 4 7 2 4 2 3" xfId="14534" xr:uid="{00000000-0005-0000-0000-000036350000}"/>
    <cellStyle name="Normal 4 7 2 4 3" xfId="14535" xr:uid="{00000000-0005-0000-0000-000037350000}"/>
    <cellStyle name="Normal 4 7 2 4 3 2" xfId="14536" xr:uid="{00000000-0005-0000-0000-000038350000}"/>
    <cellStyle name="Normal 4 7 2 4 3 3" xfId="26956" xr:uid="{3B660BBB-551F-4CCE-83B2-6B30C8A00B70}"/>
    <cellStyle name="Normal 4 7 2 4 4" xfId="14537" xr:uid="{00000000-0005-0000-0000-000039350000}"/>
    <cellStyle name="Normal 4 7 2 5" xfId="14538" xr:uid="{00000000-0005-0000-0000-00003A350000}"/>
    <cellStyle name="Normal 4 7 2 5 2" xfId="14539" xr:uid="{00000000-0005-0000-0000-00003B350000}"/>
    <cellStyle name="Normal 4 7 2 5 3" xfId="14540" xr:uid="{00000000-0005-0000-0000-00003C350000}"/>
    <cellStyle name="Normal 4 7 2 6" xfId="14541" xr:uid="{00000000-0005-0000-0000-00003D350000}"/>
    <cellStyle name="Normal 4 7 2 7" xfId="14542" xr:uid="{00000000-0005-0000-0000-00003E350000}"/>
    <cellStyle name="Normal 4 7 2 7 2" xfId="26957" xr:uid="{0675F880-CC05-4A7F-A360-9C73D681FF8F}"/>
    <cellStyle name="Normal 4 7 2 8" xfId="14543" xr:uid="{00000000-0005-0000-0000-00003F350000}"/>
    <cellStyle name="Normal 4 7 2 8 2" xfId="26958" xr:uid="{6E929937-CC23-4C8F-ADD7-DCD4E30EF851}"/>
    <cellStyle name="Normal 4 7 2 9" xfId="14544" xr:uid="{00000000-0005-0000-0000-000040350000}"/>
    <cellStyle name="Normal 4 7 3" xfId="14545" xr:uid="{00000000-0005-0000-0000-000041350000}"/>
    <cellStyle name="Normal 4 7 3 2" xfId="14546" xr:uid="{00000000-0005-0000-0000-000042350000}"/>
    <cellStyle name="Normal 4 7 3 2 2" xfId="14547" xr:uid="{00000000-0005-0000-0000-000043350000}"/>
    <cellStyle name="Normal 4 7 3 2 2 2" xfId="14548" xr:uid="{00000000-0005-0000-0000-000044350000}"/>
    <cellStyle name="Normal 4 7 3 2 2 3" xfId="14549" xr:uid="{00000000-0005-0000-0000-000045350000}"/>
    <cellStyle name="Normal 4 7 3 2 2 3 2" xfId="26959" xr:uid="{71F2D359-E686-4D68-8782-F6931F699D72}"/>
    <cellStyle name="Normal 4 7 3 2 2 4" xfId="14550" xr:uid="{00000000-0005-0000-0000-000046350000}"/>
    <cellStyle name="Normal 4 7 3 2 3" xfId="14551" xr:uid="{00000000-0005-0000-0000-000047350000}"/>
    <cellStyle name="Normal 4 7 3 2 4" xfId="14552" xr:uid="{00000000-0005-0000-0000-000048350000}"/>
    <cellStyle name="Normal 4 7 3 2 4 2" xfId="26960" xr:uid="{BFB5C6A3-94FC-46C4-91FD-9362A143A227}"/>
    <cellStyle name="Normal 4 7 3 2 5" xfId="14553" xr:uid="{00000000-0005-0000-0000-000049350000}"/>
    <cellStyle name="Normal 4 7 3 2 5 2" xfId="26961" xr:uid="{C4A6B94D-33EF-4BA1-9587-F4DDDB98DA94}"/>
    <cellStyle name="Normal 4 7 3 2 6" xfId="14554" xr:uid="{00000000-0005-0000-0000-00004A350000}"/>
    <cellStyle name="Normal 4 7 3 3" xfId="14555" xr:uid="{00000000-0005-0000-0000-00004B350000}"/>
    <cellStyle name="Normal 4 7 3 3 2" xfId="14556" xr:uid="{00000000-0005-0000-0000-00004C350000}"/>
    <cellStyle name="Normal 4 7 3 3 2 2" xfId="14557" xr:uid="{00000000-0005-0000-0000-00004D350000}"/>
    <cellStyle name="Normal 4 7 3 3 2 3" xfId="14558" xr:uid="{00000000-0005-0000-0000-00004E350000}"/>
    <cellStyle name="Normal 4 7 3 3 3" xfId="14559" xr:uid="{00000000-0005-0000-0000-00004F350000}"/>
    <cellStyle name="Normal 4 7 3 3 4" xfId="14560" xr:uid="{00000000-0005-0000-0000-000050350000}"/>
    <cellStyle name="Normal 4 7 3 3 4 2" xfId="26962" xr:uid="{2E703DD7-3A30-4E0B-8C97-5488EFCED038}"/>
    <cellStyle name="Normal 4 7 3 3 5" xfId="14561" xr:uid="{00000000-0005-0000-0000-000051350000}"/>
    <cellStyle name="Normal 4 7 3 3 5 2" xfId="26963" xr:uid="{50B49DFB-8739-46F2-BDD5-28A8299A1FF3}"/>
    <cellStyle name="Normal 4 7 3 3 6" xfId="14562" xr:uid="{00000000-0005-0000-0000-000052350000}"/>
    <cellStyle name="Normal 4 7 3 4" xfId="14563" xr:uid="{00000000-0005-0000-0000-000053350000}"/>
    <cellStyle name="Normal 4 7 3 4 2" xfId="14564" xr:uid="{00000000-0005-0000-0000-000054350000}"/>
    <cellStyle name="Normal 4 7 3 4 3" xfId="14565" xr:uid="{00000000-0005-0000-0000-000055350000}"/>
    <cellStyle name="Normal 4 7 3 5" xfId="14566" xr:uid="{00000000-0005-0000-0000-000056350000}"/>
    <cellStyle name="Normal 4 7 3 6" xfId="14567" xr:uid="{00000000-0005-0000-0000-000057350000}"/>
    <cellStyle name="Normal 4 7 3 6 2" xfId="26964" xr:uid="{39A83FB5-135B-4375-AB53-F1EDB003C163}"/>
    <cellStyle name="Normal 4 7 3 7" xfId="14568" xr:uid="{00000000-0005-0000-0000-000058350000}"/>
    <cellStyle name="Normal 4 7 3 7 2" xfId="26965" xr:uid="{40F0AF7B-38DE-4251-BF38-9E82CD5097F6}"/>
    <cellStyle name="Normal 4 7 3 8" xfId="14569" xr:uid="{00000000-0005-0000-0000-000059350000}"/>
    <cellStyle name="Normal 4 7 4" xfId="14570" xr:uid="{00000000-0005-0000-0000-00005A350000}"/>
    <cellStyle name="Normal 4 7 4 2" xfId="14571" xr:uid="{00000000-0005-0000-0000-00005B350000}"/>
    <cellStyle name="Normal 4 7 4 2 2" xfId="14572" xr:uid="{00000000-0005-0000-0000-00005C350000}"/>
    <cellStyle name="Normal 4 7 4 2 3" xfId="14573" xr:uid="{00000000-0005-0000-0000-00005D350000}"/>
    <cellStyle name="Normal 4 7 4 2 3 2" xfId="26966" xr:uid="{0113CE05-8302-4DE7-8A79-A069143C0884}"/>
    <cellStyle name="Normal 4 7 4 2 4" xfId="14574" xr:uid="{00000000-0005-0000-0000-00005E350000}"/>
    <cellStyle name="Normal 4 7 4 3" xfId="14575" xr:uid="{00000000-0005-0000-0000-00005F350000}"/>
    <cellStyle name="Normal 4 7 4 4" xfId="14576" xr:uid="{00000000-0005-0000-0000-000060350000}"/>
    <cellStyle name="Normal 4 7 4 4 2" xfId="26967" xr:uid="{1AD754D3-97F5-4CDF-B849-BA2ED91214FC}"/>
    <cellStyle name="Normal 4 7 4 5" xfId="14577" xr:uid="{00000000-0005-0000-0000-000061350000}"/>
    <cellStyle name="Normal 4 7 4 5 2" xfId="26968" xr:uid="{B7DAD706-8E51-4F01-8116-27CF4BB94402}"/>
    <cellStyle name="Normal 4 7 4 6" xfId="14578" xr:uid="{00000000-0005-0000-0000-000062350000}"/>
    <cellStyle name="Normal 4 7 5" xfId="14579" xr:uid="{00000000-0005-0000-0000-000063350000}"/>
    <cellStyle name="Normal 4 7 5 2" xfId="14580" xr:uid="{00000000-0005-0000-0000-000064350000}"/>
    <cellStyle name="Normal 4 7 5 2 2" xfId="14581" xr:uid="{00000000-0005-0000-0000-000065350000}"/>
    <cellStyle name="Normal 4 7 5 2 3" xfId="14582" xr:uid="{00000000-0005-0000-0000-000066350000}"/>
    <cellStyle name="Normal 4 7 5 3" xfId="14583" xr:uid="{00000000-0005-0000-0000-000067350000}"/>
    <cellStyle name="Normal 4 7 5 4" xfId="14584" xr:uid="{00000000-0005-0000-0000-000068350000}"/>
    <cellStyle name="Normal 4 7 5 4 2" xfId="26969" xr:uid="{8EC6592F-B92E-4FE6-A044-ADF1461684E4}"/>
    <cellStyle name="Normal 4 7 5 5" xfId="14585" xr:uid="{00000000-0005-0000-0000-000069350000}"/>
    <cellStyle name="Normal 4 7 5 5 2" xfId="26970" xr:uid="{655D198F-F00F-4A2E-BEA9-9D619B3C1717}"/>
    <cellStyle name="Normal 4 7 5 6" xfId="14586" xr:uid="{00000000-0005-0000-0000-00006A350000}"/>
    <cellStyle name="Normal 4 7 6" xfId="14587" xr:uid="{00000000-0005-0000-0000-00006B350000}"/>
    <cellStyle name="Normal 4 7 6 2" xfId="14588" xr:uid="{00000000-0005-0000-0000-00006C350000}"/>
    <cellStyle name="Normal 4 7 6 3" xfId="14589" xr:uid="{00000000-0005-0000-0000-00006D350000}"/>
    <cellStyle name="Normal 4 7 7" xfId="14590" xr:uid="{00000000-0005-0000-0000-00006E350000}"/>
    <cellStyle name="Normal 4 7 7 2" xfId="14591" xr:uid="{00000000-0005-0000-0000-00006F350000}"/>
    <cellStyle name="Normal 4 7 8" xfId="14592" xr:uid="{00000000-0005-0000-0000-000070350000}"/>
    <cellStyle name="Normal 4 7 8 2" xfId="26971" xr:uid="{CEC8E748-16A7-42FE-87A8-99BA51469A03}"/>
    <cellStyle name="Normal 4 7 9" xfId="14593" xr:uid="{00000000-0005-0000-0000-000071350000}"/>
    <cellStyle name="Normal 4 7 9 2" xfId="26972" xr:uid="{D2C074C5-169C-458A-9097-68049E2A206A}"/>
    <cellStyle name="Normal 4 8" xfId="14594" xr:uid="{00000000-0005-0000-0000-000072350000}"/>
    <cellStyle name="Normal 4 8 2" xfId="14595" xr:uid="{00000000-0005-0000-0000-000073350000}"/>
    <cellStyle name="Normal 4 8 2 2" xfId="14596" xr:uid="{00000000-0005-0000-0000-000074350000}"/>
    <cellStyle name="Normal 4 8 2 2 2" xfId="14597" xr:uid="{00000000-0005-0000-0000-000075350000}"/>
    <cellStyle name="Normal 4 8 2 2 2 2" xfId="14598" xr:uid="{00000000-0005-0000-0000-000076350000}"/>
    <cellStyle name="Normal 4 8 2 2 2 3" xfId="14599" xr:uid="{00000000-0005-0000-0000-000077350000}"/>
    <cellStyle name="Normal 4 8 2 2 3" xfId="14600" xr:uid="{00000000-0005-0000-0000-000078350000}"/>
    <cellStyle name="Normal 4 8 2 2 4" xfId="14601" xr:uid="{00000000-0005-0000-0000-000079350000}"/>
    <cellStyle name="Normal 4 8 2 2 4 2" xfId="26973" xr:uid="{419664EA-BC7F-4A11-AF21-D8BC55191B2D}"/>
    <cellStyle name="Normal 4 8 2 2 5" xfId="14602" xr:uid="{00000000-0005-0000-0000-00007A350000}"/>
    <cellStyle name="Normal 4 8 2 2 5 2" xfId="26974" xr:uid="{E6FAA2B2-982C-4CE9-AD0A-293E8E483B8C}"/>
    <cellStyle name="Normal 4 8 2 2 6" xfId="14603" xr:uid="{00000000-0005-0000-0000-00007B350000}"/>
    <cellStyle name="Normal 4 8 2 3" xfId="14604" xr:uid="{00000000-0005-0000-0000-00007C350000}"/>
    <cellStyle name="Normal 4 8 2 3 2" xfId="14605" xr:uid="{00000000-0005-0000-0000-00007D350000}"/>
    <cellStyle name="Normal 4 8 2 3 2 2" xfId="14606" xr:uid="{00000000-0005-0000-0000-00007E350000}"/>
    <cellStyle name="Normal 4 8 2 3 2 3" xfId="14607" xr:uid="{00000000-0005-0000-0000-00007F350000}"/>
    <cellStyle name="Normal 4 8 2 3 3" xfId="14608" xr:uid="{00000000-0005-0000-0000-000080350000}"/>
    <cellStyle name="Normal 4 8 2 3 3 2" xfId="14609" xr:uid="{00000000-0005-0000-0000-000081350000}"/>
    <cellStyle name="Normal 4 8 2 3 3 3" xfId="26975" xr:uid="{7373D20F-2D0A-4AE3-B633-2CCBB52A6C5E}"/>
    <cellStyle name="Normal 4 8 2 3 4" xfId="14610" xr:uid="{00000000-0005-0000-0000-000082350000}"/>
    <cellStyle name="Normal 4 8 2 4" xfId="14611" xr:uid="{00000000-0005-0000-0000-000083350000}"/>
    <cellStyle name="Normal 4 8 2 4 2" xfId="14612" xr:uid="{00000000-0005-0000-0000-000084350000}"/>
    <cellStyle name="Normal 4 8 2 4 3" xfId="14613" xr:uid="{00000000-0005-0000-0000-000085350000}"/>
    <cellStyle name="Normal 4 8 2 5" xfId="14614" xr:uid="{00000000-0005-0000-0000-000086350000}"/>
    <cellStyle name="Normal 4 8 2 5 2" xfId="14615" xr:uid="{00000000-0005-0000-0000-000087350000}"/>
    <cellStyle name="Normal 4 8 2 5 2 2" xfId="26976" xr:uid="{469A2C20-0BE1-4DE7-BFDF-CCEEF7CC3945}"/>
    <cellStyle name="Normal 4 8 2 6" xfId="14616" xr:uid="{00000000-0005-0000-0000-000088350000}"/>
    <cellStyle name="Normal 4 8 2 6 2" xfId="26977" xr:uid="{2443839D-00B5-4405-83CF-8633EDB7979A}"/>
    <cellStyle name="Normal 4 8 2 7" xfId="14617" xr:uid="{00000000-0005-0000-0000-000089350000}"/>
    <cellStyle name="Normal 4 8 2 7 2" xfId="26978" xr:uid="{A25E0358-14B0-4FEE-A69E-C7EA7892A865}"/>
    <cellStyle name="Normal 4 8 2 8" xfId="14618" xr:uid="{00000000-0005-0000-0000-00008A350000}"/>
    <cellStyle name="Normal 4 8 3" xfId="14619" xr:uid="{00000000-0005-0000-0000-00008B350000}"/>
    <cellStyle name="Normal 4 8 3 2" xfId="14620" xr:uid="{00000000-0005-0000-0000-00008C350000}"/>
    <cellStyle name="Normal 4 8 3 2 2" xfId="14621" xr:uid="{00000000-0005-0000-0000-00008D350000}"/>
    <cellStyle name="Normal 4 8 3 2 3" xfId="14622" xr:uid="{00000000-0005-0000-0000-00008E350000}"/>
    <cellStyle name="Normal 4 8 3 2 3 2" xfId="26979" xr:uid="{DD556EC1-15A7-4D16-B1A3-5F6DB31C67B5}"/>
    <cellStyle name="Normal 4 8 3 2 4" xfId="14623" xr:uid="{00000000-0005-0000-0000-00008F350000}"/>
    <cellStyle name="Normal 4 8 3 3" xfId="14624" xr:uid="{00000000-0005-0000-0000-000090350000}"/>
    <cellStyle name="Normal 4 8 3 4" xfId="14625" xr:uid="{00000000-0005-0000-0000-000091350000}"/>
    <cellStyle name="Normal 4 8 3 4 2" xfId="26980" xr:uid="{717BEA05-2AFE-40FB-8479-BA21FB366D8A}"/>
    <cellStyle name="Normal 4 8 3 5" xfId="14626" xr:uid="{00000000-0005-0000-0000-000092350000}"/>
    <cellStyle name="Normal 4 8 3 5 2" xfId="26981" xr:uid="{58C91B09-857F-449A-893D-A6F71C0817FC}"/>
    <cellStyle name="Normal 4 8 3 6" xfId="14627" xr:uid="{00000000-0005-0000-0000-000093350000}"/>
    <cellStyle name="Normal 4 8 4" xfId="14628" xr:uid="{00000000-0005-0000-0000-000094350000}"/>
    <cellStyle name="Normal 4 8 4 2" xfId="14629" xr:uid="{00000000-0005-0000-0000-000095350000}"/>
    <cellStyle name="Normal 4 8 4 2 2" xfId="14630" xr:uid="{00000000-0005-0000-0000-000096350000}"/>
    <cellStyle name="Normal 4 8 4 2 3" xfId="14631" xr:uid="{00000000-0005-0000-0000-000097350000}"/>
    <cellStyle name="Normal 4 8 4 3" xfId="14632" xr:uid="{00000000-0005-0000-0000-000098350000}"/>
    <cellStyle name="Normal 4 8 4 3 2" xfId="14633" xr:uid="{00000000-0005-0000-0000-000099350000}"/>
    <cellStyle name="Normal 4 8 4 3 3" xfId="26982" xr:uid="{0AAD0511-FA9E-40A4-AF1B-26AE4A87A412}"/>
    <cellStyle name="Normal 4 8 4 4" xfId="14634" xr:uid="{00000000-0005-0000-0000-00009A350000}"/>
    <cellStyle name="Normal 4 8 5" xfId="14635" xr:uid="{00000000-0005-0000-0000-00009B350000}"/>
    <cellStyle name="Normal 4 8 5 2" xfId="14636" xr:uid="{00000000-0005-0000-0000-00009C350000}"/>
    <cellStyle name="Normal 4 8 5 3" xfId="14637" xr:uid="{00000000-0005-0000-0000-00009D350000}"/>
    <cellStyle name="Normal 4 8 6" xfId="14638" xr:uid="{00000000-0005-0000-0000-00009E350000}"/>
    <cellStyle name="Normal 4 8 6 2" xfId="14639" xr:uid="{00000000-0005-0000-0000-00009F350000}"/>
    <cellStyle name="Normal 4 8 6 2 2" xfId="26983" xr:uid="{09234DEC-8AFA-4B4C-974C-0EF6FB2D0508}"/>
    <cellStyle name="Normal 4 8 7" xfId="14640" xr:uid="{00000000-0005-0000-0000-0000A0350000}"/>
    <cellStyle name="Normal 4 8 7 2" xfId="26984" xr:uid="{00AF3733-6A0B-41FD-AAE5-8A007C75982A}"/>
    <cellStyle name="Normal 4 8 8" xfId="14641" xr:uid="{00000000-0005-0000-0000-0000A1350000}"/>
    <cellStyle name="Normal 4 8 9" xfId="14642" xr:uid="{00000000-0005-0000-0000-0000A2350000}"/>
    <cellStyle name="Normal 4 9" xfId="14643" xr:uid="{00000000-0005-0000-0000-0000A3350000}"/>
    <cellStyle name="Normal 4 9 2" xfId="14644" xr:uid="{00000000-0005-0000-0000-0000A4350000}"/>
    <cellStyle name="Normal 4 9 2 2" xfId="14645" xr:uid="{00000000-0005-0000-0000-0000A5350000}"/>
    <cellStyle name="Normal 4 9 2 2 2" xfId="14646" xr:uid="{00000000-0005-0000-0000-0000A6350000}"/>
    <cellStyle name="Normal 4 9 2 2 3" xfId="14647" xr:uid="{00000000-0005-0000-0000-0000A7350000}"/>
    <cellStyle name="Normal 4 9 2 2 3 2" xfId="26985" xr:uid="{34D6E980-6264-45F2-A2DC-F3A6494E04E4}"/>
    <cellStyle name="Normal 4 9 2 2 4" xfId="14648" xr:uid="{00000000-0005-0000-0000-0000A8350000}"/>
    <cellStyle name="Normal 4 9 2 3" xfId="14649" xr:uid="{00000000-0005-0000-0000-0000A9350000}"/>
    <cellStyle name="Normal 4 9 2 4" xfId="14650" xr:uid="{00000000-0005-0000-0000-0000AA350000}"/>
    <cellStyle name="Normal 4 9 2 4 2" xfId="26986" xr:uid="{40E48CD2-F155-4B5F-88E3-58C72B538DFA}"/>
    <cellStyle name="Normal 4 9 2 5" xfId="14651" xr:uid="{00000000-0005-0000-0000-0000AB350000}"/>
    <cellStyle name="Normal 4 9 2 5 2" xfId="26987" xr:uid="{73FD90FA-D793-4E6D-B3F0-BB041715DFAB}"/>
    <cellStyle name="Normal 4 9 2 6" xfId="14652" xr:uid="{00000000-0005-0000-0000-0000AC350000}"/>
    <cellStyle name="Normal 4 9 3" xfId="14653" xr:uid="{00000000-0005-0000-0000-0000AD350000}"/>
    <cellStyle name="Normal 4 9 3 2" xfId="14654" xr:uid="{00000000-0005-0000-0000-0000AE350000}"/>
    <cellStyle name="Normal 4 9 3 2 2" xfId="14655" xr:uid="{00000000-0005-0000-0000-0000AF350000}"/>
    <cellStyle name="Normal 4 9 3 2 3" xfId="14656" xr:uid="{00000000-0005-0000-0000-0000B0350000}"/>
    <cellStyle name="Normal 4 9 3 3" xfId="14657" xr:uid="{00000000-0005-0000-0000-0000B1350000}"/>
    <cellStyle name="Normal 4 9 3 4" xfId="14658" xr:uid="{00000000-0005-0000-0000-0000B2350000}"/>
    <cellStyle name="Normal 4 9 3 4 2" xfId="26988" xr:uid="{8F95D83C-CFA7-47AB-8D6E-1AE8C18D1978}"/>
    <cellStyle name="Normal 4 9 3 5" xfId="14659" xr:uid="{00000000-0005-0000-0000-0000B3350000}"/>
    <cellStyle name="Normal 4 9 3 5 2" xfId="26989" xr:uid="{1F84A87D-C6A3-40DC-A2F6-615B1C7D603C}"/>
    <cellStyle name="Normal 4 9 3 6" xfId="14660" xr:uid="{00000000-0005-0000-0000-0000B4350000}"/>
    <cellStyle name="Normal 4 9 4" xfId="14661" xr:uid="{00000000-0005-0000-0000-0000B5350000}"/>
    <cellStyle name="Normal 4 9 4 2" xfId="14662" xr:uid="{00000000-0005-0000-0000-0000B6350000}"/>
    <cellStyle name="Normal 4 9 4 3" xfId="14663" xr:uid="{00000000-0005-0000-0000-0000B7350000}"/>
    <cellStyle name="Normal 4 9 5" xfId="14664" xr:uid="{00000000-0005-0000-0000-0000B8350000}"/>
    <cellStyle name="Normal 4 9 5 2" xfId="14665" xr:uid="{00000000-0005-0000-0000-0000B9350000}"/>
    <cellStyle name="Normal 4 9 6" xfId="14666" xr:uid="{00000000-0005-0000-0000-0000BA350000}"/>
    <cellStyle name="Normal 4 9 6 2" xfId="26990" xr:uid="{67326096-9FE1-438B-B1EC-3E941EAFDDE9}"/>
    <cellStyle name="Normal 4 9 7" xfId="14667" xr:uid="{00000000-0005-0000-0000-0000BB350000}"/>
    <cellStyle name="Normal 4 9 7 2" xfId="26991" xr:uid="{AB405B40-9320-4BC8-A62F-DE4DFFE5A28A}"/>
    <cellStyle name="Normal 4 9 8" xfId="14668" xr:uid="{00000000-0005-0000-0000-0000BC350000}"/>
    <cellStyle name="Normal 4_2011 Planning Templates_Incentive 3-14-2011 (2)" xfId="2467" xr:uid="{00000000-0005-0000-0000-000061090000}"/>
    <cellStyle name="Normal 40" xfId="2969" xr:uid="{00000000-0005-0000-0000-000062090000}"/>
    <cellStyle name="Normal 40 2" xfId="14669" xr:uid="{00000000-0005-0000-0000-0000BF350000}"/>
    <cellStyle name="Normal 40 3" xfId="14670" xr:uid="{00000000-0005-0000-0000-0000C0350000}"/>
    <cellStyle name="Normal 40 4" xfId="14671" xr:uid="{00000000-0005-0000-0000-0000C1350000}"/>
    <cellStyle name="Normal 40 5" xfId="14672" xr:uid="{00000000-0005-0000-0000-0000C2350000}"/>
    <cellStyle name="Normal 40 6" xfId="5349" xr:uid="{00000000-0005-0000-0000-0000BE350000}"/>
    <cellStyle name="Normal 40 7" xfId="21041" xr:uid="{607EE767-A273-41F2-B0AB-E0D837845D82}"/>
    <cellStyle name="Normal 41" xfId="2968" xr:uid="{00000000-0005-0000-0000-000063090000}"/>
    <cellStyle name="Normal 41 2" xfId="14673" xr:uid="{00000000-0005-0000-0000-0000C4350000}"/>
    <cellStyle name="Normal 41 2 2" xfId="14674" xr:uid="{00000000-0005-0000-0000-0000C5350000}"/>
    <cellStyle name="Normal 41 2 2 2" xfId="14675" xr:uid="{00000000-0005-0000-0000-0000C6350000}"/>
    <cellStyle name="Normal 41 2 3" xfId="14676" xr:uid="{00000000-0005-0000-0000-0000C7350000}"/>
    <cellStyle name="Normal 41 3" xfId="34" xr:uid="{00000000-0005-0000-0000-000026000000}"/>
    <cellStyle name="Normal 41 3 2" xfId="136" xr:uid="{00000000-0005-0000-0000-000026000000}"/>
    <cellStyle name="Normal 41 3 2 2" xfId="20700" xr:uid="{BAC2465A-D060-467D-A48F-94AB1126C6AA}"/>
    <cellStyle name="Normal 41 3 3" xfId="14677" xr:uid="{00000000-0005-0000-0000-0000C8350000}"/>
    <cellStyle name="Normal 41 3 4" xfId="20627" xr:uid="{3656AE4C-11E5-4369-8ECE-AC64C228B922}"/>
    <cellStyle name="Normal 41 4" xfId="14678" xr:uid="{00000000-0005-0000-0000-0000C9350000}"/>
    <cellStyle name="Normal 41 5" xfId="14679" xr:uid="{00000000-0005-0000-0000-0000CA350000}"/>
    <cellStyle name="Normal 41 6" xfId="14680" xr:uid="{00000000-0005-0000-0000-0000CB350000}"/>
    <cellStyle name="Normal 41 7" xfId="5348" xr:uid="{00000000-0005-0000-0000-0000C3350000}"/>
    <cellStyle name="Normal 41 8" xfId="21040" xr:uid="{46A817FF-32F3-4032-91FD-DBC1F4D3A965}"/>
    <cellStyle name="Normal 42" xfId="2965" xr:uid="{00000000-0005-0000-0000-000064090000}"/>
    <cellStyle name="Normal 42 2" xfId="14681" xr:uid="{00000000-0005-0000-0000-0000CD350000}"/>
    <cellStyle name="Normal 42 2 2" xfId="14682" xr:uid="{00000000-0005-0000-0000-0000CE350000}"/>
    <cellStyle name="Normal 42 2 2 2" xfId="14683" xr:uid="{00000000-0005-0000-0000-0000CF350000}"/>
    <cellStyle name="Normal 42 2 3" xfId="14684" xr:uid="{00000000-0005-0000-0000-0000D0350000}"/>
    <cellStyle name="Normal 42 3" xfId="35" xr:uid="{00000000-0005-0000-0000-000027000000}"/>
    <cellStyle name="Normal 42 3 2" xfId="137" xr:uid="{00000000-0005-0000-0000-000027000000}"/>
    <cellStyle name="Normal 42 3 2 2" xfId="20701" xr:uid="{F7553614-7E01-471C-B82C-5C319B54CCB5}"/>
    <cellStyle name="Normal 42 3 3" xfId="14685" xr:uid="{00000000-0005-0000-0000-0000D1350000}"/>
    <cellStyle name="Normal 42 3 4" xfId="20628" xr:uid="{1F014DFB-93F5-4036-876F-5C8906BE00C9}"/>
    <cellStyle name="Normal 42 4" xfId="14686" xr:uid="{00000000-0005-0000-0000-0000D2350000}"/>
    <cellStyle name="Normal 42 5" xfId="14687" xr:uid="{00000000-0005-0000-0000-0000D3350000}"/>
    <cellStyle name="Normal 42 6" xfId="14688" xr:uid="{00000000-0005-0000-0000-0000D4350000}"/>
    <cellStyle name="Normal 42 7" xfId="5347" xr:uid="{00000000-0005-0000-0000-0000CC350000}"/>
    <cellStyle name="Normal 42 8" xfId="21037" xr:uid="{12BA0FDE-4108-4518-9C3E-AD253E552251}"/>
    <cellStyle name="Normal 43" xfId="2962" xr:uid="{00000000-0005-0000-0000-000065090000}"/>
    <cellStyle name="Normal 43 2" xfId="14689" xr:uid="{00000000-0005-0000-0000-0000D6350000}"/>
    <cellStyle name="Normal 43 3" xfId="36" xr:uid="{00000000-0005-0000-0000-000028000000}"/>
    <cellStyle name="Normal 43 3 2" xfId="138" xr:uid="{00000000-0005-0000-0000-000028000000}"/>
    <cellStyle name="Normal 43 3 2 2" xfId="20702" xr:uid="{F310B2A8-270B-4600-8D55-D606AF347FC3}"/>
    <cellStyle name="Normal 43 3 3" xfId="14690" xr:uid="{00000000-0005-0000-0000-0000D7350000}"/>
    <cellStyle name="Normal 43 3 4" xfId="20629" xr:uid="{E4C27D05-1ECD-48E5-9514-2F869B7B0406}"/>
    <cellStyle name="Normal 43 4" xfId="14691" xr:uid="{00000000-0005-0000-0000-0000D8350000}"/>
    <cellStyle name="Normal 43 5" xfId="5346" xr:uid="{00000000-0005-0000-0000-0000D5350000}"/>
    <cellStyle name="Normal 43 6" xfId="21034" xr:uid="{BE395D81-ACEE-4040-946E-8AB10C4B9997}"/>
    <cellStyle name="Normal 44" xfId="2959" xr:uid="{00000000-0005-0000-0000-000066090000}"/>
    <cellStyle name="Normal 44 2" xfId="14692" xr:uid="{00000000-0005-0000-0000-0000DA350000}"/>
    <cellStyle name="Normal 44 3" xfId="37" xr:uid="{00000000-0005-0000-0000-000029000000}"/>
    <cellStyle name="Normal 44 3 2" xfId="139" xr:uid="{00000000-0005-0000-0000-000029000000}"/>
    <cellStyle name="Normal 44 3 2 2" xfId="20703" xr:uid="{B9FACF7E-B298-49E8-844D-473FEC42CBF3}"/>
    <cellStyle name="Normal 44 3 3" xfId="14693" xr:uid="{00000000-0005-0000-0000-0000DB350000}"/>
    <cellStyle name="Normal 44 3 4" xfId="20630" xr:uid="{107CF41B-C71B-44F4-A1C6-3E721B965F91}"/>
    <cellStyle name="Normal 44 4" xfId="14694" xr:uid="{00000000-0005-0000-0000-0000DC350000}"/>
    <cellStyle name="Normal 44 5" xfId="5345" xr:uid="{00000000-0005-0000-0000-0000D9350000}"/>
    <cellStyle name="Normal 44 6" xfId="21031" xr:uid="{A1AFBEBC-12D2-425E-AD64-935E451695B7}"/>
    <cellStyle name="Normal 45" xfId="2956" xr:uid="{00000000-0005-0000-0000-000067090000}"/>
    <cellStyle name="Normal 45 2" xfId="14695" xr:uid="{00000000-0005-0000-0000-0000DE350000}"/>
    <cellStyle name="Normal 45 3" xfId="14696" xr:uid="{00000000-0005-0000-0000-0000DF350000}"/>
    <cellStyle name="Normal 45 4" xfId="14697" xr:uid="{00000000-0005-0000-0000-0000E0350000}"/>
    <cellStyle name="Normal 45 5" xfId="5344" xr:uid="{00000000-0005-0000-0000-0000DD350000}"/>
    <cellStyle name="Normal 45 6" xfId="21028" xr:uid="{89A7323D-C5A4-413C-A092-E36E52739A98}"/>
    <cellStyle name="Normal 46" xfId="2953" xr:uid="{00000000-0005-0000-0000-000068090000}"/>
    <cellStyle name="Normal 46 2" xfId="14698" xr:uid="{00000000-0005-0000-0000-0000E2350000}"/>
    <cellStyle name="Normal 46 2 2" xfId="14699" xr:uid="{00000000-0005-0000-0000-0000E3350000}"/>
    <cellStyle name="Normal 46 2 2 2" xfId="14700" xr:uid="{00000000-0005-0000-0000-0000E4350000}"/>
    <cellStyle name="Normal 46 2 3" xfId="14701" xr:uid="{00000000-0005-0000-0000-0000E5350000}"/>
    <cellStyle name="Normal 46 3" xfId="38" xr:uid="{00000000-0005-0000-0000-00002A000000}"/>
    <cellStyle name="Normal 46 3 2" xfId="140" xr:uid="{00000000-0005-0000-0000-00002A000000}"/>
    <cellStyle name="Normal 46 3 2 2" xfId="20704" xr:uid="{519532F8-8A35-49AE-AB6F-3C11B91295F4}"/>
    <cellStyle name="Normal 46 3 3" xfId="14702" xr:uid="{00000000-0005-0000-0000-0000E6350000}"/>
    <cellStyle name="Normal 46 3 4" xfId="20631" xr:uid="{48ECBF92-1EFE-4A1E-9955-E0B503DB814A}"/>
    <cellStyle name="Normal 46 4" xfId="14703" xr:uid="{00000000-0005-0000-0000-0000E7350000}"/>
    <cellStyle name="Normal 46 5" xfId="14704" xr:uid="{00000000-0005-0000-0000-0000E8350000}"/>
    <cellStyle name="Normal 46 6" xfId="14705" xr:uid="{00000000-0005-0000-0000-0000E9350000}"/>
    <cellStyle name="Normal 46 7" xfId="5343" xr:uid="{00000000-0005-0000-0000-0000E1350000}"/>
    <cellStyle name="Normal 46 8" xfId="21025" xr:uid="{79279FC0-9D8C-4B38-A864-4D1D46CDF57B}"/>
    <cellStyle name="Normal 47" xfId="2468" xr:uid="{00000000-0005-0000-0000-000069090000}"/>
    <cellStyle name="Normal 47 2" xfId="14706" xr:uid="{00000000-0005-0000-0000-0000EB350000}"/>
    <cellStyle name="Normal 47 2 2" xfId="14707" xr:uid="{00000000-0005-0000-0000-0000EC350000}"/>
    <cellStyle name="Normal 47 2 2 2" xfId="14708" xr:uid="{00000000-0005-0000-0000-0000ED350000}"/>
    <cellStyle name="Normal 47 2 2 2 2" xfId="14709" xr:uid="{00000000-0005-0000-0000-0000EE350000}"/>
    <cellStyle name="Normal 47 2 2 2 3" xfId="14710" xr:uid="{00000000-0005-0000-0000-0000EF350000}"/>
    <cellStyle name="Normal 47 2 2 3" xfId="14711" xr:uid="{00000000-0005-0000-0000-0000F0350000}"/>
    <cellStyle name="Normal 47 2 2 3 2" xfId="14712" xr:uid="{00000000-0005-0000-0000-0000F1350000}"/>
    <cellStyle name="Normal 47 2 2 3 3" xfId="26993" xr:uid="{404BC21C-C6F3-4E7A-9ADF-DFFFA243657A}"/>
    <cellStyle name="Normal 47 2 2 4" xfId="14713" xr:uid="{00000000-0005-0000-0000-0000F2350000}"/>
    <cellStyle name="Normal 47 2 3" xfId="14714" xr:uid="{00000000-0005-0000-0000-0000F3350000}"/>
    <cellStyle name="Normal 47 2 3 2" xfId="14715" xr:uid="{00000000-0005-0000-0000-0000F4350000}"/>
    <cellStyle name="Normal 47 2 3 2 2" xfId="14716" xr:uid="{00000000-0005-0000-0000-0000F5350000}"/>
    <cellStyle name="Normal 47 2 3 2 3" xfId="14717" xr:uid="{00000000-0005-0000-0000-0000F6350000}"/>
    <cellStyle name="Normal 47 2 3 3" xfId="14718" xr:uid="{00000000-0005-0000-0000-0000F7350000}"/>
    <cellStyle name="Normal 47 2 3 3 2" xfId="14719" xr:uid="{00000000-0005-0000-0000-0000F8350000}"/>
    <cellStyle name="Normal 47 2 3 3 3" xfId="26994" xr:uid="{AEB42A6F-83C1-4E2B-AB74-1F67AA0F6625}"/>
    <cellStyle name="Normal 47 2 3 4" xfId="14720" xr:uid="{00000000-0005-0000-0000-0000F9350000}"/>
    <cellStyle name="Normal 47 2 4" xfId="14721" xr:uid="{00000000-0005-0000-0000-0000FA350000}"/>
    <cellStyle name="Normal 47 2 4 2" xfId="14722" xr:uid="{00000000-0005-0000-0000-0000FB350000}"/>
    <cellStyle name="Normal 47 2 4 3" xfId="14723" xr:uid="{00000000-0005-0000-0000-0000FC350000}"/>
    <cellStyle name="Normal 47 2 5" xfId="14724" xr:uid="{00000000-0005-0000-0000-0000FD350000}"/>
    <cellStyle name="Normal 47 2 6" xfId="14725" xr:uid="{00000000-0005-0000-0000-0000FE350000}"/>
    <cellStyle name="Normal 47 2 6 2" xfId="26995" xr:uid="{83733BA0-C393-438B-A612-676AA5C7DEEF}"/>
    <cellStyle name="Normal 47 2 7" xfId="14726" xr:uid="{00000000-0005-0000-0000-0000FF350000}"/>
    <cellStyle name="Normal 47 2 8" xfId="14727" xr:uid="{00000000-0005-0000-0000-000000360000}"/>
    <cellStyle name="Normal 47 3" xfId="14728" xr:uid="{00000000-0005-0000-0000-000001360000}"/>
    <cellStyle name="Normal 47 3 2" xfId="14729" xr:uid="{00000000-0005-0000-0000-000002360000}"/>
    <cellStyle name="Normal 47 3 3" xfId="26996" xr:uid="{FA8EF5CF-1BED-46AF-85D4-ABAA8B57132C}"/>
    <cellStyle name="Normal 47 4" xfId="14730" xr:uid="{00000000-0005-0000-0000-000003360000}"/>
    <cellStyle name="Normal 47 5" xfId="14731" xr:uid="{00000000-0005-0000-0000-000004360000}"/>
    <cellStyle name="Normal 47 5 2" xfId="26997" xr:uid="{83F3F59C-95BE-48D2-8ACA-994995F56DA4}"/>
    <cellStyle name="Normal 47 6" xfId="14732" xr:uid="{00000000-0005-0000-0000-000005360000}"/>
    <cellStyle name="Normal 47 7" xfId="14733" xr:uid="{00000000-0005-0000-0000-000006360000}"/>
    <cellStyle name="Normal 47 8" xfId="5342" xr:uid="{00000000-0005-0000-0000-0000EA350000}"/>
    <cellStyle name="Normal 47 8 2" xfId="23296" xr:uid="{56EEAF5C-6EBA-4B69-A9A2-F3FB4973DE4B}"/>
    <cellStyle name="Normal 48" xfId="2950" xr:uid="{00000000-0005-0000-0000-00006A090000}"/>
    <cellStyle name="Normal 48 2" xfId="14734" xr:uid="{00000000-0005-0000-0000-000008360000}"/>
    <cellStyle name="Normal 48 2 2" xfId="14735" xr:uid="{00000000-0005-0000-0000-000009360000}"/>
    <cellStyle name="Normal 48 2 3" xfId="14736" xr:uid="{00000000-0005-0000-0000-00000A360000}"/>
    <cellStyle name="Normal 48 2 4" xfId="14737" xr:uid="{00000000-0005-0000-0000-00000B360000}"/>
    <cellStyle name="Normal 48 2 4 2" xfId="26998" xr:uid="{04A1413F-14AF-4BB5-8CF4-B38A32174223}"/>
    <cellStyle name="Normal 48 2 5" xfId="14738" xr:uid="{00000000-0005-0000-0000-00000C360000}"/>
    <cellStyle name="Normal 48 3" xfId="14739" xr:uid="{00000000-0005-0000-0000-00000D360000}"/>
    <cellStyle name="Normal 48 4" xfId="14740" xr:uid="{00000000-0005-0000-0000-00000E360000}"/>
    <cellStyle name="Normal 48 4 2" xfId="26999" xr:uid="{E590BCE2-3588-40D0-8248-7D7F20CF5696}"/>
    <cellStyle name="Normal 48 5" xfId="14741" xr:uid="{00000000-0005-0000-0000-00000F360000}"/>
    <cellStyle name="Normal 48 6" xfId="14742" xr:uid="{00000000-0005-0000-0000-000010360000}"/>
    <cellStyle name="Normal 48 7" xfId="14743" xr:uid="{00000000-0005-0000-0000-000011360000}"/>
    <cellStyle name="Normal 48 8" xfId="21022" xr:uid="{3A276C64-A0E6-425D-B5E8-5C805C3AEB69}"/>
    <cellStyle name="Normal 49" xfId="5341" xr:uid="{00000000-0005-0000-0000-000012360000}"/>
    <cellStyle name="Normal 49 2" xfId="14744" xr:uid="{00000000-0005-0000-0000-000013360000}"/>
    <cellStyle name="Normal 49 3" xfId="39" xr:uid="{00000000-0005-0000-0000-00002B000000}"/>
    <cellStyle name="Normal 49 3 2" xfId="141" xr:uid="{00000000-0005-0000-0000-00002B000000}"/>
    <cellStyle name="Normal 49 3 2 2" xfId="20705" xr:uid="{27D35C74-E5EF-4840-BF65-C051A27456F3}"/>
    <cellStyle name="Normal 49 3 3" xfId="14745" xr:uid="{00000000-0005-0000-0000-000014360000}"/>
    <cellStyle name="Normal 49 3 4" xfId="20632" xr:uid="{4A4B807B-2377-4F76-98E9-4487899BE98E}"/>
    <cellStyle name="Normal 49 4" xfId="14746" xr:uid="{00000000-0005-0000-0000-000015360000}"/>
    <cellStyle name="Normal 5" xfId="2469" xr:uid="{00000000-0005-0000-0000-00006B090000}"/>
    <cellStyle name="Normal 5 10" xfId="2470" xr:uid="{00000000-0005-0000-0000-00006C090000}"/>
    <cellStyle name="Normal 5 10 2" xfId="14747" xr:uid="{00000000-0005-0000-0000-000018360000}"/>
    <cellStyle name="Normal 5 10 2 2" xfId="14748" xr:uid="{00000000-0005-0000-0000-000019360000}"/>
    <cellStyle name="Normal 5 10 2 2 2" xfId="14749" xr:uid="{00000000-0005-0000-0000-00001A360000}"/>
    <cellStyle name="Normal 5 10 2 2 2 2" xfId="14750" xr:uid="{00000000-0005-0000-0000-00001B360000}"/>
    <cellStyle name="Normal 5 10 2 2 2 3" xfId="14751" xr:uid="{00000000-0005-0000-0000-00001C360000}"/>
    <cellStyle name="Normal 5 10 2 2 3" xfId="14752" xr:uid="{00000000-0005-0000-0000-00001D360000}"/>
    <cellStyle name="Normal 5 10 2 2 3 2" xfId="14753" xr:uid="{00000000-0005-0000-0000-00001E360000}"/>
    <cellStyle name="Normal 5 10 2 2 3 3" xfId="27000" xr:uid="{7F8E9F51-4D6B-46DF-93C9-146D453D9DE1}"/>
    <cellStyle name="Normal 5 10 2 2 4" xfId="14754" xr:uid="{00000000-0005-0000-0000-00001F360000}"/>
    <cellStyle name="Normal 5 10 2 3" xfId="14755" xr:uid="{00000000-0005-0000-0000-000020360000}"/>
    <cellStyle name="Normal 5 10 2 3 2" xfId="14756" xr:uid="{00000000-0005-0000-0000-000021360000}"/>
    <cellStyle name="Normal 5 10 2 3 3" xfId="14757" xr:uid="{00000000-0005-0000-0000-000022360000}"/>
    <cellStyle name="Normal 5 10 2 4" xfId="14758" xr:uid="{00000000-0005-0000-0000-000023360000}"/>
    <cellStyle name="Normal 5 10 2 4 2" xfId="14759" xr:uid="{00000000-0005-0000-0000-000024360000}"/>
    <cellStyle name="Normal 5 10 2 4 3" xfId="27001" xr:uid="{C08309B9-DD11-4686-B19B-D3BACD0987B5}"/>
    <cellStyle name="Normal 5 10 2 5" xfId="14760" xr:uid="{00000000-0005-0000-0000-000025360000}"/>
    <cellStyle name="Normal 5 10 3" xfId="14761" xr:uid="{00000000-0005-0000-0000-000026360000}"/>
    <cellStyle name="Normal 5 10 3 2" xfId="14762" xr:uid="{00000000-0005-0000-0000-000027360000}"/>
    <cellStyle name="Normal 5 10 3 2 2" xfId="14763" xr:uid="{00000000-0005-0000-0000-000028360000}"/>
    <cellStyle name="Normal 5 10 3 2 3" xfId="14764" xr:uid="{00000000-0005-0000-0000-000029360000}"/>
    <cellStyle name="Normal 5 10 3 3" xfId="14765" xr:uid="{00000000-0005-0000-0000-00002A360000}"/>
    <cellStyle name="Normal 5 10 3 3 2" xfId="14766" xr:uid="{00000000-0005-0000-0000-00002B360000}"/>
    <cellStyle name="Normal 5 10 3 3 3" xfId="27002" xr:uid="{D14F6A24-FDFF-4EE9-9F47-E7A575463D54}"/>
    <cellStyle name="Normal 5 10 3 4" xfId="14767" xr:uid="{00000000-0005-0000-0000-00002C360000}"/>
    <cellStyle name="Normal 5 10 4" xfId="14768" xr:uid="{00000000-0005-0000-0000-00002D360000}"/>
    <cellStyle name="Normal 5 10 5" xfId="14769" xr:uid="{00000000-0005-0000-0000-00002E360000}"/>
    <cellStyle name="Normal 5 11" xfId="2471" xr:uid="{00000000-0005-0000-0000-00006D090000}"/>
    <cellStyle name="Normal 5 11 2" xfId="14770" xr:uid="{00000000-0005-0000-0000-000030360000}"/>
    <cellStyle name="Normal 5 11 3" xfId="14771" xr:uid="{00000000-0005-0000-0000-000031360000}"/>
    <cellStyle name="Normal 5 12" xfId="2472" xr:uid="{00000000-0005-0000-0000-00006E090000}"/>
    <cellStyle name="Normal 5 12 2" xfId="14772" xr:uid="{00000000-0005-0000-0000-000033360000}"/>
    <cellStyle name="Normal 5 12 3" xfId="14773" xr:uid="{00000000-0005-0000-0000-000034360000}"/>
    <cellStyle name="Normal 5 13" xfId="2473" xr:uid="{00000000-0005-0000-0000-00006F090000}"/>
    <cellStyle name="Normal 5 13 2" xfId="14774" xr:uid="{00000000-0005-0000-0000-000036360000}"/>
    <cellStyle name="Normal 5 13 3" xfId="14775" xr:uid="{00000000-0005-0000-0000-000037360000}"/>
    <cellStyle name="Normal 5 14" xfId="2474" xr:uid="{00000000-0005-0000-0000-000070090000}"/>
    <cellStyle name="Normal 5 14 2" xfId="14776" xr:uid="{00000000-0005-0000-0000-000039360000}"/>
    <cellStyle name="Normal 5 14 3" xfId="14777" xr:uid="{00000000-0005-0000-0000-00003A360000}"/>
    <cellStyle name="Normal 5 15" xfId="2475" xr:uid="{00000000-0005-0000-0000-000071090000}"/>
    <cellStyle name="Normal 5 15 2" xfId="14778" xr:uid="{00000000-0005-0000-0000-00003C360000}"/>
    <cellStyle name="Normal 5 15 3" xfId="14779" xr:uid="{00000000-0005-0000-0000-00003D360000}"/>
    <cellStyle name="Normal 5 16" xfId="2476" xr:uid="{00000000-0005-0000-0000-000072090000}"/>
    <cellStyle name="Normal 5 16 2" xfId="14780" xr:uid="{00000000-0005-0000-0000-00003F360000}"/>
    <cellStyle name="Normal 5 16 3" xfId="14781" xr:uid="{00000000-0005-0000-0000-000040360000}"/>
    <cellStyle name="Normal 5 17" xfId="2477" xr:uid="{00000000-0005-0000-0000-000073090000}"/>
    <cellStyle name="Normal 5 17 2" xfId="14782" xr:uid="{00000000-0005-0000-0000-000042360000}"/>
    <cellStyle name="Normal 5 17 3" xfId="14783" xr:uid="{00000000-0005-0000-0000-000043360000}"/>
    <cellStyle name="Normal 5 18" xfId="2478" xr:uid="{00000000-0005-0000-0000-000074090000}"/>
    <cellStyle name="Normal 5 18 2" xfId="14784" xr:uid="{00000000-0005-0000-0000-000045360000}"/>
    <cellStyle name="Normal 5 18 3" xfId="14785" xr:uid="{00000000-0005-0000-0000-000046360000}"/>
    <cellStyle name="Normal 5 19" xfId="2479" xr:uid="{00000000-0005-0000-0000-000075090000}"/>
    <cellStyle name="Normal 5 19 2" xfId="14786" xr:uid="{00000000-0005-0000-0000-000048360000}"/>
    <cellStyle name="Normal 5 19 3" xfId="14787" xr:uid="{00000000-0005-0000-0000-000049360000}"/>
    <cellStyle name="Normal 5 2" xfId="2480" xr:uid="{00000000-0005-0000-0000-000076090000}"/>
    <cellStyle name="Normal 5 2 10" xfId="2481" xr:uid="{00000000-0005-0000-0000-000077090000}"/>
    <cellStyle name="Normal 5 2 10 2" xfId="14788" xr:uid="{00000000-0005-0000-0000-00004C360000}"/>
    <cellStyle name="Normal 5 2 10 3" xfId="14789" xr:uid="{00000000-0005-0000-0000-00004D360000}"/>
    <cellStyle name="Normal 5 2 11" xfId="2482" xr:uid="{00000000-0005-0000-0000-000078090000}"/>
    <cellStyle name="Normal 5 2 11 2" xfId="14790" xr:uid="{00000000-0005-0000-0000-00004F360000}"/>
    <cellStyle name="Normal 5 2 11 3" xfId="14791" xr:uid="{00000000-0005-0000-0000-000050360000}"/>
    <cellStyle name="Normal 5 2 12" xfId="2483" xr:uid="{00000000-0005-0000-0000-000079090000}"/>
    <cellStyle name="Normal 5 2 12 2" xfId="14792" xr:uid="{00000000-0005-0000-0000-000052360000}"/>
    <cellStyle name="Normal 5 2 12 3" xfId="14793" xr:uid="{00000000-0005-0000-0000-000053360000}"/>
    <cellStyle name="Normal 5 2 13" xfId="2484" xr:uid="{00000000-0005-0000-0000-00007A090000}"/>
    <cellStyle name="Normal 5 2 13 2" xfId="14794" xr:uid="{00000000-0005-0000-0000-000055360000}"/>
    <cellStyle name="Normal 5 2 13 3" xfId="14795" xr:uid="{00000000-0005-0000-0000-000056360000}"/>
    <cellStyle name="Normal 5 2 14" xfId="2485" xr:uid="{00000000-0005-0000-0000-00007B090000}"/>
    <cellStyle name="Normal 5 2 14 2" xfId="14796" xr:uid="{00000000-0005-0000-0000-000058360000}"/>
    <cellStyle name="Normal 5 2 14 3" xfId="14797" xr:uid="{00000000-0005-0000-0000-000059360000}"/>
    <cellStyle name="Normal 5 2 15" xfId="2486" xr:uid="{00000000-0005-0000-0000-00007C090000}"/>
    <cellStyle name="Normal 5 2 15 2" xfId="14798" xr:uid="{00000000-0005-0000-0000-00005B360000}"/>
    <cellStyle name="Normal 5 2 15 3" xfId="14799" xr:uid="{00000000-0005-0000-0000-00005C360000}"/>
    <cellStyle name="Normal 5 2 16" xfId="2487" xr:uid="{00000000-0005-0000-0000-00007D090000}"/>
    <cellStyle name="Normal 5 2 16 2" xfId="14800" xr:uid="{00000000-0005-0000-0000-00005E360000}"/>
    <cellStyle name="Normal 5 2 16 3" xfId="14801" xr:uid="{00000000-0005-0000-0000-00005F360000}"/>
    <cellStyle name="Normal 5 2 17" xfId="2488" xr:uid="{00000000-0005-0000-0000-00007E090000}"/>
    <cellStyle name="Normal 5 2 17 2" xfId="14802" xr:uid="{00000000-0005-0000-0000-000061360000}"/>
    <cellStyle name="Normal 5 2 17 3" xfId="14803" xr:uid="{00000000-0005-0000-0000-000062360000}"/>
    <cellStyle name="Normal 5 2 18" xfId="2489" xr:uid="{00000000-0005-0000-0000-00007F090000}"/>
    <cellStyle name="Normal 5 2 18 2" xfId="14804" xr:uid="{00000000-0005-0000-0000-000064360000}"/>
    <cellStyle name="Normal 5 2 18 3" xfId="14805" xr:uid="{00000000-0005-0000-0000-000065360000}"/>
    <cellStyle name="Normal 5 2 19" xfId="2490" xr:uid="{00000000-0005-0000-0000-000080090000}"/>
    <cellStyle name="Normal 5 2 19 2" xfId="14806" xr:uid="{00000000-0005-0000-0000-000067360000}"/>
    <cellStyle name="Normal 5 2 19 3" xfId="14807" xr:uid="{00000000-0005-0000-0000-000068360000}"/>
    <cellStyle name="Normal 5 2 2" xfId="2491" xr:uid="{00000000-0005-0000-0000-000081090000}"/>
    <cellStyle name="Normal 5 2 2 10" xfId="14808" xr:uid="{00000000-0005-0000-0000-00006A360000}"/>
    <cellStyle name="Normal 5 2 2 10 2" xfId="27003" xr:uid="{01CD544C-96F6-4D1C-B641-DD4B85B24F86}"/>
    <cellStyle name="Normal 5 2 2 11" xfId="14809" xr:uid="{00000000-0005-0000-0000-00006B360000}"/>
    <cellStyle name="Normal 5 2 2 2" xfId="14810" xr:uid="{00000000-0005-0000-0000-00006C360000}"/>
    <cellStyle name="Normal 5 2 2 2 10" xfId="14811" xr:uid="{00000000-0005-0000-0000-00006D360000}"/>
    <cellStyle name="Normal 5 2 2 2 2" xfId="14812" xr:uid="{00000000-0005-0000-0000-00006E360000}"/>
    <cellStyle name="Normal 5 2 2 2 2 2" xfId="14813" xr:uid="{00000000-0005-0000-0000-00006F360000}"/>
    <cellStyle name="Normal 5 2 2 2 2 2 2" xfId="14814" xr:uid="{00000000-0005-0000-0000-000070360000}"/>
    <cellStyle name="Normal 5 2 2 2 2 2 2 2" xfId="14815" xr:uid="{00000000-0005-0000-0000-000071360000}"/>
    <cellStyle name="Normal 5 2 2 2 2 2 2 2 2" xfId="14816" xr:uid="{00000000-0005-0000-0000-000072360000}"/>
    <cellStyle name="Normal 5 2 2 2 2 2 2 2 3" xfId="14817" xr:uid="{00000000-0005-0000-0000-000073360000}"/>
    <cellStyle name="Normal 5 2 2 2 2 2 2 3" xfId="14818" xr:uid="{00000000-0005-0000-0000-000074360000}"/>
    <cellStyle name="Normal 5 2 2 2 2 2 2 4" xfId="14819" xr:uid="{00000000-0005-0000-0000-000075360000}"/>
    <cellStyle name="Normal 5 2 2 2 2 2 2 4 2" xfId="27004" xr:uid="{E10CCDC2-F171-4228-9830-6001C495F407}"/>
    <cellStyle name="Normal 5 2 2 2 2 2 2 5" xfId="14820" xr:uid="{00000000-0005-0000-0000-000076360000}"/>
    <cellStyle name="Normal 5 2 2 2 2 2 2 5 2" xfId="27005" xr:uid="{7E4F41A0-67AE-42A5-AA8B-8AE89937D211}"/>
    <cellStyle name="Normal 5 2 2 2 2 2 2 6" xfId="14821" xr:uid="{00000000-0005-0000-0000-000077360000}"/>
    <cellStyle name="Normal 5 2 2 2 2 2 3" xfId="14822" xr:uid="{00000000-0005-0000-0000-000078360000}"/>
    <cellStyle name="Normal 5 2 2 2 2 2 3 2" xfId="14823" xr:uid="{00000000-0005-0000-0000-000079360000}"/>
    <cellStyle name="Normal 5 2 2 2 2 2 3 2 2" xfId="14824" xr:uid="{00000000-0005-0000-0000-00007A360000}"/>
    <cellStyle name="Normal 5 2 2 2 2 2 3 2 3" xfId="14825" xr:uid="{00000000-0005-0000-0000-00007B360000}"/>
    <cellStyle name="Normal 5 2 2 2 2 2 3 3" xfId="14826" xr:uid="{00000000-0005-0000-0000-00007C360000}"/>
    <cellStyle name="Normal 5 2 2 2 2 2 3 3 2" xfId="14827" xr:uid="{00000000-0005-0000-0000-00007D360000}"/>
    <cellStyle name="Normal 5 2 2 2 2 2 3 3 3" xfId="27006" xr:uid="{3802D966-82D6-492F-BF73-BAD81681573D}"/>
    <cellStyle name="Normal 5 2 2 2 2 2 3 4" xfId="14828" xr:uid="{00000000-0005-0000-0000-00007E360000}"/>
    <cellStyle name="Normal 5 2 2 2 2 2 4" xfId="14829" xr:uid="{00000000-0005-0000-0000-00007F360000}"/>
    <cellStyle name="Normal 5 2 2 2 2 2 4 2" xfId="14830" xr:uid="{00000000-0005-0000-0000-000080360000}"/>
    <cellStyle name="Normal 5 2 2 2 2 2 4 3" xfId="14831" xr:uid="{00000000-0005-0000-0000-000081360000}"/>
    <cellStyle name="Normal 5 2 2 2 2 2 5" xfId="14832" xr:uid="{00000000-0005-0000-0000-000082360000}"/>
    <cellStyle name="Normal 5 2 2 2 2 2 6" xfId="14833" xr:uid="{00000000-0005-0000-0000-000083360000}"/>
    <cellStyle name="Normal 5 2 2 2 2 2 6 2" xfId="27007" xr:uid="{73152B38-CDC4-4F9A-BDBA-C55F30FD04EA}"/>
    <cellStyle name="Normal 5 2 2 2 2 2 7" xfId="14834" xr:uid="{00000000-0005-0000-0000-000084360000}"/>
    <cellStyle name="Normal 5 2 2 2 2 2 7 2" xfId="27008" xr:uid="{F6E31A28-FC77-42D1-9D90-E02F171BB33A}"/>
    <cellStyle name="Normal 5 2 2 2 2 2 8" xfId="14835" xr:uid="{00000000-0005-0000-0000-000085360000}"/>
    <cellStyle name="Normal 5 2 2 2 2 3" xfId="14836" xr:uid="{00000000-0005-0000-0000-000086360000}"/>
    <cellStyle name="Normal 5 2 2 2 2 3 2" xfId="14837" xr:uid="{00000000-0005-0000-0000-000087360000}"/>
    <cellStyle name="Normal 5 2 2 2 2 3 2 2" xfId="14838" xr:uid="{00000000-0005-0000-0000-000088360000}"/>
    <cellStyle name="Normal 5 2 2 2 2 3 2 3" xfId="14839" xr:uid="{00000000-0005-0000-0000-000089360000}"/>
    <cellStyle name="Normal 5 2 2 2 2 3 2 3 2" xfId="27009" xr:uid="{5A2E2934-378E-4119-8D43-90079FA8F04E}"/>
    <cellStyle name="Normal 5 2 2 2 2 3 2 4" xfId="14840" xr:uid="{00000000-0005-0000-0000-00008A360000}"/>
    <cellStyle name="Normal 5 2 2 2 2 3 3" xfId="14841" xr:uid="{00000000-0005-0000-0000-00008B360000}"/>
    <cellStyle name="Normal 5 2 2 2 2 3 4" xfId="14842" xr:uid="{00000000-0005-0000-0000-00008C360000}"/>
    <cellStyle name="Normal 5 2 2 2 2 3 4 2" xfId="27010" xr:uid="{B0C047AE-0F5F-4531-AD51-40F09FF1CCAA}"/>
    <cellStyle name="Normal 5 2 2 2 2 3 5" xfId="14843" xr:uid="{00000000-0005-0000-0000-00008D360000}"/>
    <cellStyle name="Normal 5 2 2 2 2 3 5 2" xfId="27011" xr:uid="{A36DFF05-597F-4B34-8F38-2BF3B4BA20F6}"/>
    <cellStyle name="Normal 5 2 2 2 2 3 6" xfId="14844" xr:uid="{00000000-0005-0000-0000-00008E360000}"/>
    <cellStyle name="Normal 5 2 2 2 2 4" xfId="14845" xr:uid="{00000000-0005-0000-0000-00008F360000}"/>
    <cellStyle name="Normal 5 2 2 2 2 4 2" xfId="14846" xr:uid="{00000000-0005-0000-0000-000090360000}"/>
    <cellStyle name="Normal 5 2 2 2 2 4 2 2" xfId="14847" xr:uid="{00000000-0005-0000-0000-000091360000}"/>
    <cellStyle name="Normal 5 2 2 2 2 4 2 3" xfId="14848" xr:uid="{00000000-0005-0000-0000-000092360000}"/>
    <cellStyle name="Normal 5 2 2 2 2 4 3" xfId="14849" xr:uid="{00000000-0005-0000-0000-000093360000}"/>
    <cellStyle name="Normal 5 2 2 2 2 4 4" xfId="14850" xr:uid="{00000000-0005-0000-0000-000094360000}"/>
    <cellStyle name="Normal 5 2 2 2 2 4 4 2" xfId="27012" xr:uid="{939BA8AC-C98F-4A87-8871-745E4D5B1702}"/>
    <cellStyle name="Normal 5 2 2 2 2 4 5" xfId="14851" xr:uid="{00000000-0005-0000-0000-000095360000}"/>
    <cellStyle name="Normal 5 2 2 2 2 4 5 2" xfId="27013" xr:uid="{4912C100-5F02-411E-8A72-09B5DA0A7731}"/>
    <cellStyle name="Normal 5 2 2 2 2 4 6" xfId="14852" xr:uid="{00000000-0005-0000-0000-000096360000}"/>
    <cellStyle name="Normal 5 2 2 2 2 5" xfId="14853" xr:uid="{00000000-0005-0000-0000-000097360000}"/>
    <cellStyle name="Normal 5 2 2 2 2 5 2" xfId="14854" xr:uid="{00000000-0005-0000-0000-000098360000}"/>
    <cellStyle name="Normal 5 2 2 2 2 5 3" xfId="14855" xr:uid="{00000000-0005-0000-0000-000099360000}"/>
    <cellStyle name="Normal 5 2 2 2 2 6" xfId="14856" xr:uid="{00000000-0005-0000-0000-00009A360000}"/>
    <cellStyle name="Normal 5 2 2 2 2 7" xfId="14857" xr:uid="{00000000-0005-0000-0000-00009B360000}"/>
    <cellStyle name="Normal 5 2 2 2 2 7 2" xfId="27014" xr:uid="{FD509F66-4D8F-4E3B-BF7E-731011622A54}"/>
    <cellStyle name="Normal 5 2 2 2 2 8" xfId="14858" xr:uid="{00000000-0005-0000-0000-00009C360000}"/>
    <cellStyle name="Normal 5 2 2 2 2 8 2" xfId="27015" xr:uid="{AE182F8F-B2BD-4C58-90BB-C301E815F82B}"/>
    <cellStyle name="Normal 5 2 2 2 2 9" xfId="14859" xr:uid="{00000000-0005-0000-0000-00009D360000}"/>
    <cellStyle name="Normal 5 2 2 2 3" xfId="14860" xr:uid="{00000000-0005-0000-0000-00009E360000}"/>
    <cellStyle name="Normal 5 2 2 2 3 2" xfId="14861" xr:uid="{00000000-0005-0000-0000-00009F360000}"/>
    <cellStyle name="Normal 5 2 2 2 3 2 2" xfId="14862" xr:uid="{00000000-0005-0000-0000-0000A0360000}"/>
    <cellStyle name="Normal 5 2 2 2 3 2 2 2" xfId="14863" xr:uid="{00000000-0005-0000-0000-0000A1360000}"/>
    <cellStyle name="Normal 5 2 2 2 3 2 2 3" xfId="14864" xr:uid="{00000000-0005-0000-0000-0000A2360000}"/>
    <cellStyle name="Normal 5 2 2 2 3 2 2 3 2" xfId="27016" xr:uid="{44E8EA01-1D33-4EC9-8BC4-BC5C2E2A437B}"/>
    <cellStyle name="Normal 5 2 2 2 3 2 2 4" xfId="14865" xr:uid="{00000000-0005-0000-0000-0000A3360000}"/>
    <cellStyle name="Normal 5 2 2 2 3 2 3" xfId="14866" xr:uid="{00000000-0005-0000-0000-0000A4360000}"/>
    <cellStyle name="Normal 5 2 2 2 3 2 4" xfId="14867" xr:uid="{00000000-0005-0000-0000-0000A5360000}"/>
    <cellStyle name="Normal 5 2 2 2 3 2 4 2" xfId="27017" xr:uid="{3D4BA697-274A-4E3E-929C-DCA2689ECC99}"/>
    <cellStyle name="Normal 5 2 2 2 3 2 5" xfId="14868" xr:uid="{00000000-0005-0000-0000-0000A6360000}"/>
    <cellStyle name="Normal 5 2 2 2 3 2 5 2" xfId="27018" xr:uid="{865BE0E2-83FE-490E-8C2F-B189932ED255}"/>
    <cellStyle name="Normal 5 2 2 2 3 2 6" xfId="14869" xr:uid="{00000000-0005-0000-0000-0000A7360000}"/>
    <cellStyle name="Normal 5 2 2 2 3 3" xfId="14870" xr:uid="{00000000-0005-0000-0000-0000A8360000}"/>
    <cellStyle name="Normal 5 2 2 2 3 3 2" xfId="14871" xr:uid="{00000000-0005-0000-0000-0000A9360000}"/>
    <cellStyle name="Normal 5 2 2 2 3 3 2 2" xfId="14872" xr:uid="{00000000-0005-0000-0000-0000AA360000}"/>
    <cellStyle name="Normal 5 2 2 2 3 3 2 3" xfId="14873" xr:uid="{00000000-0005-0000-0000-0000AB360000}"/>
    <cellStyle name="Normal 5 2 2 2 3 3 3" xfId="14874" xr:uid="{00000000-0005-0000-0000-0000AC360000}"/>
    <cellStyle name="Normal 5 2 2 2 3 3 4" xfId="14875" xr:uid="{00000000-0005-0000-0000-0000AD360000}"/>
    <cellStyle name="Normal 5 2 2 2 3 3 4 2" xfId="27019" xr:uid="{CFBFED80-2883-44ED-93B3-1B7320DB311A}"/>
    <cellStyle name="Normal 5 2 2 2 3 3 5" xfId="14876" xr:uid="{00000000-0005-0000-0000-0000AE360000}"/>
    <cellStyle name="Normal 5 2 2 2 3 3 5 2" xfId="27020" xr:uid="{A3A0D42A-D324-4003-9EC2-A23621AE2BDA}"/>
    <cellStyle name="Normal 5 2 2 2 3 3 6" xfId="14877" xr:uid="{00000000-0005-0000-0000-0000AF360000}"/>
    <cellStyle name="Normal 5 2 2 2 3 4" xfId="14878" xr:uid="{00000000-0005-0000-0000-0000B0360000}"/>
    <cellStyle name="Normal 5 2 2 2 3 4 2" xfId="14879" xr:uid="{00000000-0005-0000-0000-0000B1360000}"/>
    <cellStyle name="Normal 5 2 2 2 3 4 3" xfId="14880" xr:uid="{00000000-0005-0000-0000-0000B2360000}"/>
    <cellStyle name="Normal 5 2 2 2 3 5" xfId="14881" xr:uid="{00000000-0005-0000-0000-0000B3360000}"/>
    <cellStyle name="Normal 5 2 2 2 3 6" xfId="14882" xr:uid="{00000000-0005-0000-0000-0000B4360000}"/>
    <cellStyle name="Normal 5 2 2 2 3 6 2" xfId="27021" xr:uid="{D7828FB9-838D-4A50-A027-592AD5A10F72}"/>
    <cellStyle name="Normal 5 2 2 2 3 7" xfId="14883" xr:uid="{00000000-0005-0000-0000-0000B5360000}"/>
    <cellStyle name="Normal 5 2 2 2 3 7 2" xfId="27022" xr:uid="{9A64AFBE-BD3B-431B-A2A0-D29EF158D04A}"/>
    <cellStyle name="Normal 5 2 2 2 3 8" xfId="14884" xr:uid="{00000000-0005-0000-0000-0000B6360000}"/>
    <cellStyle name="Normal 5 2 2 2 4" xfId="14885" xr:uid="{00000000-0005-0000-0000-0000B7360000}"/>
    <cellStyle name="Normal 5 2 2 2 4 2" xfId="14886" xr:uid="{00000000-0005-0000-0000-0000B8360000}"/>
    <cellStyle name="Normal 5 2 2 2 4 2 2" xfId="14887" xr:uid="{00000000-0005-0000-0000-0000B9360000}"/>
    <cellStyle name="Normal 5 2 2 2 4 2 3" xfId="14888" xr:uid="{00000000-0005-0000-0000-0000BA360000}"/>
    <cellStyle name="Normal 5 2 2 2 4 2 3 2" xfId="27023" xr:uid="{E6941334-A4F2-4733-BB83-003C2BBFD52A}"/>
    <cellStyle name="Normal 5 2 2 2 4 2 4" xfId="14889" xr:uid="{00000000-0005-0000-0000-0000BB360000}"/>
    <cellStyle name="Normal 5 2 2 2 4 3" xfId="14890" xr:uid="{00000000-0005-0000-0000-0000BC360000}"/>
    <cellStyle name="Normal 5 2 2 2 4 4" xfId="14891" xr:uid="{00000000-0005-0000-0000-0000BD360000}"/>
    <cellStyle name="Normal 5 2 2 2 4 4 2" xfId="27024" xr:uid="{FE80023F-F8EA-43C1-80F9-5F478CFD48F3}"/>
    <cellStyle name="Normal 5 2 2 2 4 5" xfId="14892" xr:uid="{00000000-0005-0000-0000-0000BE360000}"/>
    <cellStyle name="Normal 5 2 2 2 4 5 2" xfId="27025" xr:uid="{0C3B3E45-4C71-4354-B0D4-DD4D536F59F1}"/>
    <cellStyle name="Normal 5 2 2 2 4 6" xfId="14893" xr:uid="{00000000-0005-0000-0000-0000BF360000}"/>
    <cellStyle name="Normal 5 2 2 2 5" xfId="14894" xr:uid="{00000000-0005-0000-0000-0000C0360000}"/>
    <cellStyle name="Normal 5 2 2 2 5 2" xfId="14895" xr:uid="{00000000-0005-0000-0000-0000C1360000}"/>
    <cellStyle name="Normal 5 2 2 2 5 2 2" xfId="14896" xr:uid="{00000000-0005-0000-0000-0000C2360000}"/>
    <cellStyle name="Normal 5 2 2 2 5 2 3" xfId="14897" xr:uid="{00000000-0005-0000-0000-0000C3360000}"/>
    <cellStyle name="Normal 5 2 2 2 5 3" xfId="14898" xr:uid="{00000000-0005-0000-0000-0000C4360000}"/>
    <cellStyle name="Normal 5 2 2 2 5 4" xfId="14899" xr:uid="{00000000-0005-0000-0000-0000C5360000}"/>
    <cellStyle name="Normal 5 2 2 2 5 4 2" xfId="27026" xr:uid="{9B0B7226-F824-4D11-AF96-BE34F35F614C}"/>
    <cellStyle name="Normal 5 2 2 2 5 5" xfId="14900" xr:uid="{00000000-0005-0000-0000-0000C6360000}"/>
    <cellStyle name="Normal 5 2 2 2 5 5 2" xfId="27027" xr:uid="{AD6C32B4-945F-4157-95F8-6192B265B8C4}"/>
    <cellStyle name="Normal 5 2 2 2 5 6" xfId="14901" xr:uid="{00000000-0005-0000-0000-0000C7360000}"/>
    <cellStyle name="Normal 5 2 2 2 6" xfId="14902" xr:uid="{00000000-0005-0000-0000-0000C8360000}"/>
    <cellStyle name="Normal 5 2 2 2 6 2" xfId="14903" xr:uid="{00000000-0005-0000-0000-0000C9360000}"/>
    <cellStyle name="Normal 5 2 2 2 6 3" xfId="14904" xr:uid="{00000000-0005-0000-0000-0000CA360000}"/>
    <cellStyle name="Normal 5 2 2 2 7" xfId="14905" xr:uid="{00000000-0005-0000-0000-0000CB360000}"/>
    <cellStyle name="Normal 5 2 2 2 8" xfId="14906" xr:uid="{00000000-0005-0000-0000-0000CC360000}"/>
    <cellStyle name="Normal 5 2 2 2 8 2" xfId="27028" xr:uid="{1ADE8BAE-1B63-4F5D-AA55-735029BAD61F}"/>
    <cellStyle name="Normal 5 2 2 2 9" xfId="14907" xr:uid="{00000000-0005-0000-0000-0000CD360000}"/>
    <cellStyle name="Normal 5 2 2 2 9 2" xfId="27029" xr:uid="{826FA45E-7BC9-4AFE-A513-8280A3A09F56}"/>
    <cellStyle name="Normal 5 2 2 3" xfId="14908" xr:uid="{00000000-0005-0000-0000-0000CE360000}"/>
    <cellStyle name="Normal 5 2 2 3 2" xfId="14909" xr:uid="{00000000-0005-0000-0000-0000CF360000}"/>
    <cellStyle name="Normal 5 2 2 3 2 2" xfId="14910" xr:uid="{00000000-0005-0000-0000-0000D0360000}"/>
    <cellStyle name="Normal 5 2 2 3 2 2 2" xfId="14911" xr:uid="{00000000-0005-0000-0000-0000D1360000}"/>
    <cellStyle name="Normal 5 2 2 3 2 2 2 2" xfId="14912" xr:uid="{00000000-0005-0000-0000-0000D2360000}"/>
    <cellStyle name="Normal 5 2 2 3 2 2 2 3" xfId="14913" xr:uid="{00000000-0005-0000-0000-0000D3360000}"/>
    <cellStyle name="Normal 5 2 2 3 2 2 3" xfId="14914" xr:uid="{00000000-0005-0000-0000-0000D4360000}"/>
    <cellStyle name="Normal 5 2 2 3 2 2 4" xfId="14915" xr:uid="{00000000-0005-0000-0000-0000D5360000}"/>
    <cellStyle name="Normal 5 2 2 3 2 2 4 2" xfId="27030" xr:uid="{6024040C-0FA3-4593-8498-AD11CB8F962A}"/>
    <cellStyle name="Normal 5 2 2 3 2 2 5" xfId="14916" xr:uid="{00000000-0005-0000-0000-0000D6360000}"/>
    <cellStyle name="Normal 5 2 2 3 2 2 5 2" xfId="27031" xr:uid="{416B8613-3BE5-4419-8D06-526C3196B237}"/>
    <cellStyle name="Normal 5 2 2 3 2 2 6" xfId="14917" xr:uid="{00000000-0005-0000-0000-0000D7360000}"/>
    <cellStyle name="Normal 5 2 2 3 2 3" xfId="14918" xr:uid="{00000000-0005-0000-0000-0000D8360000}"/>
    <cellStyle name="Normal 5 2 2 3 2 3 2" xfId="14919" xr:uid="{00000000-0005-0000-0000-0000D9360000}"/>
    <cellStyle name="Normal 5 2 2 3 2 3 2 2" xfId="14920" xr:uid="{00000000-0005-0000-0000-0000DA360000}"/>
    <cellStyle name="Normal 5 2 2 3 2 3 2 3" xfId="14921" xr:uid="{00000000-0005-0000-0000-0000DB360000}"/>
    <cellStyle name="Normal 5 2 2 3 2 3 3" xfId="14922" xr:uid="{00000000-0005-0000-0000-0000DC360000}"/>
    <cellStyle name="Normal 5 2 2 3 2 3 3 2" xfId="14923" xr:uid="{00000000-0005-0000-0000-0000DD360000}"/>
    <cellStyle name="Normal 5 2 2 3 2 3 3 3" xfId="27032" xr:uid="{0420B77A-9B0B-460A-B5A3-4467B98DCF64}"/>
    <cellStyle name="Normal 5 2 2 3 2 3 4" xfId="14924" xr:uid="{00000000-0005-0000-0000-0000DE360000}"/>
    <cellStyle name="Normal 5 2 2 3 2 4" xfId="14925" xr:uid="{00000000-0005-0000-0000-0000DF360000}"/>
    <cellStyle name="Normal 5 2 2 3 2 4 2" xfId="14926" xr:uid="{00000000-0005-0000-0000-0000E0360000}"/>
    <cellStyle name="Normal 5 2 2 3 2 4 3" xfId="14927" xr:uid="{00000000-0005-0000-0000-0000E1360000}"/>
    <cellStyle name="Normal 5 2 2 3 2 5" xfId="14928" xr:uid="{00000000-0005-0000-0000-0000E2360000}"/>
    <cellStyle name="Normal 5 2 2 3 2 6" xfId="14929" xr:uid="{00000000-0005-0000-0000-0000E3360000}"/>
    <cellStyle name="Normal 5 2 2 3 2 6 2" xfId="27033" xr:uid="{B31B44C2-7EE1-4BA1-96D9-99E32E4663B6}"/>
    <cellStyle name="Normal 5 2 2 3 2 7" xfId="14930" xr:uid="{00000000-0005-0000-0000-0000E4360000}"/>
    <cellStyle name="Normal 5 2 2 3 2 7 2" xfId="27034" xr:uid="{DA2052AE-201E-4F02-A96E-59AB5311DA97}"/>
    <cellStyle name="Normal 5 2 2 3 2 8" xfId="14931" xr:uid="{00000000-0005-0000-0000-0000E5360000}"/>
    <cellStyle name="Normal 5 2 2 3 3" xfId="14932" xr:uid="{00000000-0005-0000-0000-0000E6360000}"/>
    <cellStyle name="Normal 5 2 2 3 3 2" xfId="14933" xr:uid="{00000000-0005-0000-0000-0000E7360000}"/>
    <cellStyle name="Normal 5 2 2 3 3 2 2" xfId="14934" xr:uid="{00000000-0005-0000-0000-0000E8360000}"/>
    <cellStyle name="Normal 5 2 2 3 3 2 3" xfId="14935" xr:uid="{00000000-0005-0000-0000-0000E9360000}"/>
    <cellStyle name="Normal 5 2 2 3 3 2 3 2" xfId="27035" xr:uid="{8E262FA2-D27C-45D2-BF22-20ADD5A864C2}"/>
    <cellStyle name="Normal 5 2 2 3 3 2 4" xfId="14936" xr:uid="{00000000-0005-0000-0000-0000EA360000}"/>
    <cellStyle name="Normal 5 2 2 3 3 3" xfId="14937" xr:uid="{00000000-0005-0000-0000-0000EB360000}"/>
    <cellStyle name="Normal 5 2 2 3 3 4" xfId="14938" xr:uid="{00000000-0005-0000-0000-0000EC360000}"/>
    <cellStyle name="Normal 5 2 2 3 3 4 2" xfId="27036" xr:uid="{4888E857-781D-4758-B6E9-4C36272EE76F}"/>
    <cellStyle name="Normal 5 2 2 3 3 5" xfId="14939" xr:uid="{00000000-0005-0000-0000-0000ED360000}"/>
    <cellStyle name="Normal 5 2 2 3 3 5 2" xfId="27037" xr:uid="{4CB8711F-F33A-495A-9290-9590047CC2EF}"/>
    <cellStyle name="Normal 5 2 2 3 3 6" xfId="14940" xr:uid="{00000000-0005-0000-0000-0000EE360000}"/>
    <cellStyle name="Normal 5 2 2 3 4" xfId="14941" xr:uid="{00000000-0005-0000-0000-0000EF360000}"/>
    <cellStyle name="Normal 5 2 2 3 4 2" xfId="14942" xr:uid="{00000000-0005-0000-0000-0000F0360000}"/>
    <cellStyle name="Normal 5 2 2 3 4 2 2" xfId="14943" xr:uid="{00000000-0005-0000-0000-0000F1360000}"/>
    <cellStyle name="Normal 5 2 2 3 4 2 3" xfId="14944" xr:uid="{00000000-0005-0000-0000-0000F2360000}"/>
    <cellStyle name="Normal 5 2 2 3 4 3" xfId="14945" xr:uid="{00000000-0005-0000-0000-0000F3360000}"/>
    <cellStyle name="Normal 5 2 2 3 4 4" xfId="14946" xr:uid="{00000000-0005-0000-0000-0000F4360000}"/>
    <cellStyle name="Normal 5 2 2 3 4 4 2" xfId="27038" xr:uid="{8696F1B9-D8C8-4D27-B763-E3DC1CABC0E8}"/>
    <cellStyle name="Normal 5 2 2 3 4 5" xfId="14947" xr:uid="{00000000-0005-0000-0000-0000F5360000}"/>
    <cellStyle name="Normal 5 2 2 3 4 5 2" xfId="27039" xr:uid="{67796865-42E0-4A39-B175-561052BFD377}"/>
    <cellStyle name="Normal 5 2 2 3 4 6" xfId="14948" xr:uid="{00000000-0005-0000-0000-0000F6360000}"/>
    <cellStyle name="Normal 5 2 2 3 5" xfId="14949" xr:uid="{00000000-0005-0000-0000-0000F7360000}"/>
    <cellStyle name="Normal 5 2 2 3 5 2" xfId="14950" xr:uid="{00000000-0005-0000-0000-0000F8360000}"/>
    <cellStyle name="Normal 5 2 2 3 5 3" xfId="14951" xr:uid="{00000000-0005-0000-0000-0000F9360000}"/>
    <cellStyle name="Normal 5 2 2 3 6" xfId="14952" xr:uid="{00000000-0005-0000-0000-0000FA360000}"/>
    <cellStyle name="Normal 5 2 2 3 7" xfId="14953" xr:uid="{00000000-0005-0000-0000-0000FB360000}"/>
    <cellStyle name="Normal 5 2 2 3 7 2" xfId="27040" xr:uid="{06EFCCEE-02C6-400B-9363-ADA70112626A}"/>
    <cellStyle name="Normal 5 2 2 3 8" xfId="14954" xr:uid="{00000000-0005-0000-0000-0000FC360000}"/>
    <cellStyle name="Normal 5 2 2 3 8 2" xfId="27041" xr:uid="{68DE957C-6BE2-4213-9E36-37D3EBDDF855}"/>
    <cellStyle name="Normal 5 2 2 3 9" xfId="14955" xr:uid="{00000000-0005-0000-0000-0000FD360000}"/>
    <cellStyle name="Normal 5 2 2 4" xfId="14956" xr:uid="{00000000-0005-0000-0000-0000FE360000}"/>
    <cellStyle name="Normal 5 2 2 4 2" xfId="14957" xr:uid="{00000000-0005-0000-0000-0000FF360000}"/>
    <cellStyle name="Normal 5 2 2 4 2 2" xfId="14958" xr:uid="{00000000-0005-0000-0000-000000370000}"/>
    <cellStyle name="Normal 5 2 2 4 2 2 2" xfId="14959" xr:uid="{00000000-0005-0000-0000-000001370000}"/>
    <cellStyle name="Normal 5 2 2 4 2 2 3" xfId="14960" xr:uid="{00000000-0005-0000-0000-000002370000}"/>
    <cellStyle name="Normal 5 2 2 4 2 2 3 2" xfId="27042" xr:uid="{A6A3583C-4E5A-41A8-BC1E-1F9CBE2C91B9}"/>
    <cellStyle name="Normal 5 2 2 4 2 2 4" xfId="14961" xr:uid="{00000000-0005-0000-0000-000003370000}"/>
    <cellStyle name="Normal 5 2 2 4 2 3" xfId="14962" xr:uid="{00000000-0005-0000-0000-000004370000}"/>
    <cellStyle name="Normal 5 2 2 4 2 4" xfId="14963" xr:uid="{00000000-0005-0000-0000-000005370000}"/>
    <cellStyle name="Normal 5 2 2 4 2 4 2" xfId="27043" xr:uid="{E472DB83-839D-4ED7-B07E-05CE3CB2122D}"/>
    <cellStyle name="Normal 5 2 2 4 2 5" xfId="14964" xr:uid="{00000000-0005-0000-0000-000006370000}"/>
    <cellStyle name="Normal 5 2 2 4 2 5 2" xfId="27044" xr:uid="{4BD8EC61-9925-469A-8BE0-56B32DFA4B9B}"/>
    <cellStyle name="Normal 5 2 2 4 2 6" xfId="14965" xr:uid="{00000000-0005-0000-0000-000007370000}"/>
    <cellStyle name="Normal 5 2 2 4 3" xfId="14966" xr:uid="{00000000-0005-0000-0000-000008370000}"/>
    <cellStyle name="Normal 5 2 2 4 3 2" xfId="14967" xr:uid="{00000000-0005-0000-0000-000009370000}"/>
    <cellStyle name="Normal 5 2 2 4 3 2 2" xfId="14968" xr:uid="{00000000-0005-0000-0000-00000A370000}"/>
    <cellStyle name="Normal 5 2 2 4 3 2 3" xfId="14969" xr:uid="{00000000-0005-0000-0000-00000B370000}"/>
    <cellStyle name="Normal 5 2 2 4 3 3" xfId="14970" xr:uid="{00000000-0005-0000-0000-00000C370000}"/>
    <cellStyle name="Normal 5 2 2 4 3 4" xfId="14971" xr:uid="{00000000-0005-0000-0000-00000D370000}"/>
    <cellStyle name="Normal 5 2 2 4 3 4 2" xfId="27045" xr:uid="{08B9835C-27DE-4FF8-B382-838A7C2CFCBA}"/>
    <cellStyle name="Normal 5 2 2 4 3 5" xfId="14972" xr:uid="{00000000-0005-0000-0000-00000E370000}"/>
    <cellStyle name="Normal 5 2 2 4 3 5 2" xfId="27046" xr:uid="{87B12854-7032-4587-A490-5706942EC811}"/>
    <cellStyle name="Normal 5 2 2 4 3 6" xfId="14973" xr:uid="{00000000-0005-0000-0000-00000F370000}"/>
    <cellStyle name="Normal 5 2 2 4 4" xfId="14974" xr:uid="{00000000-0005-0000-0000-000010370000}"/>
    <cellStyle name="Normal 5 2 2 4 4 2" xfId="14975" xr:uid="{00000000-0005-0000-0000-000011370000}"/>
    <cellStyle name="Normal 5 2 2 4 4 3" xfId="14976" xr:uid="{00000000-0005-0000-0000-000012370000}"/>
    <cellStyle name="Normal 5 2 2 4 5" xfId="14977" xr:uid="{00000000-0005-0000-0000-000013370000}"/>
    <cellStyle name="Normal 5 2 2 4 6" xfId="14978" xr:uid="{00000000-0005-0000-0000-000014370000}"/>
    <cellStyle name="Normal 5 2 2 4 6 2" xfId="27047" xr:uid="{3FEDFEB0-7B1D-4DD7-BA41-46DF06FFF19A}"/>
    <cellStyle name="Normal 5 2 2 4 7" xfId="14979" xr:uid="{00000000-0005-0000-0000-000015370000}"/>
    <cellStyle name="Normal 5 2 2 4 7 2" xfId="27048" xr:uid="{C89337FF-2E33-4428-A323-71E2B1DEADAF}"/>
    <cellStyle name="Normal 5 2 2 4 8" xfId="14980" xr:uid="{00000000-0005-0000-0000-000016370000}"/>
    <cellStyle name="Normal 5 2 2 5" xfId="14981" xr:uid="{00000000-0005-0000-0000-000017370000}"/>
    <cellStyle name="Normal 5 2 2 5 2" xfId="14982" xr:uid="{00000000-0005-0000-0000-000018370000}"/>
    <cellStyle name="Normal 5 2 2 5 2 2" xfId="14983" xr:uid="{00000000-0005-0000-0000-000019370000}"/>
    <cellStyle name="Normal 5 2 2 5 2 3" xfId="27049" xr:uid="{C5A210E5-3430-4954-BA5A-13F5175E6FE7}"/>
    <cellStyle name="Normal 5 2 2 5 3" xfId="14984" xr:uid="{00000000-0005-0000-0000-00001A370000}"/>
    <cellStyle name="Normal 5 2 2 5 4" xfId="14985" xr:uid="{00000000-0005-0000-0000-00001B370000}"/>
    <cellStyle name="Normal 5 2 2 5 4 2" xfId="27050" xr:uid="{7EE766C1-8269-4CB3-8671-EB81F09E1E22}"/>
    <cellStyle name="Normal 5 2 2 5 5" xfId="14986" xr:uid="{00000000-0005-0000-0000-00001C370000}"/>
    <cellStyle name="Normal 5 2 2 6" xfId="14987" xr:uid="{00000000-0005-0000-0000-00001D370000}"/>
    <cellStyle name="Normal 5 2 2 6 2" xfId="14988" xr:uid="{00000000-0005-0000-0000-00001E370000}"/>
    <cellStyle name="Normal 5 2 2 6 2 2" xfId="14989" xr:uid="{00000000-0005-0000-0000-00001F370000}"/>
    <cellStyle name="Normal 5 2 2 6 2 3" xfId="14990" xr:uid="{00000000-0005-0000-0000-000020370000}"/>
    <cellStyle name="Normal 5 2 2 6 3" xfId="14991" xr:uid="{00000000-0005-0000-0000-000021370000}"/>
    <cellStyle name="Normal 5 2 2 6 4" xfId="14992" xr:uid="{00000000-0005-0000-0000-000022370000}"/>
    <cellStyle name="Normal 5 2 2 6 4 2" xfId="27051" xr:uid="{5E121BD9-18E3-4E37-AFF0-466164C8E744}"/>
    <cellStyle name="Normal 5 2 2 6 5" xfId="14993" xr:uid="{00000000-0005-0000-0000-000023370000}"/>
    <cellStyle name="Normal 5 2 2 6 5 2" xfId="27052" xr:uid="{FEBCF8F8-4E06-4A55-80EA-A2BA656F9DCF}"/>
    <cellStyle name="Normal 5 2 2 6 6" xfId="14994" xr:uid="{00000000-0005-0000-0000-000024370000}"/>
    <cellStyle name="Normal 5 2 2 7" xfId="14995" xr:uid="{00000000-0005-0000-0000-000025370000}"/>
    <cellStyle name="Normal 5 2 2 7 2" xfId="14996" xr:uid="{00000000-0005-0000-0000-000026370000}"/>
    <cellStyle name="Normal 5 2 2 7 2 2" xfId="14997" xr:uid="{00000000-0005-0000-0000-000027370000}"/>
    <cellStyle name="Normal 5 2 2 7 2 3" xfId="14998" xr:uid="{00000000-0005-0000-0000-000028370000}"/>
    <cellStyle name="Normal 5 2 2 7 3" xfId="14999" xr:uid="{00000000-0005-0000-0000-000029370000}"/>
    <cellStyle name="Normal 5 2 2 7 4" xfId="15000" xr:uid="{00000000-0005-0000-0000-00002A370000}"/>
    <cellStyle name="Normal 5 2 2 7 4 2" xfId="27053" xr:uid="{209F362D-6DCA-4EFA-A9F9-242DC2DFADE5}"/>
    <cellStyle name="Normal 5 2 2 7 5" xfId="15001" xr:uid="{00000000-0005-0000-0000-00002B370000}"/>
    <cellStyle name="Normal 5 2 2 7 5 2" xfId="27054" xr:uid="{C859E891-9BDC-4FA6-87A2-A992EDA27F83}"/>
    <cellStyle name="Normal 5 2 2 7 6" xfId="15002" xr:uid="{00000000-0005-0000-0000-00002C370000}"/>
    <cellStyle name="Normal 5 2 2 8" xfId="15003" xr:uid="{00000000-0005-0000-0000-00002D370000}"/>
    <cellStyle name="Normal 5 2 2 8 2" xfId="15004" xr:uid="{00000000-0005-0000-0000-00002E370000}"/>
    <cellStyle name="Normal 5 2 2 8 3" xfId="15005" xr:uid="{00000000-0005-0000-0000-00002F370000}"/>
    <cellStyle name="Normal 5 2 2 9" xfId="15006" xr:uid="{00000000-0005-0000-0000-000030370000}"/>
    <cellStyle name="Normal 5 2 2 9 2" xfId="15007" xr:uid="{00000000-0005-0000-0000-000031370000}"/>
    <cellStyle name="Normal 5 2 2 9 2 2" xfId="27057" xr:uid="{C54AF6AC-DEE1-4B66-9C53-40E86D935FE9}"/>
    <cellStyle name="Normal 5 2 20" xfId="2492" xr:uid="{00000000-0005-0000-0000-000082090000}"/>
    <cellStyle name="Normal 5 2 20 2" xfId="15008" xr:uid="{00000000-0005-0000-0000-000033370000}"/>
    <cellStyle name="Normal 5 2 20 3" xfId="15009" xr:uid="{00000000-0005-0000-0000-000034370000}"/>
    <cellStyle name="Normal 5 2 21" xfId="2493" xr:uid="{00000000-0005-0000-0000-000083090000}"/>
    <cellStyle name="Normal 5 2 21 2" xfId="15010" xr:uid="{00000000-0005-0000-0000-000036370000}"/>
    <cellStyle name="Normal 5 2 21 3" xfId="15011" xr:uid="{00000000-0005-0000-0000-000037370000}"/>
    <cellStyle name="Normal 5 2 22" xfId="2494" xr:uid="{00000000-0005-0000-0000-000084090000}"/>
    <cellStyle name="Normal 5 2 22 2" xfId="15012" xr:uid="{00000000-0005-0000-0000-000039370000}"/>
    <cellStyle name="Normal 5 2 22 3" xfId="15013" xr:uid="{00000000-0005-0000-0000-00003A370000}"/>
    <cellStyle name="Normal 5 2 23" xfId="2495" xr:uid="{00000000-0005-0000-0000-000085090000}"/>
    <cellStyle name="Normal 5 2 23 2" xfId="15014" xr:uid="{00000000-0005-0000-0000-00003C370000}"/>
    <cellStyle name="Normal 5 2 23 3" xfId="15015" xr:uid="{00000000-0005-0000-0000-00003D370000}"/>
    <cellStyle name="Normal 5 2 24" xfId="15016" xr:uid="{00000000-0005-0000-0000-00003E370000}"/>
    <cellStyle name="Normal 5 2 24 2" xfId="15017" xr:uid="{00000000-0005-0000-0000-00003F370000}"/>
    <cellStyle name="Normal 5 2 24 3" xfId="15018" xr:uid="{00000000-0005-0000-0000-000040370000}"/>
    <cellStyle name="Normal 5 2 24 3 2" xfId="27059" xr:uid="{0918B5AE-B174-456B-89EE-8824FA616C4B}"/>
    <cellStyle name="Normal 5 2 24 4" xfId="15019" xr:uid="{00000000-0005-0000-0000-000041370000}"/>
    <cellStyle name="Normal 5 2 25" xfId="15020" xr:uid="{00000000-0005-0000-0000-000042370000}"/>
    <cellStyle name="Normal 5 2 25 2" xfId="15021" xr:uid="{00000000-0005-0000-0000-000043370000}"/>
    <cellStyle name="Normal 5 2 25 2 2" xfId="15022" xr:uid="{00000000-0005-0000-0000-000044370000}"/>
    <cellStyle name="Normal 5 2 25 2 3" xfId="15023" xr:uid="{00000000-0005-0000-0000-000045370000}"/>
    <cellStyle name="Normal 5 2 25 3" xfId="15024" xr:uid="{00000000-0005-0000-0000-000046370000}"/>
    <cellStyle name="Normal 5 2 25 4" xfId="15025" xr:uid="{00000000-0005-0000-0000-000047370000}"/>
    <cellStyle name="Normal 5 2 25 4 2" xfId="27060" xr:uid="{F8045285-04C3-4298-95F8-8022CCF92687}"/>
    <cellStyle name="Normal 5 2 25 5" xfId="15026" xr:uid="{00000000-0005-0000-0000-000048370000}"/>
    <cellStyle name="Normal 5 2 25 5 2" xfId="27061" xr:uid="{07F2EBB6-4FC7-4E96-A6CD-585FD5B7677C}"/>
    <cellStyle name="Normal 5 2 25 6" xfId="15027" xr:uid="{00000000-0005-0000-0000-000049370000}"/>
    <cellStyle name="Normal 5 2 26" xfId="15028" xr:uid="{00000000-0005-0000-0000-00004A370000}"/>
    <cellStyle name="Normal 5 2 26 2" xfId="15029" xr:uid="{00000000-0005-0000-0000-00004B370000}"/>
    <cellStyle name="Normal 5 2 26 2 2" xfId="15030" xr:uid="{00000000-0005-0000-0000-00004C370000}"/>
    <cellStyle name="Normal 5 2 26 2 3" xfId="15031" xr:uid="{00000000-0005-0000-0000-00004D370000}"/>
    <cellStyle name="Normal 5 2 26 3" xfId="15032" xr:uid="{00000000-0005-0000-0000-00004E370000}"/>
    <cellStyle name="Normal 5 2 26 3 2" xfId="15033" xr:uid="{00000000-0005-0000-0000-00004F370000}"/>
    <cellStyle name="Normal 5 2 26 3 3" xfId="27062" xr:uid="{125C8F53-3FB0-4B4C-8742-8B3B3B4FA624}"/>
    <cellStyle name="Normal 5 2 26 4" xfId="15034" xr:uid="{00000000-0005-0000-0000-000050370000}"/>
    <cellStyle name="Normal 5 2 27" xfId="15035" xr:uid="{00000000-0005-0000-0000-000051370000}"/>
    <cellStyle name="Normal 5 2 27 2" xfId="15036" xr:uid="{00000000-0005-0000-0000-000052370000}"/>
    <cellStyle name="Normal 5 2 27 3" xfId="15037" xr:uid="{00000000-0005-0000-0000-000053370000}"/>
    <cellStyle name="Normal 5 2 28" xfId="15038" xr:uid="{00000000-0005-0000-0000-000054370000}"/>
    <cellStyle name="Normal 5 2 28 2" xfId="15039" xr:uid="{00000000-0005-0000-0000-000055370000}"/>
    <cellStyle name="Normal 5 2 28 3" xfId="27063" xr:uid="{6A086F3B-5CBC-4E80-A74A-BF82374004B7}"/>
    <cellStyle name="Normal 5 2 29" xfId="15040" xr:uid="{00000000-0005-0000-0000-000056370000}"/>
    <cellStyle name="Normal 5 2 3" xfId="2496" xr:uid="{00000000-0005-0000-0000-000086090000}"/>
    <cellStyle name="Normal 5 2 3 10" xfId="15041" xr:uid="{00000000-0005-0000-0000-000058370000}"/>
    <cellStyle name="Normal 5 2 3 2" xfId="15042" xr:uid="{00000000-0005-0000-0000-000059370000}"/>
    <cellStyle name="Normal 5 2 3 2 2" xfId="15043" xr:uid="{00000000-0005-0000-0000-00005A370000}"/>
    <cellStyle name="Normal 5 2 3 2 2 2" xfId="15044" xr:uid="{00000000-0005-0000-0000-00005B370000}"/>
    <cellStyle name="Normal 5 2 3 2 2 2 2" xfId="15045" xr:uid="{00000000-0005-0000-0000-00005C370000}"/>
    <cellStyle name="Normal 5 2 3 2 2 2 2 2" xfId="15046" xr:uid="{00000000-0005-0000-0000-00005D370000}"/>
    <cellStyle name="Normal 5 2 3 2 2 2 2 3" xfId="15047" xr:uid="{00000000-0005-0000-0000-00005E370000}"/>
    <cellStyle name="Normal 5 2 3 2 2 2 3" xfId="15048" xr:uid="{00000000-0005-0000-0000-00005F370000}"/>
    <cellStyle name="Normal 5 2 3 2 2 2 4" xfId="15049" xr:uid="{00000000-0005-0000-0000-000060370000}"/>
    <cellStyle name="Normal 5 2 3 2 2 2 4 2" xfId="27064" xr:uid="{18A57822-C669-4B1E-B827-285EA25D88F7}"/>
    <cellStyle name="Normal 5 2 3 2 2 2 5" xfId="15050" xr:uid="{00000000-0005-0000-0000-000061370000}"/>
    <cellStyle name="Normal 5 2 3 2 2 2 5 2" xfId="27065" xr:uid="{58CF28AE-59B7-4D71-8E00-9B1630C2C100}"/>
    <cellStyle name="Normal 5 2 3 2 2 2 6" xfId="15051" xr:uid="{00000000-0005-0000-0000-000062370000}"/>
    <cellStyle name="Normal 5 2 3 2 2 3" xfId="15052" xr:uid="{00000000-0005-0000-0000-000063370000}"/>
    <cellStyle name="Normal 5 2 3 2 2 3 2" xfId="15053" xr:uid="{00000000-0005-0000-0000-000064370000}"/>
    <cellStyle name="Normal 5 2 3 2 2 3 2 2" xfId="15054" xr:uid="{00000000-0005-0000-0000-000065370000}"/>
    <cellStyle name="Normal 5 2 3 2 2 3 2 3" xfId="15055" xr:uid="{00000000-0005-0000-0000-000066370000}"/>
    <cellStyle name="Normal 5 2 3 2 2 3 3" xfId="15056" xr:uid="{00000000-0005-0000-0000-000067370000}"/>
    <cellStyle name="Normal 5 2 3 2 2 3 3 2" xfId="15057" xr:uid="{00000000-0005-0000-0000-000068370000}"/>
    <cellStyle name="Normal 5 2 3 2 2 3 3 3" xfId="27066" xr:uid="{B07CCB43-FAEB-4D21-883B-BEB501B8367A}"/>
    <cellStyle name="Normal 5 2 3 2 2 3 4" xfId="15058" xr:uid="{00000000-0005-0000-0000-000069370000}"/>
    <cellStyle name="Normal 5 2 3 2 2 4" xfId="15059" xr:uid="{00000000-0005-0000-0000-00006A370000}"/>
    <cellStyle name="Normal 5 2 3 2 2 4 2" xfId="15060" xr:uid="{00000000-0005-0000-0000-00006B370000}"/>
    <cellStyle name="Normal 5 2 3 2 2 4 3" xfId="15061" xr:uid="{00000000-0005-0000-0000-00006C370000}"/>
    <cellStyle name="Normal 5 2 3 2 2 5" xfId="15062" xr:uid="{00000000-0005-0000-0000-00006D370000}"/>
    <cellStyle name="Normal 5 2 3 2 2 6" xfId="15063" xr:uid="{00000000-0005-0000-0000-00006E370000}"/>
    <cellStyle name="Normal 5 2 3 2 2 6 2" xfId="27067" xr:uid="{6E716BB8-8592-4FFE-867C-158C63DCA351}"/>
    <cellStyle name="Normal 5 2 3 2 2 7" xfId="15064" xr:uid="{00000000-0005-0000-0000-00006F370000}"/>
    <cellStyle name="Normal 5 2 3 2 2 7 2" xfId="27068" xr:uid="{14C5050C-145D-4DA6-A6E0-00E598341B6A}"/>
    <cellStyle name="Normal 5 2 3 2 2 8" xfId="15065" xr:uid="{00000000-0005-0000-0000-000070370000}"/>
    <cellStyle name="Normal 5 2 3 2 3" xfId="15066" xr:uid="{00000000-0005-0000-0000-000071370000}"/>
    <cellStyle name="Normal 5 2 3 2 3 2" xfId="15067" xr:uid="{00000000-0005-0000-0000-000072370000}"/>
    <cellStyle name="Normal 5 2 3 2 3 2 2" xfId="15068" xr:uid="{00000000-0005-0000-0000-000073370000}"/>
    <cellStyle name="Normal 5 2 3 2 3 2 3" xfId="15069" xr:uid="{00000000-0005-0000-0000-000074370000}"/>
    <cellStyle name="Normal 5 2 3 2 3 2 3 2" xfId="27069" xr:uid="{15DB3120-1F4E-4596-BCCF-E562B0E982C7}"/>
    <cellStyle name="Normal 5 2 3 2 3 2 4" xfId="15070" xr:uid="{00000000-0005-0000-0000-000075370000}"/>
    <cellStyle name="Normal 5 2 3 2 3 3" xfId="15071" xr:uid="{00000000-0005-0000-0000-000076370000}"/>
    <cellStyle name="Normal 5 2 3 2 3 4" xfId="15072" xr:uid="{00000000-0005-0000-0000-000077370000}"/>
    <cellStyle name="Normal 5 2 3 2 3 4 2" xfId="27070" xr:uid="{587DC473-9C06-4588-9CC9-43CCAF0A71BE}"/>
    <cellStyle name="Normal 5 2 3 2 3 5" xfId="15073" xr:uid="{00000000-0005-0000-0000-000078370000}"/>
    <cellStyle name="Normal 5 2 3 2 3 5 2" xfId="27071" xr:uid="{7C7FCA96-8D1C-444D-9012-D3A661E09871}"/>
    <cellStyle name="Normal 5 2 3 2 3 6" xfId="15074" xr:uid="{00000000-0005-0000-0000-000079370000}"/>
    <cellStyle name="Normal 5 2 3 2 4" xfId="15075" xr:uid="{00000000-0005-0000-0000-00007A370000}"/>
    <cellStyle name="Normal 5 2 3 2 4 2" xfId="15076" xr:uid="{00000000-0005-0000-0000-00007B370000}"/>
    <cellStyle name="Normal 5 2 3 2 4 2 2" xfId="15077" xr:uid="{00000000-0005-0000-0000-00007C370000}"/>
    <cellStyle name="Normal 5 2 3 2 4 2 3" xfId="15078" xr:uid="{00000000-0005-0000-0000-00007D370000}"/>
    <cellStyle name="Normal 5 2 3 2 4 3" xfId="15079" xr:uid="{00000000-0005-0000-0000-00007E370000}"/>
    <cellStyle name="Normal 5 2 3 2 4 4" xfId="15080" xr:uid="{00000000-0005-0000-0000-00007F370000}"/>
    <cellStyle name="Normal 5 2 3 2 4 4 2" xfId="27073" xr:uid="{828618EE-34D9-42A3-AF88-38B8FB9DE8C2}"/>
    <cellStyle name="Normal 5 2 3 2 4 5" xfId="15081" xr:uid="{00000000-0005-0000-0000-000080370000}"/>
    <cellStyle name="Normal 5 2 3 2 4 5 2" xfId="27074" xr:uid="{CF9CBB85-6186-457E-9D59-500707AC44D3}"/>
    <cellStyle name="Normal 5 2 3 2 4 6" xfId="15082" xr:uid="{00000000-0005-0000-0000-000081370000}"/>
    <cellStyle name="Normal 5 2 3 2 5" xfId="15083" xr:uid="{00000000-0005-0000-0000-000082370000}"/>
    <cellStyle name="Normal 5 2 3 2 5 2" xfId="15084" xr:uid="{00000000-0005-0000-0000-000083370000}"/>
    <cellStyle name="Normal 5 2 3 2 5 3" xfId="15085" xr:uid="{00000000-0005-0000-0000-000084370000}"/>
    <cellStyle name="Normal 5 2 3 2 6" xfId="15086" xr:uid="{00000000-0005-0000-0000-000085370000}"/>
    <cellStyle name="Normal 5 2 3 2 7" xfId="15087" xr:uid="{00000000-0005-0000-0000-000086370000}"/>
    <cellStyle name="Normal 5 2 3 2 7 2" xfId="27076" xr:uid="{6C49CA3C-E3CC-42D3-8F0B-ADDC2DAD58B6}"/>
    <cellStyle name="Normal 5 2 3 2 8" xfId="15088" xr:uid="{00000000-0005-0000-0000-000087370000}"/>
    <cellStyle name="Normal 5 2 3 2 8 2" xfId="27077" xr:uid="{17811D1E-9E1F-4B83-9AF5-92A7C34354AB}"/>
    <cellStyle name="Normal 5 2 3 2 9" xfId="15089" xr:uid="{00000000-0005-0000-0000-000088370000}"/>
    <cellStyle name="Normal 5 2 3 3" xfId="15090" xr:uid="{00000000-0005-0000-0000-000089370000}"/>
    <cellStyle name="Normal 5 2 3 3 2" xfId="15091" xr:uid="{00000000-0005-0000-0000-00008A370000}"/>
    <cellStyle name="Normal 5 2 3 3 2 2" xfId="15092" xr:uid="{00000000-0005-0000-0000-00008B370000}"/>
    <cellStyle name="Normal 5 2 3 3 2 2 2" xfId="15093" xr:uid="{00000000-0005-0000-0000-00008C370000}"/>
    <cellStyle name="Normal 5 2 3 3 2 2 3" xfId="15094" xr:uid="{00000000-0005-0000-0000-00008D370000}"/>
    <cellStyle name="Normal 5 2 3 3 2 2 3 2" xfId="27078" xr:uid="{B9F4762B-D749-4882-9F4B-8799EE6976FF}"/>
    <cellStyle name="Normal 5 2 3 3 2 2 4" xfId="15095" xr:uid="{00000000-0005-0000-0000-00008E370000}"/>
    <cellStyle name="Normal 5 2 3 3 2 3" xfId="15096" xr:uid="{00000000-0005-0000-0000-00008F370000}"/>
    <cellStyle name="Normal 5 2 3 3 2 4" xfId="15097" xr:uid="{00000000-0005-0000-0000-000090370000}"/>
    <cellStyle name="Normal 5 2 3 3 2 4 2" xfId="27079" xr:uid="{E0E99092-4C86-499B-9237-4C76BC142F2D}"/>
    <cellStyle name="Normal 5 2 3 3 2 5" xfId="15098" xr:uid="{00000000-0005-0000-0000-000091370000}"/>
    <cellStyle name="Normal 5 2 3 3 2 5 2" xfId="27080" xr:uid="{FE267405-11B0-4457-9F91-198805ED6C17}"/>
    <cellStyle name="Normal 5 2 3 3 2 6" xfId="15099" xr:uid="{00000000-0005-0000-0000-000092370000}"/>
    <cellStyle name="Normal 5 2 3 3 3" xfId="15100" xr:uid="{00000000-0005-0000-0000-000093370000}"/>
    <cellStyle name="Normal 5 2 3 3 3 2" xfId="15101" xr:uid="{00000000-0005-0000-0000-000094370000}"/>
    <cellStyle name="Normal 5 2 3 3 3 2 2" xfId="15102" xr:uid="{00000000-0005-0000-0000-000095370000}"/>
    <cellStyle name="Normal 5 2 3 3 3 2 3" xfId="15103" xr:uid="{00000000-0005-0000-0000-000096370000}"/>
    <cellStyle name="Normal 5 2 3 3 3 3" xfId="15104" xr:uid="{00000000-0005-0000-0000-000097370000}"/>
    <cellStyle name="Normal 5 2 3 3 3 4" xfId="15105" xr:uid="{00000000-0005-0000-0000-000098370000}"/>
    <cellStyle name="Normal 5 2 3 3 3 4 2" xfId="27083" xr:uid="{87958223-AFE3-4EF1-AD17-E1C99E2511E5}"/>
    <cellStyle name="Normal 5 2 3 3 3 5" xfId="15106" xr:uid="{00000000-0005-0000-0000-000099370000}"/>
    <cellStyle name="Normal 5 2 3 3 3 5 2" xfId="27084" xr:uid="{4FEE4E2F-BA4D-482F-B867-D3E354836D64}"/>
    <cellStyle name="Normal 5 2 3 3 3 6" xfId="15107" xr:uid="{00000000-0005-0000-0000-00009A370000}"/>
    <cellStyle name="Normal 5 2 3 3 4" xfId="15108" xr:uid="{00000000-0005-0000-0000-00009B370000}"/>
    <cellStyle name="Normal 5 2 3 3 4 2" xfId="15109" xr:uid="{00000000-0005-0000-0000-00009C370000}"/>
    <cellStyle name="Normal 5 2 3 3 4 3" xfId="15110" xr:uid="{00000000-0005-0000-0000-00009D370000}"/>
    <cellStyle name="Normal 5 2 3 3 5" xfId="15111" xr:uid="{00000000-0005-0000-0000-00009E370000}"/>
    <cellStyle name="Normal 5 2 3 3 6" xfId="15112" xr:uid="{00000000-0005-0000-0000-00009F370000}"/>
    <cellStyle name="Normal 5 2 3 3 6 2" xfId="27087" xr:uid="{90FA02C3-5547-4392-9E19-37D5F65A30E8}"/>
    <cellStyle name="Normal 5 2 3 3 7" xfId="15113" xr:uid="{00000000-0005-0000-0000-0000A0370000}"/>
    <cellStyle name="Normal 5 2 3 3 7 2" xfId="27088" xr:uid="{2C3EFD5B-5B03-4647-AFFD-E9DDCE83568D}"/>
    <cellStyle name="Normal 5 2 3 3 8" xfId="15114" xr:uid="{00000000-0005-0000-0000-0000A1370000}"/>
    <cellStyle name="Normal 5 2 3 4" xfId="15115" xr:uid="{00000000-0005-0000-0000-0000A2370000}"/>
    <cellStyle name="Normal 5 2 3 4 2" xfId="15116" xr:uid="{00000000-0005-0000-0000-0000A3370000}"/>
    <cellStyle name="Normal 5 2 3 4 2 2" xfId="15117" xr:uid="{00000000-0005-0000-0000-0000A4370000}"/>
    <cellStyle name="Normal 5 2 3 4 2 3" xfId="27089" xr:uid="{D687143B-5DED-436F-8D4B-A0FCB3297D43}"/>
    <cellStyle name="Normal 5 2 3 4 3" xfId="15118" xr:uid="{00000000-0005-0000-0000-0000A5370000}"/>
    <cellStyle name="Normal 5 2 3 4 4" xfId="15119" xr:uid="{00000000-0005-0000-0000-0000A6370000}"/>
    <cellStyle name="Normal 5 2 3 4 4 2" xfId="27092" xr:uid="{FD29D646-DA55-43B1-96DC-54ECF4D01FDF}"/>
    <cellStyle name="Normal 5 2 3 4 5" xfId="15120" xr:uid="{00000000-0005-0000-0000-0000A7370000}"/>
    <cellStyle name="Normal 5 2 3 5" xfId="15121" xr:uid="{00000000-0005-0000-0000-0000A8370000}"/>
    <cellStyle name="Normal 5 2 3 5 2" xfId="15122" xr:uid="{00000000-0005-0000-0000-0000A9370000}"/>
    <cellStyle name="Normal 5 2 3 5 2 2" xfId="15123" xr:uid="{00000000-0005-0000-0000-0000AA370000}"/>
    <cellStyle name="Normal 5 2 3 5 2 3" xfId="15124" xr:uid="{00000000-0005-0000-0000-0000AB370000}"/>
    <cellStyle name="Normal 5 2 3 5 3" xfId="15125" xr:uid="{00000000-0005-0000-0000-0000AC370000}"/>
    <cellStyle name="Normal 5 2 3 5 4" xfId="15126" xr:uid="{00000000-0005-0000-0000-0000AD370000}"/>
    <cellStyle name="Normal 5 2 3 5 4 2" xfId="27096" xr:uid="{E48144FF-5DBA-495B-9183-363786AA043C}"/>
    <cellStyle name="Normal 5 2 3 5 5" xfId="15127" xr:uid="{00000000-0005-0000-0000-0000AE370000}"/>
    <cellStyle name="Normal 5 2 3 5 5 2" xfId="27097" xr:uid="{51EB97B1-3AC8-4FA1-A2D1-4AFDE7F0975B}"/>
    <cellStyle name="Normal 5 2 3 5 6" xfId="15128" xr:uid="{00000000-0005-0000-0000-0000AF370000}"/>
    <cellStyle name="Normal 5 2 3 6" xfId="15129" xr:uid="{00000000-0005-0000-0000-0000B0370000}"/>
    <cellStyle name="Normal 5 2 3 6 2" xfId="15130" xr:uid="{00000000-0005-0000-0000-0000B1370000}"/>
    <cellStyle name="Normal 5 2 3 6 2 2" xfId="15131" xr:uid="{00000000-0005-0000-0000-0000B2370000}"/>
    <cellStyle name="Normal 5 2 3 6 2 3" xfId="15132" xr:uid="{00000000-0005-0000-0000-0000B3370000}"/>
    <cellStyle name="Normal 5 2 3 6 3" xfId="15133" xr:uid="{00000000-0005-0000-0000-0000B4370000}"/>
    <cellStyle name="Normal 5 2 3 6 4" xfId="15134" xr:uid="{00000000-0005-0000-0000-0000B5370000}"/>
    <cellStyle name="Normal 5 2 3 6 4 2" xfId="27099" xr:uid="{5D851C45-E0EA-4E68-AC56-D6C4EA18FD4F}"/>
    <cellStyle name="Normal 5 2 3 6 5" xfId="15135" xr:uid="{00000000-0005-0000-0000-0000B6370000}"/>
    <cellStyle name="Normal 5 2 3 6 5 2" xfId="27100" xr:uid="{59DE9A1C-6C57-4F5A-9CE6-94DAACD60FBE}"/>
    <cellStyle name="Normal 5 2 3 6 6" xfId="15136" xr:uid="{00000000-0005-0000-0000-0000B7370000}"/>
    <cellStyle name="Normal 5 2 3 7" xfId="15137" xr:uid="{00000000-0005-0000-0000-0000B8370000}"/>
    <cellStyle name="Normal 5 2 3 7 2" xfId="15138" xr:uid="{00000000-0005-0000-0000-0000B9370000}"/>
    <cellStyle name="Normal 5 2 3 7 3" xfId="15139" xr:uid="{00000000-0005-0000-0000-0000BA370000}"/>
    <cellStyle name="Normal 5 2 3 8" xfId="15140" xr:uid="{00000000-0005-0000-0000-0000BB370000}"/>
    <cellStyle name="Normal 5 2 3 9" xfId="15141" xr:uid="{00000000-0005-0000-0000-0000BC370000}"/>
    <cellStyle name="Normal 5 2 3 9 2" xfId="27104" xr:uid="{7320B5AE-EF02-40EB-B9D8-7DF622710FF7}"/>
    <cellStyle name="Normal 5 2 4" xfId="2497" xr:uid="{00000000-0005-0000-0000-000087090000}"/>
    <cellStyle name="Normal 5 2 4 2" xfId="15142" xr:uid="{00000000-0005-0000-0000-0000BE370000}"/>
    <cellStyle name="Normal 5 2 4 2 2" xfId="15143" xr:uid="{00000000-0005-0000-0000-0000BF370000}"/>
    <cellStyle name="Normal 5 2 4 2 2 2" xfId="15144" xr:uid="{00000000-0005-0000-0000-0000C0370000}"/>
    <cellStyle name="Normal 5 2 4 2 2 2 2" xfId="15145" xr:uid="{00000000-0005-0000-0000-0000C1370000}"/>
    <cellStyle name="Normal 5 2 4 2 2 2 2 2" xfId="15146" xr:uid="{00000000-0005-0000-0000-0000C2370000}"/>
    <cellStyle name="Normal 5 2 4 2 2 2 2 3" xfId="15147" xr:uid="{00000000-0005-0000-0000-0000C3370000}"/>
    <cellStyle name="Normal 5 2 4 2 2 2 3" xfId="15148" xr:uid="{00000000-0005-0000-0000-0000C4370000}"/>
    <cellStyle name="Normal 5 2 4 2 2 2 3 2" xfId="15149" xr:uid="{00000000-0005-0000-0000-0000C5370000}"/>
    <cellStyle name="Normal 5 2 4 2 2 2 3 3" xfId="27108" xr:uid="{48D039D6-A039-47AA-AE99-D56713DABBC6}"/>
    <cellStyle name="Normal 5 2 4 2 2 2 4" xfId="15150" xr:uid="{00000000-0005-0000-0000-0000C6370000}"/>
    <cellStyle name="Normal 5 2 4 2 2 3" xfId="15151" xr:uid="{00000000-0005-0000-0000-0000C7370000}"/>
    <cellStyle name="Normal 5 2 4 2 2 3 2" xfId="15152" xr:uid="{00000000-0005-0000-0000-0000C8370000}"/>
    <cellStyle name="Normal 5 2 4 2 2 3 3" xfId="15153" xr:uid="{00000000-0005-0000-0000-0000C9370000}"/>
    <cellStyle name="Normal 5 2 4 2 2 4" xfId="15154" xr:uid="{00000000-0005-0000-0000-0000CA370000}"/>
    <cellStyle name="Normal 5 2 4 2 2 5" xfId="15155" xr:uid="{00000000-0005-0000-0000-0000CB370000}"/>
    <cellStyle name="Normal 5 2 4 2 2 5 2" xfId="27112" xr:uid="{BDCAD47C-FB3B-42D5-9A99-13B1D27FF701}"/>
    <cellStyle name="Normal 5 2 4 2 2 6" xfId="15156" xr:uid="{00000000-0005-0000-0000-0000CC370000}"/>
    <cellStyle name="Normal 5 2 4 2 2 6 2" xfId="27113" xr:uid="{667A25D2-AA69-4CE8-BAE2-9958DE7E33F2}"/>
    <cellStyle name="Normal 5 2 4 2 2 7" xfId="15157" xr:uid="{00000000-0005-0000-0000-0000CD370000}"/>
    <cellStyle name="Normal 5 2 4 2 3" xfId="15158" xr:uid="{00000000-0005-0000-0000-0000CE370000}"/>
    <cellStyle name="Normal 5 2 4 2 3 2" xfId="15159" xr:uid="{00000000-0005-0000-0000-0000CF370000}"/>
    <cellStyle name="Normal 5 2 4 2 3 2 2" xfId="15160" xr:uid="{00000000-0005-0000-0000-0000D0370000}"/>
    <cellStyle name="Normal 5 2 4 2 3 2 3" xfId="15161" xr:uid="{00000000-0005-0000-0000-0000D1370000}"/>
    <cellStyle name="Normal 5 2 4 2 3 3" xfId="15162" xr:uid="{00000000-0005-0000-0000-0000D2370000}"/>
    <cellStyle name="Normal 5 2 4 2 3 3 2" xfId="15163" xr:uid="{00000000-0005-0000-0000-0000D3370000}"/>
    <cellStyle name="Normal 5 2 4 2 3 3 3" xfId="27115" xr:uid="{BE6EF0FA-3027-4971-B13E-536AE4F5AF37}"/>
    <cellStyle name="Normal 5 2 4 2 3 4" xfId="15164" xr:uid="{00000000-0005-0000-0000-0000D4370000}"/>
    <cellStyle name="Normal 5 2 4 2 4" xfId="15165" xr:uid="{00000000-0005-0000-0000-0000D5370000}"/>
    <cellStyle name="Normal 5 2 4 2 5" xfId="15166" xr:uid="{00000000-0005-0000-0000-0000D6370000}"/>
    <cellStyle name="Normal 5 2 4 2 5 2" xfId="27116" xr:uid="{05D167D6-D4B8-498D-8600-28B54FC193DD}"/>
    <cellStyle name="Normal 5 2 4 2 6" xfId="15167" xr:uid="{00000000-0005-0000-0000-0000D7370000}"/>
    <cellStyle name="Normal 5 2 4 3" xfId="15168" xr:uid="{00000000-0005-0000-0000-0000D8370000}"/>
    <cellStyle name="Normal 5 2 4 3 2" xfId="15169" xr:uid="{00000000-0005-0000-0000-0000D9370000}"/>
    <cellStyle name="Normal 5 2 4 3 2 2" xfId="15170" xr:uid="{00000000-0005-0000-0000-0000DA370000}"/>
    <cellStyle name="Normal 5 2 4 3 2 3" xfId="15171" xr:uid="{00000000-0005-0000-0000-0000DB370000}"/>
    <cellStyle name="Normal 5 2 4 3 2 3 2" xfId="27119" xr:uid="{64216FFF-0E37-4FBC-90AB-5AA68BAC6267}"/>
    <cellStyle name="Normal 5 2 4 3 2 4" xfId="15172" xr:uid="{00000000-0005-0000-0000-0000DC370000}"/>
    <cellStyle name="Normal 5 2 4 3 3" xfId="15173" xr:uid="{00000000-0005-0000-0000-0000DD370000}"/>
    <cellStyle name="Normal 5 2 4 3 4" xfId="15174" xr:uid="{00000000-0005-0000-0000-0000DE370000}"/>
    <cellStyle name="Normal 5 2 4 3 4 2" xfId="27121" xr:uid="{F3304A20-112A-4F96-BF3A-9A2EC2C2F80B}"/>
    <cellStyle name="Normal 5 2 4 3 5" xfId="15175" xr:uid="{00000000-0005-0000-0000-0000DF370000}"/>
    <cellStyle name="Normal 5 2 4 3 5 2" xfId="27122" xr:uid="{E543C28E-190C-4B78-9C8D-8C9BB380E501}"/>
    <cellStyle name="Normal 5 2 4 3 6" xfId="15176" xr:uid="{00000000-0005-0000-0000-0000E0370000}"/>
    <cellStyle name="Normal 5 2 4 4" xfId="15177" xr:uid="{00000000-0005-0000-0000-0000E1370000}"/>
    <cellStyle name="Normal 5 2 4 4 2" xfId="15178" xr:uid="{00000000-0005-0000-0000-0000E2370000}"/>
    <cellStyle name="Normal 5 2 4 4 2 2" xfId="15179" xr:uid="{00000000-0005-0000-0000-0000E3370000}"/>
    <cellStyle name="Normal 5 2 4 4 2 3" xfId="15180" xr:uid="{00000000-0005-0000-0000-0000E4370000}"/>
    <cellStyle name="Normal 5 2 4 4 3" xfId="15181" xr:uid="{00000000-0005-0000-0000-0000E5370000}"/>
    <cellStyle name="Normal 5 2 4 4 4" xfId="15182" xr:uid="{00000000-0005-0000-0000-0000E6370000}"/>
    <cellStyle name="Normal 5 2 4 4 4 2" xfId="27127" xr:uid="{8C94F0AD-34EE-4688-8C54-F0389CBD07F8}"/>
    <cellStyle name="Normal 5 2 4 4 5" xfId="15183" xr:uid="{00000000-0005-0000-0000-0000E7370000}"/>
    <cellStyle name="Normal 5 2 4 4 5 2" xfId="27128" xr:uid="{A03176EA-DA46-4C4D-98B7-CFE175D67A42}"/>
    <cellStyle name="Normal 5 2 4 4 6" xfId="15184" xr:uid="{00000000-0005-0000-0000-0000E8370000}"/>
    <cellStyle name="Normal 5 2 4 5" xfId="15185" xr:uid="{00000000-0005-0000-0000-0000E9370000}"/>
    <cellStyle name="Normal 5 2 4 5 2" xfId="15186" xr:uid="{00000000-0005-0000-0000-0000EA370000}"/>
    <cellStyle name="Normal 5 2 4 5 3" xfId="15187" xr:uid="{00000000-0005-0000-0000-0000EB370000}"/>
    <cellStyle name="Normal 5 2 4 5 3 2" xfId="27130" xr:uid="{CD0C5AD5-92A4-43EE-87FE-3EEA6B1C6DC0}"/>
    <cellStyle name="Normal 5 2 4 5 4" xfId="15188" xr:uid="{00000000-0005-0000-0000-0000EC370000}"/>
    <cellStyle name="Normal 5 2 4 6" xfId="15189" xr:uid="{00000000-0005-0000-0000-0000ED370000}"/>
    <cellStyle name="Normal 5 2 4 7" xfId="15190" xr:uid="{00000000-0005-0000-0000-0000EE370000}"/>
    <cellStyle name="Normal 5 2 4 7 2" xfId="27132" xr:uid="{9C8AE9F7-7544-46D7-ABC4-464F5154D442}"/>
    <cellStyle name="Normal 5 2 4 8" xfId="15191" xr:uid="{00000000-0005-0000-0000-0000EF370000}"/>
    <cellStyle name="Normal 5 2 5" xfId="2498" xr:uid="{00000000-0005-0000-0000-000088090000}"/>
    <cellStyle name="Normal 5 2 5 2" xfId="15192" xr:uid="{00000000-0005-0000-0000-0000F1370000}"/>
    <cellStyle name="Normal 5 2 5 2 2" xfId="15193" xr:uid="{00000000-0005-0000-0000-0000F2370000}"/>
    <cellStyle name="Normal 5 2 5 2 2 2" xfId="15194" xr:uid="{00000000-0005-0000-0000-0000F3370000}"/>
    <cellStyle name="Normal 5 2 5 2 2 3" xfId="27134" xr:uid="{8C959037-5E5B-4B05-8B2D-8743253FDDF9}"/>
    <cellStyle name="Normal 5 2 5 2 3" xfId="15195" xr:uid="{00000000-0005-0000-0000-0000F4370000}"/>
    <cellStyle name="Normal 5 2 5 2 4" xfId="15196" xr:uid="{00000000-0005-0000-0000-0000F5370000}"/>
    <cellStyle name="Normal 5 2 5 2 4 2" xfId="27136" xr:uid="{FFAF3FAD-2529-4436-9B49-C68BB93328EB}"/>
    <cellStyle name="Normal 5 2 5 2 5" xfId="15197" xr:uid="{00000000-0005-0000-0000-0000F6370000}"/>
    <cellStyle name="Normal 5 2 5 3" xfId="15198" xr:uid="{00000000-0005-0000-0000-0000F7370000}"/>
    <cellStyle name="Normal 5 2 5 3 2" xfId="15199" xr:uid="{00000000-0005-0000-0000-0000F8370000}"/>
    <cellStyle name="Normal 5 2 5 3 2 2" xfId="15200" xr:uid="{00000000-0005-0000-0000-0000F9370000}"/>
    <cellStyle name="Normal 5 2 5 3 2 3" xfId="15201" xr:uid="{00000000-0005-0000-0000-0000FA370000}"/>
    <cellStyle name="Normal 5 2 5 3 3" xfId="15202" xr:uid="{00000000-0005-0000-0000-0000FB370000}"/>
    <cellStyle name="Normal 5 2 5 3 4" xfId="15203" xr:uid="{00000000-0005-0000-0000-0000FC370000}"/>
    <cellStyle name="Normal 5 2 5 3 4 2" xfId="27139" xr:uid="{2A87BB8B-C51A-4CD7-9841-A7351BF5F327}"/>
    <cellStyle name="Normal 5 2 5 3 5" xfId="15204" xr:uid="{00000000-0005-0000-0000-0000FD370000}"/>
    <cellStyle name="Normal 5 2 5 3 5 2" xfId="27140" xr:uid="{7B15B1A2-B452-43CA-9521-0881A8A207AC}"/>
    <cellStyle name="Normal 5 2 5 3 6" xfId="15205" xr:uid="{00000000-0005-0000-0000-0000FE370000}"/>
    <cellStyle name="Normal 5 2 5 4" xfId="15206" xr:uid="{00000000-0005-0000-0000-0000FF370000}"/>
    <cellStyle name="Normal 5 2 5 4 2" xfId="15207" xr:uid="{00000000-0005-0000-0000-000000380000}"/>
    <cellStyle name="Normal 5 2 5 4 2 2" xfId="15208" xr:uid="{00000000-0005-0000-0000-000001380000}"/>
    <cellStyle name="Normal 5 2 5 4 2 3" xfId="15209" xr:uid="{00000000-0005-0000-0000-000002380000}"/>
    <cellStyle name="Normal 5 2 5 4 3" xfId="15210" xr:uid="{00000000-0005-0000-0000-000003380000}"/>
    <cellStyle name="Normal 5 2 5 4 4" xfId="15211" xr:uid="{00000000-0005-0000-0000-000004380000}"/>
    <cellStyle name="Normal 5 2 5 4 4 2" xfId="27143" xr:uid="{A143B0CE-9F04-431C-AF89-3DD8437A9F6D}"/>
    <cellStyle name="Normal 5 2 5 4 5" xfId="15212" xr:uid="{00000000-0005-0000-0000-000005380000}"/>
    <cellStyle name="Normal 5 2 5 4 5 2" xfId="27144" xr:uid="{0FBFE1AF-8C1B-48DA-B934-0E96A222A1E8}"/>
    <cellStyle name="Normal 5 2 5 4 6" xfId="15213" xr:uid="{00000000-0005-0000-0000-000006380000}"/>
    <cellStyle name="Normal 5 2 5 5" xfId="15214" xr:uid="{00000000-0005-0000-0000-000007380000}"/>
    <cellStyle name="Normal 5 2 5 5 2" xfId="15215" xr:uid="{00000000-0005-0000-0000-000008380000}"/>
    <cellStyle name="Normal 5 2 5 5 3" xfId="15216" xr:uid="{00000000-0005-0000-0000-000009380000}"/>
    <cellStyle name="Normal 5 2 5 6" xfId="15217" xr:uid="{00000000-0005-0000-0000-00000A380000}"/>
    <cellStyle name="Normal 5 2 5 7" xfId="15218" xr:uid="{00000000-0005-0000-0000-00000B380000}"/>
    <cellStyle name="Normal 5 2 5 7 2" xfId="27145" xr:uid="{36ACF2C4-135E-46A7-80D2-D522B05AD237}"/>
    <cellStyle name="Normal 5 2 5 8" xfId="15219" xr:uid="{00000000-0005-0000-0000-00000C380000}"/>
    <cellStyle name="Normal 5 2 6" xfId="2499" xr:uid="{00000000-0005-0000-0000-000089090000}"/>
    <cellStyle name="Normal 5 2 6 2" xfId="15220" xr:uid="{00000000-0005-0000-0000-00000E380000}"/>
    <cellStyle name="Normal 5 2 6 2 2" xfId="15221" xr:uid="{00000000-0005-0000-0000-00000F380000}"/>
    <cellStyle name="Normal 5 2 6 2 3" xfId="27146" xr:uid="{5FA0BA9D-BEB2-4AE9-AC27-A7B90FB0FB4F}"/>
    <cellStyle name="Normal 5 2 6 3" xfId="15222" xr:uid="{00000000-0005-0000-0000-000010380000}"/>
    <cellStyle name="Normal 5 2 6 3 2" xfId="27147" xr:uid="{C1277F7D-C3C8-4A64-881E-B9A3C2E99A4F}"/>
    <cellStyle name="Normal 5 2 6 4" xfId="15223" xr:uid="{00000000-0005-0000-0000-000011380000}"/>
    <cellStyle name="Normal 5 2 6 5" xfId="15224" xr:uid="{00000000-0005-0000-0000-000012380000}"/>
    <cellStyle name="Normal 5 2 7" xfId="2500" xr:uid="{00000000-0005-0000-0000-00008A090000}"/>
    <cellStyle name="Normal 5 2 7 2" xfId="15225" xr:uid="{00000000-0005-0000-0000-000014380000}"/>
    <cellStyle name="Normal 5 2 7 3" xfId="15226" xr:uid="{00000000-0005-0000-0000-000015380000}"/>
    <cellStyle name="Normal 5 2 8" xfId="2501" xr:uid="{00000000-0005-0000-0000-00008B090000}"/>
    <cellStyle name="Normal 5 2 8 2" xfId="15227" xr:uid="{00000000-0005-0000-0000-000017380000}"/>
    <cellStyle name="Normal 5 2 8 3" xfId="15228" xr:uid="{00000000-0005-0000-0000-000018380000}"/>
    <cellStyle name="Normal 5 2 9" xfId="2502" xr:uid="{00000000-0005-0000-0000-00008C090000}"/>
    <cellStyle name="Normal 5 2 9 2" xfId="15229" xr:uid="{00000000-0005-0000-0000-00001A380000}"/>
    <cellStyle name="Normal 5 2 9 3" xfId="15230" xr:uid="{00000000-0005-0000-0000-00001B380000}"/>
    <cellStyle name="Normal 5 20" xfId="2503" xr:uid="{00000000-0005-0000-0000-00008D090000}"/>
    <cellStyle name="Normal 5 20 2" xfId="15231" xr:uid="{00000000-0005-0000-0000-00001D380000}"/>
    <cellStyle name="Normal 5 20 3" xfId="15232" xr:uid="{00000000-0005-0000-0000-00001E380000}"/>
    <cellStyle name="Normal 5 21" xfId="2504" xr:uid="{00000000-0005-0000-0000-00008E090000}"/>
    <cellStyle name="Normal 5 21 2" xfId="15233" xr:uid="{00000000-0005-0000-0000-000020380000}"/>
    <cellStyle name="Normal 5 21 3" xfId="15234" xr:uid="{00000000-0005-0000-0000-000021380000}"/>
    <cellStyle name="Normal 5 22" xfId="2505" xr:uid="{00000000-0005-0000-0000-00008F090000}"/>
    <cellStyle name="Normal 5 22 2" xfId="15235" xr:uid="{00000000-0005-0000-0000-000023380000}"/>
    <cellStyle name="Normal 5 22 3" xfId="15236" xr:uid="{00000000-0005-0000-0000-000024380000}"/>
    <cellStyle name="Normal 5 23" xfId="2506" xr:uid="{00000000-0005-0000-0000-000090090000}"/>
    <cellStyle name="Normal 5 23 2" xfId="15237" xr:uid="{00000000-0005-0000-0000-000026380000}"/>
    <cellStyle name="Normal 5 23 3" xfId="15238" xr:uid="{00000000-0005-0000-0000-000027380000}"/>
    <cellStyle name="Normal 5 24" xfId="2507" xr:uid="{00000000-0005-0000-0000-000091090000}"/>
    <cellStyle name="Normal 5 24 2" xfId="15240" xr:uid="{00000000-0005-0000-0000-000029380000}"/>
    <cellStyle name="Normal 5 24 3" xfId="15241" xr:uid="{00000000-0005-0000-0000-00002A380000}"/>
    <cellStyle name="Normal 5 25" xfId="15242" xr:uid="{00000000-0005-0000-0000-00002B380000}"/>
    <cellStyle name="Normal 5 25 2" xfId="15243" xr:uid="{00000000-0005-0000-0000-00002C380000}"/>
    <cellStyle name="Normal 5 25 2 2" xfId="15244" xr:uid="{00000000-0005-0000-0000-00002D380000}"/>
    <cellStyle name="Normal 5 25 2 3" xfId="15245" xr:uid="{00000000-0005-0000-0000-00002E380000}"/>
    <cellStyle name="Normal 5 25 2 3 2" xfId="27158" xr:uid="{A2B5B7A5-24EE-4BCB-AF2D-5696A0047BAA}"/>
    <cellStyle name="Normal 5 25 2 4" xfId="15246" xr:uid="{00000000-0005-0000-0000-00002F380000}"/>
    <cellStyle name="Normal 5 25 3" xfId="15247" xr:uid="{00000000-0005-0000-0000-000030380000}"/>
    <cellStyle name="Normal 5 25 4" xfId="15248" xr:uid="{00000000-0005-0000-0000-000031380000}"/>
    <cellStyle name="Normal 5 25 4 2" xfId="27159" xr:uid="{764B81E8-A1DA-4EAF-B1EC-A6CE796C8484}"/>
    <cellStyle name="Normal 5 25 5" xfId="15249" xr:uid="{00000000-0005-0000-0000-000032380000}"/>
    <cellStyle name="Normal 5 25 5 2" xfId="27160" xr:uid="{2196A763-A384-4045-BB41-968AC9C5EDBC}"/>
    <cellStyle name="Normal 5 25 6" xfId="15250" xr:uid="{00000000-0005-0000-0000-000033380000}"/>
    <cellStyle name="Normal 5 26" xfId="15251" xr:uid="{00000000-0005-0000-0000-000034380000}"/>
    <cellStyle name="Normal 5 26 2" xfId="15252" xr:uid="{00000000-0005-0000-0000-000035380000}"/>
    <cellStyle name="Normal 5 26 2 2" xfId="15253" xr:uid="{00000000-0005-0000-0000-000036380000}"/>
    <cellStyle name="Normal 5 26 2 3" xfId="15254" xr:uid="{00000000-0005-0000-0000-000037380000}"/>
    <cellStyle name="Normal 5 26 3" xfId="15255" xr:uid="{00000000-0005-0000-0000-000038380000}"/>
    <cellStyle name="Normal 5 26 3 2" xfId="15256" xr:uid="{00000000-0005-0000-0000-000039380000}"/>
    <cellStyle name="Normal 5 26 3 3" xfId="27163" xr:uid="{2E7C1949-132F-49A8-AAC0-0A4BF76ACC7C}"/>
    <cellStyle name="Normal 5 26 4" xfId="15257" xr:uid="{00000000-0005-0000-0000-00003A380000}"/>
    <cellStyle name="Normal 5 27" xfId="15258" xr:uid="{00000000-0005-0000-0000-00003B380000}"/>
    <cellStyle name="Normal 5 27 2" xfId="15259" xr:uid="{00000000-0005-0000-0000-00003C380000}"/>
    <cellStyle name="Normal 5 27 2 2" xfId="27165" xr:uid="{1BE10E69-4306-41AB-9B49-9A17AC0EB7F4}"/>
    <cellStyle name="Normal 5 27 3" xfId="15260" xr:uid="{00000000-0005-0000-0000-00003D380000}"/>
    <cellStyle name="Normal 5 27 3 2" xfId="27166" xr:uid="{BAB4103A-6AA9-4328-82F2-104D178F6F91}"/>
    <cellStyle name="Normal 5 27 4" xfId="27164" xr:uid="{87716831-E2CF-4E11-8D6B-359F61B6D691}"/>
    <cellStyle name="Normal 5 28" xfId="15261" xr:uid="{00000000-0005-0000-0000-00003E380000}"/>
    <cellStyle name="Normal 5 28 2" xfId="15262" xr:uid="{00000000-0005-0000-0000-00003F380000}"/>
    <cellStyle name="Normal 5 29" xfId="15263" xr:uid="{00000000-0005-0000-0000-000040380000}"/>
    <cellStyle name="Normal 5 29 2" xfId="27167" xr:uid="{B171CAC2-78A6-4FED-AD2C-D35D6CE048B3}"/>
    <cellStyle name="Normal 5 3" xfId="2508" xr:uid="{00000000-0005-0000-0000-000092090000}"/>
    <cellStyle name="Normal 5 3 2" xfId="15265" xr:uid="{00000000-0005-0000-0000-000042380000}"/>
    <cellStyle name="Normal 5 3 2 10" xfId="15266" xr:uid="{00000000-0005-0000-0000-000043380000}"/>
    <cellStyle name="Normal 5 3 2 2" xfId="15267" xr:uid="{00000000-0005-0000-0000-000044380000}"/>
    <cellStyle name="Normal 5 3 2 2 2" xfId="15268" xr:uid="{00000000-0005-0000-0000-000045380000}"/>
    <cellStyle name="Normal 5 3 2 2 2 2" xfId="15269" xr:uid="{00000000-0005-0000-0000-000046380000}"/>
    <cellStyle name="Normal 5 3 2 2 2 2 2" xfId="15270" xr:uid="{00000000-0005-0000-0000-000047380000}"/>
    <cellStyle name="Normal 5 3 2 2 2 2 2 2" xfId="15271" xr:uid="{00000000-0005-0000-0000-000048380000}"/>
    <cellStyle name="Normal 5 3 2 2 2 2 2 3" xfId="15272" xr:uid="{00000000-0005-0000-0000-000049380000}"/>
    <cellStyle name="Normal 5 3 2 2 2 2 3" xfId="15273" xr:uid="{00000000-0005-0000-0000-00004A380000}"/>
    <cellStyle name="Normal 5 3 2 2 2 2 4" xfId="15274" xr:uid="{00000000-0005-0000-0000-00004B380000}"/>
    <cellStyle name="Normal 5 3 2 2 2 2 4 2" xfId="27172" xr:uid="{8F7D8E6D-4937-4451-97AD-9FB38E668748}"/>
    <cellStyle name="Normal 5 3 2 2 2 2 5" xfId="15275" xr:uid="{00000000-0005-0000-0000-00004C380000}"/>
    <cellStyle name="Normal 5 3 2 2 2 2 5 2" xfId="27173" xr:uid="{299378EE-96A8-4A26-8981-0AF856F54682}"/>
    <cellStyle name="Normal 5 3 2 2 2 2 6" xfId="15276" xr:uid="{00000000-0005-0000-0000-00004D380000}"/>
    <cellStyle name="Normal 5 3 2 2 2 3" xfId="15277" xr:uid="{00000000-0005-0000-0000-00004E380000}"/>
    <cellStyle name="Normal 5 3 2 2 2 3 2" xfId="15278" xr:uid="{00000000-0005-0000-0000-00004F380000}"/>
    <cellStyle name="Normal 5 3 2 2 2 3 2 2" xfId="15279" xr:uid="{00000000-0005-0000-0000-000050380000}"/>
    <cellStyle name="Normal 5 3 2 2 2 3 2 3" xfId="15280" xr:uid="{00000000-0005-0000-0000-000051380000}"/>
    <cellStyle name="Normal 5 3 2 2 2 3 3" xfId="15281" xr:uid="{00000000-0005-0000-0000-000052380000}"/>
    <cellStyle name="Normal 5 3 2 2 2 3 3 2" xfId="15282" xr:uid="{00000000-0005-0000-0000-000053380000}"/>
    <cellStyle name="Normal 5 3 2 2 2 3 3 3" xfId="27178" xr:uid="{460F2942-00C8-4D93-A822-737D92DC48B0}"/>
    <cellStyle name="Normal 5 3 2 2 2 3 4" xfId="15283" xr:uid="{00000000-0005-0000-0000-000054380000}"/>
    <cellStyle name="Normal 5 3 2 2 2 4" xfId="15284" xr:uid="{00000000-0005-0000-0000-000055380000}"/>
    <cellStyle name="Normal 5 3 2 2 2 4 2" xfId="15285" xr:uid="{00000000-0005-0000-0000-000056380000}"/>
    <cellStyle name="Normal 5 3 2 2 2 4 3" xfId="15286" xr:uid="{00000000-0005-0000-0000-000057380000}"/>
    <cellStyle name="Normal 5 3 2 2 2 5" xfId="15287" xr:uid="{00000000-0005-0000-0000-000058380000}"/>
    <cellStyle name="Normal 5 3 2 2 2 6" xfId="15288" xr:uid="{00000000-0005-0000-0000-000059380000}"/>
    <cellStyle name="Normal 5 3 2 2 2 6 2" xfId="27181" xr:uid="{1E336F81-2FBA-4015-8704-4C9726AE05DC}"/>
    <cellStyle name="Normal 5 3 2 2 2 7" xfId="15289" xr:uid="{00000000-0005-0000-0000-00005A380000}"/>
    <cellStyle name="Normal 5 3 2 2 2 7 2" xfId="27182" xr:uid="{34557D53-248F-4843-8C9F-7E60FDD2FEDF}"/>
    <cellStyle name="Normal 5 3 2 2 2 8" xfId="15290" xr:uid="{00000000-0005-0000-0000-00005B380000}"/>
    <cellStyle name="Normal 5 3 2 2 3" xfId="15291" xr:uid="{00000000-0005-0000-0000-00005C380000}"/>
    <cellStyle name="Normal 5 3 2 2 3 2" xfId="15292" xr:uid="{00000000-0005-0000-0000-00005D380000}"/>
    <cellStyle name="Normal 5 3 2 2 3 2 2" xfId="15293" xr:uid="{00000000-0005-0000-0000-00005E380000}"/>
    <cellStyle name="Normal 5 3 2 2 3 2 3" xfId="15294" xr:uid="{00000000-0005-0000-0000-00005F380000}"/>
    <cellStyle name="Normal 5 3 2 2 3 3" xfId="15295" xr:uid="{00000000-0005-0000-0000-000060380000}"/>
    <cellStyle name="Normal 5 3 2 2 3 4" xfId="15296" xr:uid="{00000000-0005-0000-0000-000061380000}"/>
    <cellStyle name="Normal 5 3 2 2 3 4 2" xfId="27184" xr:uid="{EF61633B-9BB1-4A4A-9215-54112AEEC095}"/>
    <cellStyle name="Normal 5 3 2 2 3 5" xfId="15297" xr:uid="{00000000-0005-0000-0000-000062380000}"/>
    <cellStyle name="Normal 5 3 2 2 3 5 2" xfId="27185" xr:uid="{68B37FF3-5190-4B88-8116-E36180040502}"/>
    <cellStyle name="Normal 5 3 2 2 3 6" xfId="15298" xr:uid="{00000000-0005-0000-0000-000063380000}"/>
    <cellStyle name="Normal 5 3 2 2 4" xfId="15299" xr:uid="{00000000-0005-0000-0000-000064380000}"/>
    <cellStyle name="Normal 5 3 2 2 4 2" xfId="15300" xr:uid="{00000000-0005-0000-0000-000065380000}"/>
    <cellStyle name="Normal 5 3 2 2 4 2 2" xfId="15301" xr:uid="{00000000-0005-0000-0000-000066380000}"/>
    <cellStyle name="Normal 5 3 2 2 4 2 3" xfId="15302" xr:uid="{00000000-0005-0000-0000-000067380000}"/>
    <cellStyle name="Normal 5 3 2 2 4 3" xfId="15303" xr:uid="{00000000-0005-0000-0000-000068380000}"/>
    <cellStyle name="Normal 5 3 2 2 4 3 2" xfId="15304" xr:uid="{00000000-0005-0000-0000-000069380000}"/>
    <cellStyle name="Normal 5 3 2 2 4 3 3" xfId="27189" xr:uid="{622555EA-AA42-47C1-839D-9CE8204BCF28}"/>
    <cellStyle name="Normal 5 3 2 2 4 4" xfId="15305" xr:uid="{00000000-0005-0000-0000-00006A380000}"/>
    <cellStyle name="Normal 5 3 2 2 5" xfId="15306" xr:uid="{00000000-0005-0000-0000-00006B380000}"/>
    <cellStyle name="Normal 5 3 2 2 5 2" xfId="15307" xr:uid="{00000000-0005-0000-0000-00006C380000}"/>
    <cellStyle name="Normal 5 3 2 2 5 3" xfId="15308" xr:uid="{00000000-0005-0000-0000-00006D380000}"/>
    <cellStyle name="Normal 5 3 2 2 6" xfId="15309" xr:uid="{00000000-0005-0000-0000-00006E380000}"/>
    <cellStyle name="Normal 5 3 2 2 7" xfId="15310" xr:uid="{00000000-0005-0000-0000-00006F380000}"/>
    <cellStyle name="Normal 5 3 2 2 7 2" xfId="27194" xr:uid="{D6067625-062D-41FE-B9C9-88CBC326666E}"/>
    <cellStyle name="Normal 5 3 2 2 8" xfId="15311" xr:uid="{00000000-0005-0000-0000-000070380000}"/>
    <cellStyle name="Normal 5 3 2 2 8 2" xfId="27195" xr:uid="{AA974BEC-7E08-432D-9085-92DD5E6CD352}"/>
    <cellStyle name="Normal 5 3 2 2 9" xfId="15312" xr:uid="{00000000-0005-0000-0000-000071380000}"/>
    <cellStyle name="Normal 5 3 2 3" xfId="15313" xr:uid="{00000000-0005-0000-0000-000072380000}"/>
    <cellStyle name="Normal 5 3 2 3 2" xfId="15314" xr:uid="{00000000-0005-0000-0000-000073380000}"/>
    <cellStyle name="Normal 5 3 2 3 2 2" xfId="15315" xr:uid="{00000000-0005-0000-0000-000074380000}"/>
    <cellStyle name="Normal 5 3 2 3 2 2 2" xfId="15316" xr:uid="{00000000-0005-0000-0000-000075380000}"/>
    <cellStyle name="Normal 5 3 2 3 2 2 3" xfId="15317" xr:uid="{00000000-0005-0000-0000-000076380000}"/>
    <cellStyle name="Normal 5 3 2 3 2 3" xfId="15318" xr:uid="{00000000-0005-0000-0000-000077380000}"/>
    <cellStyle name="Normal 5 3 2 3 2 4" xfId="15319" xr:uid="{00000000-0005-0000-0000-000078380000}"/>
    <cellStyle name="Normal 5 3 2 3 2 4 2" xfId="27199" xr:uid="{3AF7B070-CBF8-4B5C-8945-74D5BEA405E5}"/>
    <cellStyle name="Normal 5 3 2 3 2 5" xfId="15320" xr:uid="{00000000-0005-0000-0000-000079380000}"/>
    <cellStyle name="Normal 5 3 2 3 2 5 2" xfId="27200" xr:uid="{02CAE187-55F2-4465-B55A-0B9C34DFD151}"/>
    <cellStyle name="Normal 5 3 2 3 2 6" xfId="15321" xr:uid="{00000000-0005-0000-0000-00007A380000}"/>
    <cellStyle name="Normal 5 3 2 3 3" xfId="15322" xr:uid="{00000000-0005-0000-0000-00007B380000}"/>
    <cellStyle name="Normal 5 3 2 3 3 2" xfId="15323" xr:uid="{00000000-0005-0000-0000-00007C380000}"/>
    <cellStyle name="Normal 5 3 2 3 3 2 2" xfId="15324" xr:uid="{00000000-0005-0000-0000-00007D380000}"/>
    <cellStyle name="Normal 5 3 2 3 3 2 3" xfId="15325" xr:uid="{00000000-0005-0000-0000-00007E380000}"/>
    <cellStyle name="Normal 5 3 2 3 3 3" xfId="15326" xr:uid="{00000000-0005-0000-0000-00007F380000}"/>
    <cellStyle name="Normal 5 3 2 3 3 3 2" xfId="15327" xr:uid="{00000000-0005-0000-0000-000080380000}"/>
    <cellStyle name="Normal 5 3 2 3 3 3 3" xfId="27202" xr:uid="{811B6B69-1605-496E-88DB-A5E0E2501E22}"/>
    <cellStyle name="Normal 5 3 2 3 3 4" xfId="15328" xr:uid="{00000000-0005-0000-0000-000081380000}"/>
    <cellStyle name="Normal 5 3 2 3 4" xfId="15329" xr:uid="{00000000-0005-0000-0000-000082380000}"/>
    <cellStyle name="Normal 5 3 2 3 4 2" xfId="15330" xr:uid="{00000000-0005-0000-0000-000083380000}"/>
    <cellStyle name="Normal 5 3 2 3 4 3" xfId="15331" xr:uid="{00000000-0005-0000-0000-000084380000}"/>
    <cellStyle name="Normal 5 3 2 3 5" xfId="15332" xr:uid="{00000000-0005-0000-0000-000085380000}"/>
    <cellStyle name="Normal 5 3 2 3 6" xfId="15333" xr:uid="{00000000-0005-0000-0000-000086380000}"/>
    <cellStyle name="Normal 5 3 2 3 6 2" xfId="27204" xr:uid="{97C6C34D-8B8D-4EE7-A0F0-AC97BEB6BF6F}"/>
    <cellStyle name="Normal 5 3 2 3 7" xfId="15334" xr:uid="{00000000-0005-0000-0000-000087380000}"/>
    <cellStyle name="Normal 5 3 2 3 7 2" xfId="27205" xr:uid="{394D487D-9564-4D35-8D51-3A057397A99E}"/>
    <cellStyle name="Normal 5 3 2 3 8" xfId="15335" xr:uid="{00000000-0005-0000-0000-000088380000}"/>
    <cellStyle name="Normal 5 3 2 4" xfId="15336" xr:uid="{00000000-0005-0000-0000-000089380000}"/>
    <cellStyle name="Normal 5 3 2 4 2" xfId="15337" xr:uid="{00000000-0005-0000-0000-00008A380000}"/>
    <cellStyle name="Normal 5 3 2 4 2 2" xfId="15338" xr:uid="{00000000-0005-0000-0000-00008B380000}"/>
    <cellStyle name="Normal 5 3 2 4 2 3" xfId="15339" xr:uid="{00000000-0005-0000-0000-00008C380000}"/>
    <cellStyle name="Normal 5 3 2 4 2 3 2" xfId="27207" xr:uid="{3915F865-EDBA-44EF-845F-B8EDD657BDBA}"/>
    <cellStyle name="Normal 5 3 2 4 2 4" xfId="15340" xr:uid="{00000000-0005-0000-0000-00008D380000}"/>
    <cellStyle name="Normal 5 3 2 4 3" xfId="15341" xr:uid="{00000000-0005-0000-0000-00008E380000}"/>
    <cellStyle name="Normal 5 3 2 4 4" xfId="15342" xr:uid="{00000000-0005-0000-0000-00008F380000}"/>
    <cellStyle name="Normal 5 3 2 4 4 2" xfId="27209" xr:uid="{E330EFAF-F76E-4101-B31C-B33E94C85C4B}"/>
    <cellStyle name="Normal 5 3 2 4 5" xfId="15343" xr:uid="{00000000-0005-0000-0000-000090380000}"/>
    <cellStyle name="Normal 5 3 2 4 5 2" xfId="27210" xr:uid="{A9200A8C-5778-49AD-A68C-4A08431D9253}"/>
    <cellStyle name="Normal 5 3 2 4 6" xfId="15344" xr:uid="{00000000-0005-0000-0000-000091380000}"/>
    <cellStyle name="Normal 5 3 2 5" xfId="15345" xr:uid="{00000000-0005-0000-0000-000092380000}"/>
    <cellStyle name="Normal 5 3 2 5 2" xfId="15346" xr:uid="{00000000-0005-0000-0000-000093380000}"/>
    <cellStyle name="Normal 5 3 2 5 2 2" xfId="15347" xr:uid="{00000000-0005-0000-0000-000094380000}"/>
    <cellStyle name="Normal 5 3 2 5 2 3" xfId="15348" xr:uid="{00000000-0005-0000-0000-000095380000}"/>
    <cellStyle name="Normal 5 3 2 5 3" xfId="15349" xr:uid="{00000000-0005-0000-0000-000096380000}"/>
    <cellStyle name="Normal 5 3 2 5 4" xfId="15350" xr:uid="{00000000-0005-0000-0000-000097380000}"/>
    <cellStyle name="Normal 5 3 2 5 4 2" xfId="27213" xr:uid="{FF969CB9-604D-4C9A-A812-F1CF28848EB3}"/>
    <cellStyle name="Normal 5 3 2 5 5" xfId="15351" xr:uid="{00000000-0005-0000-0000-000098380000}"/>
    <cellStyle name="Normal 5 3 2 5 5 2" xfId="27214" xr:uid="{7E290B9A-2B17-4F81-879E-F7B716770F3B}"/>
    <cellStyle name="Normal 5 3 2 5 6" xfId="15352" xr:uid="{00000000-0005-0000-0000-000099380000}"/>
    <cellStyle name="Normal 5 3 2 6" xfId="15353" xr:uid="{00000000-0005-0000-0000-00009A380000}"/>
    <cellStyle name="Normal 5 3 2 6 2" xfId="15354" xr:uid="{00000000-0005-0000-0000-00009B380000}"/>
    <cellStyle name="Normal 5 3 2 6 3" xfId="15355" xr:uid="{00000000-0005-0000-0000-00009C380000}"/>
    <cellStyle name="Normal 5 3 2 7" xfId="15356" xr:uid="{00000000-0005-0000-0000-00009D380000}"/>
    <cellStyle name="Normal 5 3 2 8" xfId="15357" xr:uid="{00000000-0005-0000-0000-00009E380000}"/>
    <cellStyle name="Normal 5 3 2 8 2" xfId="27215" xr:uid="{F57F1C99-2DBC-49D1-9CC2-1D8AF6F45942}"/>
    <cellStyle name="Normal 5 3 2 9" xfId="15358" xr:uid="{00000000-0005-0000-0000-00009F380000}"/>
    <cellStyle name="Normal 5 3 2 9 2" xfId="27216" xr:uid="{8DAC0663-6263-4B23-AE5E-4866F26A8A3C}"/>
    <cellStyle name="Normal 5 3 3" xfId="15359" xr:uid="{00000000-0005-0000-0000-0000A0380000}"/>
    <cellStyle name="Normal 5 3 3 2" xfId="15360" xr:uid="{00000000-0005-0000-0000-0000A1380000}"/>
    <cellStyle name="Normal 5 3 3 2 2" xfId="15361" xr:uid="{00000000-0005-0000-0000-0000A2380000}"/>
    <cellStyle name="Normal 5 3 3 2 2 2" xfId="15362" xr:uid="{00000000-0005-0000-0000-0000A3380000}"/>
    <cellStyle name="Normal 5 3 3 2 2 2 2" xfId="15363" xr:uid="{00000000-0005-0000-0000-0000A4380000}"/>
    <cellStyle name="Normal 5 3 3 2 2 2 3" xfId="15364" xr:uid="{00000000-0005-0000-0000-0000A5380000}"/>
    <cellStyle name="Normal 5 3 3 2 2 3" xfId="15365" xr:uid="{00000000-0005-0000-0000-0000A6380000}"/>
    <cellStyle name="Normal 5 3 3 2 2 4" xfId="15366" xr:uid="{00000000-0005-0000-0000-0000A7380000}"/>
    <cellStyle name="Normal 5 3 3 2 2 4 2" xfId="27219" xr:uid="{6A7CB6E6-C598-4690-ACAF-EED8E3C596AE}"/>
    <cellStyle name="Normal 5 3 3 2 2 5" xfId="15367" xr:uid="{00000000-0005-0000-0000-0000A8380000}"/>
    <cellStyle name="Normal 5 3 3 2 2 5 2" xfId="27220" xr:uid="{6ED999DA-4AA7-4FE2-833A-3B49ED60B12E}"/>
    <cellStyle name="Normal 5 3 3 2 2 6" xfId="15368" xr:uid="{00000000-0005-0000-0000-0000A9380000}"/>
    <cellStyle name="Normal 5 3 3 2 3" xfId="15369" xr:uid="{00000000-0005-0000-0000-0000AA380000}"/>
    <cellStyle name="Normal 5 3 3 2 3 2" xfId="15370" xr:uid="{00000000-0005-0000-0000-0000AB380000}"/>
    <cellStyle name="Normal 5 3 3 2 3 2 2" xfId="15371" xr:uid="{00000000-0005-0000-0000-0000AC380000}"/>
    <cellStyle name="Normal 5 3 3 2 3 2 3" xfId="15372" xr:uid="{00000000-0005-0000-0000-0000AD380000}"/>
    <cellStyle name="Normal 5 3 3 2 3 3" xfId="15373" xr:uid="{00000000-0005-0000-0000-0000AE380000}"/>
    <cellStyle name="Normal 5 3 3 2 3 3 2" xfId="15374" xr:uid="{00000000-0005-0000-0000-0000AF380000}"/>
    <cellStyle name="Normal 5 3 3 2 3 3 3" xfId="27221" xr:uid="{AAF6A2F0-1032-4D26-993D-64C17E442849}"/>
    <cellStyle name="Normal 5 3 3 2 3 4" xfId="15375" xr:uid="{00000000-0005-0000-0000-0000B0380000}"/>
    <cellStyle name="Normal 5 3 3 2 4" xfId="15376" xr:uid="{00000000-0005-0000-0000-0000B1380000}"/>
    <cellStyle name="Normal 5 3 3 2 4 2" xfId="15377" xr:uid="{00000000-0005-0000-0000-0000B2380000}"/>
    <cellStyle name="Normal 5 3 3 2 4 3" xfId="15378" xr:uid="{00000000-0005-0000-0000-0000B3380000}"/>
    <cellStyle name="Normal 5 3 3 2 5" xfId="15379" xr:uid="{00000000-0005-0000-0000-0000B4380000}"/>
    <cellStyle name="Normal 5 3 3 2 6" xfId="15380" xr:uid="{00000000-0005-0000-0000-0000B5380000}"/>
    <cellStyle name="Normal 5 3 3 2 6 2" xfId="27224" xr:uid="{EA238A96-16DA-4BC7-AF5B-32B9330CE1D9}"/>
    <cellStyle name="Normal 5 3 3 2 7" xfId="15381" xr:uid="{00000000-0005-0000-0000-0000B6380000}"/>
    <cellStyle name="Normal 5 3 3 2 7 2" xfId="27225" xr:uid="{84A157B6-26E3-486B-9E4A-316FB7D55599}"/>
    <cellStyle name="Normal 5 3 3 2 8" xfId="15382" xr:uid="{00000000-0005-0000-0000-0000B7380000}"/>
    <cellStyle name="Normal 5 3 3 3" xfId="15383" xr:uid="{00000000-0005-0000-0000-0000B8380000}"/>
    <cellStyle name="Normal 5 3 3 3 2" xfId="15384" xr:uid="{00000000-0005-0000-0000-0000B9380000}"/>
    <cellStyle name="Normal 5 3 3 3 2 2" xfId="15385" xr:uid="{00000000-0005-0000-0000-0000BA380000}"/>
    <cellStyle name="Normal 5 3 3 3 2 3" xfId="15386" xr:uid="{00000000-0005-0000-0000-0000BB380000}"/>
    <cellStyle name="Normal 5 3 3 3 3" xfId="15387" xr:uid="{00000000-0005-0000-0000-0000BC380000}"/>
    <cellStyle name="Normal 5 3 3 3 4" xfId="15388" xr:uid="{00000000-0005-0000-0000-0000BD380000}"/>
    <cellStyle name="Normal 5 3 3 3 4 2" xfId="27228" xr:uid="{9BC41438-71F6-4C17-B200-27B13C618CAD}"/>
    <cellStyle name="Normal 5 3 3 3 5" xfId="15389" xr:uid="{00000000-0005-0000-0000-0000BE380000}"/>
    <cellStyle name="Normal 5 3 3 3 5 2" xfId="27229" xr:uid="{11A8991A-0CEA-498F-9D1E-2E038A471951}"/>
    <cellStyle name="Normal 5 3 3 3 6" xfId="15390" xr:uid="{00000000-0005-0000-0000-0000BF380000}"/>
    <cellStyle name="Normal 5 3 3 4" xfId="15391" xr:uid="{00000000-0005-0000-0000-0000C0380000}"/>
    <cellStyle name="Normal 5 3 3 4 2" xfId="15392" xr:uid="{00000000-0005-0000-0000-0000C1380000}"/>
    <cellStyle name="Normal 5 3 3 4 2 2" xfId="15393" xr:uid="{00000000-0005-0000-0000-0000C2380000}"/>
    <cellStyle name="Normal 5 3 3 4 2 3" xfId="15394" xr:uid="{00000000-0005-0000-0000-0000C3380000}"/>
    <cellStyle name="Normal 5 3 3 4 3" xfId="15395" xr:uid="{00000000-0005-0000-0000-0000C4380000}"/>
    <cellStyle name="Normal 5 3 3 4 3 2" xfId="15396" xr:uid="{00000000-0005-0000-0000-0000C5380000}"/>
    <cellStyle name="Normal 5 3 3 4 3 3" xfId="27231" xr:uid="{D92363D9-2616-49B7-A9AC-6D749A299D84}"/>
    <cellStyle name="Normal 5 3 3 4 4" xfId="15397" xr:uid="{00000000-0005-0000-0000-0000C6380000}"/>
    <cellStyle name="Normal 5 3 3 5" xfId="15398" xr:uid="{00000000-0005-0000-0000-0000C7380000}"/>
    <cellStyle name="Normal 5 3 3 5 2" xfId="15399" xr:uid="{00000000-0005-0000-0000-0000C8380000}"/>
    <cellStyle name="Normal 5 3 3 5 3" xfId="15400" xr:uid="{00000000-0005-0000-0000-0000C9380000}"/>
    <cellStyle name="Normal 5 3 3 6" xfId="15401" xr:uid="{00000000-0005-0000-0000-0000CA380000}"/>
    <cellStyle name="Normal 5 3 3 7" xfId="15402" xr:uid="{00000000-0005-0000-0000-0000CB380000}"/>
    <cellStyle name="Normal 5 3 3 7 2" xfId="27233" xr:uid="{27D2DF3A-0A4D-4140-A524-57D657A8DA48}"/>
    <cellStyle name="Normal 5 3 3 8" xfId="15403" xr:uid="{00000000-0005-0000-0000-0000CC380000}"/>
    <cellStyle name="Normal 5 3 3 8 2" xfId="27234" xr:uid="{60766E7F-295B-4B3C-81DB-9F07053B1018}"/>
    <cellStyle name="Normal 5 3 3 9" xfId="15404" xr:uid="{00000000-0005-0000-0000-0000CD380000}"/>
    <cellStyle name="Normal 5 3 4" xfId="15405" xr:uid="{00000000-0005-0000-0000-0000CE380000}"/>
    <cellStyle name="Normal 5 3 4 2" xfId="15406" xr:uid="{00000000-0005-0000-0000-0000CF380000}"/>
    <cellStyle name="Normal 5 3 4 2 2" xfId="15407" xr:uid="{00000000-0005-0000-0000-0000D0380000}"/>
    <cellStyle name="Normal 5 3 4 2 2 2" xfId="15408" xr:uid="{00000000-0005-0000-0000-0000D1380000}"/>
    <cellStyle name="Normal 5 3 4 2 2 3" xfId="15409" xr:uid="{00000000-0005-0000-0000-0000D2380000}"/>
    <cellStyle name="Normal 5 3 4 2 3" xfId="15410" xr:uid="{00000000-0005-0000-0000-0000D3380000}"/>
    <cellStyle name="Normal 5 3 4 2 4" xfId="15411" xr:uid="{00000000-0005-0000-0000-0000D4380000}"/>
    <cellStyle name="Normal 5 3 4 2 4 2" xfId="27236" xr:uid="{9FCC9D62-BE5E-4CA4-A82C-8281ACA71A1A}"/>
    <cellStyle name="Normal 5 3 4 2 5" xfId="15412" xr:uid="{00000000-0005-0000-0000-0000D5380000}"/>
    <cellStyle name="Normal 5 3 4 2 5 2" xfId="27237" xr:uid="{19717DB3-1DD5-4B77-A8BA-DD139B739297}"/>
    <cellStyle name="Normal 5 3 4 2 6" xfId="15413" xr:uid="{00000000-0005-0000-0000-0000D6380000}"/>
    <cellStyle name="Normal 5 3 4 3" xfId="15414" xr:uid="{00000000-0005-0000-0000-0000D7380000}"/>
    <cellStyle name="Normal 5 3 4 3 2" xfId="15415" xr:uid="{00000000-0005-0000-0000-0000D8380000}"/>
    <cellStyle name="Normal 5 3 4 3 2 2" xfId="15416" xr:uid="{00000000-0005-0000-0000-0000D9380000}"/>
    <cellStyle name="Normal 5 3 4 3 2 3" xfId="15417" xr:uid="{00000000-0005-0000-0000-0000DA380000}"/>
    <cellStyle name="Normal 5 3 4 3 3" xfId="15418" xr:uid="{00000000-0005-0000-0000-0000DB380000}"/>
    <cellStyle name="Normal 5 3 4 3 3 2" xfId="15419" xr:uid="{00000000-0005-0000-0000-0000DC380000}"/>
    <cellStyle name="Normal 5 3 4 3 3 3" xfId="27241" xr:uid="{F165BAD6-CEC9-4854-AA14-6670FE794A05}"/>
    <cellStyle name="Normal 5 3 4 3 4" xfId="15420" xr:uid="{00000000-0005-0000-0000-0000DD380000}"/>
    <cellStyle name="Normal 5 3 4 4" xfId="15421" xr:uid="{00000000-0005-0000-0000-0000DE380000}"/>
    <cellStyle name="Normal 5 3 4 4 2" xfId="15422" xr:uid="{00000000-0005-0000-0000-0000DF380000}"/>
    <cellStyle name="Normal 5 3 4 4 3" xfId="15423" xr:uid="{00000000-0005-0000-0000-0000E0380000}"/>
    <cellStyle name="Normal 5 3 4 5" xfId="15424" xr:uid="{00000000-0005-0000-0000-0000E1380000}"/>
    <cellStyle name="Normal 5 3 4 6" xfId="15425" xr:uid="{00000000-0005-0000-0000-0000E2380000}"/>
    <cellStyle name="Normal 5 3 4 6 2" xfId="27245" xr:uid="{B31FE695-8976-4C00-9696-C10E26A26B52}"/>
    <cellStyle name="Normal 5 3 4 7" xfId="15426" xr:uid="{00000000-0005-0000-0000-0000E3380000}"/>
    <cellStyle name="Normal 5 3 4 7 2" xfId="27246" xr:uid="{66FECD54-ADED-45C0-9FB0-1A1D3BC15CEF}"/>
    <cellStyle name="Normal 5 3 4 8" xfId="15427" xr:uid="{00000000-0005-0000-0000-0000E4380000}"/>
    <cellStyle name="Normal 5 3 5" xfId="15428" xr:uid="{00000000-0005-0000-0000-0000E5380000}"/>
    <cellStyle name="Normal 5 3 5 2" xfId="15429" xr:uid="{00000000-0005-0000-0000-0000E6380000}"/>
    <cellStyle name="Normal 5 3 5 2 2" xfId="15430" xr:uid="{00000000-0005-0000-0000-0000E7380000}"/>
    <cellStyle name="Normal 5 3 5 2 3" xfId="15431" xr:uid="{00000000-0005-0000-0000-0000E8380000}"/>
    <cellStyle name="Normal 5 3 5 3" xfId="15432" xr:uid="{00000000-0005-0000-0000-0000E9380000}"/>
    <cellStyle name="Normal 5 3 5 3 2" xfId="15433" xr:uid="{00000000-0005-0000-0000-0000EA380000}"/>
    <cellStyle name="Normal 5 3 5 3 3" xfId="27250" xr:uid="{2B0D36DC-143B-4A93-BE83-6768688DA3A1}"/>
    <cellStyle name="Normal 5 3 5 4" xfId="15434" xr:uid="{00000000-0005-0000-0000-0000EB380000}"/>
    <cellStyle name="Normal 5 3 6" xfId="15435" xr:uid="{00000000-0005-0000-0000-0000EC380000}"/>
    <cellStyle name="Normal 5 3 7" xfId="15436" xr:uid="{00000000-0005-0000-0000-0000ED380000}"/>
    <cellStyle name="Normal 5 30" xfId="15437" xr:uid="{00000000-0005-0000-0000-0000EE380000}"/>
    <cellStyle name="Normal 5 31" xfId="5340" xr:uid="{00000000-0005-0000-0000-000016360000}"/>
    <cellStyle name="Normal 5 4" xfId="2509" xr:uid="{00000000-0005-0000-0000-000093090000}"/>
    <cellStyle name="Normal 5 4 10" xfId="15438" xr:uid="{00000000-0005-0000-0000-0000F0380000}"/>
    <cellStyle name="Normal 5 4 2" xfId="15439" xr:uid="{00000000-0005-0000-0000-0000F1380000}"/>
    <cellStyle name="Normal 5 4 2 2" xfId="15440" xr:uid="{00000000-0005-0000-0000-0000F2380000}"/>
    <cellStyle name="Normal 5 4 2 2 2" xfId="15441" xr:uid="{00000000-0005-0000-0000-0000F3380000}"/>
    <cellStyle name="Normal 5 4 2 2 2 2" xfId="15442" xr:uid="{00000000-0005-0000-0000-0000F4380000}"/>
    <cellStyle name="Normal 5 4 2 2 2 2 2" xfId="15443" xr:uid="{00000000-0005-0000-0000-0000F5380000}"/>
    <cellStyle name="Normal 5 4 2 2 2 2 3" xfId="15444" xr:uid="{00000000-0005-0000-0000-0000F6380000}"/>
    <cellStyle name="Normal 5 4 2 2 2 3" xfId="15445" xr:uid="{00000000-0005-0000-0000-0000F7380000}"/>
    <cellStyle name="Normal 5 4 2 2 2 4" xfId="15446" xr:uid="{00000000-0005-0000-0000-0000F8380000}"/>
    <cellStyle name="Normal 5 4 2 2 2 4 2" xfId="27254" xr:uid="{5479759A-5750-4D22-A680-AAB776A5FA81}"/>
    <cellStyle name="Normal 5 4 2 2 2 5" xfId="15447" xr:uid="{00000000-0005-0000-0000-0000F9380000}"/>
    <cellStyle name="Normal 5 4 2 2 2 5 2" xfId="27255" xr:uid="{316B6D80-0363-4D10-848E-6285CF36D471}"/>
    <cellStyle name="Normal 5 4 2 2 2 6" xfId="15448" xr:uid="{00000000-0005-0000-0000-0000FA380000}"/>
    <cellStyle name="Normal 5 4 2 2 3" xfId="15449" xr:uid="{00000000-0005-0000-0000-0000FB380000}"/>
    <cellStyle name="Normal 5 4 2 2 3 2" xfId="15450" xr:uid="{00000000-0005-0000-0000-0000FC380000}"/>
    <cellStyle name="Normal 5 4 2 2 3 2 2" xfId="15451" xr:uid="{00000000-0005-0000-0000-0000FD380000}"/>
    <cellStyle name="Normal 5 4 2 2 3 2 3" xfId="15452" xr:uid="{00000000-0005-0000-0000-0000FE380000}"/>
    <cellStyle name="Normal 5 4 2 2 3 3" xfId="15453" xr:uid="{00000000-0005-0000-0000-0000FF380000}"/>
    <cellStyle name="Normal 5 4 2 2 3 3 2" xfId="15454" xr:uid="{00000000-0005-0000-0000-000000390000}"/>
    <cellStyle name="Normal 5 4 2 2 3 3 3" xfId="27256" xr:uid="{7AD415E1-573D-470D-967F-4370F5652609}"/>
    <cellStyle name="Normal 5 4 2 2 3 4" xfId="15455" xr:uid="{00000000-0005-0000-0000-000001390000}"/>
    <cellStyle name="Normal 5 4 2 2 4" xfId="15456" xr:uid="{00000000-0005-0000-0000-000002390000}"/>
    <cellStyle name="Normal 5 4 2 2 4 2" xfId="15457" xr:uid="{00000000-0005-0000-0000-000003390000}"/>
    <cellStyle name="Normal 5 4 2 2 4 3" xfId="15458" xr:uid="{00000000-0005-0000-0000-000004390000}"/>
    <cellStyle name="Normal 5 4 2 2 5" xfId="15459" xr:uid="{00000000-0005-0000-0000-000005390000}"/>
    <cellStyle name="Normal 5 4 2 2 6" xfId="15460" xr:uid="{00000000-0005-0000-0000-000006390000}"/>
    <cellStyle name="Normal 5 4 2 2 6 2" xfId="27260" xr:uid="{AE640AA2-02BF-4630-A3D4-53F014F25284}"/>
    <cellStyle name="Normal 5 4 2 2 7" xfId="15461" xr:uid="{00000000-0005-0000-0000-000007390000}"/>
    <cellStyle name="Normal 5 4 2 2 7 2" xfId="27261" xr:uid="{72D545D5-11B4-4B6D-8030-17A395A4DE60}"/>
    <cellStyle name="Normal 5 4 2 2 8" xfId="15462" xr:uid="{00000000-0005-0000-0000-000008390000}"/>
    <cellStyle name="Normal 5 4 2 3" xfId="15463" xr:uid="{00000000-0005-0000-0000-000009390000}"/>
    <cellStyle name="Normal 5 4 2 3 2" xfId="15464" xr:uid="{00000000-0005-0000-0000-00000A390000}"/>
    <cellStyle name="Normal 5 4 2 3 2 2" xfId="15465" xr:uid="{00000000-0005-0000-0000-00000B390000}"/>
    <cellStyle name="Normal 5 4 2 3 2 3" xfId="15466" xr:uid="{00000000-0005-0000-0000-00000C390000}"/>
    <cellStyle name="Normal 5 4 2 3 2 3 2" xfId="27264" xr:uid="{83DB6393-37E4-46BB-A256-89DD46505366}"/>
    <cellStyle name="Normal 5 4 2 3 2 4" xfId="15467" xr:uid="{00000000-0005-0000-0000-00000D390000}"/>
    <cellStyle name="Normal 5 4 2 3 3" xfId="15468" xr:uid="{00000000-0005-0000-0000-00000E390000}"/>
    <cellStyle name="Normal 5 4 2 3 4" xfId="15469" xr:uid="{00000000-0005-0000-0000-00000F390000}"/>
    <cellStyle name="Normal 5 4 2 3 4 2" xfId="27265" xr:uid="{CEAA9635-E48E-4115-A312-9AED0701CA2B}"/>
    <cellStyle name="Normal 5 4 2 3 5" xfId="15470" xr:uid="{00000000-0005-0000-0000-000010390000}"/>
    <cellStyle name="Normal 5 4 2 3 5 2" xfId="27266" xr:uid="{F2D85A0B-7F1C-44B9-BFC8-869545031527}"/>
    <cellStyle name="Normal 5 4 2 3 6" xfId="15471" xr:uid="{00000000-0005-0000-0000-000011390000}"/>
    <cellStyle name="Normal 5 4 2 4" xfId="15472" xr:uid="{00000000-0005-0000-0000-000012390000}"/>
    <cellStyle name="Normal 5 4 2 4 2" xfId="15473" xr:uid="{00000000-0005-0000-0000-000013390000}"/>
    <cellStyle name="Normal 5 4 2 4 2 2" xfId="15474" xr:uid="{00000000-0005-0000-0000-000014390000}"/>
    <cellStyle name="Normal 5 4 2 4 2 3" xfId="15475" xr:uid="{00000000-0005-0000-0000-000015390000}"/>
    <cellStyle name="Normal 5 4 2 4 3" xfId="15476" xr:uid="{00000000-0005-0000-0000-000016390000}"/>
    <cellStyle name="Normal 5 4 2 4 4" xfId="15477" xr:uid="{00000000-0005-0000-0000-000017390000}"/>
    <cellStyle name="Normal 5 4 2 4 4 2" xfId="27268" xr:uid="{D2FA1C09-A36F-49A3-BBDE-496DB4181A49}"/>
    <cellStyle name="Normal 5 4 2 4 5" xfId="15478" xr:uid="{00000000-0005-0000-0000-000018390000}"/>
    <cellStyle name="Normal 5 4 2 4 5 2" xfId="27269" xr:uid="{720CA95C-6118-4976-90D5-DF5768A51A84}"/>
    <cellStyle name="Normal 5 4 2 4 6" xfId="15479" xr:uid="{00000000-0005-0000-0000-000019390000}"/>
    <cellStyle name="Normal 5 4 2 5" xfId="15480" xr:uid="{00000000-0005-0000-0000-00001A390000}"/>
    <cellStyle name="Normal 5 4 2 5 2" xfId="15481" xr:uid="{00000000-0005-0000-0000-00001B390000}"/>
    <cellStyle name="Normal 5 4 2 5 3" xfId="15482" xr:uid="{00000000-0005-0000-0000-00001C390000}"/>
    <cellStyle name="Normal 5 4 2 6" xfId="15483" xr:uid="{00000000-0005-0000-0000-00001D390000}"/>
    <cellStyle name="Normal 5 4 2 7" xfId="15484" xr:uid="{00000000-0005-0000-0000-00001E390000}"/>
    <cellStyle name="Normal 5 4 2 7 2" xfId="27272" xr:uid="{513DE12E-046C-4E24-82BA-644997DB18E2}"/>
    <cellStyle name="Normal 5 4 2 8" xfId="15485" xr:uid="{00000000-0005-0000-0000-00001F390000}"/>
    <cellStyle name="Normal 5 4 2 8 2" xfId="27273" xr:uid="{1CFF1072-4834-4C4B-AC0E-C0684A0AB246}"/>
    <cellStyle name="Normal 5 4 2 9" xfId="15486" xr:uid="{00000000-0005-0000-0000-000020390000}"/>
    <cellStyle name="Normal 5 4 3" xfId="15487" xr:uid="{00000000-0005-0000-0000-000021390000}"/>
    <cellStyle name="Normal 5 4 3 2" xfId="15488" xr:uid="{00000000-0005-0000-0000-000022390000}"/>
    <cellStyle name="Normal 5 4 3 2 2" xfId="15489" xr:uid="{00000000-0005-0000-0000-000023390000}"/>
    <cellStyle name="Normal 5 4 3 2 2 2" xfId="15490" xr:uid="{00000000-0005-0000-0000-000024390000}"/>
    <cellStyle name="Normal 5 4 3 2 2 3" xfId="15491" xr:uid="{00000000-0005-0000-0000-000025390000}"/>
    <cellStyle name="Normal 5 4 3 2 2 3 2" xfId="27277" xr:uid="{BC6A096E-9890-4704-8603-6C80F2026229}"/>
    <cellStyle name="Normal 5 4 3 2 2 4" xfId="15492" xr:uid="{00000000-0005-0000-0000-000026390000}"/>
    <cellStyle name="Normal 5 4 3 2 3" xfId="15493" xr:uid="{00000000-0005-0000-0000-000027390000}"/>
    <cellStyle name="Normal 5 4 3 2 4" xfId="15494" xr:uid="{00000000-0005-0000-0000-000028390000}"/>
    <cellStyle name="Normal 5 4 3 2 4 2" xfId="27278" xr:uid="{09F677D7-58C7-4020-8F06-32967F815263}"/>
    <cellStyle name="Normal 5 4 3 2 5" xfId="15495" xr:uid="{00000000-0005-0000-0000-000029390000}"/>
    <cellStyle name="Normal 5 4 3 2 5 2" xfId="27279" xr:uid="{FB261CB5-44A1-490B-B3AF-D82D4198BA75}"/>
    <cellStyle name="Normal 5 4 3 2 6" xfId="15496" xr:uid="{00000000-0005-0000-0000-00002A390000}"/>
    <cellStyle name="Normal 5 4 3 3" xfId="15497" xr:uid="{00000000-0005-0000-0000-00002B390000}"/>
    <cellStyle name="Normal 5 4 3 3 2" xfId="15498" xr:uid="{00000000-0005-0000-0000-00002C390000}"/>
    <cellStyle name="Normal 5 4 3 3 2 2" xfId="15499" xr:uid="{00000000-0005-0000-0000-00002D390000}"/>
    <cellStyle name="Normal 5 4 3 3 2 3" xfId="15500" xr:uid="{00000000-0005-0000-0000-00002E390000}"/>
    <cellStyle name="Normal 5 4 3 3 3" xfId="15501" xr:uid="{00000000-0005-0000-0000-00002F390000}"/>
    <cellStyle name="Normal 5 4 3 3 4" xfId="15502" xr:uid="{00000000-0005-0000-0000-000030390000}"/>
    <cellStyle name="Normal 5 4 3 3 4 2" xfId="27281" xr:uid="{926E362C-FFC2-4B4C-9049-3B268B04CFFD}"/>
    <cellStyle name="Normal 5 4 3 3 5" xfId="15503" xr:uid="{00000000-0005-0000-0000-000031390000}"/>
    <cellStyle name="Normal 5 4 3 3 5 2" xfId="27282" xr:uid="{C3A53258-3E57-43DF-8DF4-5F679F2F0615}"/>
    <cellStyle name="Normal 5 4 3 3 6" xfId="15504" xr:uid="{00000000-0005-0000-0000-000032390000}"/>
    <cellStyle name="Normal 5 4 3 4" xfId="15505" xr:uid="{00000000-0005-0000-0000-000033390000}"/>
    <cellStyle name="Normal 5 4 3 4 2" xfId="15506" xr:uid="{00000000-0005-0000-0000-000034390000}"/>
    <cellStyle name="Normal 5 4 3 4 3" xfId="15507" xr:uid="{00000000-0005-0000-0000-000035390000}"/>
    <cellStyle name="Normal 5 4 3 5" xfId="15508" xr:uid="{00000000-0005-0000-0000-000036390000}"/>
    <cellStyle name="Normal 5 4 3 6" xfId="15509" xr:uid="{00000000-0005-0000-0000-000037390000}"/>
    <cellStyle name="Normal 5 4 3 6 2" xfId="27285" xr:uid="{4E9FC467-F7B2-4317-871B-81102DD58CE1}"/>
    <cellStyle name="Normal 5 4 3 7" xfId="15510" xr:uid="{00000000-0005-0000-0000-000038390000}"/>
    <cellStyle name="Normal 5 4 3 7 2" xfId="27286" xr:uid="{9A963749-AEF6-4A5F-B18C-345A1063F9B0}"/>
    <cellStyle name="Normal 5 4 3 8" xfId="15511" xr:uid="{00000000-0005-0000-0000-000039390000}"/>
    <cellStyle name="Normal 5 4 4" xfId="15512" xr:uid="{00000000-0005-0000-0000-00003A390000}"/>
    <cellStyle name="Normal 5 4 4 2" xfId="15513" xr:uid="{00000000-0005-0000-0000-00003B390000}"/>
    <cellStyle name="Normal 5 4 4 2 2" xfId="15514" xr:uid="{00000000-0005-0000-0000-00003C390000}"/>
    <cellStyle name="Normal 5 4 4 2 3" xfId="27289" xr:uid="{95897C34-0737-47C5-A45B-DE1D8306DA44}"/>
    <cellStyle name="Normal 5 4 4 3" xfId="15515" xr:uid="{00000000-0005-0000-0000-00003D390000}"/>
    <cellStyle name="Normal 5 4 4 4" xfId="15516" xr:uid="{00000000-0005-0000-0000-00003E390000}"/>
    <cellStyle name="Normal 5 4 4 4 2" xfId="27290" xr:uid="{29D66915-EFE3-4033-8D74-3A9070AAC3D3}"/>
    <cellStyle name="Normal 5 4 4 5" xfId="15517" xr:uid="{00000000-0005-0000-0000-00003F390000}"/>
    <cellStyle name="Normal 5 4 5" xfId="15518" xr:uid="{00000000-0005-0000-0000-000040390000}"/>
    <cellStyle name="Normal 5 4 5 2" xfId="15519" xr:uid="{00000000-0005-0000-0000-000041390000}"/>
    <cellStyle name="Normal 5 4 5 2 2" xfId="15520" xr:uid="{00000000-0005-0000-0000-000042390000}"/>
    <cellStyle name="Normal 5 4 5 2 3" xfId="15521" xr:uid="{00000000-0005-0000-0000-000043390000}"/>
    <cellStyle name="Normal 5 4 5 3" xfId="15522" xr:uid="{00000000-0005-0000-0000-000044390000}"/>
    <cellStyle name="Normal 5 4 5 4" xfId="15523" xr:uid="{00000000-0005-0000-0000-000045390000}"/>
    <cellStyle name="Normal 5 4 5 4 2" xfId="27293" xr:uid="{7FDDFDBF-57D5-4F45-8670-E744F611EF20}"/>
    <cellStyle name="Normal 5 4 5 5" xfId="15524" xr:uid="{00000000-0005-0000-0000-000046390000}"/>
    <cellStyle name="Normal 5 4 5 5 2" xfId="27294" xr:uid="{BB5BBA91-37F5-4BC6-B4EE-BE5890087194}"/>
    <cellStyle name="Normal 5 4 5 6" xfId="15525" xr:uid="{00000000-0005-0000-0000-000047390000}"/>
    <cellStyle name="Normal 5 4 6" xfId="15526" xr:uid="{00000000-0005-0000-0000-000048390000}"/>
    <cellStyle name="Normal 5 4 6 2" xfId="15527" xr:uid="{00000000-0005-0000-0000-000049390000}"/>
    <cellStyle name="Normal 5 4 6 2 2" xfId="15528" xr:uid="{00000000-0005-0000-0000-00004A390000}"/>
    <cellStyle name="Normal 5 4 6 2 3" xfId="15529" xr:uid="{00000000-0005-0000-0000-00004B390000}"/>
    <cellStyle name="Normal 5 4 6 3" xfId="15530" xr:uid="{00000000-0005-0000-0000-00004C390000}"/>
    <cellStyle name="Normal 5 4 6 4" xfId="15531" xr:uid="{00000000-0005-0000-0000-00004D390000}"/>
    <cellStyle name="Normal 5 4 6 4 2" xfId="27296" xr:uid="{8925DC29-014D-4378-A129-F4F8C67A0F7F}"/>
    <cellStyle name="Normal 5 4 6 5" xfId="15532" xr:uid="{00000000-0005-0000-0000-00004E390000}"/>
    <cellStyle name="Normal 5 4 6 5 2" xfId="27297" xr:uid="{FA12274A-113F-4701-85AF-56BA50CB933E}"/>
    <cellStyle name="Normal 5 4 6 6" xfId="15533" xr:uid="{00000000-0005-0000-0000-00004F390000}"/>
    <cellStyle name="Normal 5 4 7" xfId="15534" xr:uid="{00000000-0005-0000-0000-000050390000}"/>
    <cellStyle name="Normal 5 4 7 2" xfId="15535" xr:uid="{00000000-0005-0000-0000-000051390000}"/>
    <cellStyle name="Normal 5 4 7 3" xfId="15536" xr:uid="{00000000-0005-0000-0000-000052390000}"/>
    <cellStyle name="Normal 5 4 8" xfId="15537" xr:uid="{00000000-0005-0000-0000-000053390000}"/>
    <cellStyle name="Normal 5 4 9" xfId="15538" xr:uid="{00000000-0005-0000-0000-000054390000}"/>
    <cellStyle name="Normal 5 4 9 2" xfId="27300" xr:uid="{42CB9FBE-18D0-45D7-B419-A7C193F95932}"/>
    <cellStyle name="Normal 5 5" xfId="2510" xr:uid="{00000000-0005-0000-0000-000094090000}"/>
    <cellStyle name="Normal 5 5 2" xfId="15539" xr:uid="{00000000-0005-0000-0000-000056390000}"/>
    <cellStyle name="Normal 5 5 2 2" xfId="15540" xr:uid="{00000000-0005-0000-0000-000057390000}"/>
    <cellStyle name="Normal 5 5 2 2 2" xfId="15541" xr:uid="{00000000-0005-0000-0000-000058390000}"/>
    <cellStyle name="Normal 5 5 2 2 2 2" xfId="15542" xr:uid="{00000000-0005-0000-0000-000059390000}"/>
    <cellStyle name="Normal 5 5 2 2 2 2 2" xfId="15543" xr:uid="{00000000-0005-0000-0000-00005A390000}"/>
    <cellStyle name="Normal 5 5 2 2 2 2 3" xfId="15544" xr:uid="{00000000-0005-0000-0000-00005B390000}"/>
    <cellStyle name="Normal 5 5 2 2 2 3" xfId="15545" xr:uid="{00000000-0005-0000-0000-00005C390000}"/>
    <cellStyle name="Normal 5 5 2 2 2 3 2" xfId="15546" xr:uid="{00000000-0005-0000-0000-00005D390000}"/>
    <cellStyle name="Normal 5 5 2 2 2 3 3" xfId="27303" xr:uid="{2F86E13B-503C-468E-AC5A-C051E944D439}"/>
    <cellStyle name="Normal 5 5 2 2 2 4" xfId="15547" xr:uid="{00000000-0005-0000-0000-00005E390000}"/>
    <cellStyle name="Normal 5 5 2 2 3" xfId="15548" xr:uid="{00000000-0005-0000-0000-00005F390000}"/>
    <cellStyle name="Normal 5 5 2 2 3 2" xfId="15549" xr:uid="{00000000-0005-0000-0000-000060390000}"/>
    <cellStyle name="Normal 5 5 2 2 3 3" xfId="15550" xr:uid="{00000000-0005-0000-0000-000061390000}"/>
    <cellStyle name="Normal 5 5 2 2 4" xfId="15551" xr:uid="{00000000-0005-0000-0000-000062390000}"/>
    <cellStyle name="Normal 5 5 2 2 5" xfId="15552" xr:uid="{00000000-0005-0000-0000-000063390000}"/>
    <cellStyle name="Normal 5 5 2 2 5 2" xfId="27307" xr:uid="{F974FBC6-D414-4E5F-B917-529AD05E5226}"/>
    <cellStyle name="Normal 5 5 2 2 6" xfId="15553" xr:uid="{00000000-0005-0000-0000-000064390000}"/>
    <cellStyle name="Normal 5 5 2 2 6 2" xfId="27308" xr:uid="{56E722DB-451B-43EF-9252-AD3994FADCE3}"/>
    <cellStyle name="Normal 5 5 2 2 7" xfId="15554" xr:uid="{00000000-0005-0000-0000-000065390000}"/>
    <cellStyle name="Normal 5 5 2 3" xfId="15555" xr:uid="{00000000-0005-0000-0000-000066390000}"/>
    <cellStyle name="Normal 5 5 2 3 2" xfId="15556" xr:uid="{00000000-0005-0000-0000-000067390000}"/>
    <cellStyle name="Normal 5 5 2 3 2 2" xfId="15557" xr:uid="{00000000-0005-0000-0000-000068390000}"/>
    <cellStyle name="Normal 5 5 2 3 2 3" xfId="15558" xr:uid="{00000000-0005-0000-0000-000069390000}"/>
    <cellStyle name="Normal 5 5 2 3 3" xfId="15559" xr:uid="{00000000-0005-0000-0000-00006A390000}"/>
    <cellStyle name="Normal 5 5 2 3 3 2" xfId="15560" xr:uid="{00000000-0005-0000-0000-00006B390000}"/>
    <cellStyle name="Normal 5 5 2 3 3 3" xfId="27310" xr:uid="{5F8BCE06-3508-489A-A0E2-7803D81CC3B9}"/>
    <cellStyle name="Normal 5 5 2 3 4" xfId="15561" xr:uid="{00000000-0005-0000-0000-00006C390000}"/>
    <cellStyle name="Normal 5 5 2 4" xfId="15562" xr:uid="{00000000-0005-0000-0000-00006D390000}"/>
    <cellStyle name="Normal 5 5 2 5" xfId="15563" xr:uid="{00000000-0005-0000-0000-00006E390000}"/>
    <cellStyle name="Normal 5 5 2 5 2" xfId="27311" xr:uid="{64D04405-B7F1-44FA-AB1C-B27C6EF2FA21}"/>
    <cellStyle name="Normal 5 5 2 6" xfId="15564" xr:uid="{00000000-0005-0000-0000-00006F390000}"/>
    <cellStyle name="Normal 5 5 3" xfId="15565" xr:uid="{00000000-0005-0000-0000-000070390000}"/>
    <cellStyle name="Normal 5 5 3 2" xfId="15566" xr:uid="{00000000-0005-0000-0000-000071390000}"/>
    <cellStyle name="Normal 5 5 3 2 2" xfId="15567" xr:uid="{00000000-0005-0000-0000-000072390000}"/>
    <cellStyle name="Normal 5 5 3 2 3" xfId="15568" xr:uid="{00000000-0005-0000-0000-000073390000}"/>
    <cellStyle name="Normal 5 5 3 2 3 2" xfId="27314" xr:uid="{A49AB2AE-54C8-46A7-BE67-473872171A02}"/>
    <cellStyle name="Normal 5 5 3 2 4" xfId="15569" xr:uid="{00000000-0005-0000-0000-000074390000}"/>
    <cellStyle name="Normal 5 5 3 3" xfId="15570" xr:uid="{00000000-0005-0000-0000-000075390000}"/>
    <cellStyle name="Normal 5 5 3 4" xfId="15571" xr:uid="{00000000-0005-0000-0000-000076390000}"/>
    <cellStyle name="Normal 5 5 3 4 2" xfId="27317" xr:uid="{1FE5A0C4-5EB2-4094-999E-6EE2C0DAAAA0}"/>
    <cellStyle name="Normal 5 5 3 5" xfId="15572" xr:uid="{00000000-0005-0000-0000-000077390000}"/>
    <cellStyle name="Normal 5 5 3 5 2" xfId="27318" xr:uid="{A94131F4-71B9-4A03-9BE1-F8AC0623BEBF}"/>
    <cellStyle name="Normal 5 5 3 6" xfId="15573" xr:uid="{00000000-0005-0000-0000-000078390000}"/>
    <cellStyle name="Normal 5 5 4" xfId="15574" xr:uid="{00000000-0005-0000-0000-000079390000}"/>
    <cellStyle name="Normal 5 5 4 2" xfId="15575" xr:uid="{00000000-0005-0000-0000-00007A390000}"/>
    <cellStyle name="Normal 5 5 4 2 2" xfId="15576" xr:uid="{00000000-0005-0000-0000-00007B390000}"/>
    <cellStyle name="Normal 5 5 4 2 3" xfId="15577" xr:uid="{00000000-0005-0000-0000-00007C390000}"/>
    <cellStyle name="Normal 5 5 4 3" xfId="15578" xr:uid="{00000000-0005-0000-0000-00007D390000}"/>
    <cellStyle name="Normal 5 5 4 3 2" xfId="15579" xr:uid="{00000000-0005-0000-0000-00007E390000}"/>
    <cellStyle name="Normal 5 5 4 3 3" xfId="27321" xr:uid="{CA93663D-6513-4AA9-AA23-3139FAA6373D}"/>
    <cellStyle name="Normal 5 5 4 4" xfId="15580" xr:uid="{00000000-0005-0000-0000-00007F390000}"/>
    <cellStyle name="Normal 5 5 5" xfId="15581" xr:uid="{00000000-0005-0000-0000-000080390000}"/>
    <cellStyle name="Normal 5 5 5 2" xfId="15582" xr:uid="{00000000-0005-0000-0000-000081390000}"/>
    <cellStyle name="Normal 5 5 5 3" xfId="15583" xr:uid="{00000000-0005-0000-0000-000082390000}"/>
    <cellStyle name="Normal 5 5 6" xfId="15584" xr:uid="{00000000-0005-0000-0000-000083390000}"/>
    <cellStyle name="Normal 5 5 6 2" xfId="15585" xr:uid="{00000000-0005-0000-0000-000084390000}"/>
    <cellStyle name="Normal 5 5 6 3" xfId="15586" xr:uid="{00000000-0005-0000-0000-000085390000}"/>
    <cellStyle name="Normal 5 5 6 4" xfId="27323" xr:uid="{254C7067-81A1-4EA5-8244-7B25E53C83BC}"/>
    <cellStyle name="Normal 5 5 7" xfId="15587" xr:uid="{00000000-0005-0000-0000-000086390000}"/>
    <cellStyle name="Normal 5 6" xfId="2511" xr:uid="{00000000-0005-0000-0000-000095090000}"/>
    <cellStyle name="Normal 5 6 2" xfId="15588" xr:uid="{00000000-0005-0000-0000-000088390000}"/>
    <cellStyle name="Normal 5 6 2 2" xfId="15589" xr:uid="{00000000-0005-0000-0000-000089390000}"/>
    <cellStyle name="Normal 5 6 2 2 2" xfId="15590" xr:uid="{00000000-0005-0000-0000-00008A390000}"/>
    <cellStyle name="Normal 5 6 2 2 2 2" xfId="15591" xr:uid="{00000000-0005-0000-0000-00008B390000}"/>
    <cellStyle name="Normal 5 6 2 2 2 2 2" xfId="15592" xr:uid="{00000000-0005-0000-0000-00008C390000}"/>
    <cellStyle name="Normal 5 6 2 2 2 2 3" xfId="15593" xr:uid="{00000000-0005-0000-0000-00008D390000}"/>
    <cellStyle name="Normal 5 6 2 2 2 3" xfId="15594" xr:uid="{00000000-0005-0000-0000-00008E390000}"/>
    <cellStyle name="Normal 5 6 2 2 2 3 2" xfId="15595" xr:uid="{00000000-0005-0000-0000-00008F390000}"/>
    <cellStyle name="Normal 5 6 2 2 2 3 3" xfId="27327" xr:uid="{E62657C8-114B-4848-A1C6-0CBAC8209AD0}"/>
    <cellStyle name="Normal 5 6 2 2 2 4" xfId="15596" xr:uid="{00000000-0005-0000-0000-000090390000}"/>
    <cellStyle name="Normal 5 6 2 2 3" xfId="15597" xr:uid="{00000000-0005-0000-0000-000091390000}"/>
    <cellStyle name="Normal 5 6 2 2 3 2" xfId="15598" xr:uid="{00000000-0005-0000-0000-000092390000}"/>
    <cellStyle name="Normal 5 6 2 2 3 3" xfId="15599" xr:uid="{00000000-0005-0000-0000-000093390000}"/>
    <cellStyle name="Normal 5 6 2 2 4" xfId="15600" xr:uid="{00000000-0005-0000-0000-000094390000}"/>
    <cellStyle name="Normal 5 6 2 2 4 2" xfId="15601" xr:uid="{00000000-0005-0000-0000-000095390000}"/>
    <cellStyle name="Normal 5 6 2 2 4 3" xfId="27330" xr:uid="{475DBD32-3558-42E8-8BCA-778E0F7D1181}"/>
    <cellStyle name="Normal 5 6 2 2 5" xfId="15602" xr:uid="{00000000-0005-0000-0000-000096390000}"/>
    <cellStyle name="Normal 5 6 2 3" xfId="15603" xr:uid="{00000000-0005-0000-0000-000097390000}"/>
    <cellStyle name="Normal 5 6 2 3 2" xfId="15604" xr:uid="{00000000-0005-0000-0000-000098390000}"/>
    <cellStyle name="Normal 5 6 2 3 2 2" xfId="15605" xr:uid="{00000000-0005-0000-0000-000099390000}"/>
    <cellStyle name="Normal 5 6 2 3 2 3" xfId="15606" xr:uid="{00000000-0005-0000-0000-00009A390000}"/>
    <cellStyle name="Normal 5 6 2 3 3" xfId="15607" xr:uid="{00000000-0005-0000-0000-00009B390000}"/>
    <cellStyle name="Normal 5 6 2 3 3 2" xfId="15608" xr:uid="{00000000-0005-0000-0000-00009C390000}"/>
    <cellStyle name="Normal 5 6 2 3 3 3" xfId="27333" xr:uid="{E406A739-ABAB-4362-9F7F-46191B3732AC}"/>
    <cellStyle name="Normal 5 6 2 3 4" xfId="15609" xr:uid="{00000000-0005-0000-0000-00009D390000}"/>
    <cellStyle name="Normal 5 6 2 4" xfId="15610" xr:uid="{00000000-0005-0000-0000-00009E390000}"/>
    <cellStyle name="Normal 5 6 2 5" xfId="15611" xr:uid="{00000000-0005-0000-0000-00009F390000}"/>
    <cellStyle name="Normal 5 6 2 5 2" xfId="27335" xr:uid="{34B3794A-A627-46D5-A8B2-A315C18ABE04}"/>
    <cellStyle name="Normal 5 6 2 6" xfId="15612" xr:uid="{00000000-0005-0000-0000-0000A0390000}"/>
    <cellStyle name="Normal 5 6 3" xfId="15613" xr:uid="{00000000-0005-0000-0000-0000A1390000}"/>
    <cellStyle name="Normal 5 6 3 2" xfId="15614" xr:uid="{00000000-0005-0000-0000-0000A2390000}"/>
    <cellStyle name="Normal 5 6 3 2 2" xfId="15615" xr:uid="{00000000-0005-0000-0000-0000A3390000}"/>
    <cellStyle name="Normal 5 6 3 2 3" xfId="15616" xr:uid="{00000000-0005-0000-0000-0000A4390000}"/>
    <cellStyle name="Normal 5 6 3 3" xfId="15617" xr:uid="{00000000-0005-0000-0000-0000A5390000}"/>
    <cellStyle name="Normal 5 6 3 4" xfId="15618" xr:uid="{00000000-0005-0000-0000-0000A6390000}"/>
    <cellStyle name="Normal 5 6 3 4 2" xfId="27338" xr:uid="{AB498142-B17B-4E86-8CD9-B8FA7FCA3968}"/>
    <cellStyle name="Normal 5 6 3 5" xfId="15619" xr:uid="{00000000-0005-0000-0000-0000A7390000}"/>
    <cellStyle name="Normal 5 6 3 5 2" xfId="27339" xr:uid="{7015EAF4-F2F0-4228-B138-760DBA0E520C}"/>
    <cellStyle name="Normal 5 6 3 6" xfId="15620" xr:uid="{00000000-0005-0000-0000-0000A8390000}"/>
    <cellStyle name="Normal 5 6 4" xfId="15621" xr:uid="{00000000-0005-0000-0000-0000A9390000}"/>
    <cellStyle name="Normal 5 6 4 2" xfId="15622" xr:uid="{00000000-0005-0000-0000-0000AA390000}"/>
    <cellStyle name="Normal 5 6 4 2 2" xfId="15623" xr:uid="{00000000-0005-0000-0000-0000AB390000}"/>
    <cellStyle name="Normal 5 6 4 2 3" xfId="15624" xr:uid="{00000000-0005-0000-0000-0000AC390000}"/>
    <cellStyle name="Normal 5 6 4 3" xfId="15625" xr:uid="{00000000-0005-0000-0000-0000AD390000}"/>
    <cellStyle name="Normal 5 6 4 3 2" xfId="15626" xr:uid="{00000000-0005-0000-0000-0000AE390000}"/>
    <cellStyle name="Normal 5 6 4 3 3" xfId="27342" xr:uid="{D7CB2527-05D5-4887-BC30-DBAA2296DCFB}"/>
    <cellStyle name="Normal 5 6 4 4" xfId="15627" xr:uid="{00000000-0005-0000-0000-0000AF390000}"/>
    <cellStyle name="Normal 5 6 5" xfId="15628" xr:uid="{00000000-0005-0000-0000-0000B0390000}"/>
    <cellStyle name="Normal 5 6 5 2" xfId="15629" xr:uid="{00000000-0005-0000-0000-0000B1390000}"/>
    <cellStyle name="Normal 5 6 5 3" xfId="15630" xr:uid="{00000000-0005-0000-0000-0000B2390000}"/>
    <cellStyle name="Normal 5 6 6" xfId="15631" xr:uid="{00000000-0005-0000-0000-0000B3390000}"/>
    <cellStyle name="Normal 5 6 6 2" xfId="15632" xr:uid="{00000000-0005-0000-0000-0000B4390000}"/>
    <cellStyle name="Normal 5 6 6 2 2" xfId="27345" xr:uid="{C39C258D-A39E-4809-9A35-5A717B13AFFC}"/>
    <cellStyle name="Normal 5 6 7" xfId="15633" xr:uid="{00000000-0005-0000-0000-0000B5390000}"/>
    <cellStyle name="Normal 5 6 7 2" xfId="27346" xr:uid="{F2186982-096A-4745-8230-EC2000CCA2F5}"/>
    <cellStyle name="Normal 5 6 8" xfId="15634" xr:uid="{00000000-0005-0000-0000-0000B6390000}"/>
    <cellStyle name="Normal 5 7" xfId="2512" xr:uid="{00000000-0005-0000-0000-000096090000}"/>
    <cellStyle name="Normal 5 7 2" xfId="15635" xr:uid="{00000000-0005-0000-0000-0000B8390000}"/>
    <cellStyle name="Normal 5 7 2 2" xfId="15636" xr:uid="{00000000-0005-0000-0000-0000B9390000}"/>
    <cellStyle name="Normal 5 7 2 2 2" xfId="15637" xr:uid="{00000000-0005-0000-0000-0000BA390000}"/>
    <cellStyle name="Normal 5 7 2 2 2 2" xfId="15638" xr:uid="{00000000-0005-0000-0000-0000BB390000}"/>
    <cellStyle name="Normal 5 7 2 2 2 2 2" xfId="15639" xr:uid="{00000000-0005-0000-0000-0000BC390000}"/>
    <cellStyle name="Normal 5 7 2 2 2 2 3" xfId="15640" xr:uid="{00000000-0005-0000-0000-0000BD390000}"/>
    <cellStyle name="Normal 5 7 2 2 2 3" xfId="15641" xr:uid="{00000000-0005-0000-0000-0000BE390000}"/>
    <cellStyle name="Normal 5 7 2 2 2 3 2" xfId="15642" xr:uid="{00000000-0005-0000-0000-0000BF390000}"/>
    <cellStyle name="Normal 5 7 2 2 2 3 3" xfId="27348" xr:uid="{FCB0517B-E3C0-4B17-A063-E95777D70250}"/>
    <cellStyle name="Normal 5 7 2 2 2 4" xfId="15643" xr:uid="{00000000-0005-0000-0000-0000C0390000}"/>
    <cellStyle name="Normal 5 7 2 2 3" xfId="15644" xr:uid="{00000000-0005-0000-0000-0000C1390000}"/>
    <cellStyle name="Normal 5 7 2 2 3 2" xfId="15645" xr:uid="{00000000-0005-0000-0000-0000C2390000}"/>
    <cellStyle name="Normal 5 7 2 2 3 3" xfId="15646" xr:uid="{00000000-0005-0000-0000-0000C3390000}"/>
    <cellStyle name="Normal 5 7 2 2 4" xfId="15647" xr:uid="{00000000-0005-0000-0000-0000C4390000}"/>
    <cellStyle name="Normal 5 7 2 2 4 2" xfId="15648" xr:uid="{00000000-0005-0000-0000-0000C5390000}"/>
    <cellStyle name="Normal 5 7 2 2 4 3" xfId="27352" xr:uid="{04844275-C9AF-4CD3-A330-5E8809495D32}"/>
    <cellStyle name="Normal 5 7 2 2 5" xfId="15649" xr:uid="{00000000-0005-0000-0000-0000C6390000}"/>
    <cellStyle name="Normal 5 7 2 3" xfId="15650" xr:uid="{00000000-0005-0000-0000-0000C7390000}"/>
    <cellStyle name="Normal 5 7 2 3 2" xfId="15651" xr:uid="{00000000-0005-0000-0000-0000C8390000}"/>
    <cellStyle name="Normal 5 7 2 3 2 2" xfId="15652" xr:uid="{00000000-0005-0000-0000-0000C9390000}"/>
    <cellStyle name="Normal 5 7 2 3 2 3" xfId="15653" xr:uid="{00000000-0005-0000-0000-0000CA390000}"/>
    <cellStyle name="Normal 5 7 2 3 3" xfId="15654" xr:uid="{00000000-0005-0000-0000-0000CB390000}"/>
    <cellStyle name="Normal 5 7 2 3 3 2" xfId="15655" xr:uid="{00000000-0005-0000-0000-0000CC390000}"/>
    <cellStyle name="Normal 5 7 2 3 3 3" xfId="27356" xr:uid="{66A54C49-EF43-4ABD-8A8C-6327307AB5D3}"/>
    <cellStyle name="Normal 5 7 2 3 4" xfId="15656" xr:uid="{00000000-0005-0000-0000-0000CD390000}"/>
    <cellStyle name="Normal 5 7 2 4" xfId="15657" xr:uid="{00000000-0005-0000-0000-0000CE390000}"/>
    <cellStyle name="Normal 5 7 2 5" xfId="15658" xr:uid="{00000000-0005-0000-0000-0000CF390000}"/>
    <cellStyle name="Normal 5 7 2 5 2" xfId="27357" xr:uid="{E2251479-8D83-4F8A-9E03-563D826E2649}"/>
    <cellStyle name="Normal 5 7 2 6" xfId="15659" xr:uid="{00000000-0005-0000-0000-0000D0390000}"/>
    <cellStyle name="Normal 5 7 3" xfId="15660" xr:uid="{00000000-0005-0000-0000-0000D1390000}"/>
    <cellStyle name="Normal 5 7 3 2" xfId="15661" xr:uid="{00000000-0005-0000-0000-0000D2390000}"/>
    <cellStyle name="Normal 5 7 3 2 2" xfId="15662" xr:uid="{00000000-0005-0000-0000-0000D3390000}"/>
    <cellStyle name="Normal 5 7 3 2 3" xfId="15663" xr:uid="{00000000-0005-0000-0000-0000D4390000}"/>
    <cellStyle name="Normal 5 7 3 3" xfId="15664" xr:uid="{00000000-0005-0000-0000-0000D5390000}"/>
    <cellStyle name="Normal 5 7 3 4" xfId="15665" xr:uid="{00000000-0005-0000-0000-0000D6390000}"/>
    <cellStyle name="Normal 5 7 3 4 2" xfId="27359" xr:uid="{23B82ABD-435A-49C5-ACDC-4EC8A35D4B80}"/>
    <cellStyle name="Normal 5 7 3 5" xfId="15666" xr:uid="{00000000-0005-0000-0000-0000D7390000}"/>
    <cellStyle name="Normal 5 7 3 5 2" xfId="27360" xr:uid="{54835091-CA0F-425C-9474-4CDD1583AEAC}"/>
    <cellStyle name="Normal 5 7 3 6" xfId="15667" xr:uid="{00000000-0005-0000-0000-0000D8390000}"/>
    <cellStyle name="Normal 5 7 4" xfId="15668" xr:uid="{00000000-0005-0000-0000-0000D9390000}"/>
    <cellStyle name="Normal 5 7 4 2" xfId="15669" xr:uid="{00000000-0005-0000-0000-0000DA390000}"/>
    <cellStyle name="Normal 5 7 4 2 2" xfId="15670" xr:uid="{00000000-0005-0000-0000-0000DB390000}"/>
    <cellStyle name="Normal 5 7 4 2 3" xfId="15671" xr:uid="{00000000-0005-0000-0000-0000DC390000}"/>
    <cellStyle name="Normal 5 7 4 3" xfId="15672" xr:uid="{00000000-0005-0000-0000-0000DD390000}"/>
    <cellStyle name="Normal 5 7 4 3 2" xfId="15673" xr:uid="{00000000-0005-0000-0000-0000DE390000}"/>
    <cellStyle name="Normal 5 7 4 3 3" xfId="27363" xr:uid="{AB830D6C-7996-4261-826F-14F4805C294F}"/>
    <cellStyle name="Normal 5 7 4 4" xfId="15674" xr:uid="{00000000-0005-0000-0000-0000DF390000}"/>
    <cellStyle name="Normal 5 7 5" xfId="15675" xr:uid="{00000000-0005-0000-0000-0000E0390000}"/>
    <cellStyle name="Normal 5 7 5 2" xfId="15676" xr:uid="{00000000-0005-0000-0000-0000E1390000}"/>
    <cellStyle name="Normal 5 7 5 3" xfId="15677" xr:uid="{00000000-0005-0000-0000-0000E2390000}"/>
    <cellStyle name="Normal 5 7 6" xfId="15678" xr:uid="{00000000-0005-0000-0000-0000E3390000}"/>
    <cellStyle name="Normal 5 7 7" xfId="15679" xr:uid="{00000000-0005-0000-0000-0000E4390000}"/>
    <cellStyle name="Normal 5 7 7 2" xfId="27366" xr:uid="{1AC888E3-90BD-43D6-99D6-D6457D34D120}"/>
    <cellStyle name="Normal 5 7 8" xfId="15680" xr:uid="{00000000-0005-0000-0000-0000E5390000}"/>
    <cellStyle name="Normal 5 8" xfId="2513" xr:uid="{00000000-0005-0000-0000-000097090000}"/>
    <cellStyle name="Normal 5 8 2" xfId="15681" xr:uid="{00000000-0005-0000-0000-0000E7390000}"/>
    <cellStyle name="Normal 5 8 2 2" xfId="15682" xr:uid="{00000000-0005-0000-0000-0000E8390000}"/>
    <cellStyle name="Normal 5 8 2 2 2" xfId="15683" xr:uid="{00000000-0005-0000-0000-0000E9390000}"/>
    <cellStyle name="Normal 5 8 2 2 2 2" xfId="15684" xr:uid="{00000000-0005-0000-0000-0000EA390000}"/>
    <cellStyle name="Normal 5 8 2 2 2 2 2" xfId="15685" xr:uid="{00000000-0005-0000-0000-0000EB390000}"/>
    <cellStyle name="Normal 5 8 2 2 2 2 3" xfId="15686" xr:uid="{00000000-0005-0000-0000-0000EC390000}"/>
    <cellStyle name="Normal 5 8 2 2 2 3" xfId="15687" xr:uid="{00000000-0005-0000-0000-0000ED390000}"/>
    <cellStyle name="Normal 5 8 2 2 2 3 2" xfId="15688" xr:uid="{00000000-0005-0000-0000-0000EE390000}"/>
    <cellStyle name="Normal 5 8 2 2 2 3 3" xfId="27369" xr:uid="{E3718281-B5C7-43A4-B93D-D8A37AABFFCF}"/>
    <cellStyle name="Normal 5 8 2 2 2 4" xfId="15689" xr:uid="{00000000-0005-0000-0000-0000EF390000}"/>
    <cellStyle name="Normal 5 8 2 2 3" xfId="15690" xr:uid="{00000000-0005-0000-0000-0000F0390000}"/>
    <cellStyle name="Normal 5 8 2 2 3 2" xfId="15691" xr:uid="{00000000-0005-0000-0000-0000F1390000}"/>
    <cellStyle name="Normal 5 8 2 2 3 3" xfId="15692" xr:uid="{00000000-0005-0000-0000-0000F2390000}"/>
    <cellStyle name="Normal 5 8 2 2 4" xfId="15693" xr:uid="{00000000-0005-0000-0000-0000F3390000}"/>
    <cellStyle name="Normal 5 8 2 2 4 2" xfId="15694" xr:uid="{00000000-0005-0000-0000-0000F4390000}"/>
    <cellStyle name="Normal 5 8 2 2 4 3" xfId="27371" xr:uid="{C7ED813F-A465-4C96-AFFC-A0CE9466BFAF}"/>
    <cellStyle name="Normal 5 8 2 2 5" xfId="15695" xr:uid="{00000000-0005-0000-0000-0000F5390000}"/>
    <cellStyle name="Normal 5 8 2 3" xfId="15696" xr:uid="{00000000-0005-0000-0000-0000F6390000}"/>
    <cellStyle name="Normal 5 8 2 3 2" xfId="15697" xr:uid="{00000000-0005-0000-0000-0000F7390000}"/>
    <cellStyle name="Normal 5 8 2 3 2 2" xfId="15698" xr:uid="{00000000-0005-0000-0000-0000F8390000}"/>
    <cellStyle name="Normal 5 8 2 3 2 3" xfId="15699" xr:uid="{00000000-0005-0000-0000-0000F9390000}"/>
    <cellStyle name="Normal 5 8 2 3 3" xfId="15700" xr:uid="{00000000-0005-0000-0000-0000FA390000}"/>
    <cellStyle name="Normal 5 8 2 3 3 2" xfId="15701" xr:uid="{00000000-0005-0000-0000-0000FB390000}"/>
    <cellStyle name="Normal 5 8 2 3 3 3" xfId="27375" xr:uid="{CDB0DB7E-1060-46FD-8BC5-59BE1C78D4AE}"/>
    <cellStyle name="Normal 5 8 2 3 4" xfId="15702" xr:uid="{00000000-0005-0000-0000-0000FC390000}"/>
    <cellStyle name="Normal 5 8 2 4" xfId="15703" xr:uid="{00000000-0005-0000-0000-0000FD390000}"/>
    <cellStyle name="Normal 5 8 2 5" xfId="15704" xr:uid="{00000000-0005-0000-0000-0000FE390000}"/>
    <cellStyle name="Normal 5 8 2 5 2" xfId="27377" xr:uid="{F938D21C-756E-4841-B4FD-14F2910D82DA}"/>
    <cellStyle name="Normal 5 8 2 6" xfId="15705" xr:uid="{00000000-0005-0000-0000-0000FF390000}"/>
    <cellStyle name="Normal 5 8 3" xfId="15706" xr:uid="{00000000-0005-0000-0000-0000003A0000}"/>
    <cellStyle name="Normal 5 8 3 2" xfId="15707" xr:uid="{00000000-0005-0000-0000-0000013A0000}"/>
    <cellStyle name="Normal 5 8 3 2 2" xfId="15708" xr:uid="{00000000-0005-0000-0000-0000023A0000}"/>
    <cellStyle name="Normal 5 8 3 2 3" xfId="15709" xr:uid="{00000000-0005-0000-0000-0000033A0000}"/>
    <cellStyle name="Normal 5 8 3 3" xfId="15710" xr:uid="{00000000-0005-0000-0000-0000043A0000}"/>
    <cellStyle name="Normal 5 8 3 4" xfId="15711" xr:uid="{00000000-0005-0000-0000-0000053A0000}"/>
    <cellStyle name="Normal 5 8 3 4 2" xfId="27381" xr:uid="{5048CFEF-6810-4B05-BDB2-2078C16F434B}"/>
    <cellStyle name="Normal 5 8 3 5" xfId="15712" xr:uid="{00000000-0005-0000-0000-0000063A0000}"/>
    <cellStyle name="Normal 5 8 3 5 2" xfId="27382" xr:uid="{18B4CB5D-0072-44C2-AA4C-D2A7297EA048}"/>
    <cellStyle name="Normal 5 8 3 6" xfId="15713" xr:uid="{00000000-0005-0000-0000-0000073A0000}"/>
    <cellStyle name="Normal 5 8 4" xfId="15714" xr:uid="{00000000-0005-0000-0000-0000083A0000}"/>
    <cellStyle name="Normal 5 8 4 2" xfId="15715" xr:uid="{00000000-0005-0000-0000-0000093A0000}"/>
    <cellStyle name="Normal 5 8 4 2 2" xfId="15716" xr:uid="{00000000-0005-0000-0000-00000A3A0000}"/>
    <cellStyle name="Normal 5 8 4 2 3" xfId="15717" xr:uid="{00000000-0005-0000-0000-00000B3A0000}"/>
    <cellStyle name="Normal 5 8 4 3" xfId="15718" xr:uid="{00000000-0005-0000-0000-00000C3A0000}"/>
    <cellStyle name="Normal 5 8 4 3 2" xfId="15719" xr:uid="{00000000-0005-0000-0000-00000D3A0000}"/>
    <cellStyle name="Normal 5 8 4 3 3" xfId="27384" xr:uid="{F5E86F32-B5E5-4C07-8A50-6160E2E7EBF3}"/>
    <cellStyle name="Normal 5 8 4 4" xfId="15720" xr:uid="{00000000-0005-0000-0000-00000E3A0000}"/>
    <cellStyle name="Normal 5 8 5" xfId="15721" xr:uid="{00000000-0005-0000-0000-00000F3A0000}"/>
    <cellStyle name="Normal 5 8 5 2" xfId="15722" xr:uid="{00000000-0005-0000-0000-0000103A0000}"/>
    <cellStyle name="Normal 5 8 5 3" xfId="15723" xr:uid="{00000000-0005-0000-0000-0000113A0000}"/>
    <cellStyle name="Normal 5 8 6" xfId="15724" xr:uid="{00000000-0005-0000-0000-0000123A0000}"/>
    <cellStyle name="Normal 5 8 7" xfId="15725" xr:uid="{00000000-0005-0000-0000-0000133A0000}"/>
    <cellStyle name="Normal 5 8 7 2" xfId="27387" xr:uid="{2AE0A290-A0ED-45AC-87F3-CDA08993431F}"/>
    <cellStyle name="Normal 5 8 8" xfId="15726" xr:uid="{00000000-0005-0000-0000-0000143A0000}"/>
    <cellStyle name="Normal 5 9" xfId="2514" xr:uid="{00000000-0005-0000-0000-000098090000}"/>
    <cellStyle name="Normal 5 9 2" xfId="15727" xr:uid="{00000000-0005-0000-0000-0000163A0000}"/>
    <cellStyle name="Normal 5 9 2 2" xfId="15728" xr:uid="{00000000-0005-0000-0000-0000173A0000}"/>
    <cellStyle name="Normal 5 9 2 2 2" xfId="15729" xr:uid="{00000000-0005-0000-0000-0000183A0000}"/>
    <cellStyle name="Normal 5 9 2 2 2 2" xfId="15730" xr:uid="{00000000-0005-0000-0000-0000193A0000}"/>
    <cellStyle name="Normal 5 9 2 2 2 2 2" xfId="15731" xr:uid="{00000000-0005-0000-0000-00001A3A0000}"/>
    <cellStyle name="Normal 5 9 2 2 2 2 3" xfId="15732" xr:uid="{00000000-0005-0000-0000-00001B3A0000}"/>
    <cellStyle name="Normal 5 9 2 2 2 3" xfId="15733" xr:uid="{00000000-0005-0000-0000-00001C3A0000}"/>
    <cellStyle name="Normal 5 9 2 2 2 3 2" xfId="15734" xr:uid="{00000000-0005-0000-0000-00001D3A0000}"/>
    <cellStyle name="Normal 5 9 2 2 2 3 3" xfId="27391" xr:uid="{3100CAEF-61A4-42C0-99A8-9DD5852E4535}"/>
    <cellStyle name="Normal 5 9 2 2 2 4" xfId="15735" xr:uid="{00000000-0005-0000-0000-00001E3A0000}"/>
    <cellStyle name="Normal 5 9 2 2 3" xfId="15736" xr:uid="{00000000-0005-0000-0000-00001F3A0000}"/>
    <cellStyle name="Normal 5 9 2 2 3 2" xfId="15737" xr:uid="{00000000-0005-0000-0000-0000203A0000}"/>
    <cellStyle name="Normal 5 9 2 2 3 3" xfId="15738" xr:uid="{00000000-0005-0000-0000-0000213A0000}"/>
    <cellStyle name="Normal 5 9 2 2 4" xfId="15739" xr:uid="{00000000-0005-0000-0000-0000223A0000}"/>
    <cellStyle name="Normal 5 9 2 2 4 2" xfId="15740" xr:uid="{00000000-0005-0000-0000-0000233A0000}"/>
    <cellStyle name="Normal 5 9 2 2 4 3" xfId="27394" xr:uid="{66AB28AB-C279-4579-8165-B4C5281FF728}"/>
    <cellStyle name="Normal 5 9 2 2 5" xfId="15741" xr:uid="{00000000-0005-0000-0000-0000243A0000}"/>
    <cellStyle name="Normal 5 9 2 3" xfId="15742" xr:uid="{00000000-0005-0000-0000-0000253A0000}"/>
    <cellStyle name="Normal 5 9 2 3 2" xfId="15743" xr:uid="{00000000-0005-0000-0000-0000263A0000}"/>
    <cellStyle name="Normal 5 9 2 3 2 2" xfId="15744" xr:uid="{00000000-0005-0000-0000-0000273A0000}"/>
    <cellStyle name="Normal 5 9 2 3 2 3" xfId="15745" xr:uid="{00000000-0005-0000-0000-0000283A0000}"/>
    <cellStyle name="Normal 5 9 2 3 3" xfId="15746" xr:uid="{00000000-0005-0000-0000-0000293A0000}"/>
    <cellStyle name="Normal 5 9 2 3 3 2" xfId="15747" xr:uid="{00000000-0005-0000-0000-00002A3A0000}"/>
    <cellStyle name="Normal 5 9 2 3 3 3" xfId="27396" xr:uid="{B50C58FD-4294-4685-BB34-4197FB5B2454}"/>
    <cellStyle name="Normal 5 9 2 3 4" xfId="15748" xr:uid="{00000000-0005-0000-0000-00002B3A0000}"/>
    <cellStyle name="Normal 5 9 2 4" xfId="15749" xr:uid="{00000000-0005-0000-0000-00002C3A0000}"/>
    <cellStyle name="Normal 5 9 2 5" xfId="15750" xr:uid="{00000000-0005-0000-0000-00002D3A0000}"/>
    <cellStyle name="Normal 5 9 2 5 2" xfId="27398" xr:uid="{A558369C-7E67-46F8-9ED4-D42D6229863E}"/>
    <cellStyle name="Normal 5 9 2 6" xfId="15751" xr:uid="{00000000-0005-0000-0000-00002E3A0000}"/>
    <cellStyle name="Normal 5 9 3" xfId="15752" xr:uid="{00000000-0005-0000-0000-00002F3A0000}"/>
    <cellStyle name="Normal 5 9 3 2" xfId="15753" xr:uid="{00000000-0005-0000-0000-0000303A0000}"/>
    <cellStyle name="Normal 5 9 3 2 2" xfId="15754" xr:uid="{00000000-0005-0000-0000-0000313A0000}"/>
    <cellStyle name="Normal 5 9 3 2 3" xfId="15755" xr:uid="{00000000-0005-0000-0000-0000323A0000}"/>
    <cellStyle name="Normal 5 9 3 3" xfId="15756" xr:uid="{00000000-0005-0000-0000-0000333A0000}"/>
    <cellStyle name="Normal 5 9 3 4" xfId="15757" xr:uid="{00000000-0005-0000-0000-0000343A0000}"/>
    <cellStyle name="Normal 5 9 3 4 2" xfId="27402" xr:uid="{121DA141-42B5-4EA1-B0C7-5932D4F4FEA3}"/>
    <cellStyle name="Normal 5 9 3 5" xfId="15758" xr:uid="{00000000-0005-0000-0000-0000353A0000}"/>
    <cellStyle name="Normal 5 9 3 5 2" xfId="27403" xr:uid="{55056F2A-9766-474B-BB12-0A09D9C09BA2}"/>
    <cellStyle name="Normal 5 9 3 6" xfId="15759" xr:uid="{00000000-0005-0000-0000-0000363A0000}"/>
    <cellStyle name="Normal 5 9 4" xfId="15760" xr:uid="{00000000-0005-0000-0000-0000373A0000}"/>
    <cellStyle name="Normal 5 9 4 2" xfId="15761" xr:uid="{00000000-0005-0000-0000-0000383A0000}"/>
    <cellStyle name="Normal 5 9 4 2 2" xfId="15762" xr:uid="{00000000-0005-0000-0000-0000393A0000}"/>
    <cellStyle name="Normal 5 9 4 2 3" xfId="15763" xr:uid="{00000000-0005-0000-0000-00003A3A0000}"/>
    <cellStyle name="Normal 5 9 4 3" xfId="15764" xr:uid="{00000000-0005-0000-0000-00003B3A0000}"/>
    <cellStyle name="Normal 5 9 4 3 2" xfId="15765" xr:uid="{00000000-0005-0000-0000-00003C3A0000}"/>
    <cellStyle name="Normal 5 9 4 3 3" xfId="27406" xr:uid="{68875065-3049-443A-B7EB-3B6F9C9AF465}"/>
    <cellStyle name="Normal 5 9 4 4" xfId="15766" xr:uid="{00000000-0005-0000-0000-00003D3A0000}"/>
    <cellStyle name="Normal 5 9 5" xfId="15767" xr:uid="{00000000-0005-0000-0000-00003E3A0000}"/>
    <cellStyle name="Normal 5 9 5 2" xfId="15768" xr:uid="{00000000-0005-0000-0000-00003F3A0000}"/>
    <cellStyle name="Normal 5 9 5 3" xfId="15769" xr:uid="{00000000-0005-0000-0000-0000403A0000}"/>
    <cellStyle name="Normal 5 9 6" xfId="15770" xr:uid="{00000000-0005-0000-0000-0000413A0000}"/>
    <cellStyle name="Normal 5 9 7" xfId="15771" xr:uid="{00000000-0005-0000-0000-0000423A0000}"/>
    <cellStyle name="Normal 5 9 7 2" xfId="27410" xr:uid="{CEC97328-1DE6-4220-BBB5-B72842109744}"/>
    <cellStyle name="Normal 5 9 8" xfId="15772" xr:uid="{00000000-0005-0000-0000-0000433A0000}"/>
    <cellStyle name="Normal 5_Commitments" xfId="15773" xr:uid="{00000000-0005-0000-0000-0000443A0000}"/>
    <cellStyle name="Normal 50" xfId="2515" xr:uid="{00000000-0005-0000-0000-00009A090000}"/>
    <cellStyle name="Normal 50 2" xfId="15774" xr:uid="{00000000-0005-0000-0000-0000463A0000}"/>
    <cellStyle name="Normal 50 2 2" xfId="15775" xr:uid="{00000000-0005-0000-0000-0000473A0000}"/>
    <cellStyle name="Normal 50 3" xfId="15776" xr:uid="{00000000-0005-0000-0000-0000483A0000}"/>
    <cellStyle name="Normal 50 4" xfId="15777" xr:uid="{00000000-0005-0000-0000-0000493A0000}"/>
    <cellStyle name="Normal 50 5" xfId="15778" xr:uid="{00000000-0005-0000-0000-00004A3A0000}"/>
    <cellStyle name="Normal 50 6" xfId="5339" xr:uid="{00000000-0005-0000-0000-0000453A0000}"/>
    <cellStyle name="Normal 51" xfId="5338" xr:uid="{00000000-0005-0000-0000-00004B3A0000}"/>
    <cellStyle name="Normal 51 2" xfId="15779" xr:uid="{00000000-0005-0000-0000-00004C3A0000}"/>
    <cellStyle name="Normal 51 2 2" xfId="15780" xr:uid="{00000000-0005-0000-0000-00004D3A0000}"/>
    <cellStyle name="Normal 51 2 3" xfId="27412" xr:uid="{BD5DC2A5-2F1C-4CF6-B4EE-50EDF0DE8CB7}"/>
    <cellStyle name="Normal 51 3" xfId="40" xr:uid="{00000000-0005-0000-0000-00002C000000}"/>
    <cellStyle name="Normal 51 3 2" xfId="142" xr:uid="{00000000-0005-0000-0000-00002C000000}"/>
    <cellStyle name="Normal 51 3 2 2" xfId="20706" xr:uid="{9726B51F-B4C1-4D22-B17E-4E3597D8B05F}"/>
    <cellStyle name="Normal 51 3 3" xfId="15781" xr:uid="{00000000-0005-0000-0000-00004E3A0000}"/>
    <cellStyle name="Normal 51 3 4" xfId="20633" xr:uid="{AF1DAF43-4987-4BF5-B683-D1ED2A160946}"/>
    <cellStyle name="Normal 51 4" xfId="15782" xr:uid="{00000000-0005-0000-0000-00004F3A0000}"/>
    <cellStyle name="Normal 51 4 2" xfId="27413" xr:uid="{C86F5697-A3FA-4453-BBEC-14E3D4933FCC}"/>
    <cellStyle name="Normal 51 5" xfId="15783" xr:uid="{00000000-0005-0000-0000-0000503A0000}"/>
    <cellStyle name="Normal 51 6" xfId="15784" xr:uid="{00000000-0005-0000-0000-0000513A0000}"/>
    <cellStyle name="Normal 51 7" xfId="15785" xr:uid="{00000000-0005-0000-0000-0000523A0000}"/>
    <cellStyle name="Normal 51 8" xfId="23295" xr:uid="{F2F3D03F-981E-4D9E-9F01-5A296BFB78B1}"/>
    <cellStyle name="Normal 52" xfId="5295" xr:uid="{00000000-0005-0000-0000-0000533A0000}"/>
    <cellStyle name="Normal 52 2" xfId="5293" xr:uid="{00000000-0005-0000-0000-0000543A0000}"/>
    <cellStyle name="Normal 52 2 2" xfId="23287" xr:uid="{8F584817-00F3-48ED-8A13-027B03985D29}"/>
    <cellStyle name="Normal 52 3" xfId="41" xr:uid="{00000000-0005-0000-0000-00002D000000}"/>
    <cellStyle name="Normal 52 3 2" xfId="143" xr:uid="{00000000-0005-0000-0000-00002D000000}"/>
    <cellStyle name="Normal 52 3 2 2" xfId="20707" xr:uid="{CA80B8E9-FB1B-4B3F-83FF-E70117A99742}"/>
    <cellStyle name="Normal 52 3 3" xfId="20634" xr:uid="{1BB81221-410D-409A-8BD5-802034FCD980}"/>
    <cellStyle name="Normal 52 4" xfId="15786" xr:uid="{00000000-0005-0000-0000-0000563A0000}"/>
    <cellStyle name="Normal 52 4 2" xfId="27416" xr:uid="{D2E17DD9-1A80-4DBA-AEC8-41748A586031}"/>
    <cellStyle name="Normal 52 5" xfId="15787" xr:uid="{00000000-0005-0000-0000-0000573A0000}"/>
    <cellStyle name="Normal 52 6" xfId="23289" xr:uid="{7B20C701-9147-4652-9447-0EE59EC1A096}"/>
    <cellStyle name="Normal 53" xfId="2516" xr:uid="{00000000-0005-0000-0000-00009B090000}"/>
    <cellStyle name="Normal 53 2" xfId="15788" xr:uid="{00000000-0005-0000-0000-0000593A0000}"/>
    <cellStyle name="Normal 53 2 2" xfId="15789" xr:uid="{00000000-0005-0000-0000-00005A3A0000}"/>
    <cellStyle name="Normal 53 3" xfId="15790" xr:uid="{00000000-0005-0000-0000-00005B3A0000}"/>
    <cellStyle name="Normal 53 4" xfId="15791" xr:uid="{00000000-0005-0000-0000-00005C3A0000}"/>
    <cellStyle name="Normal 53 5" xfId="15792" xr:uid="{00000000-0005-0000-0000-00005D3A0000}"/>
    <cellStyle name="Normal 53 6" xfId="20118" xr:uid="{00000000-0005-0000-0000-00005E3A0000}"/>
    <cellStyle name="Normal 53 6 2" xfId="28508" xr:uid="{ABA0B0AE-C54B-4916-B37E-77750350BC43}"/>
    <cellStyle name="Normal 53 7" xfId="5290" xr:uid="{00000000-0005-0000-0000-0000583A0000}"/>
    <cellStyle name="Normal 53 7 2" xfId="23284" xr:uid="{03EA9A1F-258E-472A-BBBB-BA81C7289310}"/>
    <cellStyle name="Normal 54" xfId="15793" xr:uid="{00000000-0005-0000-0000-00005F3A0000}"/>
    <cellStyle name="Normal 54 2" xfId="15794" xr:uid="{00000000-0005-0000-0000-0000603A0000}"/>
    <cellStyle name="Normal 54 2 2" xfId="27420" xr:uid="{6C215413-65B4-4C6B-8FEF-8464050DF051}"/>
    <cellStyle name="Normal 54 3" xfId="42" xr:uid="{00000000-0005-0000-0000-00002E000000}"/>
    <cellStyle name="Normal 54 3 2" xfId="144" xr:uid="{00000000-0005-0000-0000-00002E000000}"/>
    <cellStyle name="Normal 54 3 2 2" xfId="20708" xr:uid="{A50D0AF5-5981-4019-823B-54BF044E1257}"/>
    <cellStyle name="Normal 54 3 3" xfId="15795" xr:uid="{00000000-0005-0000-0000-0000613A0000}"/>
    <cellStyle name="Normal 54 3 4" xfId="20635" xr:uid="{0DE59DFF-6A95-4D48-8B58-EACCE5FF8F83}"/>
    <cellStyle name="Normal 54 4" xfId="15796" xr:uid="{00000000-0005-0000-0000-0000623A0000}"/>
    <cellStyle name="Normal 54 5" xfId="27419" xr:uid="{FDB5B134-8972-4C12-B965-8A74E3A7A6C7}"/>
    <cellStyle name="Normal 55" xfId="15797" xr:uid="{00000000-0005-0000-0000-0000633A0000}"/>
    <cellStyle name="Normal 55 2" xfId="15798" xr:uid="{00000000-0005-0000-0000-0000643A0000}"/>
    <cellStyle name="Normal 55 2 2" xfId="27423" xr:uid="{D90B4B6B-FB75-46EB-9A0B-E0F9E15C9BB7}"/>
    <cellStyle name="Normal 55 3" xfId="29" xr:uid="{00000000-0005-0000-0000-00002F000000}"/>
    <cellStyle name="Normal 55 3 2" xfId="131" xr:uid="{00000000-0005-0000-0000-00002F000000}"/>
    <cellStyle name="Normal 55 3 2 2" xfId="20695" xr:uid="{FBB3EF7C-9A18-482D-936E-5CDE39AD2F6B}"/>
    <cellStyle name="Normal 55 3 3" xfId="15799" xr:uid="{00000000-0005-0000-0000-0000653A0000}"/>
    <cellStyle name="Normal 55 3 4" xfId="20622" xr:uid="{D8D7D220-4A8B-42A5-91B7-316FA135A9A6}"/>
    <cellStyle name="Normal 56" xfId="2517" xr:uid="{00000000-0005-0000-0000-00009C090000}"/>
    <cellStyle name="Normal 56 2" xfId="15801" xr:uid="{00000000-0005-0000-0000-0000673A0000}"/>
    <cellStyle name="Normal 56 2 2" xfId="15802" xr:uid="{00000000-0005-0000-0000-0000683A0000}"/>
    <cellStyle name="Normal 56 3" xfId="15803" xr:uid="{00000000-0005-0000-0000-0000693A0000}"/>
    <cellStyle name="Normal 56 4" xfId="15804" xr:uid="{00000000-0005-0000-0000-00006A3A0000}"/>
    <cellStyle name="Normal 56 5" xfId="15805" xr:uid="{00000000-0005-0000-0000-00006B3A0000}"/>
    <cellStyle name="Normal 56 6" xfId="15800" xr:uid="{00000000-0005-0000-0000-0000663A0000}"/>
    <cellStyle name="Normal 57" xfId="15806" xr:uid="{00000000-0005-0000-0000-00006C3A0000}"/>
    <cellStyle name="Normal 57 2" xfId="15807" xr:uid="{00000000-0005-0000-0000-00006D3A0000}"/>
    <cellStyle name="Normal 57 2 2" xfId="27428" xr:uid="{18FEC50D-2E30-4A92-A90A-9BE156D5C442}"/>
    <cellStyle name="Normal 57 3" xfId="43" xr:uid="{00000000-0005-0000-0000-000030000000}"/>
    <cellStyle name="Normal 57 3 2" xfId="145" xr:uid="{00000000-0005-0000-0000-000030000000}"/>
    <cellStyle name="Normal 57 3 2 2" xfId="20709" xr:uid="{F1693620-795B-4FC9-917F-85E5FE0020BB}"/>
    <cellStyle name="Normal 57 3 3" xfId="15808" xr:uid="{00000000-0005-0000-0000-00006E3A0000}"/>
    <cellStyle name="Normal 57 3 4" xfId="20636" xr:uid="{830BAAE1-C911-42E4-81AA-02965611E958}"/>
    <cellStyle name="Normal 58" xfId="15809" xr:uid="{00000000-0005-0000-0000-00006F3A0000}"/>
    <cellStyle name="Normal 58 2" xfId="15810" xr:uid="{00000000-0005-0000-0000-0000703A0000}"/>
    <cellStyle name="Normal 58 2 2" xfId="27429" xr:uid="{C1E6924C-1647-46E0-A619-AD87D71C0957}"/>
    <cellStyle name="Normal 58 3" xfId="44" xr:uid="{00000000-0005-0000-0000-000031000000}"/>
    <cellStyle name="Normal 58 3 2" xfId="146" xr:uid="{00000000-0005-0000-0000-000031000000}"/>
    <cellStyle name="Normal 58 3 2 2" xfId="20710" xr:uid="{3B90ADD8-83C9-45D7-B883-ED2810AE4EE0}"/>
    <cellStyle name="Normal 58 3 3" xfId="15811" xr:uid="{00000000-0005-0000-0000-0000713A0000}"/>
    <cellStyle name="Normal 58 3 4" xfId="20637" xr:uid="{6F9D6F89-D3B4-415D-9BB9-E5AF005F9355}"/>
    <cellStyle name="Normal 59" xfId="2518" xr:uid="{00000000-0005-0000-0000-00009D090000}"/>
    <cellStyle name="Normal 59 2" xfId="15813" xr:uid="{00000000-0005-0000-0000-0000733A0000}"/>
    <cellStyle name="Normal 59 2 2" xfId="15814" xr:uid="{00000000-0005-0000-0000-0000743A0000}"/>
    <cellStyle name="Normal 59 3" xfId="15815" xr:uid="{00000000-0005-0000-0000-0000753A0000}"/>
    <cellStyle name="Normal 59 4" xfId="15816" xr:uid="{00000000-0005-0000-0000-0000763A0000}"/>
    <cellStyle name="Normal 59 5" xfId="15817" xr:uid="{00000000-0005-0000-0000-0000773A0000}"/>
    <cellStyle name="Normal 59 6" xfId="15812" xr:uid="{00000000-0005-0000-0000-0000723A0000}"/>
    <cellStyle name="Normal 6" xfId="2519" xr:uid="{00000000-0005-0000-0000-00009E090000}"/>
    <cellStyle name="Normal 6 2" xfId="5336" xr:uid="{00000000-0005-0000-0000-0000793A0000}"/>
    <cellStyle name="Normal 6 2 2" xfId="15818" xr:uid="{00000000-0005-0000-0000-00007A3A0000}"/>
    <cellStyle name="Normal 6 2 2 2" xfId="15819" xr:uid="{00000000-0005-0000-0000-00007B3A0000}"/>
    <cellStyle name="Normal 6 2 2 3" xfId="15820" xr:uid="{00000000-0005-0000-0000-00007C3A0000}"/>
    <cellStyle name="Normal 6 2 2 3 2" xfId="27432" xr:uid="{A4707C16-48B1-4538-ABEE-0266D5D8A622}"/>
    <cellStyle name="Normal 6 2 2 4" xfId="15821" xr:uid="{00000000-0005-0000-0000-00007D3A0000}"/>
    <cellStyle name="Normal 6 2 3" xfId="15822" xr:uid="{00000000-0005-0000-0000-00007E3A0000}"/>
    <cellStyle name="Normal 6 2 3 2" xfId="15823" xr:uid="{00000000-0005-0000-0000-00007F3A0000}"/>
    <cellStyle name="Normal 6 2 3 2 2" xfId="15824" xr:uid="{00000000-0005-0000-0000-0000803A0000}"/>
    <cellStyle name="Normal 6 2 3 2 3" xfId="15825" xr:uid="{00000000-0005-0000-0000-0000813A0000}"/>
    <cellStyle name="Normal 6 2 3 3" xfId="15826" xr:uid="{00000000-0005-0000-0000-0000823A0000}"/>
    <cellStyle name="Normal 6 2 3 3 2" xfId="15827" xr:uid="{00000000-0005-0000-0000-0000833A0000}"/>
    <cellStyle name="Normal 6 2 3 3 3" xfId="27433" xr:uid="{5C57F92C-49A2-424A-B565-757804F3232C}"/>
    <cellStyle name="Normal 6 2 3 4" xfId="15828" xr:uid="{00000000-0005-0000-0000-0000843A0000}"/>
    <cellStyle name="Normal 6 2 4" xfId="15829" xr:uid="{00000000-0005-0000-0000-0000853A0000}"/>
    <cellStyle name="Normal 6 2 4 2" xfId="15830" xr:uid="{00000000-0005-0000-0000-0000863A0000}"/>
    <cellStyle name="Normal 6 2 4 3" xfId="15831" xr:uid="{00000000-0005-0000-0000-0000873A0000}"/>
    <cellStyle name="Normal 6 2 5" xfId="15832" xr:uid="{00000000-0005-0000-0000-0000883A0000}"/>
    <cellStyle name="Normal 6 2 5 2" xfId="15833" xr:uid="{00000000-0005-0000-0000-0000893A0000}"/>
    <cellStyle name="Normal 6 2 5 3" xfId="27434" xr:uid="{AFB19F68-46C8-44B1-8FE3-098378B57210}"/>
    <cellStyle name="Normal 6 2 6" xfId="15834" xr:uid="{00000000-0005-0000-0000-00008A3A0000}"/>
    <cellStyle name="Normal 6 2 6 2" xfId="27435" xr:uid="{9CC8539D-3CAA-4538-8E34-66AD41CE9FB7}"/>
    <cellStyle name="Normal 6 2 7" xfId="15835" xr:uid="{00000000-0005-0000-0000-00008B3A0000}"/>
    <cellStyle name="Normal 6 3" xfId="15836" xr:uid="{00000000-0005-0000-0000-00008C3A0000}"/>
    <cellStyle name="Normal 6 3 2" xfId="15837" xr:uid="{00000000-0005-0000-0000-00008D3A0000}"/>
    <cellStyle name="Normal 6 3 2 2" xfId="15838" xr:uid="{00000000-0005-0000-0000-00008E3A0000}"/>
    <cellStyle name="Normal 6 3 2 2 2" xfId="15839" xr:uid="{00000000-0005-0000-0000-00008F3A0000}"/>
    <cellStyle name="Normal 6 3 2 2 3" xfId="15840" xr:uid="{00000000-0005-0000-0000-0000903A0000}"/>
    <cellStyle name="Normal 6 3 2 3" xfId="15841" xr:uid="{00000000-0005-0000-0000-0000913A0000}"/>
    <cellStyle name="Normal 6 3 2 3 2" xfId="15842" xr:uid="{00000000-0005-0000-0000-0000923A0000}"/>
    <cellStyle name="Normal 6 3 2 3 3" xfId="27436" xr:uid="{17629E4D-E073-4321-A8F3-F0F3B78297E9}"/>
    <cellStyle name="Normal 6 3 2 4" xfId="15843" xr:uid="{00000000-0005-0000-0000-0000933A0000}"/>
    <cellStyle name="Normal 6 3 3" xfId="15844" xr:uid="{00000000-0005-0000-0000-0000943A0000}"/>
    <cellStyle name="Normal 6 3 3 2" xfId="15845" xr:uid="{00000000-0005-0000-0000-0000953A0000}"/>
    <cellStyle name="Normal 6 3 3 3" xfId="15846" xr:uid="{00000000-0005-0000-0000-0000963A0000}"/>
    <cellStyle name="Normal 6 3 4" xfId="15847" xr:uid="{00000000-0005-0000-0000-0000973A0000}"/>
    <cellStyle name="Normal 6 3 4 2" xfId="15848" xr:uid="{00000000-0005-0000-0000-0000983A0000}"/>
    <cellStyle name="Normal 6 3 4 3" xfId="27439" xr:uid="{8A803927-C788-4FF5-9B3C-5C7683A95DAB}"/>
    <cellStyle name="Normal 6 3 5" xfId="15849" xr:uid="{00000000-0005-0000-0000-0000993A0000}"/>
    <cellStyle name="Normal 6 4" xfId="15850" xr:uid="{00000000-0005-0000-0000-00009A3A0000}"/>
    <cellStyle name="Normal 6 4 2" xfId="15851" xr:uid="{00000000-0005-0000-0000-00009B3A0000}"/>
    <cellStyle name="Normal 6 4 2 2" xfId="15852" xr:uid="{00000000-0005-0000-0000-00009C3A0000}"/>
    <cellStyle name="Normal 6 4 2 3" xfId="15853" xr:uid="{00000000-0005-0000-0000-00009D3A0000}"/>
    <cellStyle name="Normal 6 4 3" xfId="15854" xr:uid="{00000000-0005-0000-0000-00009E3A0000}"/>
    <cellStyle name="Normal 6 4 4" xfId="15855" xr:uid="{00000000-0005-0000-0000-00009F3A0000}"/>
    <cellStyle name="Normal 6 4 4 2" xfId="27443" xr:uid="{BFDF5511-1E9C-4755-B754-AFFB6DEDFB69}"/>
    <cellStyle name="Normal 6 4 5" xfId="15856" xr:uid="{00000000-0005-0000-0000-0000A03A0000}"/>
    <cellStyle name="Normal 6 4 5 2" xfId="27444" xr:uid="{7DDC0213-CCD7-4855-88B4-429D29EDEF51}"/>
    <cellStyle name="Normal 6 4 6" xfId="15857" xr:uid="{00000000-0005-0000-0000-0000A13A0000}"/>
    <cellStyle name="Normal 6 5" xfId="15858" xr:uid="{00000000-0005-0000-0000-0000A23A0000}"/>
    <cellStyle name="Normal 6 5 2" xfId="15859" xr:uid="{00000000-0005-0000-0000-0000A33A0000}"/>
    <cellStyle name="Normal 6 5 2 2" xfId="15860" xr:uid="{00000000-0005-0000-0000-0000A43A0000}"/>
    <cellStyle name="Normal 6 5 2 2 2" xfId="27447" xr:uid="{01A3801E-A226-4FFD-A836-1F3E5845FD51}"/>
    <cellStyle name="Normal 6 5 3" xfId="15861" xr:uid="{00000000-0005-0000-0000-0000A53A0000}"/>
    <cellStyle name="Normal 6 5 3 2" xfId="27448" xr:uid="{E0E81383-8103-4D47-B38E-06AD583A4BE6}"/>
    <cellStyle name="Normal 6 5 4" xfId="27446" xr:uid="{0DB5E32C-770C-482A-8D43-30D9679C1BBD}"/>
    <cellStyle name="Normal 6 6" xfId="15862" xr:uid="{00000000-0005-0000-0000-0000A63A0000}"/>
    <cellStyle name="Normal 6 6 2" xfId="15863" xr:uid="{00000000-0005-0000-0000-0000A73A0000}"/>
    <cellStyle name="Normal 6 6 2 2" xfId="27449" xr:uid="{313816D3-4CDC-4D25-A722-BC5A02A94821}"/>
    <cellStyle name="Normal 6 7" xfId="15864" xr:uid="{00000000-0005-0000-0000-0000A83A0000}"/>
    <cellStyle name="Normal 6 8" xfId="5337" xr:uid="{00000000-0005-0000-0000-0000783A0000}"/>
    <cellStyle name="Normal 60" xfId="15865" xr:uid="{00000000-0005-0000-0000-0000A93A0000}"/>
    <cellStyle name="Normal 60 2" xfId="15866" xr:uid="{00000000-0005-0000-0000-0000AA3A0000}"/>
    <cellStyle name="Normal 60 2 2" xfId="27451" xr:uid="{97717B03-0B8B-425E-B604-027F5FAC495F}"/>
    <cellStyle name="Normal 60 3" xfId="45" xr:uid="{00000000-0005-0000-0000-000032000000}"/>
    <cellStyle name="Normal 60 3 2" xfId="147" xr:uid="{00000000-0005-0000-0000-000032000000}"/>
    <cellStyle name="Normal 60 3 2 2" xfId="20711" xr:uid="{9F637453-4F2F-4DEB-9EDE-1C96E1904BF2}"/>
    <cellStyle name="Normal 60 3 3" xfId="15867" xr:uid="{00000000-0005-0000-0000-0000AB3A0000}"/>
    <cellStyle name="Normal 60 3 4" xfId="20638" xr:uid="{471A16C8-40DD-4E4B-835E-460D772BF0A2}"/>
    <cellStyle name="Normal 61" xfId="15868" xr:uid="{00000000-0005-0000-0000-0000AC3A0000}"/>
    <cellStyle name="Normal 61 2" xfId="15869" xr:uid="{00000000-0005-0000-0000-0000AD3A0000}"/>
    <cellStyle name="Normal 61 2 2" xfId="27452" xr:uid="{D546E81C-1265-4450-BC74-0BA807F65185}"/>
    <cellStyle name="Normal 61 3" xfId="31" xr:uid="{00000000-0005-0000-0000-000033000000}"/>
    <cellStyle name="Normal 61 3 2" xfId="133" xr:uid="{00000000-0005-0000-0000-000033000000}"/>
    <cellStyle name="Normal 61 3 2 2" xfId="20697" xr:uid="{2A9301E8-E949-4D7D-93B5-FFF00594CB98}"/>
    <cellStyle name="Normal 61 3 3" xfId="20624" xr:uid="{3AA60C75-5234-42E4-94CD-6A7B6A73BC89}"/>
    <cellStyle name="Normal 62" xfId="2520" xr:uid="{00000000-0005-0000-0000-00009F090000}"/>
    <cellStyle name="Normal 62 2" xfId="15871" xr:uid="{00000000-0005-0000-0000-0000AF3A0000}"/>
    <cellStyle name="Normal 62 2 2" xfId="15872" xr:uid="{00000000-0005-0000-0000-0000B03A0000}"/>
    <cellStyle name="Normal 62 3" xfId="15873" xr:uid="{00000000-0005-0000-0000-0000B13A0000}"/>
    <cellStyle name="Normal 62 4" xfId="15874" xr:uid="{00000000-0005-0000-0000-0000B23A0000}"/>
    <cellStyle name="Normal 62 5" xfId="15875" xr:uid="{00000000-0005-0000-0000-0000B33A0000}"/>
    <cellStyle name="Normal 62 6" xfId="15870" xr:uid="{00000000-0005-0000-0000-0000AE3A0000}"/>
    <cellStyle name="Normal 63" xfId="15876" xr:uid="{00000000-0005-0000-0000-0000B43A0000}"/>
    <cellStyle name="Normal 63 2" xfId="15877" xr:uid="{00000000-0005-0000-0000-0000B53A0000}"/>
    <cellStyle name="Normal 63 2 2" xfId="27456" xr:uid="{552C66F5-44C5-4D78-A3B8-DBC16C751516}"/>
    <cellStyle name="Normal 64" xfId="15878" xr:uid="{00000000-0005-0000-0000-0000B63A0000}"/>
    <cellStyle name="Normal 64 2" xfId="15879" xr:uid="{00000000-0005-0000-0000-0000B73A0000}"/>
    <cellStyle name="Normal 64 2 2" xfId="27458" xr:uid="{6029E0D4-A32A-441F-9F09-FF77E07AF0EE}"/>
    <cellStyle name="Normal 65" xfId="15880" xr:uid="{00000000-0005-0000-0000-0000B83A0000}"/>
    <cellStyle name="Normal 65 2" xfId="15881" xr:uid="{00000000-0005-0000-0000-0000B93A0000}"/>
    <cellStyle name="Normal 65 2 2" xfId="27459" xr:uid="{C7AA69F2-8A12-4311-A506-F198C95DE4E0}"/>
    <cellStyle name="Normal 66" xfId="15882" xr:uid="{00000000-0005-0000-0000-0000BA3A0000}"/>
    <cellStyle name="Normal 66 2" xfId="15883" xr:uid="{00000000-0005-0000-0000-0000BB3A0000}"/>
    <cellStyle name="Normal 66 2 2" xfId="27460" xr:uid="{F3AF5A4C-D3F3-49A2-89AA-FBE67850ECE6}"/>
    <cellStyle name="Normal 67" xfId="15884" xr:uid="{00000000-0005-0000-0000-0000BC3A0000}"/>
    <cellStyle name="Normal 67 2" xfId="15885" xr:uid="{00000000-0005-0000-0000-0000BD3A0000}"/>
    <cellStyle name="Normal 67 2 2" xfId="27462" xr:uid="{5321091F-EDE7-4149-B325-220405D5A4AF}"/>
    <cellStyle name="Normal 68" xfId="15886" xr:uid="{00000000-0005-0000-0000-0000BE3A0000}"/>
    <cellStyle name="Normal 68 2" xfId="15887" xr:uid="{00000000-0005-0000-0000-0000BF3A0000}"/>
    <cellStyle name="Normal 68 2 2" xfId="27463" xr:uid="{CE99CE1F-3E71-4DFA-8080-F1976420643B}"/>
    <cellStyle name="Normal 69" xfId="15888" xr:uid="{00000000-0005-0000-0000-0000C03A0000}"/>
    <cellStyle name="Normal 69 2" xfId="15889" xr:uid="{00000000-0005-0000-0000-0000C13A0000}"/>
    <cellStyle name="Normal 69 2 2" xfId="27464" xr:uid="{7C810EF5-C759-408F-8ACF-187754620064}"/>
    <cellStyle name="Normal 7" xfId="2521" xr:uid="{00000000-0005-0000-0000-0000A0090000}"/>
    <cellStyle name="Normal 7 10" xfId="2522" xr:uid="{00000000-0005-0000-0000-0000A1090000}"/>
    <cellStyle name="Normal 7 10 2" xfId="15890" xr:uid="{00000000-0005-0000-0000-0000C43A0000}"/>
    <cellStyle name="Normal 7 10 3" xfId="15891" xr:uid="{00000000-0005-0000-0000-0000C53A0000}"/>
    <cellStyle name="Normal 7 11" xfId="2523" xr:uid="{00000000-0005-0000-0000-0000A2090000}"/>
    <cellStyle name="Normal 7 11 2" xfId="15892" xr:uid="{00000000-0005-0000-0000-0000C73A0000}"/>
    <cellStyle name="Normal 7 11 3" xfId="15893" xr:uid="{00000000-0005-0000-0000-0000C83A0000}"/>
    <cellStyle name="Normal 7 12" xfId="2524" xr:uid="{00000000-0005-0000-0000-0000A3090000}"/>
    <cellStyle name="Normal 7 12 2" xfId="15894" xr:uid="{00000000-0005-0000-0000-0000CA3A0000}"/>
    <cellStyle name="Normal 7 12 3" xfId="15895" xr:uid="{00000000-0005-0000-0000-0000CB3A0000}"/>
    <cellStyle name="Normal 7 13" xfId="2525" xr:uid="{00000000-0005-0000-0000-0000A4090000}"/>
    <cellStyle name="Normal 7 13 2" xfId="15897" xr:uid="{00000000-0005-0000-0000-0000CD3A0000}"/>
    <cellStyle name="Normal 7 13 3" xfId="15898" xr:uid="{00000000-0005-0000-0000-0000CE3A0000}"/>
    <cellStyle name="Normal 7 14" xfId="2526" xr:uid="{00000000-0005-0000-0000-0000A5090000}"/>
    <cellStyle name="Normal 7 14 2" xfId="15899" xr:uid="{00000000-0005-0000-0000-0000D03A0000}"/>
    <cellStyle name="Normal 7 14 3" xfId="15900" xr:uid="{00000000-0005-0000-0000-0000D13A0000}"/>
    <cellStyle name="Normal 7 15" xfId="2527" xr:uid="{00000000-0005-0000-0000-0000A6090000}"/>
    <cellStyle name="Normal 7 15 2" xfId="15901" xr:uid="{00000000-0005-0000-0000-0000D33A0000}"/>
    <cellStyle name="Normal 7 15 3" xfId="15902" xr:uid="{00000000-0005-0000-0000-0000D43A0000}"/>
    <cellStyle name="Normal 7 16" xfId="2528" xr:uid="{00000000-0005-0000-0000-0000A7090000}"/>
    <cellStyle name="Normal 7 16 2" xfId="15904" xr:uid="{00000000-0005-0000-0000-0000D63A0000}"/>
    <cellStyle name="Normal 7 16 3" xfId="15905" xr:uid="{00000000-0005-0000-0000-0000D73A0000}"/>
    <cellStyle name="Normal 7 17" xfId="2529" xr:uid="{00000000-0005-0000-0000-0000A8090000}"/>
    <cellStyle name="Normal 7 17 2" xfId="15907" xr:uid="{00000000-0005-0000-0000-0000D93A0000}"/>
    <cellStyle name="Normal 7 17 3" xfId="15908" xr:uid="{00000000-0005-0000-0000-0000DA3A0000}"/>
    <cellStyle name="Normal 7 18" xfId="2530" xr:uid="{00000000-0005-0000-0000-0000A9090000}"/>
    <cellStyle name="Normal 7 18 2" xfId="15910" xr:uid="{00000000-0005-0000-0000-0000DC3A0000}"/>
    <cellStyle name="Normal 7 18 3" xfId="15911" xr:uid="{00000000-0005-0000-0000-0000DD3A0000}"/>
    <cellStyle name="Normal 7 19" xfId="2531" xr:uid="{00000000-0005-0000-0000-0000AA090000}"/>
    <cellStyle name="Normal 7 19 2" xfId="15912" xr:uid="{00000000-0005-0000-0000-0000DF3A0000}"/>
    <cellStyle name="Normal 7 19 3" xfId="15913" xr:uid="{00000000-0005-0000-0000-0000E03A0000}"/>
    <cellStyle name="Normal 7 2" xfId="2532" xr:uid="{00000000-0005-0000-0000-0000AB090000}"/>
    <cellStyle name="Normal 7 2 10" xfId="2533" xr:uid="{00000000-0005-0000-0000-0000AC090000}"/>
    <cellStyle name="Normal 7 2 10 2" xfId="15915" xr:uid="{00000000-0005-0000-0000-0000E33A0000}"/>
    <cellStyle name="Normal 7 2 10 3" xfId="15916" xr:uid="{00000000-0005-0000-0000-0000E43A0000}"/>
    <cellStyle name="Normal 7 2 11" xfId="2534" xr:uid="{00000000-0005-0000-0000-0000AD090000}"/>
    <cellStyle name="Normal 7 2 11 2" xfId="15918" xr:uid="{00000000-0005-0000-0000-0000E63A0000}"/>
    <cellStyle name="Normal 7 2 11 3" xfId="15919" xr:uid="{00000000-0005-0000-0000-0000E73A0000}"/>
    <cellStyle name="Normal 7 2 12" xfId="2535" xr:uid="{00000000-0005-0000-0000-0000AE090000}"/>
    <cellStyle name="Normal 7 2 12 2" xfId="15920" xr:uid="{00000000-0005-0000-0000-0000E93A0000}"/>
    <cellStyle name="Normal 7 2 12 3" xfId="15921" xr:uid="{00000000-0005-0000-0000-0000EA3A0000}"/>
    <cellStyle name="Normal 7 2 13" xfId="2536" xr:uid="{00000000-0005-0000-0000-0000AF090000}"/>
    <cellStyle name="Normal 7 2 13 2" xfId="15923" xr:uid="{00000000-0005-0000-0000-0000EC3A0000}"/>
    <cellStyle name="Normal 7 2 13 3" xfId="15924" xr:uid="{00000000-0005-0000-0000-0000ED3A0000}"/>
    <cellStyle name="Normal 7 2 14" xfId="2537" xr:uid="{00000000-0005-0000-0000-0000B0090000}"/>
    <cellStyle name="Normal 7 2 14 2" xfId="15925" xr:uid="{00000000-0005-0000-0000-0000EF3A0000}"/>
    <cellStyle name="Normal 7 2 14 3" xfId="15926" xr:uid="{00000000-0005-0000-0000-0000F03A0000}"/>
    <cellStyle name="Normal 7 2 15" xfId="2538" xr:uid="{00000000-0005-0000-0000-0000B1090000}"/>
    <cellStyle name="Normal 7 2 15 2" xfId="15927" xr:uid="{00000000-0005-0000-0000-0000F23A0000}"/>
    <cellStyle name="Normal 7 2 15 3" xfId="15928" xr:uid="{00000000-0005-0000-0000-0000F33A0000}"/>
    <cellStyle name="Normal 7 2 16" xfId="2539" xr:uid="{00000000-0005-0000-0000-0000B2090000}"/>
    <cellStyle name="Normal 7 2 16 2" xfId="15929" xr:uid="{00000000-0005-0000-0000-0000F53A0000}"/>
    <cellStyle name="Normal 7 2 16 3" xfId="15930" xr:uid="{00000000-0005-0000-0000-0000F63A0000}"/>
    <cellStyle name="Normal 7 2 17" xfId="2540" xr:uid="{00000000-0005-0000-0000-0000B3090000}"/>
    <cellStyle name="Normal 7 2 17 2" xfId="15931" xr:uid="{00000000-0005-0000-0000-0000F83A0000}"/>
    <cellStyle name="Normal 7 2 17 3" xfId="15932" xr:uid="{00000000-0005-0000-0000-0000F93A0000}"/>
    <cellStyle name="Normal 7 2 18" xfId="2541" xr:uid="{00000000-0005-0000-0000-0000B4090000}"/>
    <cellStyle name="Normal 7 2 18 2" xfId="15933" xr:uid="{00000000-0005-0000-0000-0000FB3A0000}"/>
    <cellStyle name="Normal 7 2 18 3" xfId="15934" xr:uid="{00000000-0005-0000-0000-0000FC3A0000}"/>
    <cellStyle name="Normal 7 2 19" xfId="2542" xr:uid="{00000000-0005-0000-0000-0000B5090000}"/>
    <cellStyle name="Normal 7 2 19 2" xfId="15935" xr:uid="{00000000-0005-0000-0000-0000FE3A0000}"/>
    <cellStyle name="Normal 7 2 19 3" xfId="15936" xr:uid="{00000000-0005-0000-0000-0000FF3A0000}"/>
    <cellStyle name="Normal 7 2 2" xfId="2543" xr:uid="{00000000-0005-0000-0000-0000B6090000}"/>
    <cellStyle name="Normal 7 2 2 10" xfId="15937" xr:uid="{00000000-0005-0000-0000-0000013B0000}"/>
    <cellStyle name="Normal 7 2 2 10 2" xfId="27474" xr:uid="{7E67E617-BB42-45E1-BD8A-D9DA488F70F8}"/>
    <cellStyle name="Normal 7 2 2 11" xfId="15938" xr:uid="{00000000-0005-0000-0000-0000023B0000}"/>
    <cellStyle name="Normal 7 2 2 2" xfId="15939" xr:uid="{00000000-0005-0000-0000-0000033B0000}"/>
    <cellStyle name="Normal 7 2 2 2 10" xfId="15940" xr:uid="{00000000-0005-0000-0000-0000043B0000}"/>
    <cellStyle name="Normal 7 2 2 2 2" xfId="15941" xr:uid="{00000000-0005-0000-0000-0000053B0000}"/>
    <cellStyle name="Normal 7 2 2 2 2 2" xfId="15942" xr:uid="{00000000-0005-0000-0000-0000063B0000}"/>
    <cellStyle name="Normal 7 2 2 2 2 2 2" xfId="15943" xr:uid="{00000000-0005-0000-0000-0000073B0000}"/>
    <cellStyle name="Normal 7 2 2 2 2 2 2 2" xfId="15944" xr:uid="{00000000-0005-0000-0000-0000083B0000}"/>
    <cellStyle name="Normal 7 2 2 2 2 2 2 2 2" xfId="15945" xr:uid="{00000000-0005-0000-0000-0000093B0000}"/>
    <cellStyle name="Normal 7 2 2 2 2 2 2 2 3" xfId="15946" xr:uid="{00000000-0005-0000-0000-00000A3B0000}"/>
    <cellStyle name="Normal 7 2 2 2 2 2 2 3" xfId="15947" xr:uid="{00000000-0005-0000-0000-00000B3B0000}"/>
    <cellStyle name="Normal 7 2 2 2 2 2 2 4" xfId="15948" xr:uid="{00000000-0005-0000-0000-00000C3B0000}"/>
    <cellStyle name="Normal 7 2 2 2 2 2 2 4 2" xfId="27475" xr:uid="{C6830B80-0B4C-4C44-AF45-A2FEF8CCFEC3}"/>
    <cellStyle name="Normal 7 2 2 2 2 2 2 5" xfId="15949" xr:uid="{00000000-0005-0000-0000-00000D3B0000}"/>
    <cellStyle name="Normal 7 2 2 2 2 2 2 5 2" xfId="27476" xr:uid="{50BA80AF-C336-4707-AAB3-A625291AF08F}"/>
    <cellStyle name="Normal 7 2 2 2 2 2 2 6" xfId="15950" xr:uid="{00000000-0005-0000-0000-00000E3B0000}"/>
    <cellStyle name="Normal 7 2 2 2 2 2 3" xfId="15951" xr:uid="{00000000-0005-0000-0000-00000F3B0000}"/>
    <cellStyle name="Normal 7 2 2 2 2 2 3 2" xfId="15952" xr:uid="{00000000-0005-0000-0000-0000103B0000}"/>
    <cellStyle name="Normal 7 2 2 2 2 2 3 2 2" xfId="15953" xr:uid="{00000000-0005-0000-0000-0000113B0000}"/>
    <cellStyle name="Normal 7 2 2 2 2 2 3 2 3" xfId="15954" xr:uid="{00000000-0005-0000-0000-0000123B0000}"/>
    <cellStyle name="Normal 7 2 2 2 2 2 3 3" xfId="15955" xr:uid="{00000000-0005-0000-0000-0000133B0000}"/>
    <cellStyle name="Normal 7 2 2 2 2 2 3 3 2" xfId="15956" xr:uid="{00000000-0005-0000-0000-0000143B0000}"/>
    <cellStyle name="Normal 7 2 2 2 2 2 3 3 3" xfId="27477" xr:uid="{B0A25645-81E8-4861-A114-BE30B3FA4AB5}"/>
    <cellStyle name="Normal 7 2 2 2 2 2 3 4" xfId="15957" xr:uid="{00000000-0005-0000-0000-0000153B0000}"/>
    <cellStyle name="Normal 7 2 2 2 2 2 4" xfId="15958" xr:uid="{00000000-0005-0000-0000-0000163B0000}"/>
    <cellStyle name="Normal 7 2 2 2 2 2 4 2" xfId="15959" xr:uid="{00000000-0005-0000-0000-0000173B0000}"/>
    <cellStyle name="Normal 7 2 2 2 2 2 4 3" xfId="15960" xr:uid="{00000000-0005-0000-0000-0000183B0000}"/>
    <cellStyle name="Normal 7 2 2 2 2 2 5" xfId="15961" xr:uid="{00000000-0005-0000-0000-0000193B0000}"/>
    <cellStyle name="Normal 7 2 2 2 2 2 6" xfId="15962" xr:uid="{00000000-0005-0000-0000-00001A3B0000}"/>
    <cellStyle name="Normal 7 2 2 2 2 2 6 2" xfId="27478" xr:uid="{2DC71764-8400-481D-9CE5-1154A5C0AC81}"/>
    <cellStyle name="Normal 7 2 2 2 2 2 7" xfId="15963" xr:uid="{00000000-0005-0000-0000-00001B3B0000}"/>
    <cellStyle name="Normal 7 2 2 2 2 2 7 2" xfId="27479" xr:uid="{50250664-D7F7-432F-AACA-F0FE2C25A720}"/>
    <cellStyle name="Normal 7 2 2 2 2 2 8" xfId="15964" xr:uid="{00000000-0005-0000-0000-00001C3B0000}"/>
    <cellStyle name="Normal 7 2 2 2 2 3" xfId="15965" xr:uid="{00000000-0005-0000-0000-00001D3B0000}"/>
    <cellStyle name="Normal 7 2 2 2 2 3 2" xfId="15966" xr:uid="{00000000-0005-0000-0000-00001E3B0000}"/>
    <cellStyle name="Normal 7 2 2 2 2 3 2 2" xfId="15967" xr:uid="{00000000-0005-0000-0000-00001F3B0000}"/>
    <cellStyle name="Normal 7 2 2 2 2 3 2 3" xfId="15968" xr:uid="{00000000-0005-0000-0000-0000203B0000}"/>
    <cellStyle name="Normal 7 2 2 2 2 3 3" xfId="15969" xr:uid="{00000000-0005-0000-0000-0000213B0000}"/>
    <cellStyle name="Normal 7 2 2 2 2 3 4" xfId="15970" xr:uid="{00000000-0005-0000-0000-0000223B0000}"/>
    <cellStyle name="Normal 7 2 2 2 2 3 4 2" xfId="27480" xr:uid="{74991B3E-9F33-4DA6-8F07-1DF4DF9DD360}"/>
    <cellStyle name="Normal 7 2 2 2 2 3 5" xfId="15971" xr:uid="{00000000-0005-0000-0000-0000233B0000}"/>
    <cellStyle name="Normal 7 2 2 2 2 3 5 2" xfId="27481" xr:uid="{6D3A2363-30D8-4BCE-945F-D02EC3F71740}"/>
    <cellStyle name="Normal 7 2 2 2 2 3 6" xfId="15972" xr:uid="{00000000-0005-0000-0000-0000243B0000}"/>
    <cellStyle name="Normal 7 2 2 2 2 4" xfId="15973" xr:uid="{00000000-0005-0000-0000-0000253B0000}"/>
    <cellStyle name="Normal 7 2 2 2 2 4 2" xfId="15974" xr:uid="{00000000-0005-0000-0000-0000263B0000}"/>
    <cellStyle name="Normal 7 2 2 2 2 4 2 2" xfId="15975" xr:uid="{00000000-0005-0000-0000-0000273B0000}"/>
    <cellStyle name="Normal 7 2 2 2 2 4 2 3" xfId="15976" xr:uid="{00000000-0005-0000-0000-0000283B0000}"/>
    <cellStyle name="Normal 7 2 2 2 2 4 3" xfId="15977" xr:uid="{00000000-0005-0000-0000-0000293B0000}"/>
    <cellStyle name="Normal 7 2 2 2 2 4 3 2" xfId="15978" xr:uid="{00000000-0005-0000-0000-00002A3B0000}"/>
    <cellStyle name="Normal 7 2 2 2 2 4 3 3" xfId="27482" xr:uid="{4A5A4179-4D69-40F2-BA55-74EDD7EE365A}"/>
    <cellStyle name="Normal 7 2 2 2 2 4 4" xfId="15979" xr:uid="{00000000-0005-0000-0000-00002B3B0000}"/>
    <cellStyle name="Normal 7 2 2 2 2 5" xfId="15980" xr:uid="{00000000-0005-0000-0000-00002C3B0000}"/>
    <cellStyle name="Normal 7 2 2 2 2 5 2" xfId="15981" xr:uid="{00000000-0005-0000-0000-00002D3B0000}"/>
    <cellStyle name="Normal 7 2 2 2 2 5 3" xfId="15982" xr:uid="{00000000-0005-0000-0000-00002E3B0000}"/>
    <cellStyle name="Normal 7 2 2 2 2 6" xfId="15983" xr:uid="{00000000-0005-0000-0000-00002F3B0000}"/>
    <cellStyle name="Normal 7 2 2 2 2 7" xfId="15984" xr:uid="{00000000-0005-0000-0000-0000303B0000}"/>
    <cellStyle name="Normal 7 2 2 2 2 7 2" xfId="27483" xr:uid="{93CBAB74-41DB-4191-8162-044C5D0DCD6E}"/>
    <cellStyle name="Normal 7 2 2 2 2 8" xfId="15985" xr:uid="{00000000-0005-0000-0000-0000313B0000}"/>
    <cellStyle name="Normal 7 2 2 2 2 8 2" xfId="27484" xr:uid="{536CE714-7D2C-4635-BC67-03694762DC8B}"/>
    <cellStyle name="Normal 7 2 2 2 2 9" xfId="15986" xr:uid="{00000000-0005-0000-0000-0000323B0000}"/>
    <cellStyle name="Normal 7 2 2 2 3" xfId="15987" xr:uid="{00000000-0005-0000-0000-0000333B0000}"/>
    <cellStyle name="Normal 7 2 2 2 3 2" xfId="15988" xr:uid="{00000000-0005-0000-0000-0000343B0000}"/>
    <cellStyle name="Normal 7 2 2 2 3 2 2" xfId="15989" xr:uid="{00000000-0005-0000-0000-0000353B0000}"/>
    <cellStyle name="Normal 7 2 2 2 3 2 2 2" xfId="15990" xr:uid="{00000000-0005-0000-0000-0000363B0000}"/>
    <cellStyle name="Normal 7 2 2 2 3 2 2 3" xfId="15991" xr:uid="{00000000-0005-0000-0000-0000373B0000}"/>
    <cellStyle name="Normal 7 2 2 2 3 2 3" xfId="15992" xr:uid="{00000000-0005-0000-0000-0000383B0000}"/>
    <cellStyle name="Normal 7 2 2 2 3 2 4" xfId="15993" xr:uid="{00000000-0005-0000-0000-0000393B0000}"/>
    <cellStyle name="Normal 7 2 2 2 3 2 4 2" xfId="27485" xr:uid="{22D7A389-A2C4-42F7-9E75-476885167034}"/>
    <cellStyle name="Normal 7 2 2 2 3 2 5" xfId="15994" xr:uid="{00000000-0005-0000-0000-00003A3B0000}"/>
    <cellStyle name="Normal 7 2 2 2 3 2 5 2" xfId="27486" xr:uid="{96F55010-82A7-4A3E-9DF2-4D80B92A55FB}"/>
    <cellStyle name="Normal 7 2 2 2 3 2 6" xfId="15995" xr:uid="{00000000-0005-0000-0000-00003B3B0000}"/>
    <cellStyle name="Normal 7 2 2 2 3 3" xfId="15996" xr:uid="{00000000-0005-0000-0000-00003C3B0000}"/>
    <cellStyle name="Normal 7 2 2 2 3 3 2" xfId="15997" xr:uid="{00000000-0005-0000-0000-00003D3B0000}"/>
    <cellStyle name="Normal 7 2 2 2 3 3 2 2" xfId="15998" xr:uid="{00000000-0005-0000-0000-00003E3B0000}"/>
    <cellStyle name="Normal 7 2 2 2 3 3 2 3" xfId="15999" xr:uid="{00000000-0005-0000-0000-00003F3B0000}"/>
    <cellStyle name="Normal 7 2 2 2 3 3 3" xfId="16000" xr:uid="{00000000-0005-0000-0000-0000403B0000}"/>
    <cellStyle name="Normal 7 2 2 2 3 3 3 2" xfId="16001" xr:uid="{00000000-0005-0000-0000-0000413B0000}"/>
    <cellStyle name="Normal 7 2 2 2 3 3 3 3" xfId="27487" xr:uid="{1B39A396-FE4B-4998-A238-CB90FAED511D}"/>
    <cellStyle name="Normal 7 2 2 2 3 3 4" xfId="16002" xr:uid="{00000000-0005-0000-0000-0000423B0000}"/>
    <cellStyle name="Normal 7 2 2 2 3 4" xfId="16003" xr:uid="{00000000-0005-0000-0000-0000433B0000}"/>
    <cellStyle name="Normal 7 2 2 2 3 4 2" xfId="16004" xr:uid="{00000000-0005-0000-0000-0000443B0000}"/>
    <cellStyle name="Normal 7 2 2 2 3 4 3" xfId="16005" xr:uid="{00000000-0005-0000-0000-0000453B0000}"/>
    <cellStyle name="Normal 7 2 2 2 3 5" xfId="16006" xr:uid="{00000000-0005-0000-0000-0000463B0000}"/>
    <cellStyle name="Normal 7 2 2 2 3 6" xfId="16007" xr:uid="{00000000-0005-0000-0000-0000473B0000}"/>
    <cellStyle name="Normal 7 2 2 2 3 6 2" xfId="27488" xr:uid="{23A89D83-A637-4482-A776-761AED2AD481}"/>
    <cellStyle name="Normal 7 2 2 2 3 7" xfId="16008" xr:uid="{00000000-0005-0000-0000-0000483B0000}"/>
    <cellStyle name="Normal 7 2 2 2 3 7 2" xfId="27489" xr:uid="{B54E5A62-D1E1-47BB-B9EF-CE84562FE65E}"/>
    <cellStyle name="Normal 7 2 2 2 3 8" xfId="16009" xr:uid="{00000000-0005-0000-0000-0000493B0000}"/>
    <cellStyle name="Normal 7 2 2 2 4" xfId="16010" xr:uid="{00000000-0005-0000-0000-00004A3B0000}"/>
    <cellStyle name="Normal 7 2 2 2 4 2" xfId="16011" xr:uid="{00000000-0005-0000-0000-00004B3B0000}"/>
    <cellStyle name="Normal 7 2 2 2 4 2 2" xfId="16012" xr:uid="{00000000-0005-0000-0000-00004C3B0000}"/>
    <cellStyle name="Normal 7 2 2 2 4 2 3" xfId="16013" xr:uid="{00000000-0005-0000-0000-00004D3B0000}"/>
    <cellStyle name="Normal 7 2 2 2 4 2 3 2" xfId="27490" xr:uid="{BEA5B564-403B-4951-8BEE-78694D9F0AC2}"/>
    <cellStyle name="Normal 7 2 2 2 4 2 4" xfId="16014" xr:uid="{00000000-0005-0000-0000-00004E3B0000}"/>
    <cellStyle name="Normal 7 2 2 2 4 3" xfId="16015" xr:uid="{00000000-0005-0000-0000-00004F3B0000}"/>
    <cellStyle name="Normal 7 2 2 2 4 4" xfId="16016" xr:uid="{00000000-0005-0000-0000-0000503B0000}"/>
    <cellStyle name="Normal 7 2 2 2 4 4 2" xfId="27491" xr:uid="{4D857970-8802-42D0-BD18-FD8A9A2A70E6}"/>
    <cellStyle name="Normal 7 2 2 2 4 5" xfId="16017" xr:uid="{00000000-0005-0000-0000-0000513B0000}"/>
    <cellStyle name="Normal 7 2 2 2 4 5 2" xfId="27492" xr:uid="{817F7AAE-690A-40C5-9059-66D2A1BE0681}"/>
    <cellStyle name="Normal 7 2 2 2 4 6" xfId="16018" xr:uid="{00000000-0005-0000-0000-0000523B0000}"/>
    <cellStyle name="Normal 7 2 2 2 5" xfId="16019" xr:uid="{00000000-0005-0000-0000-0000533B0000}"/>
    <cellStyle name="Normal 7 2 2 2 5 2" xfId="16020" xr:uid="{00000000-0005-0000-0000-0000543B0000}"/>
    <cellStyle name="Normal 7 2 2 2 5 2 2" xfId="16021" xr:uid="{00000000-0005-0000-0000-0000553B0000}"/>
    <cellStyle name="Normal 7 2 2 2 5 2 3" xfId="16022" xr:uid="{00000000-0005-0000-0000-0000563B0000}"/>
    <cellStyle name="Normal 7 2 2 2 5 3" xfId="16023" xr:uid="{00000000-0005-0000-0000-0000573B0000}"/>
    <cellStyle name="Normal 7 2 2 2 5 4" xfId="16024" xr:uid="{00000000-0005-0000-0000-0000583B0000}"/>
    <cellStyle name="Normal 7 2 2 2 5 4 2" xfId="27493" xr:uid="{1C771A7D-FA3A-4536-9845-61561305CBC3}"/>
    <cellStyle name="Normal 7 2 2 2 5 5" xfId="16025" xr:uid="{00000000-0005-0000-0000-0000593B0000}"/>
    <cellStyle name="Normal 7 2 2 2 5 5 2" xfId="27494" xr:uid="{6BCCBE87-B416-452E-9338-895E571E395D}"/>
    <cellStyle name="Normal 7 2 2 2 5 6" xfId="16026" xr:uid="{00000000-0005-0000-0000-00005A3B0000}"/>
    <cellStyle name="Normal 7 2 2 2 6" xfId="16027" xr:uid="{00000000-0005-0000-0000-00005B3B0000}"/>
    <cellStyle name="Normal 7 2 2 2 6 2" xfId="16028" xr:uid="{00000000-0005-0000-0000-00005C3B0000}"/>
    <cellStyle name="Normal 7 2 2 2 6 3" xfId="16029" xr:uid="{00000000-0005-0000-0000-00005D3B0000}"/>
    <cellStyle name="Normal 7 2 2 2 7" xfId="16030" xr:uid="{00000000-0005-0000-0000-00005E3B0000}"/>
    <cellStyle name="Normal 7 2 2 2 8" xfId="16031" xr:uid="{00000000-0005-0000-0000-00005F3B0000}"/>
    <cellStyle name="Normal 7 2 2 2 8 2" xfId="27495" xr:uid="{970FE291-8D37-49C6-A9A8-ABA15BD8E595}"/>
    <cellStyle name="Normal 7 2 2 2 9" xfId="16032" xr:uid="{00000000-0005-0000-0000-0000603B0000}"/>
    <cellStyle name="Normal 7 2 2 2 9 2" xfId="27496" xr:uid="{7AEA4135-DB64-492D-BC41-08FF1A1CDC39}"/>
    <cellStyle name="Normal 7 2 2 3" xfId="16033" xr:uid="{00000000-0005-0000-0000-0000613B0000}"/>
    <cellStyle name="Normal 7 2 2 3 2" xfId="16034" xr:uid="{00000000-0005-0000-0000-0000623B0000}"/>
    <cellStyle name="Normal 7 2 2 3 2 2" xfId="16035" xr:uid="{00000000-0005-0000-0000-0000633B0000}"/>
    <cellStyle name="Normal 7 2 2 3 2 2 2" xfId="16036" xr:uid="{00000000-0005-0000-0000-0000643B0000}"/>
    <cellStyle name="Normal 7 2 2 3 2 2 2 2" xfId="16037" xr:uid="{00000000-0005-0000-0000-0000653B0000}"/>
    <cellStyle name="Normal 7 2 2 3 2 2 2 3" xfId="16038" xr:uid="{00000000-0005-0000-0000-0000663B0000}"/>
    <cellStyle name="Normal 7 2 2 3 2 2 3" xfId="16039" xr:uid="{00000000-0005-0000-0000-0000673B0000}"/>
    <cellStyle name="Normal 7 2 2 3 2 2 4" xfId="16040" xr:uid="{00000000-0005-0000-0000-0000683B0000}"/>
    <cellStyle name="Normal 7 2 2 3 2 2 4 2" xfId="27497" xr:uid="{F4E23A1C-91CA-4EEA-9DB9-22C239586BE3}"/>
    <cellStyle name="Normal 7 2 2 3 2 2 5" xfId="16041" xr:uid="{00000000-0005-0000-0000-0000693B0000}"/>
    <cellStyle name="Normal 7 2 2 3 2 2 5 2" xfId="27498" xr:uid="{3102C367-444E-4D2E-BE64-1025EF5111F3}"/>
    <cellStyle name="Normal 7 2 2 3 2 2 6" xfId="16042" xr:uid="{00000000-0005-0000-0000-00006A3B0000}"/>
    <cellStyle name="Normal 7 2 2 3 2 3" xfId="16043" xr:uid="{00000000-0005-0000-0000-00006B3B0000}"/>
    <cellStyle name="Normal 7 2 2 3 2 3 2" xfId="16044" xr:uid="{00000000-0005-0000-0000-00006C3B0000}"/>
    <cellStyle name="Normal 7 2 2 3 2 3 2 2" xfId="16045" xr:uid="{00000000-0005-0000-0000-00006D3B0000}"/>
    <cellStyle name="Normal 7 2 2 3 2 3 2 3" xfId="16046" xr:uid="{00000000-0005-0000-0000-00006E3B0000}"/>
    <cellStyle name="Normal 7 2 2 3 2 3 3" xfId="16047" xr:uid="{00000000-0005-0000-0000-00006F3B0000}"/>
    <cellStyle name="Normal 7 2 2 3 2 3 3 2" xfId="16048" xr:uid="{00000000-0005-0000-0000-0000703B0000}"/>
    <cellStyle name="Normal 7 2 2 3 2 3 3 3" xfId="27499" xr:uid="{E961FEB5-D223-4AD5-B8F5-9425D61E977D}"/>
    <cellStyle name="Normal 7 2 2 3 2 3 4" xfId="16049" xr:uid="{00000000-0005-0000-0000-0000713B0000}"/>
    <cellStyle name="Normal 7 2 2 3 2 4" xfId="16050" xr:uid="{00000000-0005-0000-0000-0000723B0000}"/>
    <cellStyle name="Normal 7 2 2 3 2 4 2" xfId="16051" xr:uid="{00000000-0005-0000-0000-0000733B0000}"/>
    <cellStyle name="Normal 7 2 2 3 2 4 3" xfId="16052" xr:uid="{00000000-0005-0000-0000-0000743B0000}"/>
    <cellStyle name="Normal 7 2 2 3 2 5" xfId="16053" xr:uid="{00000000-0005-0000-0000-0000753B0000}"/>
    <cellStyle name="Normal 7 2 2 3 2 6" xfId="16054" xr:uid="{00000000-0005-0000-0000-0000763B0000}"/>
    <cellStyle name="Normal 7 2 2 3 2 6 2" xfId="27500" xr:uid="{42F8114D-D3F8-480E-BF16-E61966C8ACE3}"/>
    <cellStyle name="Normal 7 2 2 3 2 7" xfId="16055" xr:uid="{00000000-0005-0000-0000-0000773B0000}"/>
    <cellStyle name="Normal 7 2 2 3 2 7 2" xfId="27501" xr:uid="{90F69948-74F9-4044-8D4D-937820703587}"/>
    <cellStyle name="Normal 7 2 2 3 2 8" xfId="16056" xr:uid="{00000000-0005-0000-0000-0000783B0000}"/>
    <cellStyle name="Normal 7 2 2 3 3" xfId="16057" xr:uid="{00000000-0005-0000-0000-0000793B0000}"/>
    <cellStyle name="Normal 7 2 2 3 3 2" xfId="16058" xr:uid="{00000000-0005-0000-0000-00007A3B0000}"/>
    <cellStyle name="Normal 7 2 2 3 3 2 2" xfId="16059" xr:uid="{00000000-0005-0000-0000-00007B3B0000}"/>
    <cellStyle name="Normal 7 2 2 3 3 2 3" xfId="16060" xr:uid="{00000000-0005-0000-0000-00007C3B0000}"/>
    <cellStyle name="Normal 7 2 2 3 3 3" xfId="16061" xr:uid="{00000000-0005-0000-0000-00007D3B0000}"/>
    <cellStyle name="Normal 7 2 2 3 3 4" xfId="16062" xr:uid="{00000000-0005-0000-0000-00007E3B0000}"/>
    <cellStyle name="Normal 7 2 2 3 3 4 2" xfId="27502" xr:uid="{42FE50C5-29C7-4147-8666-5B2EE143C5FE}"/>
    <cellStyle name="Normal 7 2 2 3 3 5" xfId="16063" xr:uid="{00000000-0005-0000-0000-00007F3B0000}"/>
    <cellStyle name="Normal 7 2 2 3 3 5 2" xfId="27503" xr:uid="{41C117D5-8ADF-449B-9BB6-01DB9B71D235}"/>
    <cellStyle name="Normal 7 2 2 3 3 6" xfId="16064" xr:uid="{00000000-0005-0000-0000-0000803B0000}"/>
    <cellStyle name="Normal 7 2 2 3 4" xfId="16065" xr:uid="{00000000-0005-0000-0000-0000813B0000}"/>
    <cellStyle name="Normal 7 2 2 3 4 2" xfId="16066" xr:uid="{00000000-0005-0000-0000-0000823B0000}"/>
    <cellStyle name="Normal 7 2 2 3 4 2 2" xfId="16067" xr:uid="{00000000-0005-0000-0000-0000833B0000}"/>
    <cellStyle name="Normal 7 2 2 3 4 2 3" xfId="16068" xr:uid="{00000000-0005-0000-0000-0000843B0000}"/>
    <cellStyle name="Normal 7 2 2 3 4 3" xfId="16069" xr:uid="{00000000-0005-0000-0000-0000853B0000}"/>
    <cellStyle name="Normal 7 2 2 3 4 3 2" xfId="16070" xr:uid="{00000000-0005-0000-0000-0000863B0000}"/>
    <cellStyle name="Normal 7 2 2 3 4 3 3" xfId="27504" xr:uid="{325DE816-C8FC-4F61-B88C-A987DE3D38D3}"/>
    <cellStyle name="Normal 7 2 2 3 4 4" xfId="16071" xr:uid="{00000000-0005-0000-0000-0000873B0000}"/>
    <cellStyle name="Normal 7 2 2 3 5" xfId="16072" xr:uid="{00000000-0005-0000-0000-0000883B0000}"/>
    <cellStyle name="Normal 7 2 2 3 5 2" xfId="16073" xr:uid="{00000000-0005-0000-0000-0000893B0000}"/>
    <cellStyle name="Normal 7 2 2 3 5 3" xfId="16074" xr:uid="{00000000-0005-0000-0000-00008A3B0000}"/>
    <cellStyle name="Normal 7 2 2 3 6" xfId="16075" xr:uid="{00000000-0005-0000-0000-00008B3B0000}"/>
    <cellStyle name="Normal 7 2 2 3 7" xfId="16076" xr:uid="{00000000-0005-0000-0000-00008C3B0000}"/>
    <cellStyle name="Normal 7 2 2 3 7 2" xfId="27505" xr:uid="{1A1A08A5-87B4-4525-8E47-A78D6A73D09B}"/>
    <cellStyle name="Normal 7 2 2 3 8" xfId="16077" xr:uid="{00000000-0005-0000-0000-00008D3B0000}"/>
    <cellStyle name="Normal 7 2 2 3 8 2" xfId="27506" xr:uid="{B7249C06-A221-4128-AE25-A6D9EEAD2CE9}"/>
    <cellStyle name="Normal 7 2 2 3 9" xfId="16078" xr:uid="{00000000-0005-0000-0000-00008E3B0000}"/>
    <cellStyle name="Normal 7 2 2 4" xfId="16079" xr:uid="{00000000-0005-0000-0000-00008F3B0000}"/>
    <cellStyle name="Normal 7 2 2 4 2" xfId="16080" xr:uid="{00000000-0005-0000-0000-0000903B0000}"/>
    <cellStyle name="Normal 7 2 2 4 2 2" xfId="16081" xr:uid="{00000000-0005-0000-0000-0000913B0000}"/>
    <cellStyle name="Normal 7 2 2 4 2 2 2" xfId="16082" xr:uid="{00000000-0005-0000-0000-0000923B0000}"/>
    <cellStyle name="Normal 7 2 2 4 2 2 3" xfId="16083" xr:uid="{00000000-0005-0000-0000-0000933B0000}"/>
    <cellStyle name="Normal 7 2 2 4 2 2 3 2" xfId="27507" xr:uid="{8B52A840-EAFD-44B8-9D35-26C027F4B5BF}"/>
    <cellStyle name="Normal 7 2 2 4 2 2 4" xfId="16084" xr:uid="{00000000-0005-0000-0000-0000943B0000}"/>
    <cellStyle name="Normal 7 2 2 4 2 3" xfId="16085" xr:uid="{00000000-0005-0000-0000-0000953B0000}"/>
    <cellStyle name="Normal 7 2 2 4 2 4" xfId="16086" xr:uid="{00000000-0005-0000-0000-0000963B0000}"/>
    <cellStyle name="Normal 7 2 2 4 2 4 2" xfId="27508" xr:uid="{11DEC97A-322A-4ADF-B015-1DF79F3A68D3}"/>
    <cellStyle name="Normal 7 2 2 4 2 5" xfId="16087" xr:uid="{00000000-0005-0000-0000-0000973B0000}"/>
    <cellStyle name="Normal 7 2 2 4 2 5 2" xfId="27509" xr:uid="{9AED3CAC-2A67-4588-8A20-2017F48BA7D3}"/>
    <cellStyle name="Normal 7 2 2 4 2 6" xfId="16088" xr:uid="{00000000-0005-0000-0000-0000983B0000}"/>
    <cellStyle name="Normal 7 2 2 4 3" xfId="16089" xr:uid="{00000000-0005-0000-0000-0000993B0000}"/>
    <cellStyle name="Normal 7 2 2 4 3 2" xfId="16090" xr:uid="{00000000-0005-0000-0000-00009A3B0000}"/>
    <cellStyle name="Normal 7 2 2 4 3 2 2" xfId="16091" xr:uid="{00000000-0005-0000-0000-00009B3B0000}"/>
    <cellStyle name="Normal 7 2 2 4 3 2 3" xfId="16092" xr:uid="{00000000-0005-0000-0000-00009C3B0000}"/>
    <cellStyle name="Normal 7 2 2 4 3 3" xfId="16093" xr:uid="{00000000-0005-0000-0000-00009D3B0000}"/>
    <cellStyle name="Normal 7 2 2 4 3 4" xfId="16094" xr:uid="{00000000-0005-0000-0000-00009E3B0000}"/>
    <cellStyle name="Normal 7 2 2 4 3 4 2" xfId="27510" xr:uid="{F2BBE2EC-DFC8-46B7-8352-649394A74CA4}"/>
    <cellStyle name="Normal 7 2 2 4 3 5" xfId="16095" xr:uid="{00000000-0005-0000-0000-00009F3B0000}"/>
    <cellStyle name="Normal 7 2 2 4 3 5 2" xfId="27511" xr:uid="{80E4566D-7ADA-4952-A3EC-E9A1855C1B93}"/>
    <cellStyle name="Normal 7 2 2 4 3 6" xfId="16096" xr:uid="{00000000-0005-0000-0000-0000A03B0000}"/>
    <cellStyle name="Normal 7 2 2 4 4" xfId="16097" xr:uid="{00000000-0005-0000-0000-0000A13B0000}"/>
    <cellStyle name="Normal 7 2 2 4 4 2" xfId="16098" xr:uid="{00000000-0005-0000-0000-0000A23B0000}"/>
    <cellStyle name="Normal 7 2 2 4 4 3" xfId="16099" xr:uid="{00000000-0005-0000-0000-0000A33B0000}"/>
    <cellStyle name="Normal 7 2 2 4 5" xfId="16100" xr:uid="{00000000-0005-0000-0000-0000A43B0000}"/>
    <cellStyle name="Normal 7 2 2 4 6" xfId="16101" xr:uid="{00000000-0005-0000-0000-0000A53B0000}"/>
    <cellStyle name="Normal 7 2 2 4 6 2" xfId="27512" xr:uid="{EA1B7143-BFAE-4D9F-88F5-58F4EF8309CF}"/>
    <cellStyle name="Normal 7 2 2 4 7" xfId="16102" xr:uid="{00000000-0005-0000-0000-0000A63B0000}"/>
    <cellStyle name="Normal 7 2 2 4 7 2" xfId="27513" xr:uid="{F5035527-9B71-4A52-98A9-6B780010F7CD}"/>
    <cellStyle name="Normal 7 2 2 4 8" xfId="16103" xr:uid="{00000000-0005-0000-0000-0000A73B0000}"/>
    <cellStyle name="Normal 7 2 2 5" xfId="16104" xr:uid="{00000000-0005-0000-0000-0000A83B0000}"/>
    <cellStyle name="Normal 7 2 2 5 2" xfId="16105" xr:uid="{00000000-0005-0000-0000-0000A93B0000}"/>
    <cellStyle name="Normal 7 2 2 5 2 2" xfId="16106" xr:uid="{00000000-0005-0000-0000-0000AA3B0000}"/>
    <cellStyle name="Normal 7 2 2 5 2 3" xfId="27514" xr:uid="{5A147B34-E088-4ED7-8D8B-2CA7928985D8}"/>
    <cellStyle name="Normal 7 2 2 5 3" xfId="16107" xr:uid="{00000000-0005-0000-0000-0000AB3B0000}"/>
    <cellStyle name="Normal 7 2 2 5 4" xfId="16108" xr:uid="{00000000-0005-0000-0000-0000AC3B0000}"/>
    <cellStyle name="Normal 7 2 2 5 4 2" xfId="27515" xr:uid="{C9A8E494-47F8-4D55-BAF0-7780D761F945}"/>
    <cellStyle name="Normal 7 2 2 5 5" xfId="16109" xr:uid="{00000000-0005-0000-0000-0000AD3B0000}"/>
    <cellStyle name="Normal 7 2 2 6" xfId="16110" xr:uid="{00000000-0005-0000-0000-0000AE3B0000}"/>
    <cellStyle name="Normal 7 2 2 6 2" xfId="16111" xr:uid="{00000000-0005-0000-0000-0000AF3B0000}"/>
    <cellStyle name="Normal 7 2 2 6 2 2" xfId="16112" xr:uid="{00000000-0005-0000-0000-0000B03B0000}"/>
    <cellStyle name="Normal 7 2 2 6 2 3" xfId="16113" xr:uid="{00000000-0005-0000-0000-0000B13B0000}"/>
    <cellStyle name="Normal 7 2 2 6 3" xfId="16114" xr:uid="{00000000-0005-0000-0000-0000B23B0000}"/>
    <cellStyle name="Normal 7 2 2 6 4" xfId="16115" xr:uid="{00000000-0005-0000-0000-0000B33B0000}"/>
    <cellStyle name="Normal 7 2 2 6 4 2" xfId="27516" xr:uid="{CD820705-0427-48EA-ACEF-FE5F34AA992E}"/>
    <cellStyle name="Normal 7 2 2 6 5" xfId="16116" xr:uid="{00000000-0005-0000-0000-0000B43B0000}"/>
    <cellStyle name="Normal 7 2 2 6 5 2" xfId="27517" xr:uid="{D0E968B1-4D3C-482B-96B4-FE125FF45338}"/>
    <cellStyle name="Normal 7 2 2 6 6" xfId="16117" xr:uid="{00000000-0005-0000-0000-0000B53B0000}"/>
    <cellStyle name="Normal 7 2 2 7" xfId="16118" xr:uid="{00000000-0005-0000-0000-0000B63B0000}"/>
    <cellStyle name="Normal 7 2 2 7 2" xfId="16119" xr:uid="{00000000-0005-0000-0000-0000B73B0000}"/>
    <cellStyle name="Normal 7 2 2 7 2 2" xfId="16120" xr:uid="{00000000-0005-0000-0000-0000B83B0000}"/>
    <cellStyle name="Normal 7 2 2 7 2 3" xfId="16121" xr:uid="{00000000-0005-0000-0000-0000B93B0000}"/>
    <cellStyle name="Normal 7 2 2 7 3" xfId="16122" xr:uid="{00000000-0005-0000-0000-0000BA3B0000}"/>
    <cellStyle name="Normal 7 2 2 7 4" xfId="16123" xr:uid="{00000000-0005-0000-0000-0000BB3B0000}"/>
    <cellStyle name="Normal 7 2 2 7 4 2" xfId="27518" xr:uid="{A286D9B8-8CBB-499A-B0CB-92A904809840}"/>
    <cellStyle name="Normal 7 2 2 7 5" xfId="16124" xr:uid="{00000000-0005-0000-0000-0000BC3B0000}"/>
    <cellStyle name="Normal 7 2 2 7 5 2" xfId="27519" xr:uid="{279A9AC0-0207-4B1B-87D1-09E03F2D26FC}"/>
    <cellStyle name="Normal 7 2 2 7 6" xfId="16125" xr:uid="{00000000-0005-0000-0000-0000BD3B0000}"/>
    <cellStyle name="Normal 7 2 2 8" xfId="16126" xr:uid="{00000000-0005-0000-0000-0000BE3B0000}"/>
    <cellStyle name="Normal 7 2 2 8 2" xfId="16127" xr:uid="{00000000-0005-0000-0000-0000BF3B0000}"/>
    <cellStyle name="Normal 7 2 2 8 3" xfId="16128" xr:uid="{00000000-0005-0000-0000-0000C03B0000}"/>
    <cellStyle name="Normal 7 2 2 9" xfId="16129" xr:uid="{00000000-0005-0000-0000-0000C13B0000}"/>
    <cellStyle name="Normal 7 2 2 9 2" xfId="16130" xr:uid="{00000000-0005-0000-0000-0000C23B0000}"/>
    <cellStyle name="Normal 7 2 20" xfId="2544" xr:uid="{00000000-0005-0000-0000-0000B7090000}"/>
    <cellStyle name="Normal 7 2 20 2" xfId="16131" xr:uid="{00000000-0005-0000-0000-0000C43B0000}"/>
    <cellStyle name="Normal 7 2 20 3" xfId="16132" xr:uid="{00000000-0005-0000-0000-0000C53B0000}"/>
    <cellStyle name="Normal 7 2 21" xfId="2545" xr:uid="{00000000-0005-0000-0000-0000B8090000}"/>
    <cellStyle name="Normal 7 2 21 2" xfId="16133" xr:uid="{00000000-0005-0000-0000-0000C73B0000}"/>
    <cellStyle name="Normal 7 2 21 3" xfId="16134" xr:uid="{00000000-0005-0000-0000-0000C83B0000}"/>
    <cellStyle name="Normal 7 2 22" xfId="2546" xr:uid="{00000000-0005-0000-0000-0000B9090000}"/>
    <cellStyle name="Normal 7 2 22 2" xfId="16135" xr:uid="{00000000-0005-0000-0000-0000CA3B0000}"/>
    <cellStyle name="Normal 7 2 22 3" xfId="16136" xr:uid="{00000000-0005-0000-0000-0000CB3B0000}"/>
    <cellStyle name="Normal 7 2 23" xfId="2547" xr:uid="{00000000-0005-0000-0000-0000BA090000}"/>
    <cellStyle name="Normal 7 2 23 2" xfId="16137" xr:uid="{00000000-0005-0000-0000-0000CD3B0000}"/>
    <cellStyle name="Normal 7 2 23 3" xfId="16138" xr:uid="{00000000-0005-0000-0000-0000CE3B0000}"/>
    <cellStyle name="Normal 7 2 24" xfId="16139" xr:uid="{00000000-0005-0000-0000-0000CF3B0000}"/>
    <cellStyle name="Normal 7 2 24 2" xfId="16140" xr:uid="{00000000-0005-0000-0000-0000D03B0000}"/>
    <cellStyle name="Normal 7 2 24 3" xfId="16141" xr:uid="{00000000-0005-0000-0000-0000D13B0000}"/>
    <cellStyle name="Normal 7 2 24 4" xfId="16142" xr:uid="{00000000-0005-0000-0000-0000D23B0000}"/>
    <cellStyle name="Normal 7 2 25" xfId="16143" xr:uid="{00000000-0005-0000-0000-0000D33B0000}"/>
    <cellStyle name="Normal 7 2 25 2" xfId="16144" xr:uid="{00000000-0005-0000-0000-0000D43B0000}"/>
    <cellStyle name="Normal 7 2 25 2 2" xfId="16145" xr:uid="{00000000-0005-0000-0000-0000D53B0000}"/>
    <cellStyle name="Normal 7 2 25 2 3" xfId="16146" xr:uid="{00000000-0005-0000-0000-0000D63B0000}"/>
    <cellStyle name="Normal 7 2 25 3" xfId="16147" xr:uid="{00000000-0005-0000-0000-0000D73B0000}"/>
    <cellStyle name="Normal 7 2 25 3 2" xfId="16148" xr:uid="{00000000-0005-0000-0000-0000D83B0000}"/>
    <cellStyle name="Normal 7 2 25 3 3" xfId="27520" xr:uid="{F3768580-1D6D-4799-8612-BFBAB81680E8}"/>
    <cellStyle name="Normal 7 2 25 4" xfId="16149" xr:uid="{00000000-0005-0000-0000-0000D93B0000}"/>
    <cellStyle name="Normal 7 2 26" xfId="16150" xr:uid="{00000000-0005-0000-0000-0000DA3B0000}"/>
    <cellStyle name="Normal 7 2 26 2" xfId="16151" xr:uid="{00000000-0005-0000-0000-0000DB3B0000}"/>
    <cellStyle name="Normal 7 2 26 2 2" xfId="16152" xr:uid="{00000000-0005-0000-0000-0000DC3B0000}"/>
    <cellStyle name="Normal 7 2 26 2 3" xfId="16153" xr:uid="{00000000-0005-0000-0000-0000DD3B0000}"/>
    <cellStyle name="Normal 7 2 26 3" xfId="16154" xr:uid="{00000000-0005-0000-0000-0000DE3B0000}"/>
    <cellStyle name="Normal 7 2 26 3 2" xfId="16155" xr:uid="{00000000-0005-0000-0000-0000DF3B0000}"/>
    <cellStyle name="Normal 7 2 26 3 3" xfId="27521" xr:uid="{EEC63B70-AF1B-4DFC-8C7C-A0765798F9C4}"/>
    <cellStyle name="Normal 7 2 26 4" xfId="16156" xr:uid="{00000000-0005-0000-0000-0000E03B0000}"/>
    <cellStyle name="Normal 7 2 27" xfId="16157" xr:uid="{00000000-0005-0000-0000-0000E13B0000}"/>
    <cellStyle name="Normal 7 2 27 2" xfId="16158" xr:uid="{00000000-0005-0000-0000-0000E23B0000}"/>
    <cellStyle name="Normal 7 2 27 3" xfId="16159" xr:uid="{00000000-0005-0000-0000-0000E33B0000}"/>
    <cellStyle name="Normal 7 2 28" xfId="16160" xr:uid="{00000000-0005-0000-0000-0000E43B0000}"/>
    <cellStyle name="Normal 7 2 28 2" xfId="16161" xr:uid="{00000000-0005-0000-0000-0000E53B0000}"/>
    <cellStyle name="Normal 7 2 28 3" xfId="16162" xr:uid="{00000000-0005-0000-0000-0000E63B0000}"/>
    <cellStyle name="Normal 7 2 28 4" xfId="27522" xr:uid="{BD711BFD-A5B5-441A-8E5F-4250C01E148B}"/>
    <cellStyle name="Normal 7 2 29" xfId="16163" xr:uid="{00000000-0005-0000-0000-0000E73B0000}"/>
    <cellStyle name="Normal 7 2 3" xfId="2548" xr:uid="{00000000-0005-0000-0000-0000BB090000}"/>
    <cellStyle name="Normal 7 2 3 10" xfId="16164" xr:uid="{00000000-0005-0000-0000-0000E93B0000}"/>
    <cellStyle name="Normal 7 2 3 2" xfId="16165" xr:uid="{00000000-0005-0000-0000-0000EA3B0000}"/>
    <cellStyle name="Normal 7 2 3 2 2" xfId="16166" xr:uid="{00000000-0005-0000-0000-0000EB3B0000}"/>
    <cellStyle name="Normal 7 2 3 2 2 2" xfId="16167" xr:uid="{00000000-0005-0000-0000-0000EC3B0000}"/>
    <cellStyle name="Normal 7 2 3 2 2 2 2" xfId="16168" xr:uid="{00000000-0005-0000-0000-0000ED3B0000}"/>
    <cellStyle name="Normal 7 2 3 2 2 2 2 2" xfId="16169" xr:uid="{00000000-0005-0000-0000-0000EE3B0000}"/>
    <cellStyle name="Normal 7 2 3 2 2 2 2 3" xfId="16170" xr:uid="{00000000-0005-0000-0000-0000EF3B0000}"/>
    <cellStyle name="Normal 7 2 3 2 2 2 3" xfId="16171" xr:uid="{00000000-0005-0000-0000-0000F03B0000}"/>
    <cellStyle name="Normal 7 2 3 2 2 2 4" xfId="16172" xr:uid="{00000000-0005-0000-0000-0000F13B0000}"/>
    <cellStyle name="Normal 7 2 3 2 2 2 4 2" xfId="27523" xr:uid="{21389B0A-E410-4367-BB05-87F5998978D3}"/>
    <cellStyle name="Normal 7 2 3 2 2 2 5" xfId="16173" xr:uid="{00000000-0005-0000-0000-0000F23B0000}"/>
    <cellStyle name="Normal 7 2 3 2 2 2 5 2" xfId="27524" xr:uid="{9C10256D-78C9-4ED7-BA0B-B1467DC9FF69}"/>
    <cellStyle name="Normal 7 2 3 2 2 2 6" xfId="16174" xr:uid="{00000000-0005-0000-0000-0000F33B0000}"/>
    <cellStyle name="Normal 7 2 3 2 2 3" xfId="16175" xr:uid="{00000000-0005-0000-0000-0000F43B0000}"/>
    <cellStyle name="Normal 7 2 3 2 2 3 2" xfId="16176" xr:uid="{00000000-0005-0000-0000-0000F53B0000}"/>
    <cellStyle name="Normal 7 2 3 2 2 3 2 2" xfId="16177" xr:uid="{00000000-0005-0000-0000-0000F63B0000}"/>
    <cellStyle name="Normal 7 2 3 2 2 3 2 3" xfId="16178" xr:uid="{00000000-0005-0000-0000-0000F73B0000}"/>
    <cellStyle name="Normal 7 2 3 2 2 3 3" xfId="16179" xr:uid="{00000000-0005-0000-0000-0000F83B0000}"/>
    <cellStyle name="Normal 7 2 3 2 2 3 3 2" xfId="16180" xr:uid="{00000000-0005-0000-0000-0000F93B0000}"/>
    <cellStyle name="Normal 7 2 3 2 2 3 3 3" xfId="27525" xr:uid="{9C414A5B-2030-41A0-9A32-9A08DCF83675}"/>
    <cellStyle name="Normal 7 2 3 2 2 3 4" xfId="16181" xr:uid="{00000000-0005-0000-0000-0000FA3B0000}"/>
    <cellStyle name="Normal 7 2 3 2 2 4" xfId="16182" xr:uid="{00000000-0005-0000-0000-0000FB3B0000}"/>
    <cellStyle name="Normal 7 2 3 2 2 4 2" xfId="16183" xr:uid="{00000000-0005-0000-0000-0000FC3B0000}"/>
    <cellStyle name="Normal 7 2 3 2 2 4 3" xfId="16184" xr:uid="{00000000-0005-0000-0000-0000FD3B0000}"/>
    <cellStyle name="Normal 7 2 3 2 2 5" xfId="16185" xr:uid="{00000000-0005-0000-0000-0000FE3B0000}"/>
    <cellStyle name="Normal 7 2 3 2 2 6" xfId="16186" xr:uid="{00000000-0005-0000-0000-0000FF3B0000}"/>
    <cellStyle name="Normal 7 2 3 2 2 6 2" xfId="27526" xr:uid="{E9D0645E-CA28-4124-B19B-791FBF8B675A}"/>
    <cellStyle name="Normal 7 2 3 2 2 7" xfId="16187" xr:uid="{00000000-0005-0000-0000-0000003C0000}"/>
    <cellStyle name="Normal 7 2 3 2 2 7 2" xfId="27527" xr:uid="{1D3281CE-D05F-4D28-82F8-5F683D701B0B}"/>
    <cellStyle name="Normal 7 2 3 2 2 8" xfId="16188" xr:uid="{00000000-0005-0000-0000-0000013C0000}"/>
    <cellStyle name="Normal 7 2 3 2 3" xfId="16189" xr:uid="{00000000-0005-0000-0000-0000023C0000}"/>
    <cellStyle name="Normal 7 2 3 2 3 2" xfId="16190" xr:uid="{00000000-0005-0000-0000-0000033C0000}"/>
    <cellStyle name="Normal 7 2 3 2 3 2 2" xfId="16191" xr:uid="{00000000-0005-0000-0000-0000043C0000}"/>
    <cellStyle name="Normal 7 2 3 2 3 2 3" xfId="16192" xr:uid="{00000000-0005-0000-0000-0000053C0000}"/>
    <cellStyle name="Normal 7 2 3 2 3 3" xfId="16193" xr:uid="{00000000-0005-0000-0000-0000063C0000}"/>
    <cellStyle name="Normal 7 2 3 2 3 4" xfId="16194" xr:uid="{00000000-0005-0000-0000-0000073C0000}"/>
    <cellStyle name="Normal 7 2 3 2 3 4 2" xfId="27528" xr:uid="{A571BC5C-D0FF-4841-929E-5C36AC833500}"/>
    <cellStyle name="Normal 7 2 3 2 3 5" xfId="16195" xr:uid="{00000000-0005-0000-0000-0000083C0000}"/>
    <cellStyle name="Normal 7 2 3 2 3 5 2" xfId="27529" xr:uid="{33B8BCCA-4811-4AB7-A147-A191F5671C28}"/>
    <cellStyle name="Normal 7 2 3 2 3 6" xfId="16196" xr:uid="{00000000-0005-0000-0000-0000093C0000}"/>
    <cellStyle name="Normal 7 2 3 2 4" xfId="16197" xr:uid="{00000000-0005-0000-0000-00000A3C0000}"/>
    <cellStyle name="Normal 7 2 3 2 4 2" xfId="16198" xr:uid="{00000000-0005-0000-0000-00000B3C0000}"/>
    <cellStyle name="Normal 7 2 3 2 4 2 2" xfId="16199" xr:uid="{00000000-0005-0000-0000-00000C3C0000}"/>
    <cellStyle name="Normal 7 2 3 2 4 2 3" xfId="16200" xr:uid="{00000000-0005-0000-0000-00000D3C0000}"/>
    <cellStyle name="Normal 7 2 3 2 4 3" xfId="16201" xr:uid="{00000000-0005-0000-0000-00000E3C0000}"/>
    <cellStyle name="Normal 7 2 3 2 4 3 2" xfId="16202" xr:uid="{00000000-0005-0000-0000-00000F3C0000}"/>
    <cellStyle name="Normal 7 2 3 2 4 3 3" xfId="27530" xr:uid="{BC6E168A-C3E7-4143-8592-7A339EBD4E4F}"/>
    <cellStyle name="Normal 7 2 3 2 4 4" xfId="16203" xr:uid="{00000000-0005-0000-0000-0000103C0000}"/>
    <cellStyle name="Normal 7 2 3 2 5" xfId="16204" xr:uid="{00000000-0005-0000-0000-0000113C0000}"/>
    <cellStyle name="Normal 7 2 3 2 5 2" xfId="16205" xr:uid="{00000000-0005-0000-0000-0000123C0000}"/>
    <cellStyle name="Normal 7 2 3 2 5 3" xfId="16206" xr:uid="{00000000-0005-0000-0000-0000133C0000}"/>
    <cellStyle name="Normal 7 2 3 2 6" xfId="16207" xr:uid="{00000000-0005-0000-0000-0000143C0000}"/>
    <cellStyle name="Normal 7 2 3 2 7" xfId="16208" xr:uid="{00000000-0005-0000-0000-0000153C0000}"/>
    <cellStyle name="Normal 7 2 3 2 7 2" xfId="27531" xr:uid="{DBF7AB6A-D6AC-48D2-A1FC-2475CCD5BB35}"/>
    <cellStyle name="Normal 7 2 3 2 8" xfId="16209" xr:uid="{00000000-0005-0000-0000-0000163C0000}"/>
    <cellStyle name="Normal 7 2 3 2 8 2" xfId="27532" xr:uid="{FB81B706-2729-4117-AD51-265F6F8C96BC}"/>
    <cellStyle name="Normal 7 2 3 2 9" xfId="16210" xr:uid="{00000000-0005-0000-0000-0000173C0000}"/>
    <cellStyle name="Normal 7 2 3 3" xfId="16211" xr:uid="{00000000-0005-0000-0000-0000183C0000}"/>
    <cellStyle name="Normal 7 2 3 3 2" xfId="16212" xr:uid="{00000000-0005-0000-0000-0000193C0000}"/>
    <cellStyle name="Normal 7 2 3 3 2 2" xfId="16213" xr:uid="{00000000-0005-0000-0000-00001A3C0000}"/>
    <cellStyle name="Normal 7 2 3 3 2 2 2" xfId="16214" xr:uid="{00000000-0005-0000-0000-00001B3C0000}"/>
    <cellStyle name="Normal 7 2 3 3 2 2 3" xfId="16215" xr:uid="{00000000-0005-0000-0000-00001C3C0000}"/>
    <cellStyle name="Normal 7 2 3 3 2 2 3 2" xfId="27533" xr:uid="{EE1EFA8B-D33F-4AE7-8C15-9F9EDB5A7020}"/>
    <cellStyle name="Normal 7 2 3 3 2 2 4" xfId="16216" xr:uid="{00000000-0005-0000-0000-00001D3C0000}"/>
    <cellStyle name="Normal 7 2 3 3 2 3" xfId="16217" xr:uid="{00000000-0005-0000-0000-00001E3C0000}"/>
    <cellStyle name="Normal 7 2 3 3 2 4" xfId="16218" xr:uid="{00000000-0005-0000-0000-00001F3C0000}"/>
    <cellStyle name="Normal 7 2 3 3 2 4 2" xfId="27534" xr:uid="{1D5E6E9A-8C55-4BD1-9068-E25513899370}"/>
    <cellStyle name="Normal 7 2 3 3 2 5" xfId="16219" xr:uid="{00000000-0005-0000-0000-0000203C0000}"/>
    <cellStyle name="Normal 7 2 3 3 2 5 2" xfId="27535" xr:uid="{5F9BBB32-8484-4E5A-AD7A-15D6452B292C}"/>
    <cellStyle name="Normal 7 2 3 3 2 6" xfId="16220" xr:uid="{00000000-0005-0000-0000-0000213C0000}"/>
    <cellStyle name="Normal 7 2 3 3 3" xfId="16221" xr:uid="{00000000-0005-0000-0000-0000223C0000}"/>
    <cellStyle name="Normal 7 2 3 3 3 2" xfId="16222" xr:uid="{00000000-0005-0000-0000-0000233C0000}"/>
    <cellStyle name="Normal 7 2 3 3 3 2 2" xfId="16223" xr:uid="{00000000-0005-0000-0000-0000243C0000}"/>
    <cellStyle name="Normal 7 2 3 3 3 2 3" xfId="16224" xr:uid="{00000000-0005-0000-0000-0000253C0000}"/>
    <cellStyle name="Normal 7 2 3 3 3 3" xfId="16225" xr:uid="{00000000-0005-0000-0000-0000263C0000}"/>
    <cellStyle name="Normal 7 2 3 3 3 4" xfId="16226" xr:uid="{00000000-0005-0000-0000-0000273C0000}"/>
    <cellStyle name="Normal 7 2 3 3 3 4 2" xfId="27536" xr:uid="{1B206AC6-F1F1-4FC4-8157-B83D95A3C97B}"/>
    <cellStyle name="Normal 7 2 3 3 3 5" xfId="16227" xr:uid="{00000000-0005-0000-0000-0000283C0000}"/>
    <cellStyle name="Normal 7 2 3 3 3 5 2" xfId="27537" xr:uid="{4AEBE01C-1862-4A58-9C54-E2AA136A7A31}"/>
    <cellStyle name="Normal 7 2 3 3 3 6" xfId="16228" xr:uid="{00000000-0005-0000-0000-0000293C0000}"/>
    <cellStyle name="Normal 7 2 3 3 4" xfId="16229" xr:uid="{00000000-0005-0000-0000-00002A3C0000}"/>
    <cellStyle name="Normal 7 2 3 3 4 2" xfId="16230" xr:uid="{00000000-0005-0000-0000-00002B3C0000}"/>
    <cellStyle name="Normal 7 2 3 3 4 3" xfId="16231" xr:uid="{00000000-0005-0000-0000-00002C3C0000}"/>
    <cellStyle name="Normal 7 2 3 3 5" xfId="16232" xr:uid="{00000000-0005-0000-0000-00002D3C0000}"/>
    <cellStyle name="Normal 7 2 3 3 6" xfId="16233" xr:uid="{00000000-0005-0000-0000-00002E3C0000}"/>
    <cellStyle name="Normal 7 2 3 3 6 2" xfId="27538" xr:uid="{AA80324C-BDB5-4F0E-8D25-AE062CA573D9}"/>
    <cellStyle name="Normal 7 2 3 3 7" xfId="16234" xr:uid="{00000000-0005-0000-0000-00002F3C0000}"/>
    <cellStyle name="Normal 7 2 3 3 7 2" xfId="27539" xr:uid="{BDCB3577-9E5F-422D-B7A8-6D576A9A92BC}"/>
    <cellStyle name="Normal 7 2 3 3 8" xfId="16235" xr:uid="{00000000-0005-0000-0000-0000303C0000}"/>
    <cellStyle name="Normal 7 2 3 4" xfId="16236" xr:uid="{00000000-0005-0000-0000-0000313C0000}"/>
    <cellStyle name="Normal 7 2 3 4 2" xfId="16237" xr:uid="{00000000-0005-0000-0000-0000323C0000}"/>
    <cellStyle name="Normal 7 2 3 4 2 2" xfId="16238" xr:uid="{00000000-0005-0000-0000-0000333C0000}"/>
    <cellStyle name="Normal 7 2 3 4 2 3" xfId="27540" xr:uid="{633D9659-71EC-4CF9-90D0-3B1B6FB2B704}"/>
    <cellStyle name="Normal 7 2 3 4 3" xfId="16239" xr:uid="{00000000-0005-0000-0000-0000343C0000}"/>
    <cellStyle name="Normal 7 2 3 4 4" xfId="16240" xr:uid="{00000000-0005-0000-0000-0000353C0000}"/>
    <cellStyle name="Normal 7 2 3 4 4 2" xfId="27541" xr:uid="{8023C790-06FC-45E4-905A-3488C9A9BE81}"/>
    <cellStyle name="Normal 7 2 3 4 5" xfId="16241" xr:uid="{00000000-0005-0000-0000-0000363C0000}"/>
    <cellStyle name="Normal 7 2 3 5" xfId="16242" xr:uid="{00000000-0005-0000-0000-0000373C0000}"/>
    <cellStyle name="Normal 7 2 3 5 2" xfId="16243" xr:uid="{00000000-0005-0000-0000-0000383C0000}"/>
    <cellStyle name="Normal 7 2 3 5 2 2" xfId="16244" xr:uid="{00000000-0005-0000-0000-0000393C0000}"/>
    <cellStyle name="Normal 7 2 3 5 2 3" xfId="16245" xr:uid="{00000000-0005-0000-0000-00003A3C0000}"/>
    <cellStyle name="Normal 7 2 3 5 3" xfId="16246" xr:uid="{00000000-0005-0000-0000-00003B3C0000}"/>
    <cellStyle name="Normal 7 2 3 5 4" xfId="16247" xr:uid="{00000000-0005-0000-0000-00003C3C0000}"/>
    <cellStyle name="Normal 7 2 3 5 4 2" xfId="27542" xr:uid="{823DB37A-83F7-410C-8037-FE75AF12B661}"/>
    <cellStyle name="Normal 7 2 3 5 5" xfId="16248" xr:uid="{00000000-0005-0000-0000-00003D3C0000}"/>
    <cellStyle name="Normal 7 2 3 5 5 2" xfId="27543" xr:uid="{EA4AB68B-81CD-4CDD-9D68-3A72F3F9EA8F}"/>
    <cellStyle name="Normal 7 2 3 5 6" xfId="16249" xr:uid="{00000000-0005-0000-0000-00003E3C0000}"/>
    <cellStyle name="Normal 7 2 3 6" xfId="16250" xr:uid="{00000000-0005-0000-0000-00003F3C0000}"/>
    <cellStyle name="Normal 7 2 3 6 2" xfId="16251" xr:uid="{00000000-0005-0000-0000-0000403C0000}"/>
    <cellStyle name="Normal 7 2 3 6 2 2" xfId="16252" xr:uid="{00000000-0005-0000-0000-0000413C0000}"/>
    <cellStyle name="Normal 7 2 3 6 2 3" xfId="16253" xr:uid="{00000000-0005-0000-0000-0000423C0000}"/>
    <cellStyle name="Normal 7 2 3 6 3" xfId="16254" xr:uid="{00000000-0005-0000-0000-0000433C0000}"/>
    <cellStyle name="Normal 7 2 3 6 4" xfId="16255" xr:uid="{00000000-0005-0000-0000-0000443C0000}"/>
    <cellStyle name="Normal 7 2 3 6 4 2" xfId="27544" xr:uid="{731B9B20-8212-436E-A2B7-94F96BCAD124}"/>
    <cellStyle name="Normal 7 2 3 6 5" xfId="16256" xr:uid="{00000000-0005-0000-0000-0000453C0000}"/>
    <cellStyle name="Normal 7 2 3 6 5 2" xfId="27545" xr:uid="{281DD9B1-910E-4C76-A0CB-505E982C01CB}"/>
    <cellStyle name="Normal 7 2 3 6 6" xfId="16257" xr:uid="{00000000-0005-0000-0000-0000463C0000}"/>
    <cellStyle name="Normal 7 2 3 7" xfId="16258" xr:uid="{00000000-0005-0000-0000-0000473C0000}"/>
    <cellStyle name="Normal 7 2 3 7 2" xfId="16259" xr:uid="{00000000-0005-0000-0000-0000483C0000}"/>
    <cellStyle name="Normal 7 2 3 7 3" xfId="16260" xr:uid="{00000000-0005-0000-0000-0000493C0000}"/>
    <cellStyle name="Normal 7 2 3 8" xfId="16261" xr:uid="{00000000-0005-0000-0000-00004A3C0000}"/>
    <cellStyle name="Normal 7 2 3 9" xfId="16262" xr:uid="{00000000-0005-0000-0000-00004B3C0000}"/>
    <cellStyle name="Normal 7 2 3 9 2" xfId="27546" xr:uid="{98CE7390-9BA3-47FB-8C9F-ACA35E3B2EC7}"/>
    <cellStyle name="Normal 7 2 4" xfId="2549" xr:uid="{00000000-0005-0000-0000-0000BC090000}"/>
    <cellStyle name="Normal 7 2 4 2" xfId="16263" xr:uid="{00000000-0005-0000-0000-00004D3C0000}"/>
    <cellStyle name="Normal 7 2 4 2 2" xfId="16264" xr:uid="{00000000-0005-0000-0000-00004E3C0000}"/>
    <cellStyle name="Normal 7 2 4 2 2 2" xfId="16265" xr:uid="{00000000-0005-0000-0000-00004F3C0000}"/>
    <cellStyle name="Normal 7 2 4 2 2 2 2" xfId="16266" xr:uid="{00000000-0005-0000-0000-0000503C0000}"/>
    <cellStyle name="Normal 7 2 4 2 2 2 2 2" xfId="16267" xr:uid="{00000000-0005-0000-0000-0000513C0000}"/>
    <cellStyle name="Normal 7 2 4 2 2 2 2 3" xfId="16268" xr:uid="{00000000-0005-0000-0000-0000523C0000}"/>
    <cellStyle name="Normal 7 2 4 2 2 2 3" xfId="16269" xr:uid="{00000000-0005-0000-0000-0000533C0000}"/>
    <cellStyle name="Normal 7 2 4 2 2 2 3 2" xfId="16270" xr:uid="{00000000-0005-0000-0000-0000543C0000}"/>
    <cellStyle name="Normal 7 2 4 2 2 2 3 3" xfId="27547" xr:uid="{B9913B19-A21B-4298-8E12-EDF76EBC946C}"/>
    <cellStyle name="Normal 7 2 4 2 2 2 4" xfId="16271" xr:uid="{00000000-0005-0000-0000-0000553C0000}"/>
    <cellStyle name="Normal 7 2 4 2 2 3" xfId="16272" xr:uid="{00000000-0005-0000-0000-0000563C0000}"/>
    <cellStyle name="Normal 7 2 4 2 2 3 2" xfId="16273" xr:uid="{00000000-0005-0000-0000-0000573C0000}"/>
    <cellStyle name="Normal 7 2 4 2 2 3 3" xfId="16274" xr:uid="{00000000-0005-0000-0000-0000583C0000}"/>
    <cellStyle name="Normal 7 2 4 2 2 4" xfId="16275" xr:uid="{00000000-0005-0000-0000-0000593C0000}"/>
    <cellStyle name="Normal 7 2 4 2 2 5" xfId="16276" xr:uid="{00000000-0005-0000-0000-00005A3C0000}"/>
    <cellStyle name="Normal 7 2 4 2 2 5 2" xfId="27548" xr:uid="{FFAF81D8-DB35-4F51-8F32-4C2D99BAEAFD}"/>
    <cellStyle name="Normal 7 2 4 2 2 6" xfId="16277" xr:uid="{00000000-0005-0000-0000-00005B3C0000}"/>
    <cellStyle name="Normal 7 2 4 2 2 6 2" xfId="27549" xr:uid="{DC18641A-DD72-4EE5-B74B-62333153E0D4}"/>
    <cellStyle name="Normal 7 2 4 2 2 7" xfId="16278" xr:uid="{00000000-0005-0000-0000-00005C3C0000}"/>
    <cellStyle name="Normal 7 2 4 2 3" xfId="16279" xr:uid="{00000000-0005-0000-0000-00005D3C0000}"/>
    <cellStyle name="Normal 7 2 4 2 3 2" xfId="16280" xr:uid="{00000000-0005-0000-0000-00005E3C0000}"/>
    <cellStyle name="Normal 7 2 4 2 3 2 2" xfId="16281" xr:uid="{00000000-0005-0000-0000-00005F3C0000}"/>
    <cellStyle name="Normal 7 2 4 2 3 2 3" xfId="16282" xr:uid="{00000000-0005-0000-0000-0000603C0000}"/>
    <cellStyle name="Normal 7 2 4 2 3 3" xfId="16283" xr:uid="{00000000-0005-0000-0000-0000613C0000}"/>
    <cellStyle name="Normal 7 2 4 2 3 3 2" xfId="16284" xr:uid="{00000000-0005-0000-0000-0000623C0000}"/>
    <cellStyle name="Normal 7 2 4 2 3 3 3" xfId="27550" xr:uid="{F8F6A46B-9575-4F8C-9D32-B4A469853D59}"/>
    <cellStyle name="Normal 7 2 4 2 3 4" xfId="16285" xr:uid="{00000000-0005-0000-0000-0000633C0000}"/>
    <cellStyle name="Normal 7 2 4 2 4" xfId="16286" xr:uid="{00000000-0005-0000-0000-0000643C0000}"/>
    <cellStyle name="Normal 7 2 4 2 5" xfId="16287" xr:uid="{00000000-0005-0000-0000-0000653C0000}"/>
    <cellStyle name="Normal 7 2 4 2 5 2" xfId="27551" xr:uid="{C66454C0-5B8A-49AE-BE90-81C678F0822D}"/>
    <cellStyle name="Normal 7 2 4 2 6" xfId="16288" xr:uid="{00000000-0005-0000-0000-0000663C0000}"/>
    <cellStyle name="Normal 7 2 4 3" xfId="16289" xr:uid="{00000000-0005-0000-0000-0000673C0000}"/>
    <cellStyle name="Normal 7 2 4 3 2" xfId="16290" xr:uid="{00000000-0005-0000-0000-0000683C0000}"/>
    <cellStyle name="Normal 7 2 4 3 2 2" xfId="16291" xr:uid="{00000000-0005-0000-0000-0000693C0000}"/>
    <cellStyle name="Normal 7 2 4 3 2 3" xfId="16292" xr:uid="{00000000-0005-0000-0000-00006A3C0000}"/>
    <cellStyle name="Normal 7 2 4 3 3" xfId="16293" xr:uid="{00000000-0005-0000-0000-00006B3C0000}"/>
    <cellStyle name="Normal 7 2 4 3 4" xfId="16294" xr:uid="{00000000-0005-0000-0000-00006C3C0000}"/>
    <cellStyle name="Normal 7 2 4 3 4 2" xfId="27552" xr:uid="{D3758F50-F3C5-42DA-808C-B8FF715CDB34}"/>
    <cellStyle name="Normal 7 2 4 3 5" xfId="16295" xr:uid="{00000000-0005-0000-0000-00006D3C0000}"/>
    <cellStyle name="Normal 7 2 4 3 5 2" xfId="27553" xr:uid="{37204CD4-EB58-4DF9-B2E9-FA7C8BE02F4C}"/>
    <cellStyle name="Normal 7 2 4 3 6" xfId="16296" xr:uid="{00000000-0005-0000-0000-00006E3C0000}"/>
    <cellStyle name="Normal 7 2 4 4" xfId="16297" xr:uid="{00000000-0005-0000-0000-00006F3C0000}"/>
    <cellStyle name="Normal 7 2 4 4 2" xfId="16298" xr:uid="{00000000-0005-0000-0000-0000703C0000}"/>
    <cellStyle name="Normal 7 2 4 4 2 2" xfId="16299" xr:uid="{00000000-0005-0000-0000-0000713C0000}"/>
    <cellStyle name="Normal 7 2 4 4 2 3" xfId="16300" xr:uid="{00000000-0005-0000-0000-0000723C0000}"/>
    <cellStyle name="Normal 7 2 4 4 3" xfId="16301" xr:uid="{00000000-0005-0000-0000-0000733C0000}"/>
    <cellStyle name="Normal 7 2 4 4 4" xfId="16302" xr:uid="{00000000-0005-0000-0000-0000743C0000}"/>
    <cellStyle name="Normal 7 2 4 4 4 2" xfId="27554" xr:uid="{9C16CB17-90E6-437E-AEDE-4982BD99A2B3}"/>
    <cellStyle name="Normal 7 2 4 4 5" xfId="16303" xr:uid="{00000000-0005-0000-0000-0000753C0000}"/>
    <cellStyle name="Normal 7 2 4 4 5 2" xfId="27555" xr:uid="{A9BC8601-81E7-4070-BA2C-01DDCB4BBAD9}"/>
    <cellStyle name="Normal 7 2 4 4 6" xfId="16304" xr:uid="{00000000-0005-0000-0000-0000763C0000}"/>
    <cellStyle name="Normal 7 2 4 5" xfId="16305" xr:uid="{00000000-0005-0000-0000-0000773C0000}"/>
    <cellStyle name="Normal 7 2 4 5 2" xfId="16306" xr:uid="{00000000-0005-0000-0000-0000783C0000}"/>
    <cellStyle name="Normal 7 2 4 5 3" xfId="16307" xr:uid="{00000000-0005-0000-0000-0000793C0000}"/>
    <cellStyle name="Normal 7 2 4 6" xfId="16308" xr:uid="{00000000-0005-0000-0000-00007A3C0000}"/>
    <cellStyle name="Normal 7 2 4 7" xfId="16309" xr:uid="{00000000-0005-0000-0000-00007B3C0000}"/>
    <cellStyle name="Normal 7 2 4 7 2" xfId="27556" xr:uid="{E7483072-3122-486D-8786-3B3BFD922273}"/>
    <cellStyle name="Normal 7 2 4 8" xfId="16310" xr:uid="{00000000-0005-0000-0000-00007C3C0000}"/>
    <cellStyle name="Normal 7 2 5" xfId="2550" xr:uid="{00000000-0005-0000-0000-0000BD090000}"/>
    <cellStyle name="Normal 7 2 5 2" xfId="16311" xr:uid="{00000000-0005-0000-0000-00007E3C0000}"/>
    <cellStyle name="Normal 7 2 5 2 2" xfId="16312" xr:uid="{00000000-0005-0000-0000-00007F3C0000}"/>
    <cellStyle name="Normal 7 2 5 2 2 2" xfId="16313" xr:uid="{00000000-0005-0000-0000-0000803C0000}"/>
    <cellStyle name="Normal 7 2 5 2 2 3" xfId="27557" xr:uid="{90A89452-8D33-46F2-9013-965D2E82822F}"/>
    <cellStyle name="Normal 7 2 5 2 3" xfId="16314" xr:uid="{00000000-0005-0000-0000-0000813C0000}"/>
    <cellStyle name="Normal 7 2 5 2 4" xfId="16315" xr:uid="{00000000-0005-0000-0000-0000823C0000}"/>
    <cellStyle name="Normal 7 2 5 2 4 2" xfId="27558" xr:uid="{22FAF5D6-284C-4AA1-8AC9-BC8995A90397}"/>
    <cellStyle name="Normal 7 2 5 2 5" xfId="16316" xr:uid="{00000000-0005-0000-0000-0000833C0000}"/>
    <cellStyle name="Normal 7 2 5 3" xfId="16317" xr:uid="{00000000-0005-0000-0000-0000843C0000}"/>
    <cellStyle name="Normal 7 2 5 3 2" xfId="16318" xr:uid="{00000000-0005-0000-0000-0000853C0000}"/>
    <cellStyle name="Normal 7 2 5 3 2 2" xfId="16319" xr:uid="{00000000-0005-0000-0000-0000863C0000}"/>
    <cellStyle name="Normal 7 2 5 3 2 3" xfId="16320" xr:uid="{00000000-0005-0000-0000-0000873C0000}"/>
    <cellStyle name="Normal 7 2 5 3 3" xfId="16321" xr:uid="{00000000-0005-0000-0000-0000883C0000}"/>
    <cellStyle name="Normal 7 2 5 3 4" xfId="16322" xr:uid="{00000000-0005-0000-0000-0000893C0000}"/>
    <cellStyle name="Normal 7 2 5 3 4 2" xfId="27559" xr:uid="{0C4A027D-D8D9-439D-BF0E-6C93DA88B852}"/>
    <cellStyle name="Normal 7 2 5 3 5" xfId="16323" xr:uid="{00000000-0005-0000-0000-00008A3C0000}"/>
    <cellStyle name="Normal 7 2 5 3 5 2" xfId="27560" xr:uid="{96D902F0-DA74-4FAF-8BBC-20D9484FD7AE}"/>
    <cellStyle name="Normal 7 2 5 3 6" xfId="16324" xr:uid="{00000000-0005-0000-0000-00008B3C0000}"/>
    <cellStyle name="Normal 7 2 5 4" xfId="16325" xr:uid="{00000000-0005-0000-0000-00008C3C0000}"/>
    <cellStyle name="Normal 7 2 5 4 2" xfId="16326" xr:uid="{00000000-0005-0000-0000-00008D3C0000}"/>
    <cellStyle name="Normal 7 2 5 4 2 2" xfId="16327" xr:uid="{00000000-0005-0000-0000-00008E3C0000}"/>
    <cellStyle name="Normal 7 2 5 4 2 3" xfId="16328" xr:uid="{00000000-0005-0000-0000-00008F3C0000}"/>
    <cellStyle name="Normal 7 2 5 4 3" xfId="16329" xr:uid="{00000000-0005-0000-0000-0000903C0000}"/>
    <cellStyle name="Normal 7 2 5 4 4" xfId="16330" xr:uid="{00000000-0005-0000-0000-0000913C0000}"/>
    <cellStyle name="Normal 7 2 5 4 4 2" xfId="27561" xr:uid="{9B6C82C8-6DCD-40D2-BE36-81A5F35A8BEA}"/>
    <cellStyle name="Normal 7 2 5 4 5" xfId="16331" xr:uid="{00000000-0005-0000-0000-0000923C0000}"/>
    <cellStyle name="Normal 7 2 5 4 5 2" xfId="27562" xr:uid="{F01A963D-DE48-43BF-8255-2015109FD929}"/>
    <cellStyle name="Normal 7 2 5 4 6" xfId="16332" xr:uid="{00000000-0005-0000-0000-0000933C0000}"/>
    <cellStyle name="Normal 7 2 5 5" xfId="16333" xr:uid="{00000000-0005-0000-0000-0000943C0000}"/>
    <cellStyle name="Normal 7 2 5 5 2" xfId="16334" xr:uid="{00000000-0005-0000-0000-0000953C0000}"/>
    <cellStyle name="Normal 7 2 5 5 3" xfId="16335" xr:uid="{00000000-0005-0000-0000-0000963C0000}"/>
    <cellStyle name="Normal 7 2 5 6" xfId="16336" xr:uid="{00000000-0005-0000-0000-0000973C0000}"/>
    <cellStyle name="Normal 7 2 5 7" xfId="16337" xr:uid="{00000000-0005-0000-0000-0000983C0000}"/>
    <cellStyle name="Normal 7 2 5 7 2" xfId="27563" xr:uid="{03535987-B0EA-474D-8C7C-9153F5101EAA}"/>
    <cellStyle name="Normal 7 2 5 8" xfId="16338" xr:uid="{00000000-0005-0000-0000-0000993C0000}"/>
    <cellStyle name="Normal 7 2 6" xfId="2551" xr:uid="{00000000-0005-0000-0000-0000BE090000}"/>
    <cellStyle name="Normal 7 2 6 2" xfId="16339" xr:uid="{00000000-0005-0000-0000-00009B3C0000}"/>
    <cellStyle name="Normal 7 2 6 2 2" xfId="16340" xr:uid="{00000000-0005-0000-0000-00009C3C0000}"/>
    <cellStyle name="Normal 7 2 6 2 3" xfId="27564" xr:uid="{2D41C3B7-6A5C-44F1-8235-6A9AD9885601}"/>
    <cellStyle name="Normal 7 2 6 3" xfId="16341" xr:uid="{00000000-0005-0000-0000-00009D3C0000}"/>
    <cellStyle name="Normal 7 2 6 3 2" xfId="27565" xr:uid="{92203919-D3A3-46AB-81CC-B7E94FCE9F88}"/>
    <cellStyle name="Normal 7 2 6 4" xfId="16342" xr:uid="{00000000-0005-0000-0000-00009E3C0000}"/>
    <cellStyle name="Normal 7 2 6 5" xfId="16343" xr:uid="{00000000-0005-0000-0000-00009F3C0000}"/>
    <cellStyle name="Normal 7 2 7" xfId="2552" xr:uid="{00000000-0005-0000-0000-0000BF090000}"/>
    <cellStyle name="Normal 7 2 7 2" xfId="16345" xr:uid="{00000000-0005-0000-0000-0000A13C0000}"/>
    <cellStyle name="Normal 7 2 7 3" xfId="16346" xr:uid="{00000000-0005-0000-0000-0000A23C0000}"/>
    <cellStyle name="Normal 7 2 8" xfId="2553" xr:uid="{00000000-0005-0000-0000-0000C0090000}"/>
    <cellStyle name="Normal 7 2 8 2" xfId="16347" xr:uid="{00000000-0005-0000-0000-0000A43C0000}"/>
    <cellStyle name="Normal 7 2 8 3" xfId="16348" xr:uid="{00000000-0005-0000-0000-0000A53C0000}"/>
    <cellStyle name="Normal 7 2 9" xfId="2554" xr:uid="{00000000-0005-0000-0000-0000C1090000}"/>
    <cellStyle name="Normal 7 2 9 2" xfId="16349" xr:uid="{00000000-0005-0000-0000-0000A73C0000}"/>
    <cellStyle name="Normal 7 2 9 3" xfId="16350" xr:uid="{00000000-0005-0000-0000-0000A83C0000}"/>
    <cellStyle name="Normal 7 2_App b.3 Unspent_" xfId="2555" xr:uid="{00000000-0005-0000-0000-0000C2090000}"/>
    <cellStyle name="Normal 7 20" xfId="2556" xr:uid="{00000000-0005-0000-0000-0000C3090000}"/>
    <cellStyle name="Normal 7 20 2" xfId="16351" xr:uid="{00000000-0005-0000-0000-0000AA3C0000}"/>
    <cellStyle name="Normal 7 20 3" xfId="16352" xr:uid="{00000000-0005-0000-0000-0000AB3C0000}"/>
    <cellStyle name="Normal 7 21" xfId="2557" xr:uid="{00000000-0005-0000-0000-0000C4090000}"/>
    <cellStyle name="Normal 7 21 2" xfId="16354" xr:uid="{00000000-0005-0000-0000-0000AD3C0000}"/>
    <cellStyle name="Normal 7 21 3" xfId="16355" xr:uid="{00000000-0005-0000-0000-0000AE3C0000}"/>
    <cellStyle name="Normal 7 22" xfId="2558" xr:uid="{00000000-0005-0000-0000-0000C5090000}"/>
    <cellStyle name="Normal 7 22 2" xfId="16356" xr:uid="{00000000-0005-0000-0000-0000B03C0000}"/>
    <cellStyle name="Normal 7 22 3" xfId="16357" xr:uid="{00000000-0005-0000-0000-0000B13C0000}"/>
    <cellStyle name="Normal 7 23" xfId="2559" xr:uid="{00000000-0005-0000-0000-0000C6090000}"/>
    <cellStyle name="Normal 7 23 2" xfId="16358" xr:uid="{00000000-0005-0000-0000-0000B33C0000}"/>
    <cellStyle name="Normal 7 23 3" xfId="16359" xr:uid="{00000000-0005-0000-0000-0000B43C0000}"/>
    <cellStyle name="Normal 7 24" xfId="2560" xr:uid="{00000000-0005-0000-0000-0000C7090000}"/>
    <cellStyle name="Normal 7 24 2" xfId="16360" xr:uid="{00000000-0005-0000-0000-0000B63C0000}"/>
    <cellStyle name="Normal 7 24 3" xfId="16361" xr:uid="{00000000-0005-0000-0000-0000B73C0000}"/>
    <cellStyle name="Normal 7 25" xfId="16362" xr:uid="{00000000-0005-0000-0000-0000B83C0000}"/>
    <cellStyle name="Normal 7 25 2" xfId="16363" xr:uid="{00000000-0005-0000-0000-0000B93C0000}"/>
    <cellStyle name="Normal 7 25 2 2" xfId="16364" xr:uid="{00000000-0005-0000-0000-0000BA3C0000}"/>
    <cellStyle name="Normal 7 25 2 3" xfId="16365" xr:uid="{00000000-0005-0000-0000-0000BB3C0000}"/>
    <cellStyle name="Normal 7 25 2 3 2" xfId="27566" xr:uid="{EEC4BE1A-7677-4468-AE61-5A1438B65600}"/>
    <cellStyle name="Normal 7 25 2 4" xfId="16366" xr:uid="{00000000-0005-0000-0000-0000BC3C0000}"/>
    <cellStyle name="Normal 7 25 3" xfId="16367" xr:uid="{00000000-0005-0000-0000-0000BD3C0000}"/>
    <cellStyle name="Normal 7 25 4" xfId="16368" xr:uid="{00000000-0005-0000-0000-0000BE3C0000}"/>
    <cellStyle name="Normal 7 25 4 2" xfId="27567" xr:uid="{5D84D93C-64F5-440C-BCBF-29925EAE1882}"/>
    <cellStyle name="Normal 7 25 5" xfId="16369" xr:uid="{00000000-0005-0000-0000-0000BF3C0000}"/>
    <cellStyle name="Normal 7 25 5 2" xfId="27568" xr:uid="{C1D08B57-AB00-48FE-87AF-6D9D89BC5EEF}"/>
    <cellStyle name="Normal 7 25 6" xfId="16370" xr:uid="{00000000-0005-0000-0000-0000C03C0000}"/>
    <cellStyle name="Normal 7 26" xfId="16371" xr:uid="{00000000-0005-0000-0000-0000C13C0000}"/>
    <cellStyle name="Normal 7 26 2" xfId="16372" xr:uid="{00000000-0005-0000-0000-0000C23C0000}"/>
    <cellStyle name="Normal 7 26 2 2" xfId="16373" xr:uid="{00000000-0005-0000-0000-0000C33C0000}"/>
    <cellStyle name="Normal 7 26 2 3" xfId="16374" xr:uid="{00000000-0005-0000-0000-0000C43C0000}"/>
    <cellStyle name="Normal 7 26 3" xfId="16375" xr:uid="{00000000-0005-0000-0000-0000C53C0000}"/>
    <cellStyle name="Normal 7 26 4" xfId="16376" xr:uid="{00000000-0005-0000-0000-0000C63C0000}"/>
    <cellStyle name="Normal 7 26 4 2" xfId="27569" xr:uid="{8FE68EF4-9C7C-48E8-9245-BFA2744FCF2C}"/>
    <cellStyle name="Normal 7 26 5" xfId="16377" xr:uid="{00000000-0005-0000-0000-0000C73C0000}"/>
    <cellStyle name="Normal 7 26 6" xfId="16378" xr:uid="{00000000-0005-0000-0000-0000C83C0000}"/>
    <cellStyle name="Normal 7 27" xfId="16379" xr:uid="{00000000-0005-0000-0000-0000C93C0000}"/>
    <cellStyle name="Normal 7 27 2" xfId="16380" xr:uid="{00000000-0005-0000-0000-0000CA3C0000}"/>
    <cellStyle name="Normal 7 27 3" xfId="16381" xr:uid="{00000000-0005-0000-0000-0000CB3C0000}"/>
    <cellStyle name="Normal 7 27 3 2" xfId="27570" xr:uid="{82EFDA07-F7A7-46AD-881A-5E36ADDA1D50}"/>
    <cellStyle name="Normal 7 27 4" xfId="16382" xr:uid="{00000000-0005-0000-0000-0000CC3C0000}"/>
    <cellStyle name="Normal 7 28" xfId="16383" xr:uid="{00000000-0005-0000-0000-0000CD3C0000}"/>
    <cellStyle name="Normal 7 28 2" xfId="16384" xr:uid="{00000000-0005-0000-0000-0000CE3C0000}"/>
    <cellStyle name="Normal 7 28 2 2" xfId="27572" xr:uid="{01CE7AB5-FCFB-4865-AD59-7D6552944BDD}"/>
    <cellStyle name="Normal 7 28 3" xfId="16385" xr:uid="{00000000-0005-0000-0000-0000CF3C0000}"/>
    <cellStyle name="Normal 7 28 3 2" xfId="27573" xr:uid="{115A7B66-2F20-4ADF-998A-62C8BC9B2069}"/>
    <cellStyle name="Normal 7 28 4" xfId="27571" xr:uid="{EFCB57CB-E9F6-4102-8B9D-254D9B68FED4}"/>
    <cellStyle name="Normal 7 29" xfId="16386" xr:uid="{00000000-0005-0000-0000-0000D03C0000}"/>
    <cellStyle name="Normal 7 29 2" xfId="16387" xr:uid="{00000000-0005-0000-0000-0000D13C0000}"/>
    <cellStyle name="Normal 7 29 2 2" xfId="27574" xr:uid="{72EF2088-30D0-4118-ADEF-DAC3784280B0}"/>
    <cellStyle name="Normal 7 3" xfId="2561" xr:uid="{00000000-0005-0000-0000-0000C8090000}"/>
    <cellStyle name="Normal 7 3 2" xfId="16388" xr:uid="{00000000-0005-0000-0000-0000D33C0000}"/>
    <cellStyle name="Normal 7 3 2 2" xfId="16389" xr:uid="{00000000-0005-0000-0000-0000D43C0000}"/>
    <cellStyle name="Normal 7 3 2 2 2" xfId="16390" xr:uid="{00000000-0005-0000-0000-0000D53C0000}"/>
    <cellStyle name="Normal 7 3 2 3" xfId="16391" xr:uid="{00000000-0005-0000-0000-0000D63C0000}"/>
    <cellStyle name="Normal 7 3 2 4" xfId="16392" xr:uid="{00000000-0005-0000-0000-0000D73C0000}"/>
    <cellStyle name="Normal 7 3 2 5" xfId="16393" xr:uid="{00000000-0005-0000-0000-0000D83C0000}"/>
    <cellStyle name="Normal 7 3 3" xfId="16394" xr:uid="{00000000-0005-0000-0000-0000D93C0000}"/>
    <cellStyle name="Normal 7 3 3 2" xfId="16395" xr:uid="{00000000-0005-0000-0000-0000DA3C0000}"/>
    <cellStyle name="Normal 7 3 3 3" xfId="16396" xr:uid="{00000000-0005-0000-0000-0000DB3C0000}"/>
    <cellStyle name="Normal 7 3 3 4" xfId="16397" xr:uid="{00000000-0005-0000-0000-0000DC3C0000}"/>
    <cellStyle name="Normal 7 3 4" xfId="16398" xr:uid="{00000000-0005-0000-0000-0000DD3C0000}"/>
    <cellStyle name="Normal 7 3 5" xfId="16399" xr:uid="{00000000-0005-0000-0000-0000DE3C0000}"/>
    <cellStyle name="Normal 7 30" xfId="16400" xr:uid="{00000000-0005-0000-0000-0000DF3C0000}"/>
    <cellStyle name="Normal 7 4" xfId="2562" xr:uid="{00000000-0005-0000-0000-0000C9090000}"/>
    <cellStyle name="Normal 7 4 2" xfId="16401" xr:uid="{00000000-0005-0000-0000-0000E13C0000}"/>
    <cellStyle name="Normal 7 4 2 2" xfId="16402" xr:uid="{00000000-0005-0000-0000-0000E23C0000}"/>
    <cellStyle name="Normal 7 4 2 2 2" xfId="27576" xr:uid="{58E84E4F-23DC-406F-A522-53B323DF8F5D}"/>
    <cellStyle name="Normal 7 4 2 3" xfId="16403" xr:uid="{00000000-0005-0000-0000-0000E33C0000}"/>
    <cellStyle name="Normal 7 4 2 4" xfId="16404" xr:uid="{00000000-0005-0000-0000-0000E43C0000}"/>
    <cellStyle name="Normal 7 4 2 5" xfId="27575" xr:uid="{6A09C8B9-457C-412A-92D1-B2464523296F}"/>
    <cellStyle name="Normal 7 4 3" xfId="16405" xr:uid="{00000000-0005-0000-0000-0000E53C0000}"/>
    <cellStyle name="Normal 7 4 4" xfId="16406" xr:uid="{00000000-0005-0000-0000-0000E63C0000}"/>
    <cellStyle name="Normal 7 4 4 2" xfId="27577" xr:uid="{85B0FA3B-00C1-4F24-BE6A-F2D4FE7F8269}"/>
    <cellStyle name="Normal 7 4 5" xfId="16407" xr:uid="{00000000-0005-0000-0000-0000E73C0000}"/>
    <cellStyle name="Normal 7 4 5 2" xfId="27578" xr:uid="{EA24BFCB-AD50-466C-80F1-157FC8163949}"/>
    <cellStyle name="Normal 7 4 6" xfId="16408" xr:uid="{00000000-0005-0000-0000-0000E83C0000}"/>
    <cellStyle name="Normal 7 5" xfId="2563" xr:uid="{00000000-0005-0000-0000-0000CA090000}"/>
    <cellStyle name="Normal 7 5 2" xfId="16409" xr:uid="{00000000-0005-0000-0000-0000EA3C0000}"/>
    <cellStyle name="Normal 7 5 2 2" xfId="16410" xr:uid="{00000000-0005-0000-0000-0000EB3C0000}"/>
    <cellStyle name="Normal 7 5 2 3" xfId="16411" xr:uid="{00000000-0005-0000-0000-0000EC3C0000}"/>
    <cellStyle name="Normal 7 5 3" xfId="16412" xr:uid="{00000000-0005-0000-0000-0000ED3C0000}"/>
    <cellStyle name="Normal 7 5 4" xfId="16413" xr:uid="{00000000-0005-0000-0000-0000EE3C0000}"/>
    <cellStyle name="Normal 7 6" xfId="2564" xr:uid="{00000000-0005-0000-0000-0000CB090000}"/>
    <cellStyle name="Normal 7 6 2" xfId="16414" xr:uid="{00000000-0005-0000-0000-0000F03C0000}"/>
    <cellStyle name="Normal 7 6 2 2" xfId="16415" xr:uid="{00000000-0005-0000-0000-0000F13C0000}"/>
    <cellStyle name="Normal 7 6 3" xfId="16416" xr:uid="{00000000-0005-0000-0000-0000F23C0000}"/>
    <cellStyle name="Normal 7 7" xfId="2565" xr:uid="{00000000-0005-0000-0000-0000CC090000}"/>
    <cellStyle name="Normal 7 7 2" xfId="16417" xr:uid="{00000000-0005-0000-0000-0000F43C0000}"/>
    <cellStyle name="Normal 7 7 2 2" xfId="16418" xr:uid="{00000000-0005-0000-0000-0000F53C0000}"/>
    <cellStyle name="Normal 7 7 2 3" xfId="27579" xr:uid="{F53498F3-A6DC-45E5-927E-4A512AC822D2}"/>
    <cellStyle name="Normal 7 7 3" xfId="16419" xr:uid="{00000000-0005-0000-0000-0000F63C0000}"/>
    <cellStyle name="Normal 7 7 3 2" xfId="27580" xr:uid="{CB7F9E9B-4C98-4E96-936C-C9EBCF4AEC6E}"/>
    <cellStyle name="Normal 7 7 4" xfId="16420" xr:uid="{00000000-0005-0000-0000-0000F73C0000}"/>
    <cellStyle name="Normal 7 7 5" xfId="16421" xr:uid="{00000000-0005-0000-0000-0000F83C0000}"/>
    <cellStyle name="Normal 7 8" xfId="2566" xr:uid="{00000000-0005-0000-0000-0000CD090000}"/>
    <cellStyle name="Normal 7 8 2" xfId="16422" xr:uid="{00000000-0005-0000-0000-0000FA3C0000}"/>
    <cellStyle name="Normal 7 8 2 2" xfId="16423" xr:uid="{00000000-0005-0000-0000-0000FB3C0000}"/>
    <cellStyle name="Normal 7 8 2 3" xfId="27581" xr:uid="{885F087F-A741-478E-9560-E4B4C93A5793}"/>
    <cellStyle name="Normal 7 8 3" xfId="16424" xr:uid="{00000000-0005-0000-0000-0000FC3C0000}"/>
    <cellStyle name="Normal 7 8 3 2" xfId="27582" xr:uid="{A11AD00B-E131-496F-89D7-9FA0B83465F8}"/>
    <cellStyle name="Normal 7 8 4" xfId="16425" xr:uid="{00000000-0005-0000-0000-0000FD3C0000}"/>
    <cellStyle name="Normal 7 8 5" xfId="16426" xr:uid="{00000000-0005-0000-0000-0000FE3C0000}"/>
    <cellStyle name="Normal 7 9" xfId="2567" xr:uid="{00000000-0005-0000-0000-0000CE090000}"/>
    <cellStyle name="Normal 7 9 2" xfId="16427" xr:uid="{00000000-0005-0000-0000-0000003D0000}"/>
    <cellStyle name="Normal 7 9 3" xfId="16428" xr:uid="{00000000-0005-0000-0000-0000013D0000}"/>
    <cellStyle name="Normal 7_App b.3 Unspent_" xfId="2568" xr:uid="{00000000-0005-0000-0000-0000CF090000}"/>
    <cellStyle name="Normal 70" xfId="16429" xr:uid="{00000000-0005-0000-0000-0000033D0000}"/>
    <cellStyle name="Normal 70 2" xfId="16430" xr:uid="{00000000-0005-0000-0000-0000043D0000}"/>
    <cellStyle name="Normal 70 2 2" xfId="27583" xr:uid="{6C93965E-2686-4D96-AC0C-3D813BB2E8F7}"/>
    <cellStyle name="Normal 71" xfId="16431" xr:uid="{00000000-0005-0000-0000-0000053D0000}"/>
    <cellStyle name="Normal 71 2" xfId="16432" xr:uid="{00000000-0005-0000-0000-0000063D0000}"/>
    <cellStyle name="Normal 71 2 2" xfId="27584" xr:uid="{51FA9B7B-43E3-4BEC-A700-8A95F9414DF0}"/>
    <cellStyle name="Normal 71 3" xfId="49" xr:uid="{00000000-0005-0000-0000-000034000000}"/>
    <cellStyle name="Normal 71 3 2" xfId="151" xr:uid="{00000000-0005-0000-0000-000034000000}"/>
    <cellStyle name="Normal 71 3 2 2" xfId="20715" xr:uid="{AC89BE15-B0E0-48E2-B83C-4B74469435E9}"/>
    <cellStyle name="Normal 71 3 3" xfId="20642" xr:uid="{4218045D-707F-49E5-8C68-C9E10201E093}"/>
    <cellStyle name="Normal 72" xfId="16433" xr:uid="{00000000-0005-0000-0000-0000073D0000}"/>
    <cellStyle name="Normal 72 2" xfId="16434" xr:uid="{00000000-0005-0000-0000-0000083D0000}"/>
    <cellStyle name="Normal 72 2 2" xfId="27585" xr:uid="{1C3465B2-EDA6-46B2-B54E-57CB65E5D90C}"/>
    <cellStyle name="Normal 72 3" xfId="50" xr:uid="{00000000-0005-0000-0000-000035000000}"/>
    <cellStyle name="Normal 72 3 2" xfId="152" xr:uid="{00000000-0005-0000-0000-000035000000}"/>
    <cellStyle name="Normal 72 3 2 2" xfId="20716" xr:uid="{6809D556-1A57-4594-BAE7-B929511BDCE2}"/>
    <cellStyle name="Normal 72 3 3" xfId="20643" xr:uid="{5A7E5D66-0187-4B94-9B58-98DD21411353}"/>
    <cellStyle name="Normal 73" xfId="16435" xr:uid="{00000000-0005-0000-0000-0000093D0000}"/>
    <cellStyle name="Normal 73 2" xfId="16436" xr:uid="{00000000-0005-0000-0000-00000A3D0000}"/>
    <cellStyle name="Normal 73 2 2" xfId="27586" xr:uid="{9E34513F-45C4-44AB-B928-1A3DAB22BF22}"/>
    <cellStyle name="Normal 73 3" xfId="51" xr:uid="{00000000-0005-0000-0000-000036000000}"/>
    <cellStyle name="Normal 73 3 2" xfId="153" xr:uid="{00000000-0005-0000-0000-000036000000}"/>
    <cellStyle name="Normal 73 3 2 2" xfId="20717" xr:uid="{F657101B-9AD0-430A-A526-108C9D63CDBB}"/>
    <cellStyle name="Normal 73 3 3" xfId="20644" xr:uid="{72D5B2D3-E6B3-4A09-AA66-7B1368C5AB95}"/>
    <cellStyle name="Normal 74" xfId="16437" xr:uid="{00000000-0005-0000-0000-00000B3D0000}"/>
    <cellStyle name="Normal 74 2" xfId="16438" xr:uid="{00000000-0005-0000-0000-00000C3D0000}"/>
    <cellStyle name="Normal 74 2 2" xfId="27587" xr:uid="{C51DB77D-DC53-49B9-B5E8-370FB15D823E}"/>
    <cellStyle name="Normal 74 3" xfId="55" xr:uid="{00000000-0005-0000-0000-000037000000}"/>
    <cellStyle name="Normal 74 3 2" xfId="157" xr:uid="{00000000-0005-0000-0000-000037000000}"/>
    <cellStyle name="Normal 74 3 2 2" xfId="20721" xr:uid="{7AA3F9EB-81B1-4CA7-A9A0-409AD79F2578}"/>
    <cellStyle name="Normal 74 3 3" xfId="20648" xr:uid="{B42EA218-D548-46CA-A3A0-6F9E350F171B}"/>
    <cellStyle name="Normal 75" xfId="16439" xr:uid="{00000000-0005-0000-0000-00000D3D0000}"/>
    <cellStyle name="Normal 75 2" xfId="16440" xr:uid="{00000000-0005-0000-0000-00000E3D0000}"/>
    <cellStyle name="Normal 75 2 2" xfId="27588" xr:uid="{91E1A7EE-813C-4DE8-AC52-04E327707E16}"/>
    <cellStyle name="Normal 75 3" xfId="52" xr:uid="{00000000-0005-0000-0000-000038000000}"/>
    <cellStyle name="Normal 75 3 2" xfId="154" xr:uid="{00000000-0005-0000-0000-000038000000}"/>
    <cellStyle name="Normal 75 3 2 2" xfId="20718" xr:uid="{CC5C738C-8351-401E-B5ED-4360B2BD8E1C}"/>
    <cellStyle name="Normal 75 3 3" xfId="20645" xr:uid="{DF536607-ED70-407C-BCCB-D991CD2A77DA}"/>
    <cellStyle name="Normal 76" xfId="16441" xr:uid="{00000000-0005-0000-0000-00000F3D0000}"/>
    <cellStyle name="Normal 76 2" xfId="16442" xr:uid="{00000000-0005-0000-0000-0000103D0000}"/>
    <cellStyle name="Normal 76 2 2" xfId="27589" xr:uid="{1B6DD157-879E-47AE-AA73-CB600921B8F4}"/>
    <cellStyle name="Normal 76 3" xfId="54" xr:uid="{00000000-0005-0000-0000-000039000000}"/>
    <cellStyle name="Normal 76 3 2" xfId="156" xr:uid="{00000000-0005-0000-0000-000039000000}"/>
    <cellStyle name="Normal 76 3 2 2" xfId="20720" xr:uid="{07D28196-50DA-4DC6-84E3-A37C57ED57C1}"/>
    <cellStyle name="Normal 76 3 3" xfId="20647" xr:uid="{C38BBE43-4A13-4693-A9F9-F51E53E4EC04}"/>
    <cellStyle name="Normal 77" xfId="16443" xr:uid="{00000000-0005-0000-0000-0000113D0000}"/>
    <cellStyle name="Normal 77 2" xfId="16444" xr:uid="{00000000-0005-0000-0000-0000123D0000}"/>
    <cellStyle name="Normal 77 2 2" xfId="27590" xr:uid="{4D12E450-8499-4D66-9176-EBCE4240C22A}"/>
    <cellStyle name="Normal 77 3" xfId="53" xr:uid="{00000000-0005-0000-0000-00003A000000}"/>
    <cellStyle name="Normal 77 3 2" xfId="155" xr:uid="{00000000-0005-0000-0000-00003A000000}"/>
    <cellStyle name="Normal 77 3 2 2" xfId="20719" xr:uid="{983050FE-355B-4598-9D3C-9A297920F409}"/>
    <cellStyle name="Normal 77 3 3" xfId="20646" xr:uid="{5DA940C2-E9A6-493A-AEB8-D48F6E645093}"/>
    <cellStyle name="Normal 78" xfId="16445" xr:uid="{00000000-0005-0000-0000-0000133D0000}"/>
    <cellStyle name="Normal 78 2" xfId="16446" xr:uid="{00000000-0005-0000-0000-0000143D0000}"/>
    <cellStyle name="Normal 78 2 2" xfId="16447" xr:uid="{00000000-0005-0000-0000-0000153D0000}"/>
    <cellStyle name="Normal 78 2 2 2" xfId="27592" xr:uid="{082B7EEF-36A1-4471-82D3-46B5DF73F6CA}"/>
    <cellStyle name="Normal 78 2 3" xfId="27591" xr:uid="{9EBA6A2A-6AE9-4E54-956E-0486E6E1647D}"/>
    <cellStyle name="Normal 78 3" xfId="16448" xr:uid="{00000000-0005-0000-0000-0000163D0000}"/>
    <cellStyle name="Normal 78 3 2" xfId="27593" xr:uid="{1E6E612E-EAC3-429A-9BE0-FD3A3AA5E1AC}"/>
    <cellStyle name="Normal 79" xfId="16449" xr:uid="{00000000-0005-0000-0000-0000173D0000}"/>
    <cellStyle name="Normal 79 2" xfId="16450" xr:uid="{00000000-0005-0000-0000-0000183D0000}"/>
    <cellStyle name="Normal 79 2 2" xfId="16451" xr:uid="{00000000-0005-0000-0000-0000193D0000}"/>
    <cellStyle name="Normal 79 2 2 2" xfId="27595" xr:uid="{B44CCCFC-F972-4078-AEE8-401A378255A1}"/>
    <cellStyle name="Normal 79 2 3" xfId="27594" xr:uid="{9F58A3D5-E38A-42CD-BD18-4BF3438B9C71}"/>
    <cellStyle name="Normal 79 3" xfId="56" xr:uid="{00000000-0005-0000-0000-00003B000000}"/>
    <cellStyle name="Normal 79 3 2" xfId="158" xr:uid="{00000000-0005-0000-0000-00003B000000}"/>
    <cellStyle name="Normal 79 3 2 2" xfId="20722" xr:uid="{A257BF30-80C9-4F07-9DAC-2F4048D3D82A}"/>
    <cellStyle name="Normal 79 3 3" xfId="20649" xr:uid="{A9606B95-8ED8-4276-A1F8-0A0710E94F1C}"/>
    <cellStyle name="Normal 8" xfId="2569" xr:uid="{00000000-0005-0000-0000-0000D0090000}"/>
    <cellStyle name="Normal 8 10" xfId="16452" xr:uid="{00000000-0005-0000-0000-00001C3D0000}"/>
    <cellStyle name="Normal 8 10 2" xfId="16453" xr:uid="{00000000-0005-0000-0000-00001D3D0000}"/>
    <cellStyle name="Normal 8 10 3" xfId="16454" xr:uid="{00000000-0005-0000-0000-00001E3D0000}"/>
    <cellStyle name="Normal 8 10 3 2" xfId="27596" xr:uid="{3162DC51-F924-4F11-8934-27570A112E46}"/>
    <cellStyle name="Normal 8 10 4" xfId="16455" xr:uid="{00000000-0005-0000-0000-00001F3D0000}"/>
    <cellStyle name="Normal 8 11" xfId="16456" xr:uid="{00000000-0005-0000-0000-0000203D0000}"/>
    <cellStyle name="Normal 8 11 2" xfId="16457" xr:uid="{00000000-0005-0000-0000-0000213D0000}"/>
    <cellStyle name="Normal 8 11 2 2" xfId="16458" xr:uid="{00000000-0005-0000-0000-0000223D0000}"/>
    <cellStyle name="Normal 8 11 2 2 2" xfId="27598" xr:uid="{1D138771-E037-4C61-AC65-3AB9D55237DE}"/>
    <cellStyle name="Normal 8 11 3" xfId="16459" xr:uid="{00000000-0005-0000-0000-0000233D0000}"/>
    <cellStyle name="Normal 8 11 3 2" xfId="27599" xr:uid="{CA254F6B-FE99-46AC-8A0B-F34223A214CC}"/>
    <cellStyle name="Normal 8 11 4" xfId="27597" xr:uid="{73FD0DFF-EBA5-4002-9DB7-FA174074DE31}"/>
    <cellStyle name="Normal 8 12" xfId="16460" xr:uid="{00000000-0005-0000-0000-0000243D0000}"/>
    <cellStyle name="Normal 8 12 2" xfId="16461" xr:uid="{00000000-0005-0000-0000-0000253D0000}"/>
    <cellStyle name="Normal 8 12 2 2" xfId="27600" xr:uid="{4271A8D5-90B8-4FCA-8B9B-842C658D6358}"/>
    <cellStyle name="Normal 8 13" xfId="16462" xr:uid="{00000000-0005-0000-0000-0000263D0000}"/>
    <cellStyle name="Normal 8 13 2" xfId="27601" xr:uid="{B115E49F-38B4-48F6-A4C4-48DD1FB37AA4}"/>
    <cellStyle name="Normal 8 14" xfId="16463" xr:uid="{00000000-0005-0000-0000-0000273D0000}"/>
    <cellStyle name="Normal 8 15" xfId="16464" xr:uid="{00000000-0005-0000-0000-0000283D0000}"/>
    <cellStyle name="Normal 8 16" xfId="5335" xr:uid="{00000000-0005-0000-0000-00001B3D0000}"/>
    <cellStyle name="Normal 8 2" xfId="2570" xr:uid="{00000000-0005-0000-0000-0000D1090000}"/>
    <cellStyle name="Normal 8 2 2" xfId="16465" xr:uid="{00000000-0005-0000-0000-00002A3D0000}"/>
    <cellStyle name="Normal 8 2 2 2" xfId="16466" xr:uid="{00000000-0005-0000-0000-00002B3D0000}"/>
    <cellStyle name="Normal 8 2 2 2 2" xfId="16467" xr:uid="{00000000-0005-0000-0000-00002C3D0000}"/>
    <cellStyle name="Normal 8 2 2 2 2 2" xfId="16468" xr:uid="{00000000-0005-0000-0000-00002D3D0000}"/>
    <cellStyle name="Normal 8 2 2 2 2 2 2" xfId="16469" xr:uid="{00000000-0005-0000-0000-00002E3D0000}"/>
    <cellStyle name="Normal 8 2 2 2 2 2 3" xfId="16470" xr:uid="{00000000-0005-0000-0000-00002F3D0000}"/>
    <cellStyle name="Normal 8 2 2 2 2 3" xfId="16471" xr:uid="{00000000-0005-0000-0000-0000303D0000}"/>
    <cellStyle name="Normal 8 2 2 2 2 4" xfId="16472" xr:uid="{00000000-0005-0000-0000-0000313D0000}"/>
    <cellStyle name="Normal 8 2 2 2 2 4 2" xfId="27602" xr:uid="{53A36FAE-53E6-487D-A9A1-8B908765BBD9}"/>
    <cellStyle name="Normal 8 2 2 2 2 5" xfId="16473" xr:uid="{00000000-0005-0000-0000-0000323D0000}"/>
    <cellStyle name="Normal 8 2 2 2 2 5 2" xfId="27603" xr:uid="{CDED2F5C-9F27-4141-A899-69C2D115914B}"/>
    <cellStyle name="Normal 8 2 2 2 2 6" xfId="16474" xr:uid="{00000000-0005-0000-0000-0000333D0000}"/>
    <cellStyle name="Normal 8 2 2 2 3" xfId="16475" xr:uid="{00000000-0005-0000-0000-0000343D0000}"/>
    <cellStyle name="Normal 8 2 2 2 3 2" xfId="16476" xr:uid="{00000000-0005-0000-0000-0000353D0000}"/>
    <cellStyle name="Normal 8 2 2 2 3 2 2" xfId="16477" xr:uid="{00000000-0005-0000-0000-0000363D0000}"/>
    <cellStyle name="Normal 8 2 2 2 3 2 3" xfId="16478" xr:uid="{00000000-0005-0000-0000-0000373D0000}"/>
    <cellStyle name="Normal 8 2 2 2 3 3" xfId="16479" xr:uid="{00000000-0005-0000-0000-0000383D0000}"/>
    <cellStyle name="Normal 8 2 2 2 3 3 2" xfId="16480" xr:uid="{00000000-0005-0000-0000-0000393D0000}"/>
    <cellStyle name="Normal 8 2 2 2 3 3 3" xfId="27604" xr:uid="{07BE0E6B-07B1-49E5-83D4-167820388F50}"/>
    <cellStyle name="Normal 8 2 2 2 3 4" xfId="16481" xr:uid="{00000000-0005-0000-0000-00003A3D0000}"/>
    <cellStyle name="Normal 8 2 2 2 4" xfId="16482" xr:uid="{00000000-0005-0000-0000-00003B3D0000}"/>
    <cellStyle name="Normal 8 2 2 2 4 2" xfId="16483" xr:uid="{00000000-0005-0000-0000-00003C3D0000}"/>
    <cellStyle name="Normal 8 2 2 2 4 3" xfId="16484" xr:uid="{00000000-0005-0000-0000-00003D3D0000}"/>
    <cellStyle name="Normal 8 2 2 2 5" xfId="16485" xr:uid="{00000000-0005-0000-0000-00003E3D0000}"/>
    <cellStyle name="Normal 8 2 2 2 6" xfId="16486" xr:uid="{00000000-0005-0000-0000-00003F3D0000}"/>
    <cellStyle name="Normal 8 2 2 2 6 2" xfId="27605" xr:uid="{7DCBD9C3-C7DB-4D33-9D82-0051ECCA3B02}"/>
    <cellStyle name="Normal 8 2 2 2 7" xfId="16487" xr:uid="{00000000-0005-0000-0000-0000403D0000}"/>
    <cellStyle name="Normal 8 2 2 2 7 2" xfId="27606" xr:uid="{635A83B1-9B59-40EC-BB61-069AA520BB30}"/>
    <cellStyle name="Normal 8 2 2 2 8" xfId="16488" xr:uid="{00000000-0005-0000-0000-0000413D0000}"/>
    <cellStyle name="Normal 8 2 2 3" xfId="16489" xr:uid="{00000000-0005-0000-0000-0000423D0000}"/>
    <cellStyle name="Normal 8 2 2 3 2" xfId="16490" xr:uid="{00000000-0005-0000-0000-0000433D0000}"/>
    <cellStyle name="Normal 8 2 2 3 2 2" xfId="16491" xr:uid="{00000000-0005-0000-0000-0000443D0000}"/>
    <cellStyle name="Normal 8 2 2 3 2 3" xfId="16492" xr:uid="{00000000-0005-0000-0000-0000453D0000}"/>
    <cellStyle name="Normal 8 2 2 3 2 3 2" xfId="27607" xr:uid="{4C627C15-ADCE-4527-A664-7961FC63E77F}"/>
    <cellStyle name="Normal 8 2 2 3 2 4" xfId="16493" xr:uid="{00000000-0005-0000-0000-0000463D0000}"/>
    <cellStyle name="Normal 8 2 2 3 3" xfId="16494" xr:uid="{00000000-0005-0000-0000-0000473D0000}"/>
    <cellStyle name="Normal 8 2 2 3 4" xfId="16495" xr:uid="{00000000-0005-0000-0000-0000483D0000}"/>
    <cellStyle name="Normal 8 2 2 3 4 2" xfId="27608" xr:uid="{307705DD-9BED-4B0E-9F4C-8474EA858AA6}"/>
    <cellStyle name="Normal 8 2 2 3 5" xfId="16496" xr:uid="{00000000-0005-0000-0000-0000493D0000}"/>
    <cellStyle name="Normal 8 2 2 3 5 2" xfId="27609" xr:uid="{251A2D8D-031E-4377-9ED1-6AFA102AC533}"/>
    <cellStyle name="Normal 8 2 2 3 6" xfId="16497" xr:uid="{00000000-0005-0000-0000-00004A3D0000}"/>
    <cellStyle name="Normal 8 2 2 4" xfId="16498" xr:uid="{00000000-0005-0000-0000-00004B3D0000}"/>
    <cellStyle name="Normal 8 2 2 4 2" xfId="16499" xr:uid="{00000000-0005-0000-0000-00004C3D0000}"/>
    <cellStyle name="Normal 8 2 2 4 2 2" xfId="16500" xr:uid="{00000000-0005-0000-0000-00004D3D0000}"/>
    <cellStyle name="Normal 8 2 2 4 2 3" xfId="16501" xr:uid="{00000000-0005-0000-0000-00004E3D0000}"/>
    <cellStyle name="Normal 8 2 2 4 3" xfId="16502" xr:uid="{00000000-0005-0000-0000-00004F3D0000}"/>
    <cellStyle name="Normal 8 2 2 4 3 2" xfId="16503" xr:uid="{00000000-0005-0000-0000-0000503D0000}"/>
    <cellStyle name="Normal 8 2 2 4 3 3" xfId="27611" xr:uid="{E223990D-328A-40E0-975E-E468AFAED238}"/>
    <cellStyle name="Normal 8 2 2 4 4" xfId="16504" xr:uid="{00000000-0005-0000-0000-0000513D0000}"/>
    <cellStyle name="Normal 8 2 2 5" xfId="16505" xr:uid="{00000000-0005-0000-0000-0000523D0000}"/>
    <cellStyle name="Normal 8 2 2 5 2" xfId="16506" xr:uid="{00000000-0005-0000-0000-0000533D0000}"/>
    <cellStyle name="Normal 8 2 2 5 3" xfId="16507" xr:uid="{00000000-0005-0000-0000-0000543D0000}"/>
    <cellStyle name="Normal 8 2 2 6" xfId="16508" xr:uid="{00000000-0005-0000-0000-0000553D0000}"/>
    <cellStyle name="Normal 8 2 2 7" xfId="16509" xr:uid="{00000000-0005-0000-0000-0000563D0000}"/>
    <cellStyle name="Normal 8 2 2 7 2" xfId="27615" xr:uid="{642F5664-F014-4B32-8451-3ADE605B3893}"/>
    <cellStyle name="Normal 8 2 2 8" xfId="16510" xr:uid="{00000000-0005-0000-0000-0000573D0000}"/>
    <cellStyle name="Normal 8 2 2 9" xfId="16511" xr:uid="{00000000-0005-0000-0000-0000583D0000}"/>
    <cellStyle name="Normal 8 2 3" xfId="16512" xr:uid="{00000000-0005-0000-0000-0000593D0000}"/>
    <cellStyle name="Normal 8 2 3 2" xfId="16513" xr:uid="{00000000-0005-0000-0000-00005A3D0000}"/>
    <cellStyle name="Normal 8 2 3 2 2" xfId="16514" xr:uid="{00000000-0005-0000-0000-00005B3D0000}"/>
    <cellStyle name="Normal 8 2 3 2 2 2" xfId="16515" xr:uid="{00000000-0005-0000-0000-00005C3D0000}"/>
    <cellStyle name="Normal 8 2 3 2 2 3" xfId="16516" xr:uid="{00000000-0005-0000-0000-00005D3D0000}"/>
    <cellStyle name="Normal 8 2 3 2 2 3 2" xfId="27618" xr:uid="{DD0286DF-B973-4E8E-B5AC-4FAF589810F4}"/>
    <cellStyle name="Normal 8 2 3 2 2 4" xfId="16517" xr:uid="{00000000-0005-0000-0000-00005E3D0000}"/>
    <cellStyle name="Normal 8 2 3 2 3" xfId="16518" xr:uid="{00000000-0005-0000-0000-00005F3D0000}"/>
    <cellStyle name="Normal 8 2 3 2 4" xfId="16519" xr:uid="{00000000-0005-0000-0000-0000603D0000}"/>
    <cellStyle name="Normal 8 2 3 2 4 2" xfId="27619" xr:uid="{AEFFF378-A509-4FD5-957A-4CC70B1292EA}"/>
    <cellStyle name="Normal 8 2 3 2 5" xfId="16520" xr:uid="{00000000-0005-0000-0000-0000613D0000}"/>
    <cellStyle name="Normal 8 2 3 2 5 2" xfId="27620" xr:uid="{56BF8B2F-8144-489C-BBAA-27E086D8725C}"/>
    <cellStyle name="Normal 8 2 3 2 6" xfId="16521" xr:uid="{00000000-0005-0000-0000-0000623D0000}"/>
    <cellStyle name="Normal 8 2 3 3" xfId="16522" xr:uid="{00000000-0005-0000-0000-0000633D0000}"/>
    <cellStyle name="Normal 8 2 3 3 2" xfId="16523" xr:uid="{00000000-0005-0000-0000-0000643D0000}"/>
    <cellStyle name="Normal 8 2 3 3 2 2" xfId="16524" xr:uid="{00000000-0005-0000-0000-0000653D0000}"/>
    <cellStyle name="Normal 8 2 3 3 2 3" xfId="16525" xr:uid="{00000000-0005-0000-0000-0000663D0000}"/>
    <cellStyle name="Normal 8 2 3 3 3" xfId="16526" xr:uid="{00000000-0005-0000-0000-0000673D0000}"/>
    <cellStyle name="Normal 8 2 3 3 4" xfId="16527" xr:uid="{00000000-0005-0000-0000-0000683D0000}"/>
    <cellStyle name="Normal 8 2 3 3 4 2" xfId="27621" xr:uid="{6A1BA3E7-0BCF-4F3B-B154-200DF94442AC}"/>
    <cellStyle name="Normal 8 2 3 3 5" xfId="16528" xr:uid="{00000000-0005-0000-0000-0000693D0000}"/>
    <cellStyle name="Normal 8 2 3 3 5 2" xfId="27622" xr:uid="{180D6BDF-FE06-457E-94DB-2038E1A122C3}"/>
    <cellStyle name="Normal 8 2 3 3 6" xfId="16529" xr:uid="{00000000-0005-0000-0000-00006A3D0000}"/>
    <cellStyle name="Normal 8 2 3 4" xfId="16530" xr:uid="{00000000-0005-0000-0000-00006B3D0000}"/>
    <cellStyle name="Normal 8 2 3 4 2" xfId="16531" xr:uid="{00000000-0005-0000-0000-00006C3D0000}"/>
    <cellStyle name="Normal 8 2 3 4 3" xfId="16532" xr:uid="{00000000-0005-0000-0000-00006D3D0000}"/>
    <cellStyle name="Normal 8 2 3 5" xfId="16533" xr:uid="{00000000-0005-0000-0000-00006E3D0000}"/>
    <cellStyle name="Normal 8 2 3 6" xfId="16534" xr:uid="{00000000-0005-0000-0000-00006F3D0000}"/>
    <cellStyle name="Normal 8 2 3 6 2" xfId="27623" xr:uid="{3F1D2F5A-13C6-428E-900F-F8389EFF2088}"/>
    <cellStyle name="Normal 8 2 3 7" xfId="16535" xr:uid="{00000000-0005-0000-0000-0000703D0000}"/>
    <cellStyle name="Normal 8 2 3 7 2" xfId="27624" xr:uid="{06D26907-B783-4B88-9F02-F7A16F779140}"/>
    <cellStyle name="Normal 8 2 3 8" xfId="16536" xr:uid="{00000000-0005-0000-0000-0000713D0000}"/>
    <cellStyle name="Normal 8 2 4" xfId="16537" xr:uid="{00000000-0005-0000-0000-0000723D0000}"/>
    <cellStyle name="Normal 8 2 4 2" xfId="16538" xr:uid="{00000000-0005-0000-0000-0000733D0000}"/>
    <cellStyle name="Normal 8 2 4 2 2" xfId="16539" xr:uid="{00000000-0005-0000-0000-0000743D0000}"/>
    <cellStyle name="Normal 8 2 4 2 3" xfId="16540" xr:uid="{00000000-0005-0000-0000-0000753D0000}"/>
    <cellStyle name="Normal 8 2 4 2 3 2" xfId="27625" xr:uid="{955EBAC4-C7C1-4383-9111-D6DF4CA8FF58}"/>
    <cellStyle name="Normal 8 2 4 2 4" xfId="16541" xr:uid="{00000000-0005-0000-0000-0000763D0000}"/>
    <cellStyle name="Normal 8 2 4 3" xfId="16542" xr:uid="{00000000-0005-0000-0000-0000773D0000}"/>
    <cellStyle name="Normal 8 2 4 4" xfId="16543" xr:uid="{00000000-0005-0000-0000-0000783D0000}"/>
    <cellStyle name="Normal 8 2 4 4 2" xfId="27626" xr:uid="{E4C14FA9-F915-4023-9683-336063B539EF}"/>
    <cellStyle name="Normal 8 2 4 5" xfId="16544" xr:uid="{00000000-0005-0000-0000-0000793D0000}"/>
    <cellStyle name="Normal 8 2 4 5 2" xfId="27627" xr:uid="{3D293C83-E274-4146-9964-1E9A8DF6E5B6}"/>
    <cellStyle name="Normal 8 2 4 6" xfId="16545" xr:uid="{00000000-0005-0000-0000-00007A3D0000}"/>
    <cellStyle name="Normal 8 2 5" xfId="16546" xr:uid="{00000000-0005-0000-0000-00007B3D0000}"/>
    <cellStyle name="Normal 8 2 5 2" xfId="16547" xr:uid="{00000000-0005-0000-0000-00007C3D0000}"/>
    <cellStyle name="Normal 8 2 5 2 2" xfId="16548" xr:uid="{00000000-0005-0000-0000-00007D3D0000}"/>
    <cellStyle name="Normal 8 2 5 2 3" xfId="16549" xr:uid="{00000000-0005-0000-0000-00007E3D0000}"/>
    <cellStyle name="Normal 8 2 5 3" xfId="16550" xr:uid="{00000000-0005-0000-0000-00007F3D0000}"/>
    <cellStyle name="Normal 8 2 5 3 2" xfId="16551" xr:uid="{00000000-0005-0000-0000-0000803D0000}"/>
    <cellStyle name="Normal 8 2 5 3 3" xfId="27629" xr:uid="{3841F2DF-0F5C-4437-B6CD-62E159675363}"/>
    <cellStyle name="Normal 8 2 5 4" xfId="16552" xr:uid="{00000000-0005-0000-0000-0000813D0000}"/>
    <cellStyle name="Normal 8 2 6" xfId="16553" xr:uid="{00000000-0005-0000-0000-0000823D0000}"/>
    <cellStyle name="Normal 8 2 6 2" xfId="16554" xr:uid="{00000000-0005-0000-0000-0000833D0000}"/>
    <cellStyle name="Normal 8 2 6 3" xfId="16555" xr:uid="{00000000-0005-0000-0000-0000843D0000}"/>
    <cellStyle name="Normal 8 2 7" xfId="16556" xr:uid="{00000000-0005-0000-0000-0000853D0000}"/>
    <cellStyle name="Normal 8 2 7 2" xfId="16557" xr:uid="{00000000-0005-0000-0000-0000863D0000}"/>
    <cellStyle name="Normal 8 2 7 3" xfId="16558" xr:uid="{00000000-0005-0000-0000-0000873D0000}"/>
    <cellStyle name="Normal 8 2 7 4" xfId="27630" xr:uid="{8454C952-7529-4239-AD2C-3B44294B0D13}"/>
    <cellStyle name="Normal 8 2 8" xfId="16559" xr:uid="{00000000-0005-0000-0000-0000883D0000}"/>
    <cellStyle name="Normal 8 3" xfId="2571" xr:uid="{00000000-0005-0000-0000-0000D2090000}"/>
    <cellStyle name="Normal 8 3 2" xfId="16560" xr:uid="{00000000-0005-0000-0000-00008A3D0000}"/>
    <cellStyle name="Normal 8 3 2 2" xfId="16561" xr:uid="{00000000-0005-0000-0000-00008B3D0000}"/>
    <cellStyle name="Normal 8 3 2 2 2" xfId="16562" xr:uid="{00000000-0005-0000-0000-00008C3D0000}"/>
    <cellStyle name="Normal 8 3 2 2 2 2" xfId="16563" xr:uid="{00000000-0005-0000-0000-00008D3D0000}"/>
    <cellStyle name="Normal 8 3 2 2 2 3" xfId="16564" xr:uid="{00000000-0005-0000-0000-00008E3D0000}"/>
    <cellStyle name="Normal 8 3 2 2 3" xfId="16565" xr:uid="{00000000-0005-0000-0000-00008F3D0000}"/>
    <cellStyle name="Normal 8 3 2 2 4" xfId="16566" xr:uid="{00000000-0005-0000-0000-0000903D0000}"/>
    <cellStyle name="Normal 8 3 2 2 4 2" xfId="27631" xr:uid="{568FDF96-7E12-416A-B2E3-78BC714973D3}"/>
    <cellStyle name="Normal 8 3 2 2 5" xfId="16567" xr:uid="{00000000-0005-0000-0000-0000913D0000}"/>
    <cellStyle name="Normal 8 3 2 2 5 2" xfId="27632" xr:uid="{4A602592-FA0A-4645-A3BF-2E64299DB878}"/>
    <cellStyle name="Normal 8 3 2 2 6" xfId="16568" xr:uid="{00000000-0005-0000-0000-0000923D0000}"/>
    <cellStyle name="Normal 8 3 2 3" xfId="16569" xr:uid="{00000000-0005-0000-0000-0000933D0000}"/>
    <cellStyle name="Normal 8 3 2 3 2" xfId="16570" xr:uid="{00000000-0005-0000-0000-0000943D0000}"/>
    <cellStyle name="Normal 8 3 2 3 2 2" xfId="16571" xr:uid="{00000000-0005-0000-0000-0000953D0000}"/>
    <cellStyle name="Normal 8 3 2 3 2 3" xfId="16572" xr:uid="{00000000-0005-0000-0000-0000963D0000}"/>
    <cellStyle name="Normal 8 3 2 3 3" xfId="16573" xr:uid="{00000000-0005-0000-0000-0000973D0000}"/>
    <cellStyle name="Normal 8 3 2 3 3 2" xfId="16574" xr:uid="{00000000-0005-0000-0000-0000983D0000}"/>
    <cellStyle name="Normal 8 3 2 3 3 3" xfId="27633" xr:uid="{14B582C9-A4FE-4986-9108-C1981530019D}"/>
    <cellStyle name="Normal 8 3 2 3 4" xfId="16575" xr:uid="{00000000-0005-0000-0000-0000993D0000}"/>
    <cellStyle name="Normal 8 3 2 4" xfId="16576" xr:uid="{00000000-0005-0000-0000-00009A3D0000}"/>
    <cellStyle name="Normal 8 3 2 4 2" xfId="16577" xr:uid="{00000000-0005-0000-0000-00009B3D0000}"/>
    <cellStyle name="Normal 8 3 2 4 3" xfId="16578" xr:uid="{00000000-0005-0000-0000-00009C3D0000}"/>
    <cellStyle name="Normal 8 3 2 5" xfId="16579" xr:uid="{00000000-0005-0000-0000-00009D3D0000}"/>
    <cellStyle name="Normal 8 3 2 6" xfId="16580" xr:uid="{00000000-0005-0000-0000-00009E3D0000}"/>
    <cellStyle name="Normal 8 3 2 6 2" xfId="27634" xr:uid="{E7B95603-A490-4839-9371-A696E7EA2DD5}"/>
    <cellStyle name="Normal 8 3 2 7" xfId="16581" xr:uid="{00000000-0005-0000-0000-00009F3D0000}"/>
    <cellStyle name="Normal 8 3 2 7 2" xfId="27635" xr:uid="{1641B05A-3482-43B6-8586-0EFA10E156E3}"/>
    <cellStyle name="Normal 8 3 2 8" xfId="16582" xr:uid="{00000000-0005-0000-0000-0000A03D0000}"/>
    <cellStyle name="Normal 8 3 3" xfId="16583" xr:uid="{00000000-0005-0000-0000-0000A13D0000}"/>
    <cellStyle name="Normal 8 3 3 2" xfId="16584" xr:uid="{00000000-0005-0000-0000-0000A23D0000}"/>
    <cellStyle name="Normal 8 3 3 2 2" xfId="16585" xr:uid="{00000000-0005-0000-0000-0000A33D0000}"/>
    <cellStyle name="Normal 8 3 3 2 3" xfId="16586" xr:uid="{00000000-0005-0000-0000-0000A43D0000}"/>
    <cellStyle name="Normal 8 3 3 2 3 2" xfId="27636" xr:uid="{11EF173D-351D-41CD-864A-AFD5CD085C5E}"/>
    <cellStyle name="Normal 8 3 3 2 4" xfId="16587" xr:uid="{00000000-0005-0000-0000-0000A53D0000}"/>
    <cellStyle name="Normal 8 3 3 3" xfId="16588" xr:uid="{00000000-0005-0000-0000-0000A63D0000}"/>
    <cellStyle name="Normal 8 3 3 4" xfId="16589" xr:uid="{00000000-0005-0000-0000-0000A73D0000}"/>
    <cellStyle name="Normal 8 3 3 4 2" xfId="27637" xr:uid="{5A8B2078-127A-4733-84F2-7D139815B913}"/>
    <cellStyle name="Normal 8 3 3 5" xfId="16590" xr:uid="{00000000-0005-0000-0000-0000A83D0000}"/>
    <cellStyle name="Normal 8 3 3 5 2" xfId="27638" xr:uid="{7FEEF5B3-BCC2-4E26-AF2A-BBF88FA87F3A}"/>
    <cellStyle name="Normal 8 3 3 6" xfId="16591" xr:uid="{00000000-0005-0000-0000-0000A93D0000}"/>
    <cellStyle name="Normal 8 3 4" xfId="16592" xr:uid="{00000000-0005-0000-0000-0000AA3D0000}"/>
    <cellStyle name="Normal 8 3 4 2" xfId="16593" xr:uid="{00000000-0005-0000-0000-0000AB3D0000}"/>
    <cellStyle name="Normal 8 3 4 2 2" xfId="16594" xr:uid="{00000000-0005-0000-0000-0000AC3D0000}"/>
    <cellStyle name="Normal 8 3 4 2 3" xfId="16595" xr:uid="{00000000-0005-0000-0000-0000AD3D0000}"/>
    <cellStyle name="Normal 8 3 4 2 3 2" xfId="27639" xr:uid="{29B26829-2AE7-4D08-9F79-4D336962F90C}"/>
    <cellStyle name="Normal 8 3 4 2 4" xfId="16596" xr:uid="{00000000-0005-0000-0000-0000AE3D0000}"/>
    <cellStyle name="Normal 8 3 4 3" xfId="16597" xr:uid="{00000000-0005-0000-0000-0000AF3D0000}"/>
    <cellStyle name="Normal 8 3 4 4" xfId="16598" xr:uid="{00000000-0005-0000-0000-0000B03D0000}"/>
    <cellStyle name="Normal 8 3 4 4 2" xfId="27640" xr:uid="{0E5217E2-2701-4008-8C35-ECFD73564A47}"/>
    <cellStyle name="Normal 8 3 4 5" xfId="16599" xr:uid="{00000000-0005-0000-0000-0000B13D0000}"/>
    <cellStyle name="Normal 8 3 4 5 2" xfId="27641" xr:uid="{C5BD7A95-9191-44E8-8717-AB1F512D39F1}"/>
    <cellStyle name="Normal 8 3 4 6" xfId="16600" xr:uid="{00000000-0005-0000-0000-0000B23D0000}"/>
    <cellStyle name="Normal 8 3 5" xfId="16601" xr:uid="{00000000-0005-0000-0000-0000B33D0000}"/>
    <cellStyle name="Normal 8 3 5 2" xfId="16602" xr:uid="{00000000-0005-0000-0000-0000B43D0000}"/>
    <cellStyle name="Normal 8 3 5 2 2" xfId="16603" xr:uid="{00000000-0005-0000-0000-0000B53D0000}"/>
    <cellStyle name="Normal 8 3 5 2 3" xfId="27642" xr:uid="{4C9A02ED-BB46-41FF-8AB2-540A3A854720}"/>
    <cellStyle name="Normal 8 3 5 3" xfId="16604" xr:uid="{00000000-0005-0000-0000-0000B63D0000}"/>
    <cellStyle name="Normal 8 3 5 4" xfId="16605" xr:uid="{00000000-0005-0000-0000-0000B73D0000}"/>
    <cellStyle name="Normal 8 3 5 4 2" xfId="27643" xr:uid="{38036640-CA75-4889-BBFF-5A468007ECF9}"/>
    <cellStyle name="Normal 8 3 5 5" xfId="16606" xr:uid="{00000000-0005-0000-0000-0000B83D0000}"/>
    <cellStyle name="Normal 8 3 6" xfId="16607" xr:uid="{00000000-0005-0000-0000-0000B93D0000}"/>
    <cellStyle name="Normal 8 3 6 2" xfId="16608" xr:uid="{00000000-0005-0000-0000-0000BA3D0000}"/>
    <cellStyle name="Normal 8 3 6 3" xfId="27644" xr:uid="{7A2A2F48-BA86-49FB-B7FD-E340960CC302}"/>
    <cellStyle name="Normal 8 3 7" xfId="16609" xr:uid="{00000000-0005-0000-0000-0000BB3D0000}"/>
    <cellStyle name="Normal 8 3 8" xfId="5334" xr:uid="{00000000-0005-0000-0000-0000893D0000}"/>
    <cellStyle name="Normal 8 4" xfId="16610" xr:uid="{00000000-0005-0000-0000-0000BC3D0000}"/>
    <cellStyle name="Normal 8 4 2" xfId="16611" xr:uid="{00000000-0005-0000-0000-0000BD3D0000}"/>
    <cellStyle name="Normal 8 4 2 2" xfId="16612" xr:uid="{00000000-0005-0000-0000-0000BE3D0000}"/>
    <cellStyle name="Normal 8 4 2 3" xfId="16613" xr:uid="{00000000-0005-0000-0000-0000BF3D0000}"/>
    <cellStyle name="Normal 8 4 2 3 2" xfId="27645" xr:uid="{4ECBD962-75FE-4809-87A4-B3621CAD5200}"/>
    <cellStyle name="Normal 8 4 2 4" xfId="16614" xr:uid="{00000000-0005-0000-0000-0000C03D0000}"/>
    <cellStyle name="Normal 8 4 2 4 2" xfId="27646" xr:uid="{5E2892BE-B0D6-48AA-BBED-028B658F34E5}"/>
    <cellStyle name="Normal 8 4 2 5" xfId="16615" xr:uid="{00000000-0005-0000-0000-0000C13D0000}"/>
    <cellStyle name="Normal 8 4 3" xfId="16616" xr:uid="{00000000-0005-0000-0000-0000C23D0000}"/>
    <cellStyle name="Normal 8 4 3 2" xfId="16617" xr:uid="{00000000-0005-0000-0000-0000C33D0000}"/>
    <cellStyle name="Normal 8 4 3 2 2" xfId="16618" xr:uid="{00000000-0005-0000-0000-0000C43D0000}"/>
    <cellStyle name="Normal 8 4 3 2 3" xfId="16619" xr:uid="{00000000-0005-0000-0000-0000C53D0000}"/>
    <cellStyle name="Normal 8 4 3 2 3 2" xfId="27647" xr:uid="{677A33FA-9286-4D39-8CFA-9F9F06BE76C1}"/>
    <cellStyle name="Normal 8 4 3 2 4" xfId="16620" xr:uid="{00000000-0005-0000-0000-0000C63D0000}"/>
    <cellStyle name="Normal 8 4 3 3" xfId="16621" xr:uid="{00000000-0005-0000-0000-0000C73D0000}"/>
    <cellStyle name="Normal 8 4 3 4" xfId="16622" xr:uid="{00000000-0005-0000-0000-0000C83D0000}"/>
    <cellStyle name="Normal 8 4 3 4 2" xfId="27648" xr:uid="{2EC9DD8B-C621-4D95-93C4-E42D18BEBA87}"/>
    <cellStyle name="Normal 8 4 3 5" xfId="16623" xr:uid="{00000000-0005-0000-0000-0000C93D0000}"/>
    <cellStyle name="Normal 8 4 3 5 2" xfId="27649" xr:uid="{CAD98D26-F27A-4205-83D4-A8D150505D28}"/>
    <cellStyle name="Normal 8 4 3 6" xfId="16624" xr:uid="{00000000-0005-0000-0000-0000CA3D0000}"/>
    <cellStyle name="Normal 8 4 4" xfId="16625" xr:uid="{00000000-0005-0000-0000-0000CB3D0000}"/>
    <cellStyle name="Normal 8 4 4 2" xfId="16626" xr:uid="{00000000-0005-0000-0000-0000CC3D0000}"/>
    <cellStyle name="Normal 8 4 4 3" xfId="16627" xr:uid="{00000000-0005-0000-0000-0000CD3D0000}"/>
    <cellStyle name="Normal 8 4 4 3 2" xfId="27650" xr:uid="{CE22A0AE-DFD3-4A36-97FB-4C7B23B24677}"/>
    <cellStyle name="Normal 8 4 4 4" xfId="16628" xr:uid="{00000000-0005-0000-0000-0000CE3D0000}"/>
    <cellStyle name="Normal 8 4 5" xfId="16629" xr:uid="{00000000-0005-0000-0000-0000CF3D0000}"/>
    <cellStyle name="Normal 8 4 5 2" xfId="16630" xr:uid="{00000000-0005-0000-0000-0000D03D0000}"/>
    <cellStyle name="Normal 8 4 5 3" xfId="16631" xr:uid="{00000000-0005-0000-0000-0000D13D0000}"/>
    <cellStyle name="Normal 8 4 5 4" xfId="27651" xr:uid="{A64CDAD5-E7B5-4FB2-9981-F4211D8DAD0E}"/>
    <cellStyle name="Normal 8 4 6" xfId="16632" xr:uid="{00000000-0005-0000-0000-0000D23D0000}"/>
    <cellStyle name="Normal 8 4 6 2" xfId="27652" xr:uid="{10D858FB-A6E8-4AAF-B083-373276DEDE48}"/>
    <cellStyle name="Normal 8 4 7" xfId="16633" xr:uid="{00000000-0005-0000-0000-0000D33D0000}"/>
    <cellStyle name="Normal 8 5" xfId="16634" xr:uid="{00000000-0005-0000-0000-0000D43D0000}"/>
    <cellStyle name="Normal 8 5 2" xfId="16635" xr:uid="{00000000-0005-0000-0000-0000D53D0000}"/>
    <cellStyle name="Normal 8 5 2 2" xfId="16636" xr:uid="{00000000-0005-0000-0000-0000D63D0000}"/>
    <cellStyle name="Normal 8 5 2 2 2" xfId="16637" xr:uid="{00000000-0005-0000-0000-0000D73D0000}"/>
    <cellStyle name="Normal 8 5 2 2 2 2" xfId="16638" xr:uid="{00000000-0005-0000-0000-0000D83D0000}"/>
    <cellStyle name="Normal 8 5 2 2 2 3" xfId="16639" xr:uid="{00000000-0005-0000-0000-0000D93D0000}"/>
    <cellStyle name="Normal 8 5 2 2 3" xfId="16640" xr:uid="{00000000-0005-0000-0000-0000DA3D0000}"/>
    <cellStyle name="Normal 8 5 2 2 3 2" xfId="16641" xr:uid="{00000000-0005-0000-0000-0000DB3D0000}"/>
    <cellStyle name="Normal 8 5 2 2 3 3" xfId="27653" xr:uid="{520F649E-133B-4398-850D-E97933A9B5C4}"/>
    <cellStyle name="Normal 8 5 2 2 4" xfId="16642" xr:uid="{00000000-0005-0000-0000-0000DC3D0000}"/>
    <cellStyle name="Normal 8 5 2 3" xfId="16643" xr:uid="{00000000-0005-0000-0000-0000DD3D0000}"/>
    <cellStyle name="Normal 8 5 2 3 2" xfId="16644" xr:uid="{00000000-0005-0000-0000-0000DE3D0000}"/>
    <cellStyle name="Normal 8 5 2 3 3" xfId="16645" xr:uid="{00000000-0005-0000-0000-0000DF3D0000}"/>
    <cellStyle name="Normal 8 5 2 4" xfId="16646" xr:uid="{00000000-0005-0000-0000-0000E03D0000}"/>
    <cellStyle name="Normal 8 5 2 4 2" xfId="16647" xr:uid="{00000000-0005-0000-0000-0000E13D0000}"/>
    <cellStyle name="Normal 8 5 2 4 3" xfId="27654" xr:uid="{295FD2E0-C390-41EA-8509-7AC957DDF49C}"/>
    <cellStyle name="Normal 8 5 2 5" xfId="16648" xr:uid="{00000000-0005-0000-0000-0000E23D0000}"/>
    <cellStyle name="Normal 8 5 3" xfId="16649" xr:uid="{00000000-0005-0000-0000-0000E33D0000}"/>
    <cellStyle name="Normal 8 5 3 2" xfId="16650" xr:uid="{00000000-0005-0000-0000-0000E43D0000}"/>
    <cellStyle name="Normal 8 5 3 2 2" xfId="16651" xr:uid="{00000000-0005-0000-0000-0000E53D0000}"/>
    <cellStyle name="Normal 8 5 3 2 3" xfId="16652" xr:uid="{00000000-0005-0000-0000-0000E63D0000}"/>
    <cellStyle name="Normal 8 5 3 3" xfId="16653" xr:uid="{00000000-0005-0000-0000-0000E73D0000}"/>
    <cellStyle name="Normal 8 5 3 3 2" xfId="16654" xr:uid="{00000000-0005-0000-0000-0000E83D0000}"/>
    <cellStyle name="Normal 8 5 3 3 3" xfId="27655" xr:uid="{07A6E760-A3D6-4C74-9038-435E073856E0}"/>
    <cellStyle name="Normal 8 5 3 4" xfId="16655" xr:uid="{00000000-0005-0000-0000-0000E93D0000}"/>
    <cellStyle name="Normal 8 5 4" xfId="16656" xr:uid="{00000000-0005-0000-0000-0000EA3D0000}"/>
    <cellStyle name="Normal 8 5 4 2" xfId="16657" xr:uid="{00000000-0005-0000-0000-0000EB3D0000}"/>
    <cellStyle name="Normal 8 5 5" xfId="16658" xr:uid="{00000000-0005-0000-0000-0000EC3D0000}"/>
    <cellStyle name="Normal 8 5 6" xfId="16659" xr:uid="{00000000-0005-0000-0000-0000ED3D0000}"/>
    <cellStyle name="Normal 8 5 7" xfId="16660" xr:uid="{00000000-0005-0000-0000-0000EE3D0000}"/>
    <cellStyle name="Normal 8 6" xfId="16661" xr:uid="{00000000-0005-0000-0000-0000EF3D0000}"/>
    <cellStyle name="Normal 8 6 2" xfId="16662" xr:uid="{00000000-0005-0000-0000-0000F03D0000}"/>
    <cellStyle name="Normal 8 6 2 2" xfId="16663" xr:uid="{00000000-0005-0000-0000-0000F13D0000}"/>
    <cellStyle name="Normal 8 6 2 3" xfId="16664" xr:uid="{00000000-0005-0000-0000-0000F23D0000}"/>
    <cellStyle name="Normal 8 6 2 3 2" xfId="27661" xr:uid="{25ED393A-861A-4978-9A44-C89A032B683F}"/>
    <cellStyle name="Normal 8 6 2 4" xfId="16665" xr:uid="{00000000-0005-0000-0000-0000F33D0000}"/>
    <cellStyle name="Normal 8 6 3" xfId="16666" xr:uid="{00000000-0005-0000-0000-0000F43D0000}"/>
    <cellStyle name="Normal 8 6 4" xfId="16667" xr:uid="{00000000-0005-0000-0000-0000F53D0000}"/>
    <cellStyle name="Normal 8 6 4 2" xfId="27664" xr:uid="{6EE90103-A3A6-41E0-A566-C8D0BB0D421E}"/>
    <cellStyle name="Normal 8 6 5" xfId="16668" xr:uid="{00000000-0005-0000-0000-0000F63D0000}"/>
    <cellStyle name="Normal 8 6 5 2" xfId="27665" xr:uid="{9FC89014-E161-406B-B48F-3E2167308219}"/>
    <cellStyle name="Normal 8 6 6" xfId="16669" xr:uid="{00000000-0005-0000-0000-0000F73D0000}"/>
    <cellStyle name="Normal 8 7" xfId="16670" xr:uid="{00000000-0005-0000-0000-0000F83D0000}"/>
    <cellStyle name="Normal 8 7 2" xfId="16671" xr:uid="{00000000-0005-0000-0000-0000F93D0000}"/>
    <cellStyle name="Normal 8 7 2 2" xfId="16672" xr:uid="{00000000-0005-0000-0000-0000FA3D0000}"/>
    <cellStyle name="Normal 8 7 2 3" xfId="16673" xr:uid="{00000000-0005-0000-0000-0000FB3D0000}"/>
    <cellStyle name="Normal 8 7 2 3 2" xfId="27670" xr:uid="{3768B13E-4C10-43D1-83DA-E96D747B08AB}"/>
    <cellStyle name="Normal 8 7 2 4" xfId="16674" xr:uid="{00000000-0005-0000-0000-0000FC3D0000}"/>
    <cellStyle name="Normal 8 7 3" xfId="16675" xr:uid="{00000000-0005-0000-0000-0000FD3D0000}"/>
    <cellStyle name="Normal 8 7 4" xfId="16676" xr:uid="{00000000-0005-0000-0000-0000FE3D0000}"/>
    <cellStyle name="Normal 8 7 4 2" xfId="27672" xr:uid="{52C65456-E815-41F5-AB18-9101C5B45D6A}"/>
    <cellStyle name="Normal 8 7 5" xfId="16677" xr:uid="{00000000-0005-0000-0000-0000FF3D0000}"/>
    <cellStyle name="Normal 8 7 5 2" xfId="27673" xr:uid="{81F4FA4B-DC2D-4E8B-94B2-B25C13EF3650}"/>
    <cellStyle name="Normal 8 7 6" xfId="16678" xr:uid="{00000000-0005-0000-0000-0000003E0000}"/>
    <cellStyle name="Normal 8 8" xfId="16679" xr:uid="{00000000-0005-0000-0000-0000013E0000}"/>
    <cellStyle name="Normal 8 8 2" xfId="16680" xr:uid="{00000000-0005-0000-0000-0000023E0000}"/>
    <cellStyle name="Normal 8 8 2 2" xfId="16681" xr:uid="{00000000-0005-0000-0000-0000033E0000}"/>
    <cellStyle name="Normal 8 8 2 3" xfId="16682" xr:uid="{00000000-0005-0000-0000-0000043E0000}"/>
    <cellStyle name="Normal 8 8 2 3 2" xfId="27676" xr:uid="{72543DE5-BAAD-4AD9-9148-37AA1CF9BC69}"/>
    <cellStyle name="Normal 8 8 2 4" xfId="16683" xr:uid="{00000000-0005-0000-0000-0000053E0000}"/>
    <cellStyle name="Normal 8 8 3" xfId="16684" xr:uid="{00000000-0005-0000-0000-0000063E0000}"/>
    <cellStyle name="Normal 8 8 4" xfId="16685" xr:uid="{00000000-0005-0000-0000-0000073E0000}"/>
    <cellStyle name="Normal 8 8 4 2" xfId="27677" xr:uid="{AC99C69A-0806-4D0A-9214-381B9BA3DF8F}"/>
    <cellStyle name="Normal 8 8 5" xfId="16686" xr:uid="{00000000-0005-0000-0000-0000083E0000}"/>
    <cellStyle name="Normal 8 8 5 2" xfId="27678" xr:uid="{BCD979EF-E94D-441A-BB98-A5E8BA02814E}"/>
    <cellStyle name="Normal 8 8 6" xfId="16687" xr:uid="{00000000-0005-0000-0000-0000093E0000}"/>
    <cellStyle name="Normal 8 9" xfId="16688" xr:uid="{00000000-0005-0000-0000-00000A3E0000}"/>
    <cellStyle name="Normal 8 9 2" xfId="16689" xr:uid="{00000000-0005-0000-0000-00000B3E0000}"/>
    <cellStyle name="Normal 8 9 3" xfId="16690" xr:uid="{00000000-0005-0000-0000-00000C3E0000}"/>
    <cellStyle name="Normal 8_App b.3 Unspent_" xfId="2572" xr:uid="{00000000-0005-0000-0000-0000D3090000}"/>
    <cellStyle name="Normal 80" xfId="16691" xr:uid="{00000000-0005-0000-0000-00000D3E0000}"/>
    <cellStyle name="Normal 80 2" xfId="16692" xr:uid="{00000000-0005-0000-0000-00000E3E0000}"/>
    <cellStyle name="Normal 80 2 2" xfId="16693" xr:uid="{00000000-0005-0000-0000-00000F3E0000}"/>
    <cellStyle name="Normal 80 2 2 2" xfId="27680" xr:uid="{15153E39-BAAA-4172-BFD9-5725B9E183EC}"/>
    <cellStyle name="Normal 80 2 3" xfId="27679" xr:uid="{A85D1F28-2F54-4204-B5F0-E7D0524BB922}"/>
    <cellStyle name="Normal 80 3" xfId="16694" xr:uid="{00000000-0005-0000-0000-0000103E0000}"/>
    <cellStyle name="Normal 80 3 2" xfId="27681" xr:uid="{A476AC9B-E753-4816-92B7-E151C83CC7E5}"/>
    <cellStyle name="Normal 81" xfId="16695" xr:uid="{00000000-0005-0000-0000-0000113E0000}"/>
    <cellStyle name="Normal 81 2" xfId="16696" xr:uid="{00000000-0005-0000-0000-0000123E0000}"/>
    <cellStyle name="Normal 81 2 2" xfId="16697" xr:uid="{00000000-0005-0000-0000-0000133E0000}"/>
    <cellStyle name="Normal 81 2 2 2" xfId="27683" xr:uid="{41ACD963-5F88-4ED3-A57C-3EB936E1CDE4}"/>
    <cellStyle name="Normal 81 2 3" xfId="27682" xr:uid="{24510AF2-BACB-42FF-BE07-56E673623CB4}"/>
    <cellStyle name="Normal 81 3" xfId="16698" xr:uid="{00000000-0005-0000-0000-0000143E0000}"/>
    <cellStyle name="Normal 81 3 2" xfId="27684" xr:uid="{906C4C36-D486-42D9-9A73-DCB6832F139A}"/>
    <cellStyle name="Normal 82" xfId="16699" xr:uid="{00000000-0005-0000-0000-0000153E0000}"/>
    <cellStyle name="Normal 82 2" xfId="16700" xr:uid="{00000000-0005-0000-0000-0000163E0000}"/>
    <cellStyle name="Normal 82 2 2" xfId="16701" xr:uid="{00000000-0005-0000-0000-0000173E0000}"/>
    <cellStyle name="Normal 82 2 2 2" xfId="27686" xr:uid="{E104F4CA-35C8-4466-9254-E822E02CF4DB}"/>
    <cellStyle name="Normal 82 2 3" xfId="27685" xr:uid="{90F1A74A-488B-48E6-AD00-C121A96222A4}"/>
    <cellStyle name="Normal 82 3" xfId="16702" xr:uid="{00000000-0005-0000-0000-0000183E0000}"/>
    <cellStyle name="Normal 82 3 2" xfId="27687" xr:uid="{CD7509C3-386E-4DCB-906E-616C2A96EE3E}"/>
    <cellStyle name="Normal 83" xfId="16703" xr:uid="{00000000-0005-0000-0000-0000193E0000}"/>
    <cellStyle name="Normal 83 2" xfId="16704" xr:uid="{00000000-0005-0000-0000-00001A3E0000}"/>
    <cellStyle name="Normal 83 2 2" xfId="16705" xr:uid="{00000000-0005-0000-0000-00001B3E0000}"/>
    <cellStyle name="Normal 83 2 2 2" xfId="27689" xr:uid="{FAFAF7A2-4E17-491A-BA00-BACD49245EA1}"/>
    <cellStyle name="Normal 83 2 3" xfId="27688" xr:uid="{113DBDE8-9416-4C80-BD26-55B47E658396}"/>
    <cellStyle name="Normal 83 3" xfId="16706" xr:uid="{00000000-0005-0000-0000-00001C3E0000}"/>
    <cellStyle name="Normal 83 3 2" xfId="27690" xr:uid="{59B5ADFA-8DDD-41CB-812A-5FB5387BF546}"/>
    <cellStyle name="Normal 84" xfId="16707" xr:uid="{00000000-0005-0000-0000-00001D3E0000}"/>
    <cellStyle name="Normal 84 2" xfId="16708" xr:uid="{00000000-0005-0000-0000-00001E3E0000}"/>
    <cellStyle name="Normal 84 2 2" xfId="16709" xr:uid="{00000000-0005-0000-0000-00001F3E0000}"/>
    <cellStyle name="Normal 84 2 2 2" xfId="27692" xr:uid="{FE9C7B55-E23E-453E-AF22-6779DEC9BF0B}"/>
    <cellStyle name="Normal 84 2 3" xfId="27691" xr:uid="{A6218D01-9F98-4669-AADC-B87B250B2810}"/>
    <cellStyle name="Normal 84 3" xfId="16710" xr:uid="{00000000-0005-0000-0000-0000203E0000}"/>
    <cellStyle name="Normal 84 3 2" xfId="27693" xr:uid="{97A5B093-BEF7-4995-B256-BDAA04B4B9E7}"/>
    <cellStyle name="Normal 85" xfId="16711" xr:uid="{00000000-0005-0000-0000-0000213E0000}"/>
    <cellStyle name="Normal 85 2" xfId="16712" xr:uid="{00000000-0005-0000-0000-0000223E0000}"/>
    <cellStyle name="Normal 85 2 2" xfId="16713" xr:uid="{00000000-0005-0000-0000-0000233E0000}"/>
    <cellStyle name="Normal 85 2 2 2" xfId="27695" xr:uid="{C9ECF559-5FD1-4974-9ED7-DA07134DD35D}"/>
    <cellStyle name="Normal 85 2 3" xfId="27694" xr:uid="{F1C2FC2A-5AB9-44C5-9959-2B3349687101}"/>
    <cellStyle name="Normal 85 3" xfId="16714" xr:uid="{00000000-0005-0000-0000-0000243E0000}"/>
    <cellStyle name="Normal 85 3 2" xfId="27696" xr:uid="{2A690BF9-6082-466F-A457-5CF5305225C1}"/>
    <cellStyle name="Normal 86" xfId="16715" xr:uid="{00000000-0005-0000-0000-0000253E0000}"/>
    <cellStyle name="Normal 86 2" xfId="16716" xr:uid="{00000000-0005-0000-0000-0000263E0000}"/>
    <cellStyle name="Normal 86 2 2" xfId="27697" xr:uid="{A742DEDB-85BA-47DE-BBF2-4A0D6474200D}"/>
    <cellStyle name="Normal 87" xfId="16717" xr:uid="{00000000-0005-0000-0000-0000273E0000}"/>
    <cellStyle name="Normal 87 2" xfId="16718" xr:uid="{00000000-0005-0000-0000-0000283E0000}"/>
    <cellStyle name="Normal 87 2 2" xfId="27699" xr:uid="{715F98A5-69DC-4E71-A535-D25F12C08855}"/>
    <cellStyle name="Normal 87 4" xfId="20561" xr:uid="{965650D4-4923-47E5-8D8B-7FB6C83294BB}"/>
    <cellStyle name="Normal 88" xfId="16719" xr:uid="{00000000-0005-0000-0000-0000293E0000}"/>
    <cellStyle name="Normal 88 2" xfId="16720" xr:uid="{00000000-0005-0000-0000-00002A3E0000}"/>
    <cellStyle name="Normal 88 2 2" xfId="27700" xr:uid="{57E694E4-15A1-4F1B-90A4-39AF47AF1D9F}"/>
    <cellStyle name="Normal 89" xfId="16721" xr:uid="{00000000-0005-0000-0000-00002B3E0000}"/>
    <cellStyle name="Normal 89 2" xfId="16722" xr:uid="{00000000-0005-0000-0000-00002C3E0000}"/>
    <cellStyle name="Normal 89 2 2" xfId="27701" xr:uid="{1C8A028F-5EAA-4B70-8622-A83848B45717}"/>
    <cellStyle name="Normal 9" xfId="2573" xr:uid="{00000000-0005-0000-0000-0000D4090000}"/>
    <cellStyle name="Normal 9 10" xfId="16723" xr:uid="{00000000-0005-0000-0000-00002E3E0000}"/>
    <cellStyle name="Normal 9 11" xfId="16724" xr:uid="{00000000-0005-0000-0000-00002F3E0000}"/>
    <cellStyle name="Normal 9 2" xfId="2574" xr:uid="{00000000-0005-0000-0000-0000D5090000}"/>
    <cellStyle name="Normal 9 2 2" xfId="16725" xr:uid="{00000000-0005-0000-0000-0000313E0000}"/>
    <cellStyle name="Normal 9 2 2 2" xfId="16726" xr:uid="{00000000-0005-0000-0000-0000323E0000}"/>
    <cellStyle name="Normal 9 2 3" xfId="16727" xr:uid="{00000000-0005-0000-0000-0000333E0000}"/>
    <cellStyle name="Normal 9 3" xfId="16728" xr:uid="{00000000-0005-0000-0000-0000343E0000}"/>
    <cellStyle name="Normal 9 3 2" xfId="16729" xr:uid="{00000000-0005-0000-0000-0000353E0000}"/>
    <cellStyle name="Normal 9 3 2 2" xfId="16730" xr:uid="{00000000-0005-0000-0000-0000363E0000}"/>
    <cellStyle name="Normal 9 3 2 3" xfId="16731" xr:uid="{00000000-0005-0000-0000-0000373E0000}"/>
    <cellStyle name="Normal 9 3 2 4" xfId="16732" xr:uid="{00000000-0005-0000-0000-0000383E0000}"/>
    <cellStyle name="Normal 9 3 3" xfId="16733" xr:uid="{00000000-0005-0000-0000-0000393E0000}"/>
    <cellStyle name="Normal 9 3 3 2" xfId="16734" xr:uid="{00000000-0005-0000-0000-00003A3E0000}"/>
    <cellStyle name="Normal 9 3 4" xfId="16735" xr:uid="{00000000-0005-0000-0000-00003B3E0000}"/>
    <cellStyle name="Normal 9 3 5" xfId="16736" xr:uid="{00000000-0005-0000-0000-00003C3E0000}"/>
    <cellStyle name="Normal 9 3 6" xfId="16737" xr:uid="{00000000-0005-0000-0000-00003D3E0000}"/>
    <cellStyle name="Normal 9 4" xfId="16738" xr:uid="{00000000-0005-0000-0000-00003E3E0000}"/>
    <cellStyle name="Normal 9 4 2" xfId="16739" xr:uid="{00000000-0005-0000-0000-00003F3E0000}"/>
    <cellStyle name="Normal 9 4 2 2" xfId="16740" xr:uid="{00000000-0005-0000-0000-0000403E0000}"/>
    <cellStyle name="Normal 9 4 2 2 2" xfId="16741" xr:uid="{00000000-0005-0000-0000-0000413E0000}"/>
    <cellStyle name="Normal 9 4 2 2 3" xfId="16742" xr:uid="{00000000-0005-0000-0000-0000423E0000}"/>
    <cellStyle name="Normal 9 4 2 3" xfId="16743" xr:uid="{00000000-0005-0000-0000-0000433E0000}"/>
    <cellStyle name="Normal 9 4 2 4" xfId="16744" xr:uid="{00000000-0005-0000-0000-0000443E0000}"/>
    <cellStyle name="Normal 9 4 2 4 2" xfId="27707" xr:uid="{EF58B38E-054B-4900-B85D-C15F9BE2835D}"/>
    <cellStyle name="Normal 9 4 2 5" xfId="16745" xr:uid="{00000000-0005-0000-0000-0000453E0000}"/>
    <cellStyle name="Normal 9 4 2 5 2" xfId="27708" xr:uid="{915D627D-A49F-4166-9F55-FAB248D1AB19}"/>
    <cellStyle name="Normal 9 4 2 6" xfId="16746" xr:uid="{00000000-0005-0000-0000-0000463E0000}"/>
    <cellStyle name="Normal 9 4 3" xfId="16747" xr:uid="{00000000-0005-0000-0000-0000473E0000}"/>
    <cellStyle name="Normal 9 4 3 2" xfId="16748" xr:uid="{00000000-0005-0000-0000-0000483E0000}"/>
    <cellStyle name="Normal 9 4 3 2 2" xfId="16749" xr:uid="{00000000-0005-0000-0000-0000493E0000}"/>
    <cellStyle name="Normal 9 4 3 2 3" xfId="16750" xr:uid="{00000000-0005-0000-0000-00004A3E0000}"/>
    <cellStyle name="Normal 9 4 3 3" xfId="16751" xr:uid="{00000000-0005-0000-0000-00004B3E0000}"/>
    <cellStyle name="Normal 9 4 3 3 2" xfId="16752" xr:uid="{00000000-0005-0000-0000-00004C3E0000}"/>
    <cellStyle name="Normal 9 4 3 3 3" xfId="27712" xr:uid="{A1A861FF-8727-4D69-A347-8510DFA9F9CE}"/>
    <cellStyle name="Normal 9 4 3 4" xfId="16753" xr:uid="{00000000-0005-0000-0000-00004D3E0000}"/>
    <cellStyle name="Normal 9 4 4" xfId="16754" xr:uid="{00000000-0005-0000-0000-00004E3E0000}"/>
    <cellStyle name="Normal 9 4 4 2" xfId="16755" xr:uid="{00000000-0005-0000-0000-00004F3E0000}"/>
    <cellStyle name="Normal 9 4 4 3" xfId="16756" xr:uid="{00000000-0005-0000-0000-0000503E0000}"/>
    <cellStyle name="Normal 9 4 5" xfId="16757" xr:uid="{00000000-0005-0000-0000-0000513E0000}"/>
    <cellStyle name="Normal 9 4 6" xfId="16758" xr:uid="{00000000-0005-0000-0000-0000523E0000}"/>
    <cellStyle name="Normal 9 4 6 2" xfId="27719" xr:uid="{492A15AF-5146-4087-BACE-EB7DA783A7ED}"/>
    <cellStyle name="Normal 9 4 7" xfId="16759" xr:uid="{00000000-0005-0000-0000-0000533E0000}"/>
    <cellStyle name="Normal 9 4 7 2" xfId="27720" xr:uid="{F48648AB-FBB5-485F-A95E-84AEB3E3A7C7}"/>
    <cellStyle name="Normal 9 4 8" xfId="16760" xr:uid="{00000000-0005-0000-0000-0000543E0000}"/>
    <cellStyle name="Normal 9 5" xfId="16761" xr:uid="{00000000-0005-0000-0000-0000553E0000}"/>
    <cellStyle name="Normal 9 5 2" xfId="16762" xr:uid="{00000000-0005-0000-0000-0000563E0000}"/>
    <cellStyle name="Normal 9 5 2 2" xfId="16763" xr:uid="{00000000-0005-0000-0000-0000573E0000}"/>
    <cellStyle name="Normal 9 5 2 3" xfId="27723" xr:uid="{0093A9EB-B27C-4186-992E-EE5CDC29B303}"/>
    <cellStyle name="Normal 9 5 3" xfId="16764" xr:uid="{00000000-0005-0000-0000-0000583E0000}"/>
    <cellStyle name="Normal 9 5 4" xfId="16765" xr:uid="{00000000-0005-0000-0000-0000593E0000}"/>
    <cellStyle name="Normal 9 5 4 2" xfId="27726" xr:uid="{066A55D6-2D28-4DCF-AA05-EF75FBE8D628}"/>
    <cellStyle name="Normal 9 5 5" xfId="16766" xr:uid="{00000000-0005-0000-0000-00005A3E0000}"/>
    <cellStyle name="Normal 9 6" xfId="16767" xr:uid="{00000000-0005-0000-0000-00005B3E0000}"/>
    <cellStyle name="Normal 9 6 2" xfId="16768" xr:uid="{00000000-0005-0000-0000-00005C3E0000}"/>
    <cellStyle name="Normal 9 6 2 2" xfId="16769" xr:uid="{00000000-0005-0000-0000-00005D3E0000}"/>
    <cellStyle name="Normal 9 6 2 3" xfId="16770" xr:uid="{00000000-0005-0000-0000-00005E3E0000}"/>
    <cellStyle name="Normal 9 6 3" xfId="16771" xr:uid="{00000000-0005-0000-0000-00005F3E0000}"/>
    <cellStyle name="Normal 9 6 4" xfId="16772" xr:uid="{00000000-0005-0000-0000-0000603E0000}"/>
    <cellStyle name="Normal 9 6 4 2" xfId="27732" xr:uid="{8D4B11C4-71BD-45A9-A307-97FF0E17D93F}"/>
    <cellStyle name="Normal 9 6 5" xfId="16773" xr:uid="{00000000-0005-0000-0000-0000613E0000}"/>
    <cellStyle name="Normal 9 6 6" xfId="16774" xr:uid="{00000000-0005-0000-0000-0000623E0000}"/>
    <cellStyle name="Normal 9 7" xfId="16775" xr:uid="{00000000-0005-0000-0000-0000633E0000}"/>
    <cellStyle name="Normal 9 7 2" xfId="16776" xr:uid="{00000000-0005-0000-0000-0000643E0000}"/>
    <cellStyle name="Normal 9 7 2 2" xfId="16777" xr:uid="{00000000-0005-0000-0000-0000653E0000}"/>
    <cellStyle name="Normal 9 7 2 3" xfId="16778" xr:uid="{00000000-0005-0000-0000-0000663E0000}"/>
    <cellStyle name="Normal 9 7 3" xfId="16779" xr:uid="{00000000-0005-0000-0000-0000673E0000}"/>
    <cellStyle name="Normal 9 7 4" xfId="16780" xr:uid="{00000000-0005-0000-0000-0000683E0000}"/>
    <cellStyle name="Normal 9 7 4 2" xfId="27736" xr:uid="{3BFB6C5D-BDF9-490A-A0FB-94A1619E7055}"/>
    <cellStyle name="Normal 9 7 5" xfId="16781" xr:uid="{00000000-0005-0000-0000-0000693E0000}"/>
    <cellStyle name="Normal 9 7 5 2" xfId="27737" xr:uid="{AB89DEFC-4D82-42C2-BEB8-B94BA4BD4A90}"/>
    <cellStyle name="Normal 9 7 6" xfId="16782" xr:uid="{00000000-0005-0000-0000-00006A3E0000}"/>
    <cellStyle name="Normal 9 8" xfId="16783" xr:uid="{00000000-0005-0000-0000-00006B3E0000}"/>
    <cellStyle name="Normal 9 8 2" xfId="16784" xr:uid="{00000000-0005-0000-0000-00006C3E0000}"/>
    <cellStyle name="Normal 9 8 3" xfId="16785" xr:uid="{00000000-0005-0000-0000-00006D3E0000}"/>
    <cellStyle name="Normal 9 9" xfId="16786" xr:uid="{00000000-0005-0000-0000-00006E3E0000}"/>
    <cellStyle name="Normal 9 9 2" xfId="16787" xr:uid="{00000000-0005-0000-0000-00006F3E0000}"/>
    <cellStyle name="Normal 9 9 2 2" xfId="27739" xr:uid="{481D0B95-B9BA-4A62-AFAA-9FCF51900D19}"/>
    <cellStyle name="Normal 9 9 3" xfId="16788" xr:uid="{00000000-0005-0000-0000-0000703E0000}"/>
    <cellStyle name="Normal 9 9 3 2" xfId="27740" xr:uid="{F069CB44-DBA6-4891-B906-872721EFF335}"/>
    <cellStyle name="Normal 9 9 4" xfId="27738" xr:uid="{5C5B4FD7-E066-46EC-9759-49B5BA21C93F}"/>
    <cellStyle name="Normal 9_App b.3 Unspent_" xfId="2575" xr:uid="{00000000-0005-0000-0000-0000D6090000}"/>
    <cellStyle name="Normal 90" xfId="16789" xr:uid="{00000000-0005-0000-0000-0000713E0000}"/>
    <cellStyle name="Normal 90 2" xfId="16790" xr:uid="{00000000-0005-0000-0000-0000723E0000}"/>
    <cellStyle name="Normal 90 2 2" xfId="27741" xr:uid="{0F406C3B-4AAA-44D6-A9BF-D2E2F5201917}"/>
    <cellStyle name="Normal 91" xfId="16791" xr:uid="{00000000-0005-0000-0000-0000733E0000}"/>
    <cellStyle name="Normal 91 2" xfId="16792" xr:uid="{00000000-0005-0000-0000-0000743E0000}"/>
    <cellStyle name="Normal 91 2 2" xfId="27742" xr:uid="{713F2F82-DF37-43AA-BE5C-8573C3C1A834}"/>
    <cellStyle name="Normal 92" xfId="16793" xr:uid="{00000000-0005-0000-0000-0000753E0000}"/>
    <cellStyle name="Normal 92 2" xfId="16794" xr:uid="{00000000-0005-0000-0000-0000763E0000}"/>
    <cellStyle name="Normal 92 2 2" xfId="27744" xr:uid="{E53E07BA-B38F-4439-9BEC-728D0C5C082E}"/>
    <cellStyle name="Normal 93" xfId="16795" xr:uid="{00000000-0005-0000-0000-0000773E0000}"/>
    <cellStyle name="Normal 93 2" xfId="16796" xr:uid="{00000000-0005-0000-0000-0000783E0000}"/>
    <cellStyle name="Normal 93 2 2" xfId="27746" xr:uid="{F9DC1E9F-EDA8-4110-9024-2650DCDAAD55}"/>
    <cellStyle name="Normal 93 3" xfId="16797" xr:uid="{00000000-0005-0000-0000-0000793E0000}"/>
    <cellStyle name="Normal 93 3 2" xfId="27747" xr:uid="{5B956745-15BF-49B5-80A3-55C1CB722074}"/>
    <cellStyle name="Normal 93 4" xfId="27745" xr:uid="{D4EE57BF-4105-4132-8A53-D52A1B6FD8CE}"/>
    <cellStyle name="Normal 94" xfId="16798" xr:uid="{00000000-0005-0000-0000-00007A3E0000}"/>
    <cellStyle name="Normal 94 2" xfId="16799" xr:uid="{00000000-0005-0000-0000-00007B3E0000}"/>
    <cellStyle name="Normal 94 2 2" xfId="27749" xr:uid="{F457739F-965F-4664-BE47-1A86F5302FE3}"/>
    <cellStyle name="Normal 94 3" xfId="16800" xr:uid="{00000000-0005-0000-0000-00007C3E0000}"/>
    <cellStyle name="Normal 94 3 2" xfId="27750" xr:uid="{573E29EF-082A-4C60-86ED-62F65A7AB411}"/>
    <cellStyle name="Normal 94 4" xfId="27748" xr:uid="{DD5100BE-90E9-4E9E-96FC-E4273F800E97}"/>
    <cellStyle name="Normal 95" xfId="16801" xr:uid="{00000000-0005-0000-0000-00007D3E0000}"/>
    <cellStyle name="Normal 95 2" xfId="16802" xr:uid="{00000000-0005-0000-0000-00007E3E0000}"/>
    <cellStyle name="Normal 95 2 2" xfId="27752" xr:uid="{A5A47385-45E9-478A-8662-F5CF651BFE7D}"/>
    <cellStyle name="Normal 95 3" xfId="16803" xr:uid="{00000000-0005-0000-0000-00007F3E0000}"/>
    <cellStyle name="Normal 95 3 2" xfId="27753" xr:uid="{9611F307-C93A-4BFC-820D-F57D2140FAF4}"/>
    <cellStyle name="Normal 95 4" xfId="27751" xr:uid="{8B6E26B3-2A0B-413C-946B-69C9683EF50B}"/>
    <cellStyle name="Normal 96" xfId="16804" xr:uid="{00000000-0005-0000-0000-0000803E0000}"/>
    <cellStyle name="Normal 96 2" xfId="16805" xr:uid="{00000000-0005-0000-0000-0000813E0000}"/>
    <cellStyle name="Normal 96 2 2" xfId="27755" xr:uid="{6E360DC9-F933-4888-899F-E2B6CAAFEB9C}"/>
    <cellStyle name="Normal 96 3" xfId="16806" xr:uid="{00000000-0005-0000-0000-0000823E0000}"/>
    <cellStyle name="Normal 96 3 2" xfId="27756" xr:uid="{C273D61B-88AF-4D01-B29F-39BC1C0779FB}"/>
    <cellStyle name="Normal 96 4" xfId="27754" xr:uid="{32E2924F-F9BB-43F9-994B-F50023A0C20D}"/>
    <cellStyle name="Normal 97" xfId="16807" xr:uid="{00000000-0005-0000-0000-0000833E0000}"/>
    <cellStyle name="Normal 97 2" xfId="16808" xr:uid="{00000000-0005-0000-0000-0000843E0000}"/>
    <cellStyle name="Normal 97 2 2" xfId="27758" xr:uid="{F47B86BA-DCC2-4938-B369-5D396A5EA2C4}"/>
    <cellStyle name="Normal 97 3" xfId="16809" xr:uid="{00000000-0005-0000-0000-0000853E0000}"/>
    <cellStyle name="Normal 97 3 2" xfId="27759" xr:uid="{C7822E35-4D7D-4894-B3F5-905E459A8319}"/>
    <cellStyle name="Normal 97 4" xfId="27757" xr:uid="{25B40817-BDA5-46B1-9771-7D097DA24327}"/>
    <cellStyle name="Normal 98" xfId="16810" xr:uid="{00000000-0005-0000-0000-0000863E0000}"/>
    <cellStyle name="Normal 98 2" xfId="16811" xr:uid="{00000000-0005-0000-0000-0000873E0000}"/>
    <cellStyle name="Normal 98 2 2" xfId="27761" xr:uid="{596540BE-CCF1-43DF-99C3-EBC89080DF40}"/>
    <cellStyle name="Normal 98 3" xfId="16812" xr:uid="{00000000-0005-0000-0000-0000883E0000}"/>
    <cellStyle name="Normal 98 3 2" xfId="27762" xr:uid="{A6583F77-CD92-42B3-9B8F-69868BBDCAFE}"/>
    <cellStyle name="Normal 98 4" xfId="27760" xr:uid="{99D39631-A65F-421A-99ED-57D0C9F922B6}"/>
    <cellStyle name="Normal 99" xfId="16813" xr:uid="{00000000-0005-0000-0000-0000893E0000}"/>
    <cellStyle name="Normal 99 2" xfId="16814" xr:uid="{00000000-0005-0000-0000-00008A3E0000}"/>
    <cellStyle name="Normal 99 2 2" xfId="27764" xr:uid="{5809E689-C1FB-4601-B53C-7D589AD7F9D6}"/>
    <cellStyle name="Normal 99 3" xfId="16815" xr:uid="{00000000-0005-0000-0000-00008B3E0000}"/>
    <cellStyle name="Normal 99 3 2" xfId="27765" xr:uid="{199B8EE6-C2D7-4F2C-B934-2E9A44981AFE}"/>
    <cellStyle name="Normal 99 4" xfId="27763" xr:uid="{78DC4DB8-6ED8-4CC1-B0C2-7CB606157509}"/>
    <cellStyle name="Normal_Attachment 5A - Program Budget Workbook Dec22" xfId="6" xr:uid="{00000000-0005-0000-0000-00003C000000}"/>
    <cellStyle name="Normal_DRAFT_June1Filing_v02_zap041405" xfId="20559" xr:uid="{E01134FE-BB5F-48EE-BA76-F3563DA614E8}"/>
    <cellStyle name="Normal_DRAFT_June1Filing_v05_zap041705" xfId="9" xr:uid="{00000000-0005-0000-0000-00003D000000}"/>
    <cellStyle name="Normal_DRAFT_June1Filing_v05_zap041705 2" xfId="20558" xr:uid="{ABB86883-0E33-45BC-895A-E85E0B614677}"/>
    <cellStyle name="Normal_New Budget Table - 4.2" xfId="20557" xr:uid="{7CC6DD39-2CD1-439D-87A7-62259A36A113}"/>
    <cellStyle name="Normal_PY2006-8_Planning_PreliminaryFunding-Budgets_forJune1Filing_05-23-05" xfId="2" xr:uid="{00000000-0005-0000-0000-00003E000000}"/>
    <cellStyle name="Note 10" xfId="16816" xr:uid="{00000000-0005-0000-0000-0000903E0000}"/>
    <cellStyle name="Note 10 2" xfId="20157" xr:uid="{00000000-0005-0000-0000-0000903E0000}"/>
    <cellStyle name="Note 10 2 2" xfId="28546" xr:uid="{5C80EBB0-6103-46D8-A4B1-71AAB92C55D8}"/>
    <cellStyle name="Note 10 2 3" xfId="29952" xr:uid="{7740AF1F-7F0D-47F2-A385-753E00745F9B}"/>
    <cellStyle name="Note 10 2 4" xfId="30473" xr:uid="{2509DCB4-A1B0-49D9-86A2-4A9B1CAF3E2F}"/>
    <cellStyle name="Note 10 2 5" xfId="30984" xr:uid="{71CF3FA8-826D-4EE9-9A5F-F8F311A70601}"/>
    <cellStyle name="Note 10 2 6" xfId="28060" xr:uid="{8D89DC6B-835B-43BD-86A6-AD0EA2717142}"/>
    <cellStyle name="Note 10 3" xfId="29313" xr:uid="{84FBA905-49D0-4967-96CC-4C97A534E1BA}"/>
    <cellStyle name="Note 10 4" xfId="20822" xr:uid="{CE239718-4DAC-4C7E-B180-488A1B579152}"/>
    <cellStyle name="Note 10 5" xfId="28983" xr:uid="{8472BFD1-28DE-4AF5-B6CC-7E62725884D5}"/>
    <cellStyle name="Note 10 6" xfId="29024" xr:uid="{099437C8-A0DB-4881-A050-1E106ABB6BF4}"/>
    <cellStyle name="Note 11" xfId="16817" xr:uid="{00000000-0005-0000-0000-0000913E0000}"/>
    <cellStyle name="Note 2" xfId="2577" xr:uid="{00000000-0005-0000-0000-0000D8090000}"/>
    <cellStyle name="Note 2 10" xfId="16819" xr:uid="{00000000-0005-0000-0000-0000933E0000}"/>
    <cellStyle name="Note 2 10 2" xfId="16820" xr:uid="{00000000-0005-0000-0000-0000943E0000}"/>
    <cellStyle name="Note 2 10 3" xfId="16821" xr:uid="{00000000-0005-0000-0000-0000953E0000}"/>
    <cellStyle name="Note 2 11" xfId="16822" xr:uid="{00000000-0005-0000-0000-0000963E0000}"/>
    <cellStyle name="Note 2 11 2" xfId="16823" xr:uid="{00000000-0005-0000-0000-0000973E0000}"/>
    <cellStyle name="Note 2 11 2 2" xfId="16824" xr:uid="{00000000-0005-0000-0000-0000983E0000}"/>
    <cellStyle name="Note 2 11 2 2 2" xfId="27773" xr:uid="{B188E3EE-0769-4C79-B945-03FD4CAAB1BD}"/>
    <cellStyle name="Note 2 11 3" xfId="16825" xr:uid="{00000000-0005-0000-0000-0000993E0000}"/>
    <cellStyle name="Note 2 11 3 2" xfId="27774" xr:uid="{CBD401A8-58EA-401A-9330-B6186A1CF889}"/>
    <cellStyle name="Note 2 11 4" xfId="27772" xr:uid="{83B84BBF-E695-42D6-8839-CB868CEB9BF5}"/>
    <cellStyle name="Note 2 12" xfId="16826" xr:uid="{00000000-0005-0000-0000-00009A3E0000}"/>
    <cellStyle name="Note 2 12 2" xfId="16827" xr:uid="{00000000-0005-0000-0000-00009B3E0000}"/>
    <cellStyle name="Note 2 12 2 2" xfId="27775" xr:uid="{8DBDED4F-E865-4BBB-AEB5-94A595A610D4}"/>
    <cellStyle name="Note 2 13" xfId="16828" xr:uid="{00000000-0005-0000-0000-00009C3E0000}"/>
    <cellStyle name="Note 2 13 2" xfId="20158" xr:uid="{00000000-0005-0000-0000-00009C3E0000}"/>
    <cellStyle name="Note 2 13 2 2" xfId="28547" xr:uid="{DFB6AB8A-AC29-47D3-BA2E-AC519A49369A}"/>
    <cellStyle name="Note 2 13 2 3" xfId="29953" xr:uid="{9D40B744-4930-4029-A4A2-05F376702A77}"/>
    <cellStyle name="Note 2 13 2 4" xfId="30474" xr:uid="{BE874F2B-F640-43B4-89F0-DF8F1E1F476F}"/>
    <cellStyle name="Note 2 13 2 5" xfId="30985" xr:uid="{782B81AB-FB75-46E1-8F61-7A3C68B889D6}"/>
    <cellStyle name="Note 2 13 2 6" xfId="28061" xr:uid="{EC277976-C025-4377-A212-22350F5DC816}"/>
    <cellStyle name="Note 2 13 3" xfId="29316" xr:uid="{5E9A7FEC-2538-4363-9987-F8C0FC902ED2}"/>
    <cellStyle name="Note 2 13 4" xfId="20823" xr:uid="{0BC36172-7CF6-4260-8F8C-47014D4BA688}"/>
    <cellStyle name="Note 2 13 5" xfId="28984" xr:uid="{D871F5D5-F370-4785-A6DB-4A39F6EFCBC9}"/>
    <cellStyle name="Note 2 13 6" xfId="28976" xr:uid="{0862280F-DB91-4448-ADD8-17F56FFDFEC6}"/>
    <cellStyle name="Note 2 14" xfId="16829" xr:uid="{00000000-0005-0000-0000-00009D3E0000}"/>
    <cellStyle name="Note 2 15" xfId="16818" xr:uid="{00000000-0005-0000-0000-0000923E0000}"/>
    <cellStyle name="Note 2 15 2" xfId="27768" xr:uid="{F257B3AC-3389-4C89-BC40-8EE090FF1295}"/>
    <cellStyle name="Note 2 16" xfId="28024" xr:uid="{2F0F2648-4B00-436E-A903-707E24B6D402}"/>
    <cellStyle name="Note 2 17" xfId="29492" xr:uid="{8944AA8D-591E-487A-B55D-0858CCB31E77}"/>
    <cellStyle name="Note 2 18" xfId="27656" xr:uid="{33C68187-1DE3-49B9-A927-54BC667F2094}"/>
    <cellStyle name="Note 2 19" xfId="29247" xr:uid="{444F53B9-9AEF-4B95-BB45-F7408696FE6B}"/>
    <cellStyle name="Note 2 2" xfId="16830" xr:uid="{00000000-0005-0000-0000-00009E3E0000}"/>
    <cellStyle name="Note 2 2 2" xfId="16831" xr:uid="{00000000-0005-0000-0000-00009F3E0000}"/>
    <cellStyle name="Note 2 2 2 2" xfId="16832" xr:uid="{00000000-0005-0000-0000-0000A03E0000}"/>
    <cellStyle name="Note 2 2 2 2 2" xfId="16833" xr:uid="{00000000-0005-0000-0000-0000A13E0000}"/>
    <cellStyle name="Note 2 2 2 2 3" xfId="16834" xr:uid="{00000000-0005-0000-0000-0000A23E0000}"/>
    <cellStyle name="Note 2 2 2 2 4" xfId="16835" xr:uid="{00000000-0005-0000-0000-0000A33E0000}"/>
    <cellStyle name="Note 2 2 2 3" xfId="16836" xr:uid="{00000000-0005-0000-0000-0000A43E0000}"/>
    <cellStyle name="Note 2 2 2 4" xfId="16837" xr:uid="{00000000-0005-0000-0000-0000A53E0000}"/>
    <cellStyle name="Note 2 2 2 5" xfId="16838" xr:uid="{00000000-0005-0000-0000-0000A63E0000}"/>
    <cellStyle name="Note 2 2 3" xfId="16839" xr:uid="{00000000-0005-0000-0000-0000A73E0000}"/>
    <cellStyle name="Note 2 2 3 2" xfId="16840" xr:uid="{00000000-0005-0000-0000-0000A83E0000}"/>
    <cellStyle name="Note 2 2 3 2 2" xfId="20159" xr:uid="{00000000-0005-0000-0000-0000A83E0000}"/>
    <cellStyle name="Note 2 2 3 2 2 2" xfId="28548" xr:uid="{44161664-E738-483D-8B9E-B7038EB14A53}"/>
    <cellStyle name="Note 2 2 3 2 2 3" xfId="29954" xr:uid="{95578E2C-0223-447D-8706-B43DA2E9C014}"/>
    <cellStyle name="Note 2 2 3 2 2 4" xfId="30475" xr:uid="{50741866-7E1C-4EEA-A210-BA715B46298F}"/>
    <cellStyle name="Note 2 2 3 2 2 5" xfId="30986" xr:uid="{9F9E9AD9-9D6C-482D-8675-837F9707DB93}"/>
    <cellStyle name="Note 2 2 3 2 2 6" xfId="25728" xr:uid="{4B550ED4-D7E3-42C8-848E-EC360C7EDC0C}"/>
    <cellStyle name="Note 2 2 3 2 3" xfId="27786" xr:uid="{26F8BF48-73C4-4B09-A995-BB308B482C13}"/>
    <cellStyle name="Note 2 2 3 2 4" xfId="29317" xr:uid="{CBE41A3C-7558-441A-9FDD-04B3663487E3}"/>
    <cellStyle name="Note 2 2 3 2 5" xfId="26792" xr:uid="{67ABB962-845E-4CA6-921B-61F32D2C742B}"/>
    <cellStyle name="Note 2 2 3 2 6" xfId="28985" xr:uid="{91EFCCA8-FB67-4BD9-AC4F-B751C7B3324A}"/>
    <cellStyle name="Note 2 2 4" xfId="16841" xr:uid="{00000000-0005-0000-0000-0000A93E0000}"/>
    <cellStyle name="Note 2 2 4 2" xfId="20160" xr:uid="{00000000-0005-0000-0000-0000A93E0000}"/>
    <cellStyle name="Note 2 2 4 2 2" xfId="28549" xr:uid="{81458A88-7C3D-42F3-BF61-2636CE9D369E}"/>
    <cellStyle name="Note 2 2 4 2 3" xfId="29955" xr:uid="{9AFA4C96-E4A2-4A37-8E82-937D90404EFF}"/>
    <cellStyle name="Note 2 2 4 2 4" xfId="30476" xr:uid="{3040AA13-FDB1-4F0E-BF02-25BEC5A27172}"/>
    <cellStyle name="Note 2 2 4 2 5" xfId="30987" xr:uid="{A9813BC8-9E54-46DE-92FA-E3CD23098BD3}"/>
    <cellStyle name="Note 2 2 4 2 6" xfId="25729" xr:uid="{E3A2354F-5BA8-4994-BC22-B851E2F44680}"/>
    <cellStyle name="Note 2 2 4 3" xfId="29318" xr:uid="{66CA3A3C-CA40-4AF8-9118-9265EB4478CA}"/>
    <cellStyle name="Note 2 2 4 4" xfId="26793" xr:uid="{247072BB-D417-4FC3-8F26-CD250CEDF398}"/>
    <cellStyle name="Note 2 2 4 5" xfId="28986" xr:uid="{DB720DAD-B8D2-4D9B-B762-ED163A6281FE}"/>
    <cellStyle name="Note 2 2 4 6" xfId="29335" xr:uid="{1E756117-F17C-44E4-A519-CD6FD067DA52}"/>
    <cellStyle name="Note 2 2 5" xfId="16842" xr:uid="{00000000-0005-0000-0000-0000AA3E0000}"/>
    <cellStyle name="Note 2 3" xfId="16843" xr:uid="{00000000-0005-0000-0000-0000AB3E0000}"/>
    <cellStyle name="Note 2 3 2" xfId="16844" xr:uid="{00000000-0005-0000-0000-0000AC3E0000}"/>
    <cellStyle name="Note 2 3 2 2" xfId="16845" xr:uid="{00000000-0005-0000-0000-0000AD3E0000}"/>
    <cellStyle name="Note 2 3 2 2 2" xfId="20162" xr:uid="{00000000-0005-0000-0000-0000AD3E0000}"/>
    <cellStyle name="Note 2 3 2 2 2 2" xfId="28551" xr:uid="{938415DB-E186-4484-84AE-740655632DAF}"/>
    <cellStyle name="Note 2 3 2 2 2 3" xfId="29957" xr:uid="{7C37BC65-3EE5-408A-B05D-59F588232000}"/>
    <cellStyle name="Note 2 3 2 2 2 4" xfId="30478" xr:uid="{849F5195-E0DF-4C26-AD73-8F3D7CDFB992}"/>
    <cellStyle name="Note 2 3 2 2 2 5" xfId="30989" xr:uid="{4F602429-9A68-4A8D-9FA6-85125F583A2C}"/>
    <cellStyle name="Note 2 3 2 2 2 6" xfId="25730" xr:uid="{FDFDCCA7-4C35-476B-B1CF-C6B72FCF4715}"/>
    <cellStyle name="Note 2 3 2 2 3" xfId="29320" xr:uid="{F51D8405-21D7-4AED-A03E-CC6CE1D5628D}"/>
    <cellStyle name="Note 2 3 2 2 4" xfId="20824" xr:uid="{580E2586-C102-4B6E-A8F6-CB21823982D8}"/>
    <cellStyle name="Note 2 3 2 2 5" xfId="28988" xr:uid="{52DC34B1-90D8-4A71-B260-A7CDBFFDBFB7}"/>
    <cellStyle name="Note 2 3 2 2 6" xfId="28454" xr:uid="{B6A230B6-92A4-4720-A124-966F0F370B86}"/>
    <cellStyle name="Note 2 3 2 3" xfId="16846" xr:uid="{00000000-0005-0000-0000-0000AE3E0000}"/>
    <cellStyle name="Note 2 3 2 4" xfId="20161" xr:uid="{00000000-0005-0000-0000-0000AC3E0000}"/>
    <cellStyle name="Note 2 3 2 4 2" xfId="28550" xr:uid="{8E120DA1-6476-4320-952E-F8ED432FD763}"/>
    <cellStyle name="Note 2 3 2 4 3" xfId="29956" xr:uid="{3C147B34-A2CE-4F8F-9ED1-77DBF44EEC19}"/>
    <cellStyle name="Note 2 3 2 4 4" xfId="30477" xr:uid="{8843BB4C-FBAE-4C79-8936-1872D1312A59}"/>
    <cellStyle name="Note 2 3 2 4 5" xfId="30988" xr:uid="{F024D236-A5C8-44B1-8695-4725E252C0A2}"/>
    <cellStyle name="Note 2 3 2 4 6" xfId="28062" xr:uid="{6B0FE8A4-A176-435E-8B12-9AA5827D3B95}"/>
    <cellStyle name="Note 2 3 2 5" xfId="27790" xr:uid="{2254A51F-EFE3-4543-944D-A1AB8BB9BF0D}"/>
    <cellStyle name="Note 2 3 2 6" xfId="29319" xr:uid="{20C7FEBB-305B-4A70-96FA-772FBB9589F6}"/>
    <cellStyle name="Note 2 3 2 7" xfId="26794" xr:uid="{2DCACE94-2AEB-4F35-82F6-9AD2DABC8616}"/>
    <cellStyle name="Note 2 3 2 8" xfId="28987" xr:uid="{B574D797-C3E3-42B3-A003-5C4CE1754F6B}"/>
    <cellStyle name="Note 2 3 3" xfId="16847" xr:uid="{00000000-0005-0000-0000-0000AF3E0000}"/>
    <cellStyle name="Note 2 3 3 2" xfId="27791" xr:uid="{695B0335-B497-4B35-8A63-5F1C91B0C43C}"/>
    <cellStyle name="Note 2 3 4" xfId="16848" xr:uid="{00000000-0005-0000-0000-0000B03E0000}"/>
    <cellStyle name="Note 2 3 5" xfId="16849" xr:uid="{00000000-0005-0000-0000-0000B13E0000}"/>
    <cellStyle name="Note 2 3 5 2" xfId="27792" xr:uid="{AE0CB985-4A06-4DB8-8F1B-083C2F96172C}"/>
    <cellStyle name="Note 2 3 6" xfId="16850" xr:uid="{00000000-0005-0000-0000-0000B23E0000}"/>
    <cellStyle name="Note 2 4" xfId="16851" xr:uid="{00000000-0005-0000-0000-0000B33E0000}"/>
    <cellStyle name="Note 2 4 2" xfId="16852" xr:uid="{00000000-0005-0000-0000-0000B43E0000}"/>
    <cellStyle name="Note 2 4 2 2" xfId="16853" xr:uid="{00000000-0005-0000-0000-0000B53E0000}"/>
    <cellStyle name="Note 2 4 2 3" xfId="16854" xr:uid="{00000000-0005-0000-0000-0000B63E0000}"/>
    <cellStyle name="Note 2 4 2 4" xfId="16855" xr:uid="{00000000-0005-0000-0000-0000B73E0000}"/>
    <cellStyle name="Note 2 4 3" xfId="16856" xr:uid="{00000000-0005-0000-0000-0000B83E0000}"/>
    <cellStyle name="Note 2 4 3 2" xfId="16857" xr:uid="{00000000-0005-0000-0000-0000B93E0000}"/>
    <cellStyle name="Note 2 4 3 2 2" xfId="20163" xr:uid="{00000000-0005-0000-0000-0000B93E0000}"/>
    <cellStyle name="Note 2 4 3 2 2 2" xfId="28552" xr:uid="{547CBA5F-4FB2-4DD2-BE5D-BDACD8C6FAC3}"/>
    <cellStyle name="Note 2 4 3 2 2 3" xfId="29958" xr:uid="{C1C188EA-CFA0-4A9E-AEF6-8A23D7B02BDE}"/>
    <cellStyle name="Note 2 4 3 2 2 4" xfId="30479" xr:uid="{EDB2CD99-C944-4B5A-923A-CDB4A7031DA0}"/>
    <cellStyle name="Note 2 4 3 2 2 5" xfId="30990" xr:uid="{0AAC7332-6A5C-40B0-82CB-E5FA35EDA7CB}"/>
    <cellStyle name="Note 2 4 3 2 2 6" xfId="25731" xr:uid="{E7542C48-70D6-40FF-8D39-F226240F73E5}"/>
    <cellStyle name="Note 2 4 3 2 3" xfId="29326" xr:uid="{74C91E40-4BF6-49A8-89C8-D0C7370C59DC}"/>
    <cellStyle name="Note 2 4 3 2 4" xfId="20825" xr:uid="{D056C324-2B86-4889-928E-9BB910943DF7}"/>
    <cellStyle name="Note 2 4 3 2 5" xfId="28989" xr:uid="{D67620DE-F09D-4A7D-9456-F3A1ECE54C71}"/>
    <cellStyle name="Note 2 4 3 2 6" xfId="28455" xr:uid="{5805FA11-62EE-433C-B84A-F7DE0830DC91}"/>
    <cellStyle name="Note 2 4 3 3" xfId="16858" xr:uid="{00000000-0005-0000-0000-0000BA3E0000}"/>
    <cellStyle name="Note 2 4 4" xfId="16859" xr:uid="{00000000-0005-0000-0000-0000BB3E0000}"/>
    <cellStyle name="Note 2 4 4 2" xfId="27800" xr:uid="{8FF561DF-9277-42B6-9B05-E271A7761EC9}"/>
    <cellStyle name="Note 2 4 5" xfId="16860" xr:uid="{00000000-0005-0000-0000-0000BC3E0000}"/>
    <cellStyle name="Note 2 4 6" xfId="16861" xr:uid="{00000000-0005-0000-0000-0000BD3E0000}"/>
    <cellStyle name="Note 2 4 6 2" xfId="27802" xr:uid="{86D8B2A1-E94A-468F-869F-8DF87662CA19}"/>
    <cellStyle name="Note 2 4 7" xfId="16862" xr:uid="{00000000-0005-0000-0000-0000BE3E0000}"/>
    <cellStyle name="Note 2 5" xfId="16863" xr:uid="{00000000-0005-0000-0000-0000BF3E0000}"/>
    <cellStyle name="Note 2 5 2" xfId="16864" xr:uid="{00000000-0005-0000-0000-0000C03E0000}"/>
    <cellStyle name="Note 2 5 3" xfId="16865" xr:uid="{00000000-0005-0000-0000-0000C13E0000}"/>
    <cellStyle name="Note 2 5 4" xfId="16866" xr:uid="{00000000-0005-0000-0000-0000C23E0000}"/>
    <cellStyle name="Note 2 6" xfId="16867" xr:uid="{00000000-0005-0000-0000-0000C33E0000}"/>
    <cellStyle name="Note 2 6 2" xfId="16868" xr:uid="{00000000-0005-0000-0000-0000C43E0000}"/>
    <cellStyle name="Note 2 6 2 2" xfId="16869" xr:uid="{00000000-0005-0000-0000-0000C53E0000}"/>
    <cellStyle name="Note 2 6 2 2 2" xfId="16870" xr:uid="{00000000-0005-0000-0000-0000C63E0000}"/>
    <cellStyle name="Note 2 6 2 2 2 2" xfId="16871" xr:uid="{00000000-0005-0000-0000-0000C73E0000}"/>
    <cellStyle name="Note 2 6 2 2 3" xfId="16872" xr:uid="{00000000-0005-0000-0000-0000C83E0000}"/>
    <cellStyle name="Note 2 6 2 3" xfId="16873" xr:uid="{00000000-0005-0000-0000-0000C93E0000}"/>
    <cellStyle name="Note 2 6 2 3 2" xfId="16874" xr:uid="{00000000-0005-0000-0000-0000CA3E0000}"/>
    <cellStyle name="Note 2 6 2 4" xfId="16875" xr:uid="{00000000-0005-0000-0000-0000CB3E0000}"/>
    <cellStyle name="Note 2 6 3" xfId="16876" xr:uid="{00000000-0005-0000-0000-0000CC3E0000}"/>
    <cellStyle name="Note 2 6 4" xfId="16877" xr:uid="{00000000-0005-0000-0000-0000CD3E0000}"/>
    <cellStyle name="Note 2 6 4 2" xfId="20164" xr:uid="{00000000-0005-0000-0000-0000CD3E0000}"/>
    <cellStyle name="Note 2 6 4 2 2" xfId="28553" xr:uid="{B148667F-1965-4AE4-AAEB-B5E6776C6F45}"/>
    <cellStyle name="Note 2 6 4 2 3" xfId="29959" xr:uid="{42021A4E-0B5F-4D11-9EF9-A2AB04925BCF}"/>
    <cellStyle name="Note 2 6 4 2 4" xfId="30480" xr:uid="{461F21AD-A969-4C4A-AF7C-743DAC157260}"/>
    <cellStyle name="Note 2 6 4 2 5" xfId="30991" xr:uid="{EF93D21F-4CB4-447A-B892-73ADCE357B81}"/>
    <cellStyle name="Note 2 6 4 2 6" xfId="28063" xr:uid="{68CAF4A4-022F-4401-91B8-7C3AEC992F39}"/>
    <cellStyle name="Note 2 6 4 3" xfId="29329" xr:uid="{8F7E2911-8438-4519-A2C8-07FD0ADD2F77}"/>
    <cellStyle name="Note 2 6 4 4" xfId="26795" xr:uid="{192B5A25-F629-4C7A-978E-A8D4759141E6}"/>
    <cellStyle name="Note 2 6 4 5" xfId="27873" xr:uid="{99681DF2-C4E3-43E2-839E-CB892E0AB4BB}"/>
    <cellStyle name="Note 2 6 4 6" xfId="28453" xr:uid="{8CBE994A-B7E0-4E7F-82DF-EE6359C84500}"/>
    <cellStyle name="Note 2 6 5" xfId="16878" xr:uid="{00000000-0005-0000-0000-0000CE3E0000}"/>
    <cellStyle name="Note 2 6 6" xfId="16879" xr:uid="{00000000-0005-0000-0000-0000CF3E0000}"/>
    <cellStyle name="Note 2 7" xfId="16880" xr:uid="{00000000-0005-0000-0000-0000D03E0000}"/>
    <cellStyle name="Note 2 7 2" xfId="16881" xr:uid="{00000000-0005-0000-0000-0000D13E0000}"/>
    <cellStyle name="Note 2 7 2 2" xfId="16882" xr:uid="{00000000-0005-0000-0000-0000D23E0000}"/>
    <cellStyle name="Note 2 7 2 3" xfId="16883" xr:uid="{00000000-0005-0000-0000-0000D33E0000}"/>
    <cellStyle name="Note 2 7 2 4" xfId="16884" xr:uid="{00000000-0005-0000-0000-0000D43E0000}"/>
    <cellStyle name="Note 2 7 2 4 2" xfId="27812" xr:uid="{B851D30A-4F60-4794-BB0E-B8C2EB395A40}"/>
    <cellStyle name="Note 2 7 2 5" xfId="16885" xr:uid="{00000000-0005-0000-0000-0000D53E0000}"/>
    <cellStyle name="Note 2 7 3" xfId="16886" xr:uid="{00000000-0005-0000-0000-0000D63E0000}"/>
    <cellStyle name="Note 2 7 4" xfId="16887" xr:uid="{00000000-0005-0000-0000-0000D73E0000}"/>
    <cellStyle name="Note 2 7 5" xfId="16888" xr:uid="{00000000-0005-0000-0000-0000D83E0000}"/>
    <cellStyle name="Note 2 7 5 2" xfId="27815" xr:uid="{E4FE42BA-2332-475F-9432-031F56294AD7}"/>
    <cellStyle name="Note 2 7 6" xfId="16889" xr:uid="{00000000-0005-0000-0000-0000D93E0000}"/>
    <cellStyle name="Note 2 8" xfId="16890" xr:uid="{00000000-0005-0000-0000-0000DA3E0000}"/>
    <cellStyle name="Note 2 8 2" xfId="16891" xr:uid="{00000000-0005-0000-0000-0000DB3E0000}"/>
    <cellStyle name="Note 2 8 2 2" xfId="16892" xr:uid="{00000000-0005-0000-0000-0000DC3E0000}"/>
    <cellStyle name="Note 2 8 2 2 2" xfId="16893" xr:uid="{00000000-0005-0000-0000-0000DD3E0000}"/>
    <cellStyle name="Note 2 8 2 3" xfId="16894" xr:uid="{00000000-0005-0000-0000-0000DE3E0000}"/>
    <cellStyle name="Note 2 8 3" xfId="16895" xr:uid="{00000000-0005-0000-0000-0000DF3E0000}"/>
    <cellStyle name="Note 2 8 4" xfId="16896" xr:uid="{00000000-0005-0000-0000-0000E03E0000}"/>
    <cellStyle name="Note 2 8 5" xfId="16897" xr:uid="{00000000-0005-0000-0000-0000E13E0000}"/>
    <cellStyle name="Note 2 8 5 2" xfId="20165" xr:uid="{00000000-0005-0000-0000-0000E13E0000}"/>
    <cellStyle name="Note 2 8 5 2 2" xfId="28554" xr:uid="{4F764F5F-E4DE-49D0-AD6C-7470D0467C3A}"/>
    <cellStyle name="Note 2 8 5 2 3" xfId="29960" xr:uid="{CBEEBDC4-9EDD-4DDE-A461-8ACA05B65362}"/>
    <cellStyle name="Note 2 8 5 2 4" xfId="30481" xr:uid="{16BCE632-1BC3-4CF9-A1A3-0F37897DCCD5}"/>
    <cellStyle name="Note 2 8 5 2 5" xfId="30992" xr:uid="{A8757C8E-5811-4012-88A0-E45D74BE2507}"/>
    <cellStyle name="Note 2 8 5 2 6" xfId="25732" xr:uid="{85A171F7-E806-497D-B604-324868689B59}"/>
    <cellStyle name="Note 2 8 5 3" xfId="27820" xr:uid="{9AA62246-FF58-4577-B2E2-994FD5F69F98}"/>
    <cellStyle name="Note 2 8 5 4" xfId="29331" xr:uid="{0ACA94A9-AB8A-4455-B39D-3A26C261AAEE}"/>
    <cellStyle name="Note 2 8 5 5" xfId="26796" xr:uid="{7A0996DD-FD10-4585-B8C4-BE735789D532}"/>
    <cellStyle name="Note 2 8 5 6" xfId="28990" xr:uid="{5956C8C9-FE1A-47E2-8797-3DECD5B239CB}"/>
    <cellStyle name="Note 2 8 6" xfId="16898" xr:uid="{00000000-0005-0000-0000-0000E23E0000}"/>
    <cellStyle name="Note 2 9" xfId="16899" xr:uid="{00000000-0005-0000-0000-0000E33E0000}"/>
    <cellStyle name="Note 2 9 2" xfId="16900" xr:uid="{00000000-0005-0000-0000-0000E43E0000}"/>
    <cellStyle name="Note 2 9 2 2" xfId="16901" xr:uid="{00000000-0005-0000-0000-0000E53E0000}"/>
    <cellStyle name="Note 2 9 2 3" xfId="16902" xr:uid="{00000000-0005-0000-0000-0000E63E0000}"/>
    <cellStyle name="Note 2 9 3" xfId="16903" xr:uid="{00000000-0005-0000-0000-0000E73E0000}"/>
    <cellStyle name="Note 2 9 4" xfId="16904" xr:uid="{00000000-0005-0000-0000-0000E83E0000}"/>
    <cellStyle name="Note 2 9 4 2" xfId="27821" xr:uid="{1095BEF4-74F3-4172-B4A6-93387268F213}"/>
    <cellStyle name="Note 2 9 5" xfId="16905" xr:uid="{00000000-0005-0000-0000-0000E93E0000}"/>
    <cellStyle name="Note 2 9 5 2" xfId="27822" xr:uid="{DA04FC30-7D90-453A-A6F1-DE1CB2939C39}"/>
    <cellStyle name="Note 2 9 6" xfId="16906" xr:uid="{00000000-0005-0000-0000-0000EA3E0000}"/>
    <cellStyle name="Note 3" xfId="2578" xr:uid="{00000000-0005-0000-0000-0000D9090000}"/>
    <cellStyle name="Note 3 10" xfId="16908" xr:uid="{00000000-0005-0000-0000-0000EC3E0000}"/>
    <cellStyle name="Note 3 10 2" xfId="16909" xr:uid="{00000000-0005-0000-0000-0000ED3E0000}"/>
    <cellStyle name="Note 3 10 2 2" xfId="16910" xr:uid="{00000000-0005-0000-0000-0000EE3E0000}"/>
    <cellStyle name="Note 3 10 2 2 2" xfId="16911" xr:uid="{00000000-0005-0000-0000-0000EF3E0000}"/>
    <cellStyle name="Note 3 10 2 3" xfId="16912" xr:uid="{00000000-0005-0000-0000-0000F03E0000}"/>
    <cellStyle name="Note 3 10 3" xfId="16913" xr:uid="{00000000-0005-0000-0000-0000F13E0000}"/>
    <cellStyle name="Note 3 10 3 2" xfId="16914" xr:uid="{00000000-0005-0000-0000-0000F23E0000}"/>
    <cellStyle name="Note 3 10 4" xfId="16915" xr:uid="{00000000-0005-0000-0000-0000F33E0000}"/>
    <cellStyle name="Note 3 11" xfId="16916" xr:uid="{00000000-0005-0000-0000-0000F43E0000}"/>
    <cellStyle name="Note 3 11 2" xfId="16917" xr:uid="{00000000-0005-0000-0000-0000F53E0000}"/>
    <cellStyle name="Note 3 11 2 2" xfId="16918" xr:uid="{00000000-0005-0000-0000-0000F63E0000}"/>
    <cellStyle name="Note 3 11 2 3" xfId="16919" xr:uid="{00000000-0005-0000-0000-0000F73E0000}"/>
    <cellStyle name="Note 3 11 3" xfId="16920" xr:uid="{00000000-0005-0000-0000-0000F83E0000}"/>
    <cellStyle name="Note 3 11 3 2" xfId="16921" xr:uid="{00000000-0005-0000-0000-0000F93E0000}"/>
    <cellStyle name="Note 3 11 3 3" xfId="27825" xr:uid="{B8E39283-224F-415C-8BF4-941AAE7CB46D}"/>
    <cellStyle name="Note 3 11 4" xfId="16922" xr:uid="{00000000-0005-0000-0000-0000FA3E0000}"/>
    <cellStyle name="Note 3 12" xfId="16923" xr:uid="{00000000-0005-0000-0000-0000FB3E0000}"/>
    <cellStyle name="Note 3 12 2" xfId="16924" xr:uid="{00000000-0005-0000-0000-0000FC3E0000}"/>
    <cellStyle name="Note 3 12 2 2" xfId="16925" xr:uid="{00000000-0005-0000-0000-0000FD3E0000}"/>
    <cellStyle name="Note 3 12 2 3" xfId="16926" xr:uid="{00000000-0005-0000-0000-0000FE3E0000}"/>
    <cellStyle name="Note 3 12 3" xfId="16927" xr:uid="{00000000-0005-0000-0000-0000FF3E0000}"/>
    <cellStyle name="Note 3 12 3 2" xfId="16928" xr:uid="{00000000-0005-0000-0000-0000003F0000}"/>
    <cellStyle name="Note 3 12 3 3" xfId="27827" xr:uid="{0EFC5826-5692-4CC2-945C-AEAB78907C26}"/>
    <cellStyle name="Note 3 12 4" xfId="16929" xr:uid="{00000000-0005-0000-0000-0000013F0000}"/>
    <cellStyle name="Note 3 13" xfId="16930" xr:uid="{00000000-0005-0000-0000-0000023F0000}"/>
    <cellStyle name="Note 3 13 2" xfId="16931" xr:uid="{00000000-0005-0000-0000-0000033F0000}"/>
    <cellStyle name="Note 3 13 3" xfId="16932" xr:uid="{00000000-0005-0000-0000-0000043F0000}"/>
    <cellStyle name="Note 3 14" xfId="16933" xr:uid="{00000000-0005-0000-0000-0000053F0000}"/>
    <cellStyle name="Note 3 15" xfId="16934" xr:uid="{00000000-0005-0000-0000-0000063F0000}"/>
    <cellStyle name="Note 3 16" xfId="16935" xr:uid="{00000000-0005-0000-0000-0000073F0000}"/>
    <cellStyle name="Note 3 16 2" xfId="27828" xr:uid="{DAB6F35B-0DDC-49C3-BD75-F85B73A7951B}"/>
    <cellStyle name="Note 3 17" xfId="16936" xr:uid="{00000000-0005-0000-0000-0000083F0000}"/>
    <cellStyle name="Note 3 18" xfId="16907" xr:uid="{00000000-0005-0000-0000-0000EB3E0000}"/>
    <cellStyle name="Note 3 19" xfId="28023" xr:uid="{92767746-7B86-44F3-9D3C-B3B54AF196DF}"/>
    <cellStyle name="Note 3 2" xfId="2579" xr:uid="{00000000-0005-0000-0000-0000DA090000}"/>
    <cellStyle name="Note 3 2 10" xfId="16938" xr:uid="{00000000-0005-0000-0000-00000A3F0000}"/>
    <cellStyle name="Note 3 2 10 2" xfId="27831" xr:uid="{6E0AF8C6-9650-4445-B2CF-CE8B6A68C1FC}"/>
    <cellStyle name="Note 3 2 11" xfId="16939" xr:uid="{00000000-0005-0000-0000-00000B3F0000}"/>
    <cellStyle name="Note 3 2 12" xfId="16937" xr:uid="{00000000-0005-0000-0000-0000093F0000}"/>
    <cellStyle name="Note 3 2 13" xfId="20845" xr:uid="{86F5C4E9-7E46-4186-9FE7-858083CC46E6}"/>
    <cellStyle name="Note 3 2 14" xfId="28022" xr:uid="{0A9A0278-D1BF-4635-A0F4-A2F74BD8A2F2}"/>
    <cellStyle name="Note 3 2 15" xfId="29490" xr:uid="{62304C87-A8A3-42FB-A6FB-8ABADE6104ED}"/>
    <cellStyle name="Note 3 2 16" xfId="27658" xr:uid="{24CB1426-0A9C-4C48-978D-4442FF19BAE8}"/>
    <cellStyle name="Note 3 2 17" xfId="29249" xr:uid="{16C179E2-0F98-4880-8E7D-DB0607CB185E}"/>
    <cellStyle name="Note 3 2 2" xfId="16940" xr:uid="{00000000-0005-0000-0000-00000C3F0000}"/>
    <cellStyle name="Note 3 2 2 2" xfId="16941" xr:uid="{00000000-0005-0000-0000-00000D3F0000}"/>
    <cellStyle name="Note 3 2 2 2 2" xfId="16942" xr:uid="{00000000-0005-0000-0000-00000E3F0000}"/>
    <cellStyle name="Note 3 2 2 2 2 2" xfId="16943" xr:uid="{00000000-0005-0000-0000-00000F3F0000}"/>
    <cellStyle name="Note 3 2 2 2 2 2 2" xfId="16944" xr:uid="{00000000-0005-0000-0000-0000103F0000}"/>
    <cellStyle name="Note 3 2 2 2 2 3" xfId="16945" xr:uid="{00000000-0005-0000-0000-0000113F0000}"/>
    <cellStyle name="Note 3 2 2 2 3" xfId="16946" xr:uid="{00000000-0005-0000-0000-0000123F0000}"/>
    <cellStyle name="Note 3 2 2 2 4" xfId="16947" xr:uid="{00000000-0005-0000-0000-0000133F0000}"/>
    <cellStyle name="Note 3 2 2 2 5" xfId="16948" xr:uid="{00000000-0005-0000-0000-0000143F0000}"/>
    <cellStyle name="Note 3 2 2 2 5 2" xfId="27836" xr:uid="{69B06CB7-B43F-4FF1-A53B-DB06B26008A3}"/>
    <cellStyle name="Note 3 2 2 2 6" xfId="16949" xr:uid="{00000000-0005-0000-0000-0000153F0000}"/>
    <cellStyle name="Note 3 2 2 3" xfId="16950" xr:uid="{00000000-0005-0000-0000-0000163F0000}"/>
    <cellStyle name="Note 3 2 2 3 2" xfId="16951" xr:uid="{00000000-0005-0000-0000-0000173F0000}"/>
    <cellStyle name="Note 3 2 2 3 2 2" xfId="16952" xr:uid="{00000000-0005-0000-0000-0000183F0000}"/>
    <cellStyle name="Note 3 2 2 3 3" xfId="16953" xr:uid="{00000000-0005-0000-0000-0000193F0000}"/>
    <cellStyle name="Note 3 2 2 4" xfId="16954" xr:uid="{00000000-0005-0000-0000-00001A3F0000}"/>
    <cellStyle name="Note 3 2 2 4 2" xfId="16955" xr:uid="{00000000-0005-0000-0000-00001B3F0000}"/>
    <cellStyle name="Note 3 2 2 4 2 2" xfId="16956" xr:uid="{00000000-0005-0000-0000-00001C3F0000}"/>
    <cellStyle name="Note 3 2 2 4 2 2 2" xfId="16957" xr:uid="{00000000-0005-0000-0000-00001D3F0000}"/>
    <cellStyle name="Note 3 2 2 4 2 3" xfId="16958" xr:uid="{00000000-0005-0000-0000-00001E3F0000}"/>
    <cellStyle name="Note 3 2 2 4 3" xfId="16959" xr:uid="{00000000-0005-0000-0000-00001F3F0000}"/>
    <cellStyle name="Note 3 2 2 4 3 2" xfId="16960" xr:uid="{00000000-0005-0000-0000-0000203F0000}"/>
    <cellStyle name="Note 3 2 2 4 4" xfId="16961" xr:uid="{00000000-0005-0000-0000-0000213F0000}"/>
    <cellStyle name="Note 3 2 2 5" xfId="16962" xr:uid="{00000000-0005-0000-0000-0000223F0000}"/>
    <cellStyle name="Note 3 2 2 5 2" xfId="16963" xr:uid="{00000000-0005-0000-0000-0000233F0000}"/>
    <cellStyle name="Note 3 2 2 5 2 2" xfId="16964" xr:uid="{00000000-0005-0000-0000-0000243F0000}"/>
    <cellStyle name="Note 3 2 2 5 2 3" xfId="16965" xr:uid="{00000000-0005-0000-0000-0000253F0000}"/>
    <cellStyle name="Note 3 2 2 5 3" xfId="16966" xr:uid="{00000000-0005-0000-0000-0000263F0000}"/>
    <cellStyle name="Note 3 2 2 5 3 2" xfId="16967" xr:uid="{00000000-0005-0000-0000-0000273F0000}"/>
    <cellStyle name="Note 3 2 2 5 3 3" xfId="27839" xr:uid="{50ED779B-7C7F-40AD-811D-38DD57BF050D}"/>
    <cellStyle name="Note 3 2 2 5 4" xfId="16968" xr:uid="{00000000-0005-0000-0000-0000283F0000}"/>
    <cellStyle name="Note 3 2 2 6" xfId="16969" xr:uid="{00000000-0005-0000-0000-0000293F0000}"/>
    <cellStyle name="Note 3 2 2 7" xfId="16970" xr:uid="{00000000-0005-0000-0000-00002A3F0000}"/>
    <cellStyle name="Note 3 2 2 8" xfId="16971" xr:uid="{00000000-0005-0000-0000-00002B3F0000}"/>
    <cellStyle name="Note 3 2 2 8 2" xfId="27840" xr:uid="{B396E5BB-8061-40B5-B443-2BA5DC2EA508}"/>
    <cellStyle name="Note 3 2 2 9" xfId="16972" xr:uid="{00000000-0005-0000-0000-00002C3F0000}"/>
    <cellStyle name="Note 3 2 3" xfId="16973" xr:uid="{00000000-0005-0000-0000-00002D3F0000}"/>
    <cellStyle name="Note 3 2 3 2" xfId="16974" xr:uid="{00000000-0005-0000-0000-00002E3F0000}"/>
    <cellStyle name="Note 3 2 3 2 2" xfId="16975" xr:uid="{00000000-0005-0000-0000-00002F3F0000}"/>
    <cellStyle name="Note 3 2 3 2 2 2" xfId="16976" xr:uid="{00000000-0005-0000-0000-0000303F0000}"/>
    <cellStyle name="Note 3 2 3 2 3" xfId="16977" xr:uid="{00000000-0005-0000-0000-0000313F0000}"/>
    <cellStyle name="Note 3 2 3 3" xfId="16978" xr:uid="{00000000-0005-0000-0000-0000323F0000}"/>
    <cellStyle name="Note 3 2 3 4" xfId="16979" xr:uid="{00000000-0005-0000-0000-0000333F0000}"/>
    <cellStyle name="Note 3 2 3 5" xfId="16980" xr:uid="{00000000-0005-0000-0000-0000343F0000}"/>
    <cellStyle name="Note 3 2 3 5 2" xfId="27841" xr:uid="{E567DA50-8021-49B3-9CB1-B4C0CA76E0D7}"/>
    <cellStyle name="Note 3 2 3 6" xfId="16981" xr:uid="{00000000-0005-0000-0000-0000353F0000}"/>
    <cellStyle name="Note 3 2 4" xfId="16982" xr:uid="{00000000-0005-0000-0000-0000363F0000}"/>
    <cellStyle name="Note 3 2 4 2" xfId="16983" xr:uid="{00000000-0005-0000-0000-0000373F0000}"/>
    <cellStyle name="Note 3 2 4 2 2" xfId="16984" xr:uid="{00000000-0005-0000-0000-0000383F0000}"/>
    <cellStyle name="Note 3 2 4 2 2 2" xfId="16985" xr:uid="{00000000-0005-0000-0000-0000393F0000}"/>
    <cellStyle name="Note 3 2 4 2 3" xfId="16986" xr:uid="{00000000-0005-0000-0000-00003A3F0000}"/>
    <cellStyle name="Note 3 2 4 3" xfId="16987" xr:uid="{00000000-0005-0000-0000-00003B3F0000}"/>
    <cellStyle name="Note 3 2 4 3 2" xfId="16988" xr:uid="{00000000-0005-0000-0000-00003C3F0000}"/>
    <cellStyle name="Note 3 2 4 4" xfId="16989" xr:uid="{00000000-0005-0000-0000-00003D3F0000}"/>
    <cellStyle name="Note 3 2 5" xfId="16990" xr:uid="{00000000-0005-0000-0000-00003E3F0000}"/>
    <cellStyle name="Note 3 2 5 2" xfId="16991" xr:uid="{00000000-0005-0000-0000-00003F3F0000}"/>
    <cellStyle name="Note 3 2 5 2 2" xfId="16992" xr:uid="{00000000-0005-0000-0000-0000403F0000}"/>
    <cellStyle name="Note 3 2 5 3" xfId="16993" xr:uid="{00000000-0005-0000-0000-0000413F0000}"/>
    <cellStyle name="Note 3 2 6" xfId="16994" xr:uid="{00000000-0005-0000-0000-0000423F0000}"/>
    <cellStyle name="Note 3 2 6 2" xfId="16995" xr:uid="{00000000-0005-0000-0000-0000433F0000}"/>
    <cellStyle name="Note 3 2 6 2 2" xfId="16996" xr:uid="{00000000-0005-0000-0000-0000443F0000}"/>
    <cellStyle name="Note 3 2 6 2 2 2" xfId="16997" xr:uid="{00000000-0005-0000-0000-0000453F0000}"/>
    <cellStyle name="Note 3 2 6 2 3" xfId="16998" xr:uid="{00000000-0005-0000-0000-0000463F0000}"/>
    <cellStyle name="Note 3 2 6 3" xfId="16999" xr:uid="{00000000-0005-0000-0000-0000473F0000}"/>
    <cellStyle name="Note 3 2 6 3 2" xfId="17000" xr:uid="{00000000-0005-0000-0000-0000483F0000}"/>
    <cellStyle name="Note 3 2 6 4" xfId="17001" xr:uid="{00000000-0005-0000-0000-0000493F0000}"/>
    <cellStyle name="Note 3 2 7" xfId="17002" xr:uid="{00000000-0005-0000-0000-00004A3F0000}"/>
    <cellStyle name="Note 3 2 7 2" xfId="17003" xr:uid="{00000000-0005-0000-0000-00004B3F0000}"/>
    <cellStyle name="Note 3 2 7 2 2" xfId="17004" xr:uid="{00000000-0005-0000-0000-00004C3F0000}"/>
    <cellStyle name="Note 3 2 7 2 3" xfId="17005" xr:uid="{00000000-0005-0000-0000-00004D3F0000}"/>
    <cellStyle name="Note 3 2 7 3" xfId="17006" xr:uid="{00000000-0005-0000-0000-00004E3F0000}"/>
    <cellStyle name="Note 3 2 7 3 2" xfId="17007" xr:uid="{00000000-0005-0000-0000-00004F3F0000}"/>
    <cellStyle name="Note 3 2 7 3 3" xfId="27842" xr:uid="{31AFC55C-A2D3-470F-9FFE-05C402675B7F}"/>
    <cellStyle name="Note 3 2 7 4" xfId="17008" xr:uid="{00000000-0005-0000-0000-0000503F0000}"/>
    <cellStyle name="Note 3 2 8" xfId="17009" xr:uid="{00000000-0005-0000-0000-0000513F0000}"/>
    <cellStyle name="Note 3 2 9" xfId="17010" xr:uid="{00000000-0005-0000-0000-0000523F0000}"/>
    <cellStyle name="Note 3 20" xfId="29491" xr:uid="{EB5BE63C-C95B-49CD-9335-198D900DAD6D}"/>
    <cellStyle name="Note 3 21" xfId="27657" xr:uid="{B8BF2710-DB5E-40E8-8546-D8AB3863C235}"/>
    <cellStyle name="Note 3 22" xfId="29248" xr:uid="{208736DE-8B3A-4819-B12C-DCE838B1687A}"/>
    <cellStyle name="Note 3 3" xfId="17011" xr:uid="{00000000-0005-0000-0000-0000533F0000}"/>
    <cellStyle name="Note 3 3 10" xfId="17012" xr:uid="{00000000-0005-0000-0000-0000543F0000}"/>
    <cellStyle name="Note 3 3 10 2" xfId="27843" xr:uid="{6ADC23CF-C7AF-4046-B735-E251C9702F49}"/>
    <cellStyle name="Note 3 3 11" xfId="17013" xr:uid="{00000000-0005-0000-0000-0000553F0000}"/>
    <cellStyle name="Note 3 3 2" xfId="17014" xr:uid="{00000000-0005-0000-0000-0000563F0000}"/>
    <cellStyle name="Note 3 3 2 2" xfId="17015" xr:uid="{00000000-0005-0000-0000-0000573F0000}"/>
    <cellStyle name="Note 3 3 2 2 2" xfId="17016" xr:uid="{00000000-0005-0000-0000-0000583F0000}"/>
    <cellStyle name="Note 3 3 2 2 2 2" xfId="17017" xr:uid="{00000000-0005-0000-0000-0000593F0000}"/>
    <cellStyle name="Note 3 3 2 2 2 2 2" xfId="17018" xr:uid="{00000000-0005-0000-0000-00005A3F0000}"/>
    <cellStyle name="Note 3 3 2 2 2 3" xfId="17019" xr:uid="{00000000-0005-0000-0000-00005B3F0000}"/>
    <cellStyle name="Note 3 3 2 2 3" xfId="17020" xr:uid="{00000000-0005-0000-0000-00005C3F0000}"/>
    <cellStyle name="Note 3 3 2 2 3 2" xfId="17021" xr:uid="{00000000-0005-0000-0000-00005D3F0000}"/>
    <cellStyle name="Note 3 3 2 2 4" xfId="17022" xr:uid="{00000000-0005-0000-0000-00005E3F0000}"/>
    <cellStyle name="Note 3 3 2 3" xfId="17023" xr:uid="{00000000-0005-0000-0000-00005F3F0000}"/>
    <cellStyle name="Note 3 3 2 3 2" xfId="17024" xr:uid="{00000000-0005-0000-0000-0000603F0000}"/>
    <cellStyle name="Note 3 3 2 3 2 2" xfId="17025" xr:uid="{00000000-0005-0000-0000-0000613F0000}"/>
    <cellStyle name="Note 3 3 2 3 3" xfId="17026" xr:uid="{00000000-0005-0000-0000-0000623F0000}"/>
    <cellStyle name="Note 3 3 2 4" xfId="17027" xr:uid="{00000000-0005-0000-0000-0000633F0000}"/>
    <cellStyle name="Note 3 3 2 4 2" xfId="17028" xr:uid="{00000000-0005-0000-0000-0000643F0000}"/>
    <cellStyle name="Note 3 3 2 4 2 2" xfId="17029" xr:uid="{00000000-0005-0000-0000-0000653F0000}"/>
    <cellStyle name="Note 3 3 2 4 2 2 2" xfId="17030" xr:uid="{00000000-0005-0000-0000-0000663F0000}"/>
    <cellStyle name="Note 3 3 2 4 2 3" xfId="17031" xr:uid="{00000000-0005-0000-0000-0000673F0000}"/>
    <cellStyle name="Note 3 3 2 4 3" xfId="17032" xr:uid="{00000000-0005-0000-0000-0000683F0000}"/>
    <cellStyle name="Note 3 3 2 4 3 2" xfId="17033" xr:uid="{00000000-0005-0000-0000-0000693F0000}"/>
    <cellStyle name="Note 3 3 2 4 4" xfId="17034" xr:uid="{00000000-0005-0000-0000-00006A3F0000}"/>
    <cellStyle name="Note 3 3 2 5" xfId="17035" xr:uid="{00000000-0005-0000-0000-00006B3F0000}"/>
    <cellStyle name="Note 3 3 2 5 2" xfId="17036" xr:uid="{00000000-0005-0000-0000-00006C3F0000}"/>
    <cellStyle name="Note 3 3 2 5 2 2" xfId="17037" xr:uid="{00000000-0005-0000-0000-00006D3F0000}"/>
    <cellStyle name="Note 3 3 2 5 2 3" xfId="17038" xr:uid="{00000000-0005-0000-0000-00006E3F0000}"/>
    <cellStyle name="Note 3 3 2 5 3" xfId="17039" xr:uid="{00000000-0005-0000-0000-00006F3F0000}"/>
    <cellStyle name="Note 3 3 2 5 3 2" xfId="17040" xr:uid="{00000000-0005-0000-0000-0000703F0000}"/>
    <cellStyle name="Note 3 3 2 5 3 3" xfId="27844" xr:uid="{A2E897CD-16B9-4C3F-AFA2-78A60B62FF9E}"/>
    <cellStyle name="Note 3 3 2 5 4" xfId="17041" xr:uid="{00000000-0005-0000-0000-0000713F0000}"/>
    <cellStyle name="Note 3 3 2 6" xfId="17042" xr:uid="{00000000-0005-0000-0000-0000723F0000}"/>
    <cellStyle name="Note 3 3 2 7" xfId="17043" xr:uid="{00000000-0005-0000-0000-0000733F0000}"/>
    <cellStyle name="Note 3 3 2 8" xfId="17044" xr:uid="{00000000-0005-0000-0000-0000743F0000}"/>
    <cellStyle name="Note 3 3 2 8 2" xfId="27845" xr:uid="{E72D62C5-8FAF-4FAD-A183-9A550A4A1F28}"/>
    <cellStyle name="Note 3 3 2 9" xfId="17045" xr:uid="{00000000-0005-0000-0000-0000753F0000}"/>
    <cellStyle name="Note 3 3 3" xfId="17046" xr:uid="{00000000-0005-0000-0000-0000763F0000}"/>
    <cellStyle name="Note 3 3 3 2" xfId="17047" xr:uid="{00000000-0005-0000-0000-0000773F0000}"/>
    <cellStyle name="Note 3 3 3 2 2" xfId="17048" xr:uid="{00000000-0005-0000-0000-0000783F0000}"/>
    <cellStyle name="Note 3 3 3 2 2 2" xfId="17049" xr:uid="{00000000-0005-0000-0000-0000793F0000}"/>
    <cellStyle name="Note 3 3 3 2 3" xfId="17050" xr:uid="{00000000-0005-0000-0000-00007A3F0000}"/>
    <cellStyle name="Note 3 3 3 3" xfId="17051" xr:uid="{00000000-0005-0000-0000-00007B3F0000}"/>
    <cellStyle name="Note 3 3 3 3 2" xfId="17052" xr:uid="{00000000-0005-0000-0000-00007C3F0000}"/>
    <cellStyle name="Note 3 3 3 4" xfId="17053" xr:uid="{00000000-0005-0000-0000-00007D3F0000}"/>
    <cellStyle name="Note 3 3 4" xfId="17054" xr:uid="{00000000-0005-0000-0000-00007E3F0000}"/>
    <cellStyle name="Note 3 3 4 2" xfId="17055" xr:uid="{00000000-0005-0000-0000-00007F3F0000}"/>
    <cellStyle name="Note 3 3 4 2 2" xfId="17056" xr:uid="{00000000-0005-0000-0000-0000803F0000}"/>
    <cellStyle name="Note 3 3 4 2 2 2" xfId="17057" xr:uid="{00000000-0005-0000-0000-0000813F0000}"/>
    <cellStyle name="Note 3 3 4 2 3" xfId="17058" xr:uid="{00000000-0005-0000-0000-0000823F0000}"/>
    <cellStyle name="Note 3 3 4 3" xfId="17059" xr:uid="{00000000-0005-0000-0000-0000833F0000}"/>
    <cellStyle name="Note 3 3 4 3 2" xfId="17060" xr:uid="{00000000-0005-0000-0000-0000843F0000}"/>
    <cellStyle name="Note 3 3 4 4" xfId="17061" xr:uid="{00000000-0005-0000-0000-0000853F0000}"/>
    <cellStyle name="Note 3 3 5" xfId="17062" xr:uid="{00000000-0005-0000-0000-0000863F0000}"/>
    <cellStyle name="Note 3 3 5 2" xfId="17063" xr:uid="{00000000-0005-0000-0000-0000873F0000}"/>
    <cellStyle name="Note 3 3 5 2 2" xfId="17064" xr:uid="{00000000-0005-0000-0000-0000883F0000}"/>
    <cellStyle name="Note 3 3 5 3" xfId="17065" xr:uid="{00000000-0005-0000-0000-0000893F0000}"/>
    <cellStyle name="Note 3 3 6" xfId="17066" xr:uid="{00000000-0005-0000-0000-00008A3F0000}"/>
    <cellStyle name="Note 3 3 6 2" xfId="17067" xr:uid="{00000000-0005-0000-0000-00008B3F0000}"/>
    <cellStyle name="Note 3 3 6 2 2" xfId="17068" xr:uid="{00000000-0005-0000-0000-00008C3F0000}"/>
    <cellStyle name="Note 3 3 6 2 2 2" xfId="17069" xr:uid="{00000000-0005-0000-0000-00008D3F0000}"/>
    <cellStyle name="Note 3 3 6 2 3" xfId="17070" xr:uid="{00000000-0005-0000-0000-00008E3F0000}"/>
    <cellStyle name="Note 3 3 6 3" xfId="17071" xr:uid="{00000000-0005-0000-0000-00008F3F0000}"/>
    <cellStyle name="Note 3 3 6 3 2" xfId="17072" xr:uid="{00000000-0005-0000-0000-0000903F0000}"/>
    <cellStyle name="Note 3 3 6 4" xfId="17073" xr:uid="{00000000-0005-0000-0000-0000913F0000}"/>
    <cellStyle name="Note 3 3 7" xfId="17074" xr:uid="{00000000-0005-0000-0000-0000923F0000}"/>
    <cellStyle name="Note 3 3 7 2" xfId="17075" xr:uid="{00000000-0005-0000-0000-0000933F0000}"/>
    <cellStyle name="Note 3 3 7 2 2" xfId="17076" xr:uid="{00000000-0005-0000-0000-0000943F0000}"/>
    <cellStyle name="Note 3 3 7 2 3" xfId="17077" xr:uid="{00000000-0005-0000-0000-0000953F0000}"/>
    <cellStyle name="Note 3 3 7 3" xfId="17078" xr:uid="{00000000-0005-0000-0000-0000963F0000}"/>
    <cellStyle name="Note 3 3 7 3 2" xfId="17079" xr:uid="{00000000-0005-0000-0000-0000973F0000}"/>
    <cellStyle name="Note 3 3 7 3 3" xfId="27869" xr:uid="{0B387B88-4C19-4F51-82CA-04C0CEE63002}"/>
    <cellStyle name="Note 3 3 7 4" xfId="17080" xr:uid="{00000000-0005-0000-0000-0000983F0000}"/>
    <cellStyle name="Note 3 3 8" xfId="17081" xr:uid="{00000000-0005-0000-0000-0000993F0000}"/>
    <cellStyle name="Note 3 3 9" xfId="17082" xr:uid="{00000000-0005-0000-0000-00009A3F0000}"/>
    <cellStyle name="Note 3 4" xfId="17083" xr:uid="{00000000-0005-0000-0000-00009B3F0000}"/>
    <cellStyle name="Note 3 4 10" xfId="17084" xr:uid="{00000000-0005-0000-0000-00009C3F0000}"/>
    <cellStyle name="Note 3 4 10 2" xfId="27872" xr:uid="{7D831398-34E6-44F9-8975-0745AB450786}"/>
    <cellStyle name="Note 3 4 11" xfId="17085" xr:uid="{00000000-0005-0000-0000-00009D3F0000}"/>
    <cellStyle name="Note 3 4 2" xfId="17086" xr:uid="{00000000-0005-0000-0000-00009E3F0000}"/>
    <cellStyle name="Note 3 4 2 2" xfId="17087" xr:uid="{00000000-0005-0000-0000-00009F3F0000}"/>
    <cellStyle name="Note 3 4 2 2 2" xfId="17088" xr:uid="{00000000-0005-0000-0000-0000A03F0000}"/>
    <cellStyle name="Note 3 4 2 2 2 2" xfId="17089" xr:uid="{00000000-0005-0000-0000-0000A13F0000}"/>
    <cellStyle name="Note 3 4 2 2 2 2 2" xfId="17090" xr:uid="{00000000-0005-0000-0000-0000A23F0000}"/>
    <cellStyle name="Note 3 4 2 2 2 3" xfId="17091" xr:uid="{00000000-0005-0000-0000-0000A33F0000}"/>
    <cellStyle name="Note 3 4 2 2 3" xfId="17092" xr:uid="{00000000-0005-0000-0000-0000A43F0000}"/>
    <cellStyle name="Note 3 4 2 2 3 2" xfId="17093" xr:uid="{00000000-0005-0000-0000-0000A53F0000}"/>
    <cellStyle name="Note 3 4 2 2 4" xfId="17094" xr:uid="{00000000-0005-0000-0000-0000A63F0000}"/>
    <cellStyle name="Note 3 4 2 3" xfId="17095" xr:uid="{00000000-0005-0000-0000-0000A73F0000}"/>
    <cellStyle name="Note 3 4 2 3 2" xfId="17096" xr:uid="{00000000-0005-0000-0000-0000A83F0000}"/>
    <cellStyle name="Note 3 4 2 3 2 2" xfId="17097" xr:uid="{00000000-0005-0000-0000-0000A93F0000}"/>
    <cellStyle name="Note 3 4 2 3 3" xfId="17098" xr:uid="{00000000-0005-0000-0000-0000AA3F0000}"/>
    <cellStyle name="Note 3 4 2 4" xfId="17099" xr:uid="{00000000-0005-0000-0000-0000AB3F0000}"/>
    <cellStyle name="Note 3 4 2 4 2" xfId="17100" xr:uid="{00000000-0005-0000-0000-0000AC3F0000}"/>
    <cellStyle name="Note 3 4 2 4 2 2" xfId="17101" xr:uid="{00000000-0005-0000-0000-0000AD3F0000}"/>
    <cellStyle name="Note 3 4 2 4 2 2 2" xfId="17102" xr:uid="{00000000-0005-0000-0000-0000AE3F0000}"/>
    <cellStyle name="Note 3 4 2 4 2 3" xfId="17103" xr:uid="{00000000-0005-0000-0000-0000AF3F0000}"/>
    <cellStyle name="Note 3 4 2 4 3" xfId="17104" xr:uid="{00000000-0005-0000-0000-0000B03F0000}"/>
    <cellStyle name="Note 3 4 2 4 3 2" xfId="17105" xr:uid="{00000000-0005-0000-0000-0000B13F0000}"/>
    <cellStyle name="Note 3 4 2 4 4" xfId="17106" xr:uid="{00000000-0005-0000-0000-0000B23F0000}"/>
    <cellStyle name="Note 3 4 2 5" xfId="17107" xr:uid="{00000000-0005-0000-0000-0000B33F0000}"/>
    <cellStyle name="Note 3 4 2 5 2" xfId="17108" xr:uid="{00000000-0005-0000-0000-0000B43F0000}"/>
    <cellStyle name="Note 3 4 2 5 2 2" xfId="17109" xr:uid="{00000000-0005-0000-0000-0000B53F0000}"/>
    <cellStyle name="Note 3 4 2 5 2 3" xfId="17110" xr:uid="{00000000-0005-0000-0000-0000B63F0000}"/>
    <cellStyle name="Note 3 4 2 5 3" xfId="17111" xr:uid="{00000000-0005-0000-0000-0000B73F0000}"/>
    <cellStyle name="Note 3 4 2 5 3 2" xfId="17112" xr:uid="{00000000-0005-0000-0000-0000B83F0000}"/>
    <cellStyle name="Note 3 4 2 5 3 3" xfId="27878" xr:uid="{9EEF1995-54D0-4676-AD5A-7D15BFA9E0F6}"/>
    <cellStyle name="Note 3 4 2 5 4" xfId="17113" xr:uid="{00000000-0005-0000-0000-0000B93F0000}"/>
    <cellStyle name="Note 3 4 2 6" xfId="17114" xr:uid="{00000000-0005-0000-0000-0000BA3F0000}"/>
    <cellStyle name="Note 3 4 2 7" xfId="17115" xr:uid="{00000000-0005-0000-0000-0000BB3F0000}"/>
    <cellStyle name="Note 3 4 2 8" xfId="17116" xr:uid="{00000000-0005-0000-0000-0000BC3F0000}"/>
    <cellStyle name="Note 3 4 2 8 2" xfId="27879" xr:uid="{F49258D7-942B-4CEE-87C4-D5A03DA1E904}"/>
    <cellStyle name="Note 3 4 2 9" xfId="17117" xr:uid="{00000000-0005-0000-0000-0000BD3F0000}"/>
    <cellStyle name="Note 3 4 3" xfId="17118" xr:uid="{00000000-0005-0000-0000-0000BE3F0000}"/>
    <cellStyle name="Note 3 4 3 2" xfId="17119" xr:uid="{00000000-0005-0000-0000-0000BF3F0000}"/>
    <cellStyle name="Note 3 4 3 2 2" xfId="17120" xr:uid="{00000000-0005-0000-0000-0000C03F0000}"/>
    <cellStyle name="Note 3 4 3 2 2 2" xfId="17121" xr:uid="{00000000-0005-0000-0000-0000C13F0000}"/>
    <cellStyle name="Note 3 4 3 2 3" xfId="17122" xr:uid="{00000000-0005-0000-0000-0000C23F0000}"/>
    <cellStyle name="Note 3 4 3 3" xfId="17123" xr:uid="{00000000-0005-0000-0000-0000C33F0000}"/>
    <cellStyle name="Note 3 4 3 3 2" xfId="17124" xr:uid="{00000000-0005-0000-0000-0000C43F0000}"/>
    <cellStyle name="Note 3 4 3 4" xfId="17125" xr:uid="{00000000-0005-0000-0000-0000C53F0000}"/>
    <cellStyle name="Note 3 4 4" xfId="17126" xr:uid="{00000000-0005-0000-0000-0000C63F0000}"/>
    <cellStyle name="Note 3 4 4 2" xfId="17127" xr:uid="{00000000-0005-0000-0000-0000C73F0000}"/>
    <cellStyle name="Note 3 4 4 2 2" xfId="17128" xr:uid="{00000000-0005-0000-0000-0000C83F0000}"/>
    <cellStyle name="Note 3 4 4 2 2 2" xfId="17129" xr:uid="{00000000-0005-0000-0000-0000C93F0000}"/>
    <cellStyle name="Note 3 4 4 2 3" xfId="17130" xr:uid="{00000000-0005-0000-0000-0000CA3F0000}"/>
    <cellStyle name="Note 3 4 4 3" xfId="17131" xr:uid="{00000000-0005-0000-0000-0000CB3F0000}"/>
    <cellStyle name="Note 3 4 4 3 2" xfId="17132" xr:uid="{00000000-0005-0000-0000-0000CC3F0000}"/>
    <cellStyle name="Note 3 4 4 4" xfId="17133" xr:uid="{00000000-0005-0000-0000-0000CD3F0000}"/>
    <cellStyle name="Note 3 4 5" xfId="17134" xr:uid="{00000000-0005-0000-0000-0000CE3F0000}"/>
    <cellStyle name="Note 3 4 5 2" xfId="17135" xr:uid="{00000000-0005-0000-0000-0000CF3F0000}"/>
    <cellStyle name="Note 3 4 5 2 2" xfId="17136" xr:uid="{00000000-0005-0000-0000-0000D03F0000}"/>
    <cellStyle name="Note 3 4 5 3" xfId="17137" xr:uid="{00000000-0005-0000-0000-0000D13F0000}"/>
    <cellStyle name="Note 3 4 6" xfId="17138" xr:uid="{00000000-0005-0000-0000-0000D23F0000}"/>
    <cellStyle name="Note 3 4 6 2" xfId="17139" xr:uid="{00000000-0005-0000-0000-0000D33F0000}"/>
    <cellStyle name="Note 3 4 6 2 2" xfId="17140" xr:uid="{00000000-0005-0000-0000-0000D43F0000}"/>
    <cellStyle name="Note 3 4 6 2 2 2" xfId="17141" xr:uid="{00000000-0005-0000-0000-0000D53F0000}"/>
    <cellStyle name="Note 3 4 6 2 3" xfId="17142" xr:uid="{00000000-0005-0000-0000-0000D63F0000}"/>
    <cellStyle name="Note 3 4 6 3" xfId="17143" xr:uid="{00000000-0005-0000-0000-0000D73F0000}"/>
    <cellStyle name="Note 3 4 6 3 2" xfId="17144" xr:uid="{00000000-0005-0000-0000-0000D83F0000}"/>
    <cellStyle name="Note 3 4 6 4" xfId="17145" xr:uid="{00000000-0005-0000-0000-0000D93F0000}"/>
    <cellStyle name="Note 3 4 7" xfId="17146" xr:uid="{00000000-0005-0000-0000-0000DA3F0000}"/>
    <cellStyle name="Note 3 4 7 2" xfId="17147" xr:uid="{00000000-0005-0000-0000-0000DB3F0000}"/>
    <cellStyle name="Note 3 4 7 2 2" xfId="17148" xr:uid="{00000000-0005-0000-0000-0000DC3F0000}"/>
    <cellStyle name="Note 3 4 7 2 3" xfId="17149" xr:uid="{00000000-0005-0000-0000-0000DD3F0000}"/>
    <cellStyle name="Note 3 4 7 3" xfId="17150" xr:uid="{00000000-0005-0000-0000-0000DE3F0000}"/>
    <cellStyle name="Note 3 4 7 3 2" xfId="17151" xr:uid="{00000000-0005-0000-0000-0000DF3F0000}"/>
    <cellStyle name="Note 3 4 7 3 3" xfId="27888" xr:uid="{70F58E23-971E-4098-89BA-42B3A33495D9}"/>
    <cellStyle name="Note 3 4 7 4" xfId="17152" xr:uid="{00000000-0005-0000-0000-0000E03F0000}"/>
    <cellStyle name="Note 3 4 8" xfId="17153" xr:uid="{00000000-0005-0000-0000-0000E13F0000}"/>
    <cellStyle name="Note 3 4 9" xfId="17154" xr:uid="{00000000-0005-0000-0000-0000E23F0000}"/>
    <cellStyle name="Note 3 5" xfId="17155" xr:uid="{00000000-0005-0000-0000-0000E33F0000}"/>
    <cellStyle name="Note 3 5 2" xfId="17156" xr:uid="{00000000-0005-0000-0000-0000E43F0000}"/>
    <cellStyle name="Note 3 5 2 2" xfId="17157" xr:uid="{00000000-0005-0000-0000-0000E53F0000}"/>
    <cellStyle name="Note 3 5 2 2 2" xfId="17158" xr:uid="{00000000-0005-0000-0000-0000E63F0000}"/>
    <cellStyle name="Note 3 5 2 2 2 2" xfId="17159" xr:uid="{00000000-0005-0000-0000-0000E73F0000}"/>
    <cellStyle name="Note 3 5 2 2 3" xfId="17160" xr:uid="{00000000-0005-0000-0000-0000E83F0000}"/>
    <cellStyle name="Note 3 5 2 3" xfId="17161" xr:uid="{00000000-0005-0000-0000-0000E93F0000}"/>
    <cellStyle name="Note 3 5 2 4" xfId="17162" xr:uid="{00000000-0005-0000-0000-0000EA3F0000}"/>
    <cellStyle name="Note 3 5 2 5" xfId="17163" xr:uid="{00000000-0005-0000-0000-0000EB3F0000}"/>
    <cellStyle name="Note 3 5 2 5 2" xfId="27890" xr:uid="{0DCC8738-A054-4534-A769-5375B43037E4}"/>
    <cellStyle name="Note 3 5 2 6" xfId="17164" xr:uid="{00000000-0005-0000-0000-0000EC3F0000}"/>
    <cellStyle name="Note 3 5 3" xfId="17165" xr:uid="{00000000-0005-0000-0000-0000ED3F0000}"/>
    <cellStyle name="Note 3 5 3 2" xfId="17166" xr:uid="{00000000-0005-0000-0000-0000EE3F0000}"/>
    <cellStyle name="Note 3 5 3 2 2" xfId="17167" xr:uid="{00000000-0005-0000-0000-0000EF3F0000}"/>
    <cellStyle name="Note 3 5 3 2 2 2" xfId="17168" xr:uid="{00000000-0005-0000-0000-0000F03F0000}"/>
    <cellStyle name="Note 3 5 3 2 3" xfId="17169" xr:uid="{00000000-0005-0000-0000-0000F13F0000}"/>
    <cellStyle name="Note 3 5 3 3" xfId="17170" xr:uid="{00000000-0005-0000-0000-0000F23F0000}"/>
    <cellStyle name="Note 3 5 3 3 2" xfId="17171" xr:uid="{00000000-0005-0000-0000-0000F33F0000}"/>
    <cellStyle name="Note 3 5 3 4" xfId="17172" xr:uid="{00000000-0005-0000-0000-0000F43F0000}"/>
    <cellStyle name="Note 3 5 4" xfId="17173" xr:uid="{00000000-0005-0000-0000-0000F53F0000}"/>
    <cellStyle name="Note 3 5 4 2" xfId="17174" xr:uid="{00000000-0005-0000-0000-0000F63F0000}"/>
    <cellStyle name="Note 3 5 4 2 2" xfId="17175" xr:uid="{00000000-0005-0000-0000-0000F73F0000}"/>
    <cellStyle name="Note 3 5 4 2 2 2" xfId="17176" xr:uid="{00000000-0005-0000-0000-0000F83F0000}"/>
    <cellStyle name="Note 3 5 4 2 3" xfId="17177" xr:uid="{00000000-0005-0000-0000-0000F93F0000}"/>
    <cellStyle name="Note 3 5 4 3" xfId="17178" xr:uid="{00000000-0005-0000-0000-0000FA3F0000}"/>
    <cellStyle name="Note 3 5 4 3 2" xfId="17179" xr:uid="{00000000-0005-0000-0000-0000FB3F0000}"/>
    <cellStyle name="Note 3 5 4 4" xfId="17180" xr:uid="{00000000-0005-0000-0000-0000FC3F0000}"/>
    <cellStyle name="Note 3 5 5" xfId="17181" xr:uid="{00000000-0005-0000-0000-0000FD3F0000}"/>
    <cellStyle name="Note 3 5 5 2" xfId="17182" xr:uid="{00000000-0005-0000-0000-0000FE3F0000}"/>
    <cellStyle name="Note 3 5 5 2 2" xfId="17183" xr:uid="{00000000-0005-0000-0000-0000FF3F0000}"/>
    <cellStyle name="Note 3 5 5 2 3" xfId="17184" xr:uid="{00000000-0005-0000-0000-000000400000}"/>
    <cellStyle name="Note 3 5 5 3" xfId="17185" xr:uid="{00000000-0005-0000-0000-000001400000}"/>
    <cellStyle name="Note 3 5 5 3 2" xfId="17186" xr:uid="{00000000-0005-0000-0000-000002400000}"/>
    <cellStyle name="Note 3 5 5 3 3" xfId="27901" xr:uid="{03C9AFBA-E141-4E0D-91C9-5C2D9DEA3A09}"/>
    <cellStyle name="Note 3 5 5 4" xfId="17187" xr:uid="{00000000-0005-0000-0000-000003400000}"/>
    <cellStyle name="Note 3 5 6" xfId="17188" xr:uid="{00000000-0005-0000-0000-000004400000}"/>
    <cellStyle name="Note 3 5 7" xfId="17189" xr:uid="{00000000-0005-0000-0000-000005400000}"/>
    <cellStyle name="Note 3 5 7 2" xfId="20166" xr:uid="{00000000-0005-0000-0000-000005400000}"/>
    <cellStyle name="Note 3 5 7 2 2" xfId="28555" xr:uid="{2348D9A5-766F-460B-9816-74FC45B250E8}"/>
    <cellStyle name="Note 3 5 7 2 3" xfId="29961" xr:uid="{7F34E91C-1D82-42E3-8D75-7506DA0CCAB3}"/>
    <cellStyle name="Note 3 5 7 2 4" xfId="30482" xr:uid="{F1836604-A57F-4330-849D-BD9EAF092B1E}"/>
    <cellStyle name="Note 3 5 7 2 5" xfId="30993" xr:uid="{D7A49492-3BF2-464A-BC9F-E86E9BD996CE}"/>
    <cellStyle name="Note 3 5 7 2 6" xfId="25733" xr:uid="{87A8C0F5-C3E3-415F-8FF4-266FF0DE5E2F}"/>
    <cellStyle name="Note 3 5 7 3" xfId="29382" xr:uid="{32D625C3-6873-4FF4-8411-2A7625010698}"/>
    <cellStyle name="Note 3 5 7 4" xfId="27826" xr:uid="{1BAEE1CE-C9FE-4FF9-A35F-AEED43E5BBE1}"/>
    <cellStyle name="Note 3 5 7 5" xfId="29334" xr:uid="{478708AA-618A-4FDB-BE9A-D05F553599A1}"/>
    <cellStyle name="Note 3 5 7 6" xfId="26462" xr:uid="{922C25A1-CE4C-4750-9C58-A5495B93B970}"/>
    <cellStyle name="Note 3 5 8" xfId="17190" xr:uid="{00000000-0005-0000-0000-000006400000}"/>
    <cellStyle name="Note 3 5 8 2" xfId="27902" xr:uid="{E749363D-BF64-4FEA-AFFF-CAEFA6E06560}"/>
    <cellStyle name="Note 3 5 9" xfId="17191" xr:uid="{00000000-0005-0000-0000-000007400000}"/>
    <cellStyle name="Note 3 6" xfId="17192" xr:uid="{00000000-0005-0000-0000-000008400000}"/>
    <cellStyle name="Note 3 6 2" xfId="17193" xr:uid="{00000000-0005-0000-0000-000009400000}"/>
    <cellStyle name="Note 3 6 2 2" xfId="17194" xr:uid="{00000000-0005-0000-0000-00000A400000}"/>
    <cellStyle name="Note 3 6 2 2 2" xfId="17195" xr:uid="{00000000-0005-0000-0000-00000B400000}"/>
    <cellStyle name="Note 3 6 2 3" xfId="17196" xr:uid="{00000000-0005-0000-0000-00000C400000}"/>
    <cellStyle name="Note 3 6 3" xfId="17197" xr:uid="{00000000-0005-0000-0000-00000D400000}"/>
    <cellStyle name="Note 3 6 4" xfId="17198" xr:uid="{00000000-0005-0000-0000-00000E400000}"/>
    <cellStyle name="Note 3 6 5" xfId="17199" xr:uid="{00000000-0005-0000-0000-00000F400000}"/>
    <cellStyle name="Note 3 6 5 2" xfId="27903" xr:uid="{1586F57D-DFDF-4249-B93E-527435849DAC}"/>
    <cellStyle name="Note 3 6 6" xfId="17200" xr:uid="{00000000-0005-0000-0000-000010400000}"/>
    <cellStyle name="Note 3 7" xfId="17201" xr:uid="{00000000-0005-0000-0000-000011400000}"/>
    <cellStyle name="Note 3 7 2" xfId="17202" xr:uid="{00000000-0005-0000-0000-000012400000}"/>
    <cellStyle name="Note 3 7 2 2" xfId="17203" xr:uid="{00000000-0005-0000-0000-000013400000}"/>
    <cellStyle name="Note 3 7 2 2 2" xfId="17204" xr:uid="{00000000-0005-0000-0000-000014400000}"/>
    <cellStyle name="Note 3 7 2 3" xfId="17205" xr:uid="{00000000-0005-0000-0000-000015400000}"/>
    <cellStyle name="Note 3 7 3" xfId="17206" xr:uid="{00000000-0005-0000-0000-000016400000}"/>
    <cellStyle name="Note 3 7 3 2" xfId="17207" xr:uid="{00000000-0005-0000-0000-000017400000}"/>
    <cellStyle name="Note 3 7 4" xfId="17208" xr:uid="{00000000-0005-0000-0000-000018400000}"/>
    <cellStyle name="Note 3 8" xfId="17209" xr:uid="{00000000-0005-0000-0000-000019400000}"/>
    <cellStyle name="Note 3 8 2" xfId="17210" xr:uid="{00000000-0005-0000-0000-00001A400000}"/>
    <cellStyle name="Note 3 8 2 2" xfId="17211" xr:uid="{00000000-0005-0000-0000-00001B400000}"/>
    <cellStyle name="Note 3 8 2 2 2" xfId="17212" xr:uid="{00000000-0005-0000-0000-00001C400000}"/>
    <cellStyle name="Note 3 8 2 3" xfId="17213" xr:uid="{00000000-0005-0000-0000-00001D400000}"/>
    <cellStyle name="Note 3 8 3" xfId="17214" xr:uid="{00000000-0005-0000-0000-00001E400000}"/>
    <cellStyle name="Note 3 8 3 2" xfId="17215" xr:uid="{00000000-0005-0000-0000-00001F400000}"/>
    <cellStyle name="Note 3 8 4" xfId="17216" xr:uid="{00000000-0005-0000-0000-000020400000}"/>
    <cellStyle name="Note 3 9" xfId="17217" xr:uid="{00000000-0005-0000-0000-000021400000}"/>
    <cellStyle name="Note 3 9 2" xfId="17218" xr:uid="{00000000-0005-0000-0000-000022400000}"/>
    <cellStyle name="Note 3 9 2 2" xfId="17219" xr:uid="{00000000-0005-0000-0000-000023400000}"/>
    <cellStyle name="Note 3 9 3" xfId="17220" xr:uid="{00000000-0005-0000-0000-000024400000}"/>
    <cellStyle name="Note 4" xfId="2580" xr:uid="{00000000-0005-0000-0000-0000DB090000}"/>
    <cellStyle name="Note 4 10" xfId="27659" xr:uid="{697550B6-F3CD-4954-A275-C47352A60A92}"/>
    <cellStyle name="Note 4 11" xfId="29250" xr:uid="{3C139BF8-1109-496D-80BE-CE7D240A288B}"/>
    <cellStyle name="Note 4 2" xfId="2581" xr:uid="{00000000-0005-0000-0000-0000DC090000}"/>
    <cellStyle name="Note 4 2 2" xfId="17223" xr:uid="{00000000-0005-0000-0000-000027400000}"/>
    <cellStyle name="Note 4 2 2 2" xfId="17224" xr:uid="{00000000-0005-0000-0000-000028400000}"/>
    <cellStyle name="Note 4 2 2 3" xfId="20167" xr:uid="{00000000-0005-0000-0000-000027400000}"/>
    <cellStyle name="Note 4 2 2 3 2" xfId="28556" xr:uid="{6EC7615C-A9B5-45AB-A923-A03ED581E699}"/>
    <cellStyle name="Note 4 2 2 3 3" xfId="29962" xr:uid="{F97FF8CD-6918-4C5B-9357-C1C1AA715565}"/>
    <cellStyle name="Note 4 2 2 3 4" xfId="30483" xr:uid="{B5C1C2E8-FF2F-4054-8EFE-25D1BAFA3734}"/>
    <cellStyle name="Note 4 2 2 3 5" xfId="30994" xr:uid="{C10D6C7C-8B3F-46F5-8FD9-C279768DB266}"/>
    <cellStyle name="Note 4 2 2 3 6" xfId="28064" xr:uid="{757D359B-A59E-41D4-89E2-79CFB2595DA8}"/>
    <cellStyle name="Note 4 2 2 4" xfId="29395" xr:uid="{A16B5440-7D28-412E-AEB8-91B8E9D59726}"/>
    <cellStyle name="Note 4 2 2 5" xfId="27814" xr:uid="{3904CB81-5534-4622-B816-2FB99D970304}"/>
    <cellStyle name="Note 4 2 2 6" xfId="29333" xr:uid="{D8F4A6F6-7801-418E-B685-F42CFF326AB1}"/>
    <cellStyle name="Note 4 2 2 7" xfId="26463" xr:uid="{2CE44CD1-D367-474D-9A4E-CB91A326C0BE}"/>
    <cellStyle name="Note 4 2 3" xfId="17225" xr:uid="{00000000-0005-0000-0000-000029400000}"/>
    <cellStyle name="Note 4 2 4" xfId="17222" xr:uid="{00000000-0005-0000-0000-000026400000}"/>
    <cellStyle name="Note 4 2 5" xfId="28020" xr:uid="{04AF0188-DE71-4A5C-B729-24F81E2E5A72}"/>
    <cellStyle name="Note 4 2 6" xfId="29488" xr:uid="{2CAA2078-8C66-48D7-A1FE-63BDC0763376}"/>
    <cellStyle name="Note 4 2 7" xfId="27660" xr:uid="{4AFD456F-16C2-4117-8BC5-4850448C49B5}"/>
    <cellStyle name="Note 4 2 8" xfId="29251" xr:uid="{AB26DACF-F879-4917-8F6F-0B349ECF160E}"/>
    <cellStyle name="Note 4 3" xfId="17226" xr:uid="{00000000-0005-0000-0000-00002A400000}"/>
    <cellStyle name="Note 4 3 2" xfId="17227" xr:uid="{00000000-0005-0000-0000-00002B400000}"/>
    <cellStyle name="Note 4 3 2 2" xfId="17228" xr:uid="{00000000-0005-0000-0000-00002C400000}"/>
    <cellStyle name="Note 4 3 2 3" xfId="17229" xr:uid="{00000000-0005-0000-0000-00002D400000}"/>
    <cellStyle name="Note 4 3 3" xfId="17230" xr:uid="{00000000-0005-0000-0000-00002E400000}"/>
    <cellStyle name="Note 4 3 3 2" xfId="17231" xr:uid="{00000000-0005-0000-0000-00002F400000}"/>
    <cellStyle name="Note 4 3 3 3" xfId="27913" xr:uid="{21ED00D5-A8D2-455A-A96C-B1C54ABD176A}"/>
    <cellStyle name="Note 4 3 4" xfId="17232" xr:uid="{00000000-0005-0000-0000-000030400000}"/>
    <cellStyle name="Note 4 4" xfId="17233" xr:uid="{00000000-0005-0000-0000-000031400000}"/>
    <cellStyle name="Note 4 5" xfId="17234" xr:uid="{00000000-0005-0000-0000-000032400000}"/>
    <cellStyle name="Note 4 5 2" xfId="20168" xr:uid="{00000000-0005-0000-0000-000032400000}"/>
    <cellStyle name="Note 4 5 2 2" xfId="28557" xr:uid="{D1F6D824-E4E6-4F2C-A11E-DFA38420C966}"/>
    <cellStyle name="Note 4 5 2 3" xfId="29963" xr:uid="{082E76B7-248A-4C03-AB6C-F628409F2007}"/>
    <cellStyle name="Note 4 5 2 4" xfId="30484" xr:uid="{7ECFB119-C088-4C6E-AEE1-1D6411311197}"/>
    <cellStyle name="Note 4 5 2 5" xfId="30995" xr:uid="{1FFCB024-9EDA-4CB7-8B1F-49CD2EC5A682}"/>
    <cellStyle name="Note 4 5 2 6" xfId="25734" xr:uid="{BBF9736B-0B9F-468E-9943-D66FBF43F910}"/>
    <cellStyle name="Note 4 5 3" xfId="27917" xr:uid="{4DE6BC23-A634-4341-A1A6-EBC6032FB4DC}"/>
    <cellStyle name="Note 4 5 4" xfId="29401" xr:uid="{BA546432-1A21-41D2-93D4-B574503D9AB3}"/>
    <cellStyle name="Note 4 5 5" xfId="27811" xr:uid="{A9119D3F-A315-4847-BED9-2B5D16B758E0}"/>
    <cellStyle name="Note 4 5 6" xfId="29332" xr:uid="{A126551B-FF4D-4A8E-89D1-DC96AB1BD8AB}"/>
    <cellStyle name="Note 4 6" xfId="17235" xr:uid="{00000000-0005-0000-0000-000033400000}"/>
    <cellStyle name="Note 4 7" xfId="17221" xr:uid="{00000000-0005-0000-0000-000025400000}"/>
    <cellStyle name="Note 4 8" xfId="28021" xr:uid="{27ED4AA0-C5B6-4D51-9EBE-BF55C490EA5B}"/>
    <cellStyle name="Note 4 9" xfId="29489" xr:uid="{13F02A57-FB26-46B3-B51B-BBE9F15267C6}"/>
    <cellStyle name="Note 5" xfId="2582" xr:uid="{00000000-0005-0000-0000-0000DD090000}"/>
    <cellStyle name="Note 5 10" xfId="17237" xr:uid="{00000000-0005-0000-0000-000035400000}"/>
    <cellStyle name="Note 5 11" xfId="17238" xr:uid="{00000000-0005-0000-0000-000036400000}"/>
    <cellStyle name="Note 5 11 2" xfId="27921" xr:uid="{0C0BDAEB-A2A7-4A25-975A-520C34B62DA1}"/>
    <cellStyle name="Note 5 12" xfId="17239" xr:uid="{00000000-0005-0000-0000-000037400000}"/>
    <cellStyle name="Note 5 13" xfId="17236" xr:uid="{00000000-0005-0000-0000-000034400000}"/>
    <cellStyle name="Note 5 14" xfId="28019" xr:uid="{85BEA603-5A04-43B3-A158-358CDB44F762}"/>
    <cellStyle name="Note 5 15" xfId="29487" xr:uid="{2833D401-D3E8-4794-908E-222EE0C5C9D2}"/>
    <cellStyle name="Note 5 16" xfId="27662" xr:uid="{A672F138-F42E-4B0E-AE7D-AA190C45442F}"/>
    <cellStyle name="Note 5 17" xfId="29252" xr:uid="{E6E27271-2FA3-4146-8B1F-5C04B1E65D74}"/>
    <cellStyle name="Note 5 2" xfId="2583" xr:uid="{00000000-0005-0000-0000-0000DE090000}"/>
    <cellStyle name="Note 5 2 10" xfId="17240" xr:uid="{00000000-0005-0000-0000-000038400000}"/>
    <cellStyle name="Note 5 2 11" xfId="28018" xr:uid="{DB3AE5A8-0954-4636-8D35-42B80BD8755E}"/>
    <cellStyle name="Note 5 2 12" xfId="29486" xr:uid="{1C5406D3-42CD-40D1-961C-704C599468E2}"/>
    <cellStyle name="Note 5 2 13" xfId="27663" xr:uid="{C04E24E1-8F8C-47E8-AC21-1C18967110C1}"/>
    <cellStyle name="Note 5 2 14" xfId="29253" xr:uid="{0C8123EC-C8F8-4B65-950D-BE6EDE2FBA2E}"/>
    <cellStyle name="Note 5 2 2" xfId="17241" xr:uid="{00000000-0005-0000-0000-000039400000}"/>
    <cellStyle name="Note 5 2 2 2" xfId="17242" xr:uid="{00000000-0005-0000-0000-00003A400000}"/>
    <cellStyle name="Note 5 2 2 2 2" xfId="17243" xr:uid="{00000000-0005-0000-0000-00003B400000}"/>
    <cellStyle name="Note 5 2 2 2 2 2" xfId="17244" xr:uid="{00000000-0005-0000-0000-00003C400000}"/>
    <cellStyle name="Note 5 2 2 2 3" xfId="17245" xr:uid="{00000000-0005-0000-0000-00003D400000}"/>
    <cellStyle name="Note 5 2 2 3" xfId="17246" xr:uid="{00000000-0005-0000-0000-00003E400000}"/>
    <cellStyle name="Note 5 2 2 3 2" xfId="17247" xr:uid="{00000000-0005-0000-0000-00003F400000}"/>
    <cellStyle name="Note 5 2 2 4" xfId="17248" xr:uid="{00000000-0005-0000-0000-000040400000}"/>
    <cellStyle name="Note 5 2 3" xfId="17249" xr:uid="{00000000-0005-0000-0000-000041400000}"/>
    <cellStyle name="Note 5 2 3 2" xfId="17250" xr:uid="{00000000-0005-0000-0000-000042400000}"/>
    <cellStyle name="Note 5 2 3 2 2" xfId="17251" xr:uid="{00000000-0005-0000-0000-000043400000}"/>
    <cellStyle name="Note 5 2 3 2 2 2" xfId="17252" xr:uid="{00000000-0005-0000-0000-000044400000}"/>
    <cellStyle name="Note 5 2 3 2 3" xfId="17253" xr:uid="{00000000-0005-0000-0000-000045400000}"/>
    <cellStyle name="Note 5 2 3 3" xfId="17254" xr:uid="{00000000-0005-0000-0000-000046400000}"/>
    <cellStyle name="Note 5 2 3 3 2" xfId="17255" xr:uid="{00000000-0005-0000-0000-000047400000}"/>
    <cellStyle name="Note 5 2 3 4" xfId="17256" xr:uid="{00000000-0005-0000-0000-000048400000}"/>
    <cellStyle name="Note 5 2 4" xfId="17257" xr:uid="{00000000-0005-0000-0000-000049400000}"/>
    <cellStyle name="Note 5 2 4 2" xfId="17258" xr:uid="{00000000-0005-0000-0000-00004A400000}"/>
    <cellStyle name="Note 5 2 4 2 2" xfId="17259" xr:uid="{00000000-0005-0000-0000-00004B400000}"/>
    <cellStyle name="Note 5 2 4 2 2 2" xfId="17260" xr:uid="{00000000-0005-0000-0000-00004C400000}"/>
    <cellStyle name="Note 5 2 4 2 3" xfId="17261" xr:uid="{00000000-0005-0000-0000-00004D400000}"/>
    <cellStyle name="Note 5 2 4 3" xfId="17262" xr:uid="{00000000-0005-0000-0000-00004E400000}"/>
    <cellStyle name="Note 5 2 4 3 2" xfId="17263" xr:uid="{00000000-0005-0000-0000-00004F400000}"/>
    <cellStyle name="Note 5 2 4 4" xfId="17264" xr:uid="{00000000-0005-0000-0000-000050400000}"/>
    <cellStyle name="Note 5 2 5" xfId="17265" xr:uid="{00000000-0005-0000-0000-000051400000}"/>
    <cellStyle name="Note 5 2 5 2" xfId="17266" xr:uid="{00000000-0005-0000-0000-000052400000}"/>
    <cellStyle name="Note 5 2 5 2 2" xfId="17267" xr:uid="{00000000-0005-0000-0000-000053400000}"/>
    <cellStyle name="Note 5 2 5 2 3" xfId="17268" xr:uid="{00000000-0005-0000-0000-000054400000}"/>
    <cellStyle name="Note 5 2 5 3" xfId="17269" xr:uid="{00000000-0005-0000-0000-000055400000}"/>
    <cellStyle name="Note 5 2 5 3 2" xfId="17270" xr:uid="{00000000-0005-0000-0000-000056400000}"/>
    <cellStyle name="Note 5 2 5 3 3" xfId="27946" xr:uid="{0686E1BF-D2C7-4719-B84D-1610A950934F}"/>
    <cellStyle name="Note 5 2 5 4" xfId="17271" xr:uid="{00000000-0005-0000-0000-000057400000}"/>
    <cellStyle name="Note 5 2 6" xfId="17272" xr:uid="{00000000-0005-0000-0000-000058400000}"/>
    <cellStyle name="Note 5 2 7" xfId="17273" xr:uid="{00000000-0005-0000-0000-000059400000}"/>
    <cellStyle name="Note 5 2 7 2" xfId="20169" xr:uid="{00000000-0005-0000-0000-000059400000}"/>
    <cellStyle name="Note 5 2 7 2 2" xfId="28558" xr:uid="{59DD75DA-A43E-4E7B-807B-749D4516C504}"/>
    <cellStyle name="Note 5 2 7 2 3" xfId="29964" xr:uid="{B21B2038-1902-4F92-BD6D-C63EE20CFC55}"/>
    <cellStyle name="Note 5 2 7 2 4" xfId="30485" xr:uid="{D4AD568C-33BC-4A8F-A3EC-C445EE263665}"/>
    <cellStyle name="Note 5 2 7 2 5" xfId="30996" xr:uid="{3F9C69F6-65AA-4613-B7CD-C8329B2E9F1F}"/>
    <cellStyle name="Note 5 2 7 2 6" xfId="20734" xr:uid="{9BE98264-ED74-4DCC-A1F3-28114F8956DB}"/>
    <cellStyle name="Note 5 2 7 3" xfId="29435" xr:uid="{4903935C-6174-4FC2-8579-3B86B9D4BC45}"/>
    <cellStyle name="Note 5 2 7 4" xfId="27778" xr:uid="{51D4B3EF-6912-41CC-9C63-41B33B57C946}"/>
    <cellStyle name="Note 5 2 7 5" xfId="29328" xr:uid="{A56708F3-4AB8-4F61-A4DE-F8EA22940E05}"/>
    <cellStyle name="Note 5 2 7 6" xfId="20916" xr:uid="{74984797-0001-412A-A6C6-982626543E99}"/>
    <cellStyle name="Note 5 2 8" xfId="17274" xr:uid="{00000000-0005-0000-0000-00005A400000}"/>
    <cellStyle name="Note 5 2 8 2" xfId="27951" xr:uid="{B29AAAD6-33F7-4235-BA55-364D016BEDFE}"/>
    <cellStyle name="Note 5 2 9" xfId="17275" xr:uid="{00000000-0005-0000-0000-00005B400000}"/>
    <cellStyle name="Note 5 3" xfId="17276" xr:uid="{00000000-0005-0000-0000-00005C400000}"/>
    <cellStyle name="Note 5 3 2" xfId="17277" xr:uid="{00000000-0005-0000-0000-00005D400000}"/>
    <cellStyle name="Note 5 3 2 2" xfId="17278" xr:uid="{00000000-0005-0000-0000-00005E400000}"/>
    <cellStyle name="Note 5 3 2 2 2" xfId="17279" xr:uid="{00000000-0005-0000-0000-00005F400000}"/>
    <cellStyle name="Note 5 3 2 3" xfId="17280" xr:uid="{00000000-0005-0000-0000-000060400000}"/>
    <cellStyle name="Note 5 3 3" xfId="17281" xr:uid="{00000000-0005-0000-0000-000061400000}"/>
    <cellStyle name="Note 5 3 3 2" xfId="17282" xr:uid="{00000000-0005-0000-0000-000062400000}"/>
    <cellStyle name="Note 5 3 4" xfId="17283" xr:uid="{00000000-0005-0000-0000-000063400000}"/>
    <cellStyle name="Note 5 4" xfId="17284" xr:uid="{00000000-0005-0000-0000-000064400000}"/>
    <cellStyle name="Note 5 4 2" xfId="17285" xr:uid="{00000000-0005-0000-0000-000065400000}"/>
    <cellStyle name="Note 5 4 2 2" xfId="17286" xr:uid="{00000000-0005-0000-0000-000066400000}"/>
    <cellStyle name="Note 5 4 2 2 2" xfId="17287" xr:uid="{00000000-0005-0000-0000-000067400000}"/>
    <cellStyle name="Note 5 4 2 3" xfId="17288" xr:uid="{00000000-0005-0000-0000-000068400000}"/>
    <cellStyle name="Note 5 4 3" xfId="17289" xr:uid="{00000000-0005-0000-0000-000069400000}"/>
    <cellStyle name="Note 5 4 3 2" xfId="17290" xr:uid="{00000000-0005-0000-0000-00006A400000}"/>
    <cellStyle name="Note 5 4 4" xfId="17291" xr:uid="{00000000-0005-0000-0000-00006B400000}"/>
    <cellStyle name="Note 5 5" xfId="17292" xr:uid="{00000000-0005-0000-0000-00006C400000}"/>
    <cellStyle name="Note 5 5 2" xfId="17293" xr:uid="{00000000-0005-0000-0000-00006D400000}"/>
    <cellStyle name="Note 5 5 2 2" xfId="17294" xr:uid="{00000000-0005-0000-0000-00006E400000}"/>
    <cellStyle name="Note 5 5 3" xfId="17295" xr:uid="{00000000-0005-0000-0000-00006F400000}"/>
    <cellStyle name="Note 5 6" xfId="17296" xr:uid="{00000000-0005-0000-0000-000070400000}"/>
    <cellStyle name="Note 5 6 2" xfId="17297" xr:uid="{00000000-0005-0000-0000-000071400000}"/>
    <cellStyle name="Note 5 6 2 2" xfId="17298" xr:uid="{00000000-0005-0000-0000-000072400000}"/>
    <cellStyle name="Note 5 6 2 2 2" xfId="17299" xr:uid="{00000000-0005-0000-0000-000073400000}"/>
    <cellStyle name="Note 5 6 2 3" xfId="17300" xr:uid="{00000000-0005-0000-0000-000074400000}"/>
    <cellStyle name="Note 5 6 3" xfId="17301" xr:uid="{00000000-0005-0000-0000-000075400000}"/>
    <cellStyle name="Note 5 6 3 2" xfId="17302" xr:uid="{00000000-0005-0000-0000-000076400000}"/>
    <cellStyle name="Note 5 6 4" xfId="17303" xr:uid="{00000000-0005-0000-0000-000077400000}"/>
    <cellStyle name="Note 5 7" xfId="17304" xr:uid="{00000000-0005-0000-0000-000078400000}"/>
    <cellStyle name="Note 5 7 2" xfId="17305" xr:uid="{00000000-0005-0000-0000-000079400000}"/>
    <cellStyle name="Note 5 7 2 2" xfId="17306" xr:uid="{00000000-0005-0000-0000-00007A400000}"/>
    <cellStyle name="Note 5 7 2 3" xfId="17307" xr:uid="{00000000-0005-0000-0000-00007B400000}"/>
    <cellStyle name="Note 5 7 3" xfId="17308" xr:uid="{00000000-0005-0000-0000-00007C400000}"/>
    <cellStyle name="Note 5 7 3 2" xfId="17309" xr:uid="{00000000-0005-0000-0000-00007D400000}"/>
    <cellStyle name="Note 5 7 3 3" xfId="27975" xr:uid="{77EEEE02-C605-48F3-A329-B8011DE81DB7}"/>
    <cellStyle name="Note 5 7 4" xfId="17310" xr:uid="{00000000-0005-0000-0000-00007E400000}"/>
    <cellStyle name="Note 5 8" xfId="17311" xr:uid="{00000000-0005-0000-0000-00007F400000}"/>
    <cellStyle name="Note 5 8 2" xfId="17312" xr:uid="{00000000-0005-0000-0000-000080400000}"/>
    <cellStyle name="Note 5 8 2 2" xfId="17313" xr:uid="{00000000-0005-0000-0000-000081400000}"/>
    <cellStyle name="Note 5 8 2 3" xfId="17314" xr:uid="{00000000-0005-0000-0000-000082400000}"/>
    <cellStyle name="Note 5 8 3" xfId="17315" xr:uid="{00000000-0005-0000-0000-000083400000}"/>
    <cellStyle name="Note 5 8 3 2" xfId="17316" xr:uid="{00000000-0005-0000-0000-000084400000}"/>
    <cellStyle name="Note 5 8 3 3" xfId="27982" xr:uid="{7A2C0159-DA49-49A6-8C9E-2FF3D69EEF71}"/>
    <cellStyle name="Note 5 8 4" xfId="17317" xr:uid="{00000000-0005-0000-0000-000085400000}"/>
    <cellStyle name="Note 5 9" xfId="17318" xr:uid="{00000000-0005-0000-0000-000086400000}"/>
    <cellStyle name="Note 6" xfId="2584" xr:uid="{00000000-0005-0000-0000-0000DF090000}"/>
    <cellStyle name="Note 6 10" xfId="17320" xr:uid="{00000000-0005-0000-0000-000088400000}"/>
    <cellStyle name="Note 6 10 2" xfId="27987" xr:uid="{6A3C9663-ACC1-4F5A-9464-3ECABA213B58}"/>
    <cellStyle name="Note 6 11" xfId="17321" xr:uid="{00000000-0005-0000-0000-000089400000}"/>
    <cellStyle name="Note 6 12" xfId="17319" xr:uid="{00000000-0005-0000-0000-000087400000}"/>
    <cellStyle name="Note 6 13" xfId="28017" xr:uid="{6EBF92BB-7507-427A-BD44-CBA730747F98}"/>
    <cellStyle name="Note 6 14" xfId="29485" xr:uid="{75B6A664-0A2B-42E4-83B8-42AB388F5E1D}"/>
    <cellStyle name="Note 6 15" xfId="27666" xr:uid="{D7A7C5A3-5E68-4835-ABB2-08A3C9742362}"/>
    <cellStyle name="Note 6 16" xfId="29254" xr:uid="{3DB6F0E8-327E-4E33-A6BC-5181742C7B43}"/>
    <cellStyle name="Note 6 2" xfId="2585" xr:uid="{00000000-0005-0000-0000-0000E0090000}"/>
    <cellStyle name="Note 6 2 10" xfId="17322" xr:uid="{00000000-0005-0000-0000-00008A400000}"/>
    <cellStyle name="Note 6 2 11" xfId="28016" xr:uid="{04129B6C-A3E9-498F-BD0E-99ECE70305E8}"/>
    <cellStyle name="Note 6 2 12" xfId="29484" xr:uid="{5FC79466-89AC-48D5-BE53-D5561712F670}"/>
    <cellStyle name="Note 6 2 13" xfId="27667" xr:uid="{0CF0DF2A-3E81-4C0E-8186-3A3F8CF9BFA1}"/>
    <cellStyle name="Note 6 2 14" xfId="29255" xr:uid="{CF04140F-45F6-48B2-B46A-B445F3BB2CAA}"/>
    <cellStyle name="Note 6 2 2" xfId="17323" xr:uid="{00000000-0005-0000-0000-00008B400000}"/>
    <cellStyle name="Note 6 2 2 2" xfId="17324" xr:uid="{00000000-0005-0000-0000-00008C400000}"/>
    <cellStyle name="Note 6 2 2 2 2" xfId="17325" xr:uid="{00000000-0005-0000-0000-00008D400000}"/>
    <cellStyle name="Note 6 2 2 2 2 2" xfId="17326" xr:uid="{00000000-0005-0000-0000-00008E400000}"/>
    <cellStyle name="Note 6 2 2 2 3" xfId="17327" xr:uid="{00000000-0005-0000-0000-00008F400000}"/>
    <cellStyle name="Note 6 2 2 3" xfId="17328" xr:uid="{00000000-0005-0000-0000-000090400000}"/>
    <cellStyle name="Note 6 2 2 3 2" xfId="17329" xr:uid="{00000000-0005-0000-0000-000091400000}"/>
    <cellStyle name="Note 6 2 2 4" xfId="17330" xr:uid="{00000000-0005-0000-0000-000092400000}"/>
    <cellStyle name="Note 6 2 3" xfId="17331" xr:uid="{00000000-0005-0000-0000-000093400000}"/>
    <cellStyle name="Note 6 2 3 2" xfId="17332" xr:uid="{00000000-0005-0000-0000-000094400000}"/>
    <cellStyle name="Note 6 2 3 2 2" xfId="17333" xr:uid="{00000000-0005-0000-0000-000095400000}"/>
    <cellStyle name="Note 6 2 3 2 2 2" xfId="17334" xr:uid="{00000000-0005-0000-0000-000096400000}"/>
    <cellStyle name="Note 6 2 3 2 3" xfId="17335" xr:uid="{00000000-0005-0000-0000-000097400000}"/>
    <cellStyle name="Note 6 2 3 3" xfId="17336" xr:uid="{00000000-0005-0000-0000-000098400000}"/>
    <cellStyle name="Note 6 2 3 3 2" xfId="17337" xr:uid="{00000000-0005-0000-0000-000099400000}"/>
    <cellStyle name="Note 6 2 3 4" xfId="17338" xr:uid="{00000000-0005-0000-0000-00009A400000}"/>
    <cellStyle name="Note 6 2 4" xfId="17339" xr:uid="{00000000-0005-0000-0000-00009B400000}"/>
    <cellStyle name="Note 6 2 4 2" xfId="17340" xr:uid="{00000000-0005-0000-0000-00009C400000}"/>
    <cellStyle name="Note 6 2 4 2 2" xfId="17341" xr:uid="{00000000-0005-0000-0000-00009D400000}"/>
    <cellStyle name="Note 6 2 4 2 2 2" xfId="17342" xr:uid="{00000000-0005-0000-0000-00009E400000}"/>
    <cellStyle name="Note 6 2 4 2 3" xfId="17343" xr:uid="{00000000-0005-0000-0000-00009F400000}"/>
    <cellStyle name="Note 6 2 4 3" xfId="17344" xr:uid="{00000000-0005-0000-0000-0000A0400000}"/>
    <cellStyle name="Note 6 2 4 3 2" xfId="17345" xr:uid="{00000000-0005-0000-0000-0000A1400000}"/>
    <cellStyle name="Note 6 2 4 4" xfId="17346" xr:uid="{00000000-0005-0000-0000-0000A2400000}"/>
    <cellStyle name="Note 6 2 5" xfId="17347" xr:uid="{00000000-0005-0000-0000-0000A3400000}"/>
    <cellStyle name="Note 6 2 5 2" xfId="17348" xr:uid="{00000000-0005-0000-0000-0000A4400000}"/>
    <cellStyle name="Note 6 2 5 2 2" xfId="17349" xr:uid="{00000000-0005-0000-0000-0000A5400000}"/>
    <cellStyle name="Note 6 2 5 2 3" xfId="17350" xr:uid="{00000000-0005-0000-0000-0000A6400000}"/>
    <cellStyle name="Note 6 2 5 3" xfId="17351" xr:uid="{00000000-0005-0000-0000-0000A7400000}"/>
    <cellStyle name="Note 6 2 5 3 2" xfId="17352" xr:uid="{00000000-0005-0000-0000-0000A8400000}"/>
    <cellStyle name="Note 6 2 5 3 3" xfId="28000" xr:uid="{D1988BC9-B583-4668-BADD-2BD696348522}"/>
    <cellStyle name="Note 6 2 5 4" xfId="17353" xr:uid="{00000000-0005-0000-0000-0000A9400000}"/>
    <cellStyle name="Note 6 2 6" xfId="17354" xr:uid="{00000000-0005-0000-0000-0000AA400000}"/>
    <cellStyle name="Note 6 2 7" xfId="17355" xr:uid="{00000000-0005-0000-0000-0000AB400000}"/>
    <cellStyle name="Note 6 2 7 2" xfId="20170" xr:uid="{00000000-0005-0000-0000-0000AB400000}"/>
    <cellStyle name="Note 6 2 7 2 2" xfId="28559" xr:uid="{E236C13E-26C0-452B-AEC3-BC7437703E4D}"/>
    <cellStyle name="Note 6 2 7 2 3" xfId="29965" xr:uid="{2F6F6B8A-94EE-447C-91D9-62A9A0F63132}"/>
    <cellStyle name="Note 6 2 7 2 4" xfId="30486" xr:uid="{EB0D77EB-E2FD-4C1C-9AB9-747CB6837FD1}"/>
    <cellStyle name="Note 6 2 7 2 5" xfId="30997" xr:uid="{EE8E1F8F-BE9B-4B5E-B018-492003DBB1BD}"/>
    <cellStyle name="Note 6 2 7 2 6" xfId="28054" xr:uid="{3D7C76CE-C92F-4D1D-9397-702ACC498CAE}"/>
    <cellStyle name="Note 6 2 7 3" xfId="29469" xr:uid="{108E8AC3-74D3-4382-B4AC-60AB21763F01}"/>
    <cellStyle name="Note 6 2 7 4" xfId="27698" xr:uid="{6A41BCD2-A7D5-4350-BC9F-1E8BCD2AE875}"/>
    <cellStyle name="Note 6 2 7 5" xfId="28025" xr:uid="{249DCED7-125A-42BA-A65A-E6B41854E765}"/>
    <cellStyle name="Note 6 2 7 6" xfId="26797" xr:uid="{6085C1DC-D2FA-4BFF-ABAA-DDA685B6113E}"/>
    <cellStyle name="Note 6 2 8" xfId="17356" xr:uid="{00000000-0005-0000-0000-0000AC400000}"/>
    <cellStyle name="Note 6 2 8 2" xfId="28001" xr:uid="{B8505D89-FC3A-45D3-B4EA-1AC63F178AD0}"/>
    <cellStyle name="Note 6 2 9" xfId="17357" xr:uid="{00000000-0005-0000-0000-0000AD400000}"/>
    <cellStyle name="Note 6 3" xfId="17358" xr:uid="{00000000-0005-0000-0000-0000AE400000}"/>
    <cellStyle name="Note 6 3 2" xfId="17359" xr:uid="{00000000-0005-0000-0000-0000AF400000}"/>
    <cellStyle name="Note 6 3 2 2" xfId="17360" xr:uid="{00000000-0005-0000-0000-0000B0400000}"/>
    <cellStyle name="Note 6 3 2 2 2" xfId="17361" xr:uid="{00000000-0005-0000-0000-0000B1400000}"/>
    <cellStyle name="Note 6 3 2 3" xfId="17362" xr:uid="{00000000-0005-0000-0000-0000B2400000}"/>
    <cellStyle name="Note 6 3 3" xfId="17363" xr:uid="{00000000-0005-0000-0000-0000B3400000}"/>
    <cellStyle name="Note 6 3 3 2" xfId="17364" xr:uid="{00000000-0005-0000-0000-0000B4400000}"/>
    <cellStyle name="Note 6 3 4" xfId="17365" xr:uid="{00000000-0005-0000-0000-0000B5400000}"/>
    <cellStyle name="Note 6 4" xfId="17366" xr:uid="{00000000-0005-0000-0000-0000B6400000}"/>
    <cellStyle name="Note 6 4 2" xfId="17367" xr:uid="{00000000-0005-0000-0000-0000B7400000}"/>
    <cellStyle name="Note 6 4 2 2" xfId="17368" xr:uid="{00000000-0005-0000-0000-0000B8400000}"/>
    <cellStyle name="Note 6 4 2 2 2" xfId="17369" xr:uid="{00000000-0005-0000-0000-0000B9400000}"/>
    <cellStyle name="Note 6 4 2 3" xfId="17370" xr:uid="{00000000-0005-0000-0000-0000BA400000}"/>
    <cellStyle name="Note 6 4 3" xfId="17371" xr:uid="{00000000-0005-0000-0000-0000BB400000}"/>
    <cellStyle name="Note 6 4 3 2" xfId="17372" xr:uid="{00000000-0005-0000-0000-0000BC400000}"/>
    <cellStyle name="Note 6 4 4" xfId="17373" xr:uid="{00000000-0005-0000-0000-0000BD400000}"/>
    <cellStyle name="Note 6 5" xfId="17374" xr:uid="{00000000-0005-0000-0000-0000BE400000}"/>
    <cellStyle name="Note 6 5 2" xfId="17375" xr:uid="{00000000-0005-0000-0000-0000BF400000}"/>
    <cellStyle name="Note 6 5 2 2" xfId="17376" xr:uid="{00000000-0005-0000-0000-0000C0400000}"/>
    <cellStyle name="Note 6 5 3" xfId="17377" xr:uid="{00000000-0005-0000-0000-0000C1400000}"/>
    <cellStyle name="Note 6 6" xfId="17378" xr:uid="{00000000-0005-0000-0000-0000C2400000}"/>
    <cellStyle name="Note 6 6 2" xfId="17379" xr:uid="{00000000-0005-0000-0000-0000C3400000}"/>
    <cellStyle name="Note 6 6 2 2" xfId="17380" xr:uid="{00000000-0005-0000-0000-0000C4400000}"/>
    <cellStyle name="Note 6 6 2 2 2" xfId="17381" xr:uid="{00000000-0005-0000-0000-0000C5400000}"/>
    <cellStyle name="Note 6 6 2 3" xfId="17382" xr:uid="{00000000-0005-0000-0000-0000C6400000}"/>
    <cellStyle name="Note 6 6 3" xfId="17383" xr:uid="{00000000-0005-0000-0000-0000C7400000}"/>
    <cellStyle name="Note 6 6 3 2" xfId="17384" xr:uid="{00000000-0005-0000-0000-0000C8400000}"/>
    <cellStyle name="Note 6 6 4" xfId="17385" xr:uid="{00000000-0005-0000-0000-0000C9400000}"/>
    <cellStyle name="Note 6 7" xfId="17386" xr:uid="{00000000-0005-0000-0000-0000CA400000}"/>
    <cellStyle name="Note 6 7 2" xfId="17387" xr:uid="{00000000-0005-0000-0000-0000CB400000}"/>
    <cellStyle name="Note 6 7 2 2" xfId="17388" xr:uid="{00000000-0005-0000-0000-0000CC400000}"/>
    <cellStyle name="Note 6 7 2 3" xfId="17389" xr:uid="{00000000-0005-0000-0000-0000CD400000}"/>
    <cellStyle name="Note 6 7 3" xfId="17390" xr:uid="{00000000-0005-0000-0000-0000CE400000}"/>
    <cellStyle name="Note 6 7 3 2" xfId="17391" xr:uid="{00000000-0005-0000-0000-0000CF400000}"/>
    <cellStyle name="Note 6 7 3 3" xfId="28005" xr:uid="{279292C3-0635-4DDB-A04F-9984732B0FD2}"/>
    <cellStyle name="Note 6 7 4" xfId="17392" xr:uid="{00000000-0005-0000-0000-0000D0400000}"/>
    <cellStyle name="Note 6 8" xfId="17393" xr:uid="{00000000-0005-0000-0000-0000D1400000}"/>
    <cellStyle name="Note 6 9" xfId="17394" xr:uid="{00000000-0005-0000-0000-0000D2400000}"/>
    <cellStyle name="Note 7" xfId="2586" xr:uid="{00000000-0005-0000-0000-0000E1090000}"/>
    <cellStyle name="Note 7 10" xfId="17396" xr:uid="{00000000-0005-0000-0000-0000D4400000}"/>
    <cellStyle name="Note 7 10 2" xfId="28011" xr:uid="{AA190C3C-6034-4CD7-B357-779524B47205}"/>
    <cellStyle name="Note 7 11" xfId="17397" xr:uid="{00000000-0005-0000-0000-0000D5400000}"/>
    <cellStyle name="Note 7 12" xfId="17395" xr:uid="{00000000-0005-0000-0000-0000D3400000}"/>
    <cellStyle name="Note 7 13" xfId="28015" xr:uid="{ACC9A7C3-8306-498B-82DA-64F69EF6929B}"/>
    <cellStyle name="Note 7 14" xfId="29483" xr:uid="{1EEC08F1-0EF4-4AA1-A62D-9893F3DBF3A8}"/>
    <cellStyle name="Note 7 15" xfId="27668" xr:uid="{67DA111D-6565-48D6-9208-117C2D27CE93}"/>
    <cellStyle name="Note 7 16" xfId="29256" xr:uid="{79886CC1-5A74-46FE-A971-772C48BA34F9}"/>
    <cellStyle name="Note 7 2" xfId="2587" xr:uid="{00000000-0005-0000-0000-0000E2090000}"/>
    <cellStyle name="Note 7 2 10" xfId="17398" xr:uid="{00000000-0005-0000-0000-0000D6400000}"/>
    <cellStyle name="Note 7 2 11" xfId="28014" xr:uid="{C21C5C06-AB44-4A27-918A-368909BA1A9E}"/>
    <cellStyle name="Note 7 2 12" xfId="29482" xr:uid="{2D3CE5E8-F2D6-48FF-92C5-743D5179A0C8}"/>
    <cellStyle name="Note 7 2 13" xfId="27669" xr:uid="{5C86D140-70FF-4947-93EB-EFD02930E421}"/>
    <cellStyle name="Note 7 2 14" xfId="29257" xr:uid="{48899B55-226E-42D4-9F59-D3D0EA87CFB7}"/>
    <cellStyle name="Note 7 2 2" xfId="17399" xr:uid="{00000000-0005-0000-0000-0000D7400000}"/>
    <cellStyle name="Note 7 2 2 2" xfId="17400" xr:uid="{00000000-0005-0000-0000-0000D8400000}"/>
    <cellStyle name="Note 7 2 2 2 2" xfId="17401" xr:uid="{00000000-0005-0000-0000-0000D9400000}"/>
    <cellStyle name="Note 7 2 2 2 2 2" xfId="17402" xr:uid="{00000000-0005-0000-0000-0000DA400000}"/>
    <cellStyle name="Note 7 2 2 2 3" xfId="17403" xr:uid="{00000000-0005-0000-0000-0000DB400000}"/>
    <cellStyle name="Note 7 2 2 3" xfId="17404" xr:uid="{00000000-0005-0000-0000-0000DC400000}"/>
    <cellStyle name="Note 7 2 2 3 2" xfId="17405" xr:uid="{00000000-0005-0000-0000-0000DD400000}"/>
    <cellStyle name="Note 7 2 2 4" xfId="17406" xr:uid="{00000000-0005-0000-0000-0000DE400000}"/>
    <cellStyle name="Note 7 2 3" xfId="17407" xr:uid="{00000000-0005-0000-0000-0000DF400000}"/>
    <cellStyle name="Note 7 2 3 2" xfId="17408" xr:uid="{00000000-0005-0000-0000-0000E0400000}"/>
    <cellStyle name="Note 7 2 3 2 2" xfId="17409" xr:uid="{00000000-0005-0000-0000-0000E1400000}"/>
    <cellStyle name="Note 7 2 3 2 2 2" xfId="17410" xr:uid="{00000000-0005-0000-0000-0000E2400000}"/>
    <cellStyle name="Note 7 2 3 2 3" xfId="17411" xr:uid="{00000000-0005-0000-0000-0000E3400000}"/>
    <cellStyle name="Note 7 2 3 3" xfId="17412" xr:uid="{00000000-0005-0000-0000-0000E4400000}"/>
    <cellStyle name="Note 7 2 3 3 2" xfId="17413" xr:uid="{00000000-0005-0000-0000-0000E5400000}"/>
    <cellStyle name="Note 7 2 3 4" xfId="17414" xr:uid="{00000000-0005-0000-0000-0000E6400000}"/>
    <cellStyle name="Note 7 2 4" xfId="17415" xr:uid="{00000000-0005-0000-0000-0000E7400000}"/>
    <cellStyle name="Note 7 2 4 2" xfId="17416" xr:uid="{00000000-0005-0000-0000-0000E8400000}"/>
    <cellStyle name="Note 7 2 4 2 2" xfId="17417" xr:uid="{00000000-0005-0000-0000-0000E9400000}"/>
    <cellStyle name="Note 7 2 4 2 2 2" xfId="17418" xr:uid="{00000000-0005-0000-0000-0000EA400000}"/>
    <cellStyle name="Note 7 2 4 2 3" xfId="17419" xr:uid="{00000000-0005-0000-0000-0000EB400000}"/>
    <cellStyle name="Note 7 2 4 3" xfId="17420" xr:uid="{00000000-0005-0000-0000-0000EC400000}"/>
    <cellStyle name="Note 7 2 4 3 2" xfId="17421" xr:uid="{00000000-0005-0000-0000-0000ED400000}"/>
    <cellStyle name="Note 7 2 4 4" xfId="17422" xr:uid="{00000000-0005-0000-0000-0000EE400000}"/>
    <cellStyle name="Note 7 2 5" xfId="17423" xr:uid="{00000000-0005-0000-0000-0000EF400000}"/>
    <cellStyle name="Note 7 2 5 2" xfId="17424" xr:uid="{00000000-0005-0000-0000-0000F0400000}"/>
    <cellStyle name="Note 7 2 5 2 2" xfId="17425" xr:uid="{00000000-0005-0000-0000-0000F1400000}"/>
    <cellStyle name="Note 7 2 5 2 3" xfId="17426" xr:uid="{00000000-0005-0000-0000-0000F2400000}"/>
    <cellStyle name="Note 7 2 5 3" xfId="17427" xr:uid="{00000000-0005-0000-0000-0000F3400000}"/>
    <cellStyle name="Note 7 2 5 3 2" xfId="17428" xr:uid="{00000000-0005-0000-0000-0000F4400000}"/>
    <cellStyle name="Note 7 2 5 3 3" xfId="28027" xr:uid="{CFEE8880-005A-4D05-A6C7-1A88C4EF2A22}"/>
    <cellStyle name="Note 7 2 5 4" xfId="17429" xr:uid="{00000000-0005-0000-0000-0000F5400000}"/>
    <cellStyle name="Note 7 2 6" xfId="17430" xr:uid="{00000000-0005-0000-0000-0000F6400000}"/>
    <cellStyle name="Note 7 2 7" xfId="17431" xr:uid="{00000000-0005-0000-0000-0000F7400000}"/>
    <cellStyle name="Note 7 2 7 2" xfId="20171" xr:uid="{00000000-0005-0000-0000-0000F7400000}"/>
    <cellStyle name="Note 7 2 7 2 2" xfId="28560" xr:uid="{F55B7D8A-39D5-42C7-A70D-766AD8E692F9}"/>
    <cellStyle name="Note 7 2 7 2 3" xfId="29966" xr:uid="{D655703F-E293-41B0-B553-C08EC5D2FE50}"/>
    <cellStyle name="Note 7 2 7 2 4" xfId="30487" xr:uid="{B95E9130-C6AD-47E4-AF42-30172134610A}"/>
    <cellStyle name="Note 7 2 7 2 5" xfId="30998" xr:uid="{5201DEB1-78C7-439D-9C2E-75820D09F580}"/>
    <cellStyle name="Note 7 2 7 2 6" xfId="25735" xr:uid="{599250A1-E656-43F7-9789-7A9743ED9F5E}"/>
    <cellStyle name="Note 7 2 7 3" xfId="29494" xr:uid="{152D348D-792F-48EC-91DF-BC0DF2831BB9}"/>
    <cellStyle name="Note 7 2 7 4" xfId="26822" xr:uid="{645AEF6A-D761-4F85-B762-A7BE42D1A0D5}"/>
    <cellStyle name="Note 7 2 7 5" xfId="29277" xr:uid="{76CF5076-1724-44C4-ADE6-6C85C10F0B7B}"/>
    <cellStyle name="Note 7 2 7 6" xfId="26791" xr:uid="{0E4CED8A-7312-4F36-9D99-4125B813B50E}"/>
    <cellStyle name="Note 7 2 8" xfId="17432" xr:uid="{00000000-0005-0000-0000-0000F8400000}"/>
    <cellStyle name="Note 7 2 8 2" xfId="28028" xr:uid="{572688A2-C3CF-4958-B04E-6397ABD4FF99}"/>
    <cellStyle name="Note 7 2 9" xfId="17433" xr:uid="{00000000-0005-0000-0000-0000F9400000}"/>
    <cellStyle name="Note 7 3" xfId="17434" xr:uid="{00000000-0005-0000-0000-0000FA400000}"/>
    <cellStyle name="Note 7 3 2" xfId="17435" xr:uid="{00000000-0005-0000-0000-0000FB400000}"/>
    <cellStyle name="Note 7 3 2 2" xfId="17436" xr:uid="{00000000-0005-0000-0000-0000FC400000}"/>
    <cellStyle name="Note 7 3 2 2 2" xfId="17437" xr:uid="{00000000-0005-0000-0000-0000FD400000}"/>
    <cellStyle name="Note 7 3 2 3" xfId="17438" xr:uid="{00000000-0005-0000-0000-0000FE400000}"/>
    <cellStyle name="Note 7 3 3" xfId="17439" xr:uid="{00000000-0005-0000-0000-0000FF400000}"/>
    <cellStyle name="Note 7 3 3 2" xfId="17440" xr:uid="{00000000-0005-0000-0000-000000410000}"/>
    <cellStyle name="Note 7 3 4" xfId="17441" xr:uid="{00000000-0005-0000-0000-000001410000}"/>
    <cellStyle name="Note 7 4" xfId="17442" xr:uid="{00000000-0005-0000-0000-000002410000}"/>
    <cellStyle name="Note 7 4 2" xfId="17443" xr:uid="{00000000-0005-0000-0000-000003410000}"/>
    <cellStyle name="Note 7 4 2 2" xfId="17444" xr:uid="{00000000-0005-0000-0000-000004410000}"/>
    <cellStyle name="Note 7 4 2 2 2" xfId="17445" xr:uid="{00000000-0005-0000-0000-000005410000}"/>
    <cellStyle name="Note 7 4 2 3" xfId="17446" xr:uid="{00000000-0005-0000-0000-000006410000}"/>
    <cellStyle name="Note 7 4 3" xfId="17447" xr:uid="{00000000-0005-0000-0000-000007410000}"/>
    <cellStyle name="Note 7 4 3 2" xfId="17448" xr:uid="{00000000-0005-0000-0000-000008410000}"/>
    <cellStyle name="Note 7 4 4" xfId="17449" xr:uid="{00000000-0005-0000-0000-000009410000}"/>
    <cellStyle name="Note 7 5" xfId="17450" xr:uid="{00000000-0005-0000-0000-00000A410000}"/>
    <cellStyle name="Note 7 5 2" xfId="17451" xr:uid="{00000000-0005-0000-0000-00000B410000}"/>
    <cellStyle name="Note 7 5 2 2" xfId="17452" xr:uid="{00000000-0005-0000-0000-00000C410000}"/>
    <cellStyle name="Note 7 5 3" xfId="17453" xr:uid="{00000000-0005-0000-0000-00000D410000}"/>
    <cellStyle name="Note 7 6" xfId="17454" xr:uid="{00000000-0005-0000-0000-00000E410000}"/>
    <cellStyle name="Note 7 6 2" xfId="17455" xr:uid="{00000000-0005-0000-0000-00000F410000}"/>
    <cellStyle name="Note 7 6 2 2" xfId="17456" xr:uid="{00000000-0005-0000-0000-000010410000}"/>
    <cellStyle name="Note 7 6 2 2 2" xfId="17457" xr:uid="{00000000-0005-0000-0000-000011410000}"/>
    <cellStyle name="Note 7 6 2 3" xfId="17458" xr:uid="{00000000-0005-0000-0000-000012410000}"/>
    <cellStyle name="Note 7 6 3" xfId="17459" xr:uid="{00000000-0005-0000-0000-000013410000}"/>
    <cellStyle name="Note 7 6 3 2" xfId="17460" xr:uid="{00000000-0005-0000-0000-000014410000}"/>
    <cellStyle name="Note 7 6 4" xfId="17461" xr:uid="{00000000-0005-0000-0000-000015410000}"/>
    <cellStyle name="Note 7 7" xfId="17462" xr:uid="{00000000-0005-0000-0000-000016410000}"/>
    <cellStyle name="Note 7 7 2" xfId="17463" xr:uid="{00000000-0005-0000-0000-000017410000}"/>
    <cellStyle name="Note 7 7 2 2" xfId="17464" xr:uid="{00000000-0005-0000-0000-000018410000}"/>
    <cellStyle name="Note 7 7 2 3" xfId="17465" xr:uid="{00000000-0005-0000-0000-000019410000}"/>
    <cellStyle name="Note 7 7 3" xfId="17466" xr:uid="{00000000-0005-0000-0000-00001A410000}"/>
    <cellStyle name="Note 7 7 3 2" xfId="17467" xr:uid="{00000000-0005-0000-0000-00001B410000}"/>
    <cellStyle name="Note 7 7 3 3" xfId="28037" xr:uid="{18ECA9D5-A179-41CB-952A-929E64E42148}"/>
    <cellStyle name="Note 7 7 4" xfId="17468" xr:uid="{00000000-0005-0000-0000-00001C410000}"/>
    <cellStyle name="Note 7 8" xfId="17469" xr:uid="{00000000-0005-0000-0000-00001D410000}"/>
    <cellStyle name="Note 7 9" xfId="17470" xr:uid="{00000000-0005-0000-0000-00001E410000}"/>
    <cellStyle name="Note 8" xfId="17471" xr:uid="{00000000-0005-0000-0000-00001F410000}"/>
    <cellStyle name="Note 8 10" xfId="17472" xr:uid="{00000000-0005-0000-0000-000020410000}"/>
    <cellStyle name="Note 8 10 2" xfId="28040" xr:uid="{7F7DC20F-3CBB-4289-B07D-D57486D19F63}"/>
    <cellStyle name="Note 8 11" xfId="17473" xr:uid="{00000000-0005-0000-0000-000021410000}"/>
    <cellStyle name="Note 8 2" xfId="17474" xr:uid="{00000000-0005-0000-0000-000022410000}"/>
    <cellStyle name="Note 8 2 2" xfId="17475" xr:uid="{00000000-0005-0000-0000-000023410000}"/>
    <cellStyle name="Note 8 2 2 2" xfId="17476" xr:uid="{00000000-0005-0000-0000-000024410000}"/>
    <cellStyle name="Note 8 2 2 2 2" xfId="17477" xr:uid="{00000000-0005-0000-0000-000025410000}"/>
    <cellStyle name="Note 8 2 2 2 2 2" xfId="17478" xr:uid="{00000000-0005-0000-0000-000026410000}"/>
    <cellStyle name="Note 8 2 2 2 3" xfId="17479" xr:uid="{00000000-0005-0000-0000-000027410000}"/>
    <cellStyle name="Note 8 2 2 3" xfId="17480" xr:uid="{00000000-0005-0000-0000-000028410000}"/>
    <cellStyle name="Note 8 2 2 3 2" xfId="17481" xr:uid="{00000000-0005-0000-0000-000029410000}"/>
    <cellStyle name="Note 8 2 2 4" xfId="17482" xr:uid="{00000000-0005-0000-0000-00002A410000}"/>
    <cellStyle name="Note 8 2 3" xfId="17483" xr:uid="{00000000-0005-0000-0000-00002B410000}"/>
    <cellStyle name="Note 8 2 3 2" xfId="17484" xr:uid="{00000000-0005-0000-0000-00002C410000}"/>
    <cellStyle name="Note 8 2 3 2 2" xfId="17485" xr:uid="{00000000-0005-0000-0000-00002D410000}"/>
    <cellStyle name="Note 8 2 3 3" xfId="17486" xr:uid="{00000000-0005-0000-0000-00002E410000}"/>
    <cellStyle name="Note 8 2 4" xfId="17487" xr:uid="{00000000-0005-0000-0000-00002F410000}"/>
    <cellStyle name="Note 8 2 4 2" xfId="17488" xr:uid="{00000000-0005-0000-0000-000030410000}"/>
    <cellStyle name="Note 8 2 4 2 2" xfId="17489" xr:uid="{00000000-0005-0000-0000-000031410000}"/>
    <cellStyle name="Note 8 2 4 2 2 2" xfId="17490" xr:uid="{00000000-0005-0000-0000-000032410000}"/>
    <cellStyle name="Note 8 2 4 2 3" xfId="17491" xr:uid="{00000000-0005-0000-0000-000033410000}"/>
    <cellStyle name="Note 8 2 4 3" xfId="17492" xr:uid="{00000000-0005-0000-0000-000034410000}"/>
    <cellStyle name="Note 8 2 4 3 2" xfId="17493" xr:uid="{00000000-0005-0000-0000-000035410000}"/>
    <cellStyle name="Note 8 2 4 4" xfId="17494" xr:uid="{00000000-0005-0000-0000-000036410000}"/>
    <cellStyle name="Note 8 2 5" xfId="17495" xr:uid="{00000000-0005-0000-0000-000037410000}"/>
    <cellStyle name="Note 8 2 5 2" xfId="17496" xr:uid="{00000000-0005-0000-0000-000038410000}"/>
    <cellStyle name="Note 8 2 5 2 2" xfId="17497" xr:uid="{00000000-0005-0000-0000-000039410000}"/>
    <cellStyle name="Note 8 2 5 2 3" xfId="17498" xr:uid="{00000000-0005-0000-0000-00003A410000}"/>
    <cellStyle name="Note 8 2 5 3" xfId="17499" xr:uid="{00000000-0005-0000-0000-00003B410000}"/>
    <cellStyle name="Note 8 2 5 3 2" xfId="17500" xr:uid="{00000000-0005-0000-0000-00003C410000}"/>
    <cellStyle name="Note 8 2 5 3 3" xfId="28042" xr:uid="{1D46D761-A002-4EDC-ABD0-0C1D7A94D25E}"/>
    <cellStyle name="Note 8 2 5 4" xfId="17501" xr:uid="{00000000-0005-0000-0000-00003D410000}"/>
    <cellStyle name="Note 8 2 6" xfId="17502" xr:uid="{00000000-0005-0000-0000-00003E410000}"/>
    <cellStyle name="Note 8 2 7" xfId="17503" xr:uid="{00000000-0005-0000-0000-00003F410000}"/>
    <cellStyle name="Note 8 2 8" xfId="17504" xr:uid="{00000000-0005-0000-0000-000040410000}"/>
    <cellStyle name="Note 8 2 8 2" xfId="28043" xr:uid="{4F2B1FAB-E622-4909-B7D3-076E016B66F7}"/>
    <cellStyle name="Note 8 2 9" xfId="17505" xr:uid="{00000000-0005-0000-0000-000041410000}"/>
    <cellStyle name="Note 8 3" xfId="17506" xr:uid="{00000000-0005-0000-0000-000042410000}"/>
    <cellStyle name="Note 8 3 2" xfId="17507" xr:uid="{00000000-0005-0000-0000-000043410000}"/>
    <cellStyle name="Note 8 3 2 2" xfId="17508" xr:uid="{00000000-0005-0000-0000-000044410000}"/>
    <cellStyle name="Note 8 3 2 2 2" xfId="17509" xr:uid="{00000000-0005-0000-0000-000045410000}"/>
    <cellStyle name="Note 8 3 2 3" xfId="17510" xr:uid="{00000000-0005-0000-0000-000046410000}"/>
    <cellStyle name="Note 8 3 3" xfId="17511" xr:uid="{00000000-0005-0000-0000-000047410000}"/>
    <cellStyle name="Note 8 3 3 2" xfId="17512" xr:uid="{00000000-0005-0000-0000-000048410000}"/>
    <cellStyle name="Note 8 3 4" xfId="17513" xr:uid="{00000000-0005-0000-0000-000049410000}"/>
    <cellStyle name="Note 8 4" xfId="17514" xr:uid="{00000000-0005-0000-0000-00004A410000}"/>
    <cellStyle name="Note 8 4 2" xfId="17515" xr:uid="{00000000-0005-0000-0000-00004B410000}"/>
    <cellStyle name="Note 8 4 2 2" xfId="17516" xr:uid="{00000000-0005-0000-0000-00004C410000}"/>
    <cellStyle name="Note 8 4 2 2 2" xfId="17517" xr:uid="{00000000-0005-0000-0000-00004D410000}"/>
    <cellStyle name="Note 8 4 2 3" xfId="17518" xr:uid="{00000000-0005-0000-0000-00004E410000}"/>
    <cellStyle name="Note 8 4 3" xfId="17519" xr:uid="{00000000-0005-0000-0000-00004F410000}"/>
    <cellStyle name="Note 8 4 3 2" xfId="17520" xr:uid="{00000000-0005-0000-0000-000050410000}"/>
    <cellStyle name="Note 8 4 4" xfId="17521" xr:uid="{00000000-0005-0000-0000-000051410000}"/>
    <cellStyle name="Note 8 5" xfId="17522" xr:uid="{00000000-0005-0000-0000-000052410000}"/>
    <cellStyle name="Note 8 5 2" xfId="17523" xr:uid="{00000000-0005-0000-0000-000053410000}"/>
    <cellStyle name="Note 8 5 2 2" xfId="17524" xr:uid="{00000000-0005-0000-0000-000054410000}"/>
    <cellStyle name="Note 8 5 3" xfId="17525" xr:uid="{00000000-0005-0000-0000-000055410000}"/>
    <cellStyle name="Note 8 6" xfId="17526" xr:uid="{00000000-0005-0000-0000-000056410000}"/>
    <cellStyle name="Note 8 6 2" xfId="17527" xr:uid="{00000000-0005-0000-0000-000057410000}"/>
    <cellStyle name="Note 8 6 2 2" xfId="17528" xr:uid="{00000000-0005-0000-0000-000058410000}"/>
    <cellStyle name="Note 8 6 2 2 2" xfId="17529" xr:uid="{00000000-0005-0000-0000-000059410000}"/>
    <cellStyle name="Note 8 6 2 3" xfId="17530" xr:uid="{00000000-0005-0000-0000-00005A410000}"/>
    <cellStyle name="Note 8 6 3" xfId="17531" xr:uid="{00000000-0005-0000-0000-00005B410000}"/>
    <cellStyle name="Note 8 6 3 2" xfId="17532" xr:uid="{00000000-0005-0000-0000-00005C410000}"/>
    <cellStyle name="Note 8 6 4" xfId="17533" xr:uid="{00000000-0005-0000-0000-00005D410000}"/>
    <cellStyle name="Note 8 7" xfId="17534" xr:uid="{00000000-0005-0000-0000-00005E410000}"/>
    <cellStyle name="Note 8 7 2" xfId="17535" xr:uid="{00000000-0005-0000-0000-00005F410000}"/>
    <cellStyle name="Note 8 7 2 2" xfId="17536" xr:uid="{00000000-0005-0000-0000-000060410000}"/>
    <cellStyle name="Note 8 7 2 3" xfId="17537" xr:uid="{00000000-0005-0000-0000-000061410000}"/>
    <cellStyle name="Note 8 7 3" xfId="17538" xr:uid="{00000000-0005-0000-0000-000062410000}"/>
    <cellStyle name="Note 8 7 3 2" xfId="17539" xr:uid="{00000000-0005-0000-0000-000063410000}"/>
    <cellStyle name="Note 8 7 3 3" xfId="28046" xr:uid="{BAD2E84C-0726-4F8B-B196-3D439021C296}"/>
    <cellStyle name="Note 8 7 4" xfId="17540" xr:uid="{00000000-0005-0000-0000-000064410000}"/>
    <cellStyle name="Note 8 8" xfId="17541" xr:uid="{00000000-0005-0000-0000-000065410000}"/>
    <cellStyle name="Note 8 9" xfId="17542" xr:uid="{00000000-0005-0000-0000-000066410000}"/>
    <cellStyle name="Note 9" xfId="17543" xr:uid="{00000000-0005-0000-0000-000067410000}"/>
    <cellStyle name="Notes" xfId="2588" xr:uid="{00000000-0005-0000-0000-0000E3090000}"/>
    <cellStyle name="Output" xfId="74" builtinId="21" customBuiltin="1"/>
    <cellStyle name="Output 10" xfId="17544" xr:uid="{00000000-0005-0000-0000-000069410000}"/>
    <cellStyle name="Output 11" xfId="17545" xr:uid="{00000000-0005-0000-0000-00006A410000}"/>
    <cellStyle name="Output 11 2" xfId="20172" xr:uid="{00000000-0005-0000-0000-00006A410000}"/>
    <cellStyle name="Output 11 2 2" xfId="28561" xr:uid="{655A6AFF-73B2-4351-8C6B-8FA4A15003E4}"/>
    <cellStyle name="Output 11 2 3" xfId="29967" xr:uid="{233E5742-10CF-4935-A13C-F9EC9842185B}"/>
    <cellStyle name="Output 11 2 4" xfId="30488" xr:uid="{810718D1-2F37-450E-BDEE-0765EAC74437}"/>
    <cellStyle name="Output 11 2 5" xfId="30999" xr:uid="{69B1137B-FD53-46AC-8258-A29FB0D65703}"/>
    <cellStyle name="Output 11 2 6" xfId="29891" xr:uid="{56031368-3416-49A2-AA08-8EB4B75BD6E5}"/>
    <cellStyle name="Output 11 3" xfId="29504" xr:uid="{DB34B7D5-67DD-44C1-A16C-44D547D7288E}"/>
    <cellStyle name="Output 11 4" xfId="27617" xr:uid="{C2A06B85-8971-46B9-B8E3-E33FC962254E}"/>
    <cellStyle name="Output 11 5" xfId="29246" xr:uid="{E8476EC1-24FE-40F7-B042-F054B61EED17}"/>
    <cellStyle name="Output 11 6" xfId="26788" xr:uid="{609E9B16-3D9D-4CD9-9C24-DDE42AE916FD}"/>
    <cellStyle name="Output 12" xfId="17546" xr:uid="{00000000-0005-0000-0000-00006B410000}"/>
    <cellStyle name="Output 2" xfId="2589" xr:uid="{00000000-0005-0000-0000-0000E4090000}"/>
    <cellStyle name="Output 2 10" xfId="26812" xr:uid="{114CCA6A-B437-48EF-AC3F-30686EC9DF04}"/>
    <cellStyle name="Output 2 11" xfId="29258" xr:uid="{9558AA87-0159-422C-A9DC-3B14D6ED6033}"/>
    <cellStyle name="Output 2 2" xfId="2590" xr:uid="{00000000-0005-0000-0000-0000E5090000}"/>
    <cellStyle name="Output 2 2 2" xfId="17549" xr:uid="{00000000-0005-0000-0000-00006E410000}"/>
    <cellStyle name="Output 2 2 2 2" xfId="17550" xr:uid="{00000000-0005-0000-0000-00006F410000}"/>
    <cellStyle name="Output 2 2 2 2 2" xfId="20173" xr:uid="{00000000-0005-0000-0000-00006F410000}"/>
    <cellStyle name="Output 2 2 2 2 2 2" xfId="28562" xr:uid="{779BB4FA-ACB3-41CC-833F-AD7A07D3F737}"/>
    <cellStyle name="Output 2 2 2 2 2 3" xfId="29968" xr:uid="{CFBBE480-ABFA-4450-BAB4-A24765B95D6E}"/>
    <cellStyle name="Output 2 2 2 2 2 4" xfId="30489" xr:uid="{634CC3EE-EBC6-4222-A9B0-B541B47A730C}"/>
    <cellStyle name="Output 2 2 2 2 2 5" xfId="31000" xr:uid="{D44A7A3B-1F66-4B05-9936-D5F169E0CF5B}"/>
    <cellStyle name="Output 2 2 2 2 2 6" xfId="25736" xr:uid="{FA9FD1A5-20FF-4741-99A9-B09E5E978873}"/>
    <cellStyle name="Output 2 2 2 2 3" xfId="29505" xr:uid="{795700B2-2C47-4C54-80D6-309E9C365043}"/>
    <cellStyle name="Output 2 2 2 2 4" xfId="27616" xr:uid="{C6A59ADA-2BEA-442E-8D7B-BF8A6F91459A}"/>
    <cellStyle name="Output 2 2 2 2 5" xfId="29245" xr:uid="{265C5C9E-8224-49EF-8C0E-E5F815FC671D}"/>
    <cellStyle name="Output 2 2 2 2 6" xfId="26787" xr:uid="{8A83EF2F-AC66-42F2-B90F-E98FA4B45E9A}"/>
    <cellStyle name="Output 2 2 3" xfId="17551" xr:uid="{00000000-0005-0000-0000-000070410000}"/>
    <cellStyle name="Output 2 2 3 2" xfId="20174" xr:uid="{00000000-0005-0000-0000-000070410000}"/>
    <cellStyle name="Output 2 2 3 2 2" xfId="28563" xr:uid="{02468648-352B-4E6D-B989-9928DEF04B3B}"/>
    <cellStyle name="Output 2 2 3 2 3" xfId="29969" xr:uid="{C688533F-5F5D-4D1F-8C49-21106E19D130}"/>
    <cellStyle name="Output 2 2 3 2 4" xfId="30490" xr:uid="{F86EB2AB-8C86-4FE0-AE7D-1B7294A7B6A8}"/>
    <cellStyle name="Output 2 2 3 2 5" xfId="31001" xr:uid="{131B6CC4-F9D4-4641-8EC7-DFC1B8DBADCB}"/>
    <cellStyle name="Output 2 2 3 2 6" xfId="28067" xr:uid="{1630077A-7B0B-41B6-9B55-2EA23C1BA033}"/>
    <cellStyle name="Output 2 2 3 3" xfId="29506" xr:uid="{BBBDC52A-CA63-4F55-9995-4945ED14C53F}"/>
    <cellStyle name="Output 2 2 3 4" xfId="27614" xr:uid="{B14CA709-4CA0-4466-A935-1A44EA983F06}"/>
    <cellStyle name="Output 2 2 3 5" xfId="29244" xr:uid="{75CAD096-636F-4B0F-9D1B-4F6CBA69C806}"/>
    <cellStyle name="Output 2 2 3 6" xfId="20915" xr:uid="{FF7FF9F3-EB5D-4374-8540-DF6F0EE32A4F}"/>
    <cellStyle name="Output 2 2 4" xfId="17552" xr:uid="{00000000-0005-0000-0000-000071410000}"/>
    <cellStyle name="Output 2 2 5" xfId="17548" xr:uid="{00000000-0005-0000-0000-00006D410000}"/>
    <cellStyle name="Output 2 2 6" xfId="20852" xr:uid="{2782EE86-E06C-42AC-A7D4-B033E0E3F2E3}"/>
    <cellStyle name="Output 2 2 7" xfId="29480" xr:uid="{88196DC5-94EC-40FE-AA86-B1C34763F800}"/>
    <cellStyle name="Output 2 2 8" xfId="26806" xr:uid="{B27CA917-31B3-4CEE-927F-E70332035C41}"/>
    <cellStyle name="Output 2 2 9" xfId="29259" xr:uid="{D9B851EF-85DF-479C-A2E8-910732E9068A}"/>
    <cellStyle name="Output 2 3" xfId="17553" xr:uid="{00000000-0005-0000-0000-000072410000}"/>
    <cellStyle name="Output 2 3 2" xfId="17554" xr:uid="{00000000-0005-0000-0000-000073410000}"/>
    <cellStyle name="Output 2 3 2 2" xfId="20176" xr:uid="{00000000-0005-0000-0000-000073410000}"/>
    <cellStyle name="Output 2 3 2 2 2" xfId="28565" xr:uid="{DE567C06-274F-46CD-9077-855C40D3532A}"/>
    <cellStyle name="Output 2 3 2 2 3" xfId="29971" xr:uid="{3D83193F-512B-4B1F-A748-66E19A36A4A5}"/>
    <cellStyle name="Output 2 3 2 2 4" xfId="30492" xr:uid="{79AAF528-6F56-4727-8B39-076042815EBD}"/>
    <cellStyle name="Output 2 3 2 2 5" xfId="31003" xr:uid="{76668E62-CC1C-4243-A290-9D90726AA879}"/>
    <cellStyle name="Output 2 3 2 2 6" xfId="25738" xr:uid="{BD1ABAB8-F4BF-4C28-8E38-8640E5F2C881}"/>
    <cellStyle name="Output 2 3 2 3" xfId="29508" xr:uid="{954DDC2E-385A-456D-AC45-56ABB7658327}"/>
    <cellStyle name="Output 2 3 2 4" xfId="27612" xr:uid="{17636AF1-EBAE-494D-8E26-2BF91675784E}"/>
    <cellStyle name="Output 2 3 2 5" xfId="29242" xr:uid="{8C3720BA-B39E-4A8F-A507-A6A9626C476E}"/>
    <cellStyle name="Output 2 3 2 6" xfId="26786" xr:uid="{120F6316-93E6-433A-BB03-41F7A1BFDC88}"/>
    <cellStyle name="Output 2 3 3" xfId="17555" xr:uid="{00000000-0005-0000-0000-000074410000}"/>
    <cellStyle name="Output 2 3 4" xfId="20175" xr:uid="{00000000-0005-0000-0000-000072410000}"/>
    <cellStyle name="Output 2 3 4 2" xfId="28564" xr:uid="{7ACDC067-7802-4CEE-A81E-7CEBCDEBA8CB}"/>
    <cellStyle name="Output 2 3 4 3" xfId="29970" xr:uid="{F930EF7A-50AC-405F-8533-EB38032BF123}"/>
    <cellStyle name="Output 2 3 4 4" xfId="30491" xr:uid="{CB4D4F04-0BD3-4C55-A210-CF12C6E67804}"/>
    <cellStyle name="Output 2 3 4 5" xfId="31002" xr:uid="{CB0B387F-DC67-40FF-A266-E0FB43C7FCDB}"/>
    <cellStyle name="Output 2 3 4 6" xfId="25737" xr:uid="{EE04CC94-8BA0-48BC-BEBE-805176FD7098}"/>
    <cellStyle name="Output 2 3 5" xfId="29507" xr:uid="{D9B5679C-2D1E-4E4E-A3FC-BC9B56ECF14C}"/>
    <cellStyle name="Output 2 3 6" xfId="27613" xr:uid="{6FE70F0E-FE4C-4CD0-9FC7-86F244852DED}"/>
    <cellStyle name="Output 2 3 7" xfId="29243" xr:uid="{02C6B418-CFC0-468D-977E-CDDD9DF30648}"/>
    <cellStyle name="Output 2 3 8" xfId="20821" xr:uid="{02082C4E-3870-4944-9E37-64E76BA766CA}"/>
    <cellStyle name="Output 2 4" xfId="17556" xr:uid="{00000000-0005-0000-0000-000075410000}"/>
    <cellStyle name="Output 2 5" xfId="17557" xr:uid="{00000000-0005-0000-0000-000076410000}"/>
    <cellStyle name="Output 2 5 2" xfId="20177" xr:uid="{00000000-0005-0000-0000-000076410000}"/>
    <cellStyle name="Output 2 5 2 2" xfId="28566" xr:uid="{89EF669D-EE4D-4BF3-93BD-A4ADF0990713}"/>
    <cellStyle name="Output 2 5 2 3" xfId="29972" xr:uid="{8301E8E4-9563-4F47-A979-F43E1B5AED8F}"/>
    <cellStyle name="Output 2 5 2 4" xfId="30493" xr:uid="{3BB36108-303F-435D-A375-84790723408C}"/>
    <cellStyle name="Output 2 5 2 5" xfId="31004" xr:uid="{A4DD9B13-5695-4E53-B363-62FC43E98C3D}"/>
    <cellStyle name="Output 2 5 2 6" xfId="28068" xr:uid="{E22FCF31-EB30-4FB0-836D-2C1CDA169D97}"/>
    <cellStyle name="Output 2 5 3" xfId="29509" xr:uid="{50CB1327-9DFA-4581-83A3-19D50CD2B3BF}"/>
    <cellStyle name="Output 2 5 4" xfId="20657" xr:uid="{3F01A32E-850D-4AB1-B675-FC192C3ECC45}"/>
    <cellStyle name="Output 2 5 5" xfId="29241" xr:uid="{3FF253E2-F2AE-4F4B-9508-F6255E742611}"/>
    <cellStyle name="Output 2 5 6" xfId="26785" xr:uid="{C122878F-9FD9-4470-AB0A-06CB783FAEFF}"/>
    <cellStyle name="Output 2 6" xfId="17558" xr:uid="{00000000-0005-0000-0000-000077410000}"/>
    <cellStyle name="Output 2 7" xfId="17547" xr:uid="{00000000-0005-0000-0000-00006C410000}"/>
    <cellStyle name="Output 2 8" xfId="28013" xr:uid="{9759C772-E6E8-483E-8239-0234B86B1AA2}"/>
    <cellStyle name="Output 2 9" xfId="29481" xr:uid="{D5D7462A-A869-4D2B-A05C-3A88FC87ADCF}"/>
    <cellStyle name="Output 3" xfId="2591" xr:uid="{00000000-0005-0000-0000-0000E6090000}"/>
    <cellStyle name="Output 3 10" xfId="29260" xr:uid="{CC13DC2A-0F87-45A7-9597-FDCDDE3B2735}"/>
    <cellStyle name="Output 3 2" xfId="2592" xr:uid="{00000000-0005-0000-0000-0000E7090000}"/>
    <cellStyle name="Output 3 2 2" xfId="17560" xr:uid="{00000000-0005-0000-0000-000079410000}"/>
    <cellStyle name="Output 3 2 3" xfId="20853" xr:uid="{448D2CCF-F814-425F-8EFA-4F26967D74AE}"/>
    <cellStyle name="Output 3 2 4" xfId="28012" xr:uid="{D3190090-CC4B-4478-B2F3-F231FE7EC143}"/>
    <cellStyle name="Output 3 2 5" xfId="29478" xr:uid="{99BBA333-7D88-4533-9041-0B231EE13F9E}"/>
    <cellStyle name="Output 3 2 6" xfId="26807" xr:uid="{F6D16A95-5199-43DA-8051-DDFD98E645DE}"/>
    <cellStyle name="Output 3 2 7" xfId="29261" xr:uid="{049DACFB-2AA8-4FBD-AA27-DAD7C41AE9C6}"/>
    <cellStyle name="Output 3 3" xfId="17561" xr:uid="{00000000-0005-0000-0000-00007A410000}"/>
    <cellStyle name="Output 3 3 2" xfId="20178" xr:uid="{00000000-0005-0000-0000-00007A410000}"/>
    <cellStyle name="Output 3 3 2 2" xfId="28567" xr:uid="{DF7AE248-CE82-4997-880D-8CF8143514B5}"/>
    <cellStyle name="Output 3 3 2 3" xfId="29973" xr:uid="{993F52E4-077C-41F1-B928-FF9CFDE0FB66}"/>
    <cellStyle name="Output 3 3 2 4" xfId="30494" xr:uid="{1C48C695-8813-44E4-A085-8586B815950E}"/>
    <cellStyle name="Output 3 3 2 5" xfId="31005" xr:uid="{29BCD7CE-DE87-4309-89C0-C5FC1FCD14E0}"/>
    <cellStyle name="Output 3 3 2 6" xfId="25739" xr:uid="{E2EB3A7F-2E37-4BF8-87B2-1C7EF41FD583}"/>
    <cellStyle name="Output 3 3 3" xfId="29510" xr:uid="{2034A542-1D4A-40E1-B2F0-54A590D8762F}"/>
    <cellStyle name="Output 3 3 4" xfId="27610" xr:uid="{E6F5843E-A00F-420A-AA36-D00B8CE5C302}"/>
    <cellStyle name="Output 3 3 5" xfId="29240" xr:uid="{9FAC4A0E-4C1E-49F9-BBE0-039D41482510}"/>
    <cellStyle name="Output 3 3 6" xfId="26784" xr:uid="{4D2DCA4D-BF41-4849-B362-70639B11D5E3}"/>
    <cellStyle name="Output 3 4" xfId="17562" xr:uid="{00000000-0005-0000-0000-00007B410000}"/>
    <cellStyle name="Output 3 5" xfId="17563" xr:uid="{00000000-0005-0000-0000-00007C410000}"/>
    <cellStyle name="Output 3 6" xfId="17559" xr:uid="{00000000-0005-0000-0000-000078410000}"/>
    <cellStyle name="Output 3 7" xfId="28010" xr:uid="{A869412F-CB65-47A1-8D4C-A02962E976B1}"/>
    <cellStyle name="Output 3 8" xfId="29479" xr:uid="{44795653-E238-4465-8515-294A01447480}"/>
    <cellStyle name="Output 3 9" xfId="26810" xr:uid="{10210EB7-8073-4D77-A398-86792B40EB96}"/>
    <cellStyle name="Output 4" xfId="2593" xr:uid="{00000000-0005-0000-0000-0000E8090000}"/>
    <cellStyle name="Output 4 2" xfId="2594" xr:uid="{00000000-0005-0000-0000-0000E9090000}"/>
    <cellStyle name="Output 4 2 2" xfId="17565" xr:uid="{00000000-0005-0000-0000-00007F410000}"/>
    <cellStyle name="Output 4 2 3" xfId="20179" xr:uid="{00000000-0005-0000-0000-00007E410000}"/>
    <cellStyle name="Output 4 2 3 2" xfId="28568" xr:uid="{8166C983-93D8-4FF6-842F-530C1283D9D4}"/>
    <cellStyle name="Output 4 2 3 3" xfId="29974" xr:uid="{029D0D26-E921-494F-AD53-42262CBE0E0E}"/>
    <cellStyle name="Output 4 2 3 4" xfId="30495" xr:uid="{EDE26F7A-C38C-4926-9A65-F0551AD445F8}"/>
    <cellStyle name="Output 4 2 3 5" xfId="31006" xr:uid="{4612A3F6-B042-411C-B5AB-1046CAD0FD9C}"/>
    <cellStyle name="Output 4 2 3 6" xfId="25740" xr:uid="{E48A27C2-6565-48FD-A5C8-92F93F82CAD8}"/>
    <cellStyle name="Output 4 2 4" xfId="28009" xr:uid="{CBDC0335-C4CC-45C5-8DD3-BF3A19C99952}"/>
    <cellStyle name="Output 4 2 5" xfId="29476" xr:uid="{60343C78-1F65-4FC3-9680-D7B706D85A76}"/>
    <cellStyle name="Output 4 2 6" xfId="26803" xr:uid="{D96225E0-EF96-4F3F-9A33-264CC145D6A3}"/>
    <cellStyle name="Output 4 2 7" xfId="29263" xr:uid="{46794068-8DD7-4FC3-BB66-AE8810B00591}"/>
    <cellStyle name="Output 4 3" xfId="17566" xr:uid="{00000000-0005-0000-0000-000080410000}"/>
    <cellStyle name="Output 4 4" xfId="17564" xr:uid="{00000000-0005-0000-0000-00007D410000}"/>
    <cellStyle name="Output 4 5" xfId="20851" xr:uid="{D3BDA6C5-8B42-43EE-8728-D6E7906FB1CA}"/>
    <cellStyle name="Output 4 6" xfId="29477" xr:uid="{BCFE82E1-4EFC-42AB-9566-0F12398BA689}"/>
    <cellStyle name="Output 4 7" xfId="26805" xr:uid="{0E82EE49-BB4E-4E6C-991F-F04EBBF7D934}"/>
    <cellStyle name="Output 4 8" xfId="29262" xr:uid="{69041519-48DC-409C-82BB-84803020E2EF}"/>
    <cellStyle name="Output 5" xfId="2595" xr:uid="{00000000-0005-0000-0000-0000EA090000}"/>
    <cellStyle name="Output 5 2" xfId="2596" xr:uid="{00000000-0005-0000-0000-0000EB090000}"/>
    <cellStyle name="Output 5 2 2" xfId="17568" xr:uid="{00000000-0005-0000-0000-000083410000}"/>
    <cellStyle name="Output 5 2 3" xfId="20180" xr:uid="{00000000-0005-0000-0000-000082410000}"/>
    <cellStyle name="Output 5 2 3 2" xfId="28569" xr:uid="{951B94CC-2BEB-478F-BEB3-FC87CE48ADD5}"/>
    <cellStyle name="Output 5 2 3 3" xfId="29975" xr:uid="{67D64223-4101-423F-8778-15CDEE7004D7}"/>
    <cellStyle name="Output 5 2 3 4" xfId="30496" xr:uid="{78D9951C-CD0E-4079-A0F1-88BAC336BB90}"/>
    <cellStyle name="Output 5 2 3 5" xfId="31007" xr:uid="{A0249E1F-6F1F-4E8C-A667-1FDC118A085B}"/>
    <cellStyle name="Output 5 2 3 6" xfId="28066" xr:uid="{E405FD32-BF06-4E98-962F-BB37A1E2AE64}"/>
    <cellStyle name="Output 5 2 4" xfId="28007" xr:uid="{74F9106A-822F-4C90-92B2-F2FB2048CDBE}"/>
    <cellStyle name="Output 5 2 5" xfId="29474" xr:uid="{C8C0C5F9-760A-4EB4-9C3F-88534C67711A}"/>
    <cellStyle name="Output 5 2 6" xfId="27674" xr:uid="{C0F43FBF-7EF8-4DDC-BD34-0A41F2C06E6B}"/>
    <cellStyle name="Output 5 2 7" xfId="29265" xr:uid="{2F7D03E6-8631-477D-8154-490E69C17527}"/>
    <cellStyle name="Output 5 3" xfId="17569" xr:uid="{00000000-0005-0000-0000-000084410000}"/>
    <cellStyle name="Output 5 4" xfId="17567" xr:uid="{00000000-0005-0000-0000-000081410000}"/>
    <cellStyle name="Output 5 5" xfId="28008" xr:uid="{CD8C6D6C-E3EC-433B-9CD1-B9B3EC5851A9}"/>
    <cellStyle name="Output 5 6" xfId="29475" xr:uid="{4E548AF6-2F9C-4FEC-AFFC-34381E8C4A1A}"/>
    <cellStyle name="Output 5 7" xfId="27671" xr:uid="{639D7CD1-967A-4B46-B6C4-3247094DAC5A}"/>
    <cellStyle name="Output 5 8" xfId="29264" xr:uid="{8DC0F516-AE7B-4860-9C2F-8BDC2CE1AA71}"/>
    <cellStyle name="Output 6" xfId="2597" xr:uid="{00000000-0005-0000-0000-0000EC090000}"/>
    <cellStyle name="Output 6 2" xfId="2598" xr:uid="{00000000-0005-0000-0000-0000ED090000}"/>
    <cellStyle name="Output 6 2 2" xfId="17571" xr:uid="{00000000-0005-0000-0000-000087410000}"/>
    <cellStyle name="Output 6 2 3" xfId="20181" xr:uid="{00000000-0005-0000-0000-000086410000}"/>
    <cellStyle name="Output 6 2 3 2" xfId="28570" xr:uid="{D99C4612-F961-4880-8F81-791C4CE38111}"/>
    <cellStyle name="Output 6 2 3 3" xfId="29976" xr:uid="{20185231-7487-4DDD-9B5F-CCAACA539C5C}"/>
    <cellStyle name="Output 6 2 3 4" xfId="30497" xr:uid="{040C5B03-0711-490F-AEEF-ABA2BA2C6F31}"/>
    <cellStyle name="Output 6 2 3 5" xfId="31008" xr:uid="{63D13A31-98C0-44F9-B501-B427E373C2CC}"/>
    <cellStyle name="Output 6 2 3 6" xfId="25741" xr:uid="{3F1D1928-AA7C-41E8-8FDC-A540A09EE4F8}"/>
    <cellStyle name="Output 6 2 4" xfId="28004" xr:uid="{B54A3FDA-44A5-45AF-BC56-AD4847653110}"/>
    <cellStyle name="Output 6 2 5" xfId="29472" xr:uid="{B73C1009-A927-4CF1-8F10-1464F9F633B4}"/>
    <cellStyle name="Output 6 2 6" xfId="26801" xr:uid="{E8EB49D4-57F2-4CED-A289-AA36DB805160}"/>
    <cellStyle name="Output 6 2 7" xfId="29267" xr:uid="{F9942A14-D957-4CC4-940E-7323F4597967}"/>
    <cellStyle name="Output 6 3" xfId="17572" xr:uid="{00000000-0005-0000-0000-000088410000}"/>
    <cellStyle name="Output 6 4" xfId="17570" xr:uid="{00000000-0005-0000-0000-000085410000}"/>
    <cellStyle name="Output 6 5" xfId="28006" xr:uid="{745423C3-1016-4FDD-8600-C3DFBB4CE9AF}"/>
    <cellStyle name="Output 6 6" xfId="29473" xr:uid="{06F4FCC5-DC4A-4D78-8D78-9EA291758148}"/>
    <cellStyle name="Output 6 7" xfId="27675" xr:uid="{18A5D323-CA34-4B80-BE5A-A26A9E87BD4A}"/>
    <cellStyle name="Output 6 8" xfId="29266" xr:uid="{7DBF62D2-FC87-4D06-A976-501FCCB63A3A}"/>
    <cellStyle name="Output 7" xfId="2599" xr:uid="{00000000-0005-0000-0000-0000EE090000}"/>
    <cellStyle name="Output 7 2" xfId="2600" xr:uid="{00000000-0005-0000-0000-0000EF090000}"/>
    <cellStyle name="Output 7 2 2" xfId="17574" xr:uid="{00000000-0005-0000-0000-00008B410000}"/>
    <cellStyle name="Output 7 2 3" xfId="20182" xr:uid="{00000000-0005-0000-0000-00008A410000}"/>
    <cellStyle name="Output 7 2 3 2" xfId="28571" xr:uid="{800A58C3-C54A-4448-85F1-7B1C3EC83BCD}"/>
    <cellStyle name="Output 7 2 3 3" xfId="29977" xr:uid="{872FBFF1-4345-4DB0-8A74-E8BEFA3C8EB8}"/>
    <cellStyle name="Output 7 2 3 4" xfId="30498" xr:uid="{83FB7A28-CB42-42D7-BF18-0EAFC85E6510}"/>
    <cellStyle name="Output 7 2 3 5" xfId="31009" xr:uid="{E0156464-D014-49B2-97B7-1CC782B1600A}"/>
    <cellStyle name="Output 7 2 3 6" xfId="25742" xr:uid="{2A9C638B-5061-4F00-AE71-BA0F90232A09}"/>
    <cellStyle name="Output 7 2 4" xfId="28002" xr:uid="{A915B20E-5046-4A7F-9399-B89D93222E18}"/>
    <cellStyle name="Output 7 2 5" xfId="29470" xr:uid="{03DB1C79-193A-41C2-980E-253F137309B6}"/>
    <cellStyle name="Output 7 2 6" xfId="26799" xr:uid="{82AFF800-0E22-400B-BFA3-63AB6D6C3A30}"/>
    <cellStyle name="Output 7 2 7" xfId="29269" xr:uid="{FA49327A-C78D-46F8-8F3A-A74FF6D8FD6A}"/>
    <cellStyle name="Output 7 3" xfId="17575" xr:uid="{00000000-0005-0000-0000-00008C410000}"/>
    <cellStyle name="Output 7 4" xfId="17573" xr:uid="{00000000-0005-0000-0000-000089410000}"/>
    <cellStyle name="Output 7 5" xfId="28003" xr:uid="{137138BE-8191-45AA-90C9-1F589074EB09}"/>
    <cellStyle name="Output 7 6" xfId="29471" xr:uid="{B1596C71-0E76-4CD2-B3B5-4B40CCE75E56}"/>
    <cellStyle name="Output 7 7" xfId="26800" xr:uid="{C557AA46-6DD0-44B0-8890-FAFE22F8781E}"/>
    <cellStyle name="Output 7 8" xfId="29268" xr:uid="{5648242D-BBCC-4C38-88BB-5F86A1F44FB9}"/>
    <cellStyle name="Output 8" xfId="17576" xr:uid="{00000000-0005-0000-0000-00008D410000}"/>
    <cellStyle name="Output 8 2" xfId="17577" xr:uid="{00000000-0005-0000-0000-00008E410000}"/>
    <cellStyle name="Output 8 3" xfId="17578" xr:uid="{00000000-0005-0000-0000-00008F410000}"/>
    <cellStyle name="Output 9" xfId="17579" xr:uid="{00000000-0005-0000-0000-000090410000}"/>
    <cellStyle name="Output 9 2" xfId="17580" xr:uid="{00000000-0005-0000-0000-000091410000}"/>
    <cellStyle name="Owed_Amt" xfId="2601" xr:uid="{00000000-0005-0000-0000-0000F0090000}"/>
    <cellStyle name="Paid_Amt" xfId="2602" xr:uid="{00000000-0005-0000-0000-0000F1090000}"/>
    <cellStyle name="pb_page_heading_LS" xfId="2603" xr:uid="{00000000-0005-0000-0000-0000F2090000}"/>
    <cellStyle name="Pct_of_Sales" xfId="2604" xr:uid="{00000000-0005-0000-0000-0000F3090000}"/>
    <cellStyle name="Percent" xfId="58" builtinId="5"/>
    <cellStyle name="Percent [2]" xfId="2605" xr:uid="{00000000-0005-0000-0000-0000F5090000}"/>
    <cellStyle name="Percent [2] 2" xfId="2606" xr:uid="{00000000-0005-0000-0000-0000F6090000}"/>
    <cellStyle name="Percent [2] 2 2" xfId="17581" xr:uid="{00000000-0005-0000-0000-000099410000}"/>
    <cellStyle name="Percent [2] 2 3" xfId="17582" xr:uid="{00000000-0005-0000-0000-00009A410000}"/>
    <cellStyle name="Percent [2] 2 4" xfId="17583" xr:uid="{00000000-0005-0000-0000-00009B410000}"/>
    <cellStyle name="Percent [2] 3" xfId="2607" xr:uid="{00000000-0005-0000-0000-0000F7090000}"/>
    <cellStyle name="Percent [2] 3 2" xfId="17585" xr:uid="{00000000-0005-0000-0000-00009D410000}"/>
    <cellStyle name="Percent [2] 3 2 2" xfId="17586" xr:uid="{00000000-0005-0000-0000-00009E410000}"/>
    <cellStyle name="Percent [2] 3 3" xfId="17587" xr:uid="{00000000-0005-0000-0000-00009F410000}"/>
    <cellStyle name="Percent [2] 3 4" xfId="17584" xr:uid="{00000000-0005-0000-0000-00009C410000}"/>
    <cellStyle name="Percent [2] 4" xfId="17588" xr:uid="{00000000-0005-0000-0000-0000A0410000}"/>
    <cellStyle name="Percent [2] 5" xfId="17589" xr:uid="{00000000-0005-0000-0000-0000A1410000}"/>
    <cellStyle name="Percent [2] 6" xfId="17590" xr:uid="{00000000-0005-0000-0000-0000A2410000}"/>
    <cellStyle name="Percent 10" xfId="2608" xr:uid="{00000000-0005-0000-0000-0000F8090000}"/>
    <cellStyle name="Percent 10 2" xfId="5332" xr:uid="{00000000-0005-0000-0000-0000A4410000}"/>
    <cellStyle name="Percent 10 2 2" xfId="17591" xr:uid="{00000000-0005-0000-0000-0000A5410000}"/>
    <cellStyle name="Percent 10 2 3" xfId="17592" xr:uid="{00000000-0005-0000-0000-0000A6410000}"/>
    <cellStyle name="Percent 10 3" xfId="17593" xr:uid="{00000000-0005-0000-0000-0000A7410000}"/>
    <cellStyle name="Percent 10 3 2" xfId="17594" xr:uid="{00000000-0005-0000-0000-0000A8410000}"/>
    <cellStyle name="Percent 10 4" xfId="17595" xr:uid="{00000000-0005-0000-0000-0000A9410000}"/>
    <cellStyle name="Percent 10 4 2" xfId="17596" xr:uid="{00000000-0005-0000-0000-0000AA410000}"/>
    <cellStyle name="Percent 10 5" xfId="17597" xr:uid="{00000000-0005-0000-0000-0000AB410000}"/>
    <cellStyle name="Percent 10 6" xfId="17598" xr:uid="{00000000-0005-0000-0000-0000AC410000}"/>
    <cellStyle name="Percent 10 7" xfId="5333" xr:uid="{00000000-0005-0000-0000-0000A3410000}"/>
    <cellStyle name="Percent 11" xfId="2609" xr:uid="{00000000-0005-0000-0000-0000F9090000}"/>
    <cellStyle name="Percent 11 2" xfId="17599" xr:uid="{00000000-0005-0000-0000-0000AE410000}"/>
    <cellStyle name="Percent 11 2 2" xfId="17600" xr:uid="{00000000-0005-0000-0000-0000AF410000}"/>
    <cellStyle name="Percent 11 2 3" xfId="17601" xr:uid="{00000000-0005-0000-0000-0000B0410000}"/>
    <cellStyle name="Percent 11 3" xfId="17602" xr:uid="{00000000-0005-0000-0000-0000B1410000}"/>
    <cellStyle name="Percent 11 4" xfId="17603" xr:uid="{00000000-0005-0000-0000-0000B2410000}"/>
    <cellStyle name="Percent 11 5" xfId="17604" xr:uid="{00000000-0005-0000-0000-0000B3410000}"/>
    <cellStyle name="Percent 12" xfId="2610" xr:uid="{00000000-0005-0000-0000-0000FA090000}"/>
    <cellStyle name="Percent 12 2" xfId="5330" xr:uid="{00000000-0005-0000-0000-0000B5410000}"/>
    <cellStyle name="Percent 12 2 2" xfId="17605" xr:uid="{00000000-0005-0000-0000-0000B6410000}"/>
    <cellStyle name="Percent 12 2 2 2" xfId="17606" xr:uid="{00000000-0005-0000-0000-0000B7410000}"/>
    <cellStyle name="Percent 12 2 2 3" xfId="17607" xr:uid="{00000000-0005-0000-0000-0000B8410000}"/>
    <cellStyle name="Percent 12 2 2 4" xfId="17608" xr:uid="{00000000-0005-0000-0000-0000B9410000}"/>
    <cellStyle name="Percent 12 2 3" xfId="17609" xr:uid="{00000000-0005-0000-0000-0000BA410000}"/>
    <cellStyle name="Percent 12 2 3 2" xfId="17610" xr:uid="{00000000-0005-0000-0000-0000BB410000}"/>
    <cellStyle name="Percent 12 2 3 2 2" xfId="28047" xr:uid="{4F2F25D0-6DD6-49AB-9C13-62D0CBFE15E1}"/>
    <cellStyle name="Percent 12 2 3 3" xfId="17611" xr:uid="{00000000-0005-0000-0000-0000BC410000}"/>
    <cellStyle name="Percent 12 2 4" xfId="17612" xr:uid="{00000000-0005-0000-0000-0000BD410000}"/>
    <cellStyle name="Percent 12 2 5" xfId="17613" xr:uid="{00000000-0005-0000-0000-0000BE410000}"/>
    <cellStyle name="Percent 12 2 6" xfId="17614" xr:uid="{00000000-0005-0000-0000-0000BF410000}"/>
    <cellStyle name="Percent 12 3" xfId="17615" xr:uid="{00000000-0005-0000-0000-0000C0410000}"/>
    <cellStyle name="Percent 12 3 2" xfId="17616" xr:uid="{00000000-0005-0000-0000-0000C1410000}"/>
    <cellStyle name="Percent 12 3 3" xfId="17617" xr:uid="{00000000-0005-0000-0000-0000C2410000}"/>
    <cellStyle name="Percent 12 3 4" xfId="17618" xr:uid="{00000000-0005-0000-0000-0000C3410000}"/>
    <cellStyle name="Percent 12 4" xfId="17619" xr:uid="{00000000-0005-0000-0000-0000C4410000}"/>
    <cellStyle name="Percent 12 4 2" xfId="17620" xr:uid="{00000000-0005-0000-0000-0000C5410000}"/>
    <cellStyle name="Percent 12 4 3" xfId="17621" xr:uid="{00000000-0005-0000-0000-0000C6410000}"/>
    <cellStyle name="Percent 12 4 4" xfId="17622" xr:uid="{00000000-0005-0000-0000-0000C7410000}"/>
    <cellStyle name="Percent 12 4 5" xfId="17623" xr:uid="{00000000-0005-0000-0000-0000C8410000}"/>
    <cellStyle name="Percent 12 5" xfId="17624" xr:uid="{00000000-0005-0000-0000-0000C9410000}"/>
    <cellStyle name="Percent 12 5 2" xfId="17625" xr:uid="{00000000-0005-0000-0000-0000CA410000}"/>
    <cellStyle name="Percent 12 5 2 2" xfId="28048" xr:uid="{FFF1CF59-FDBA-4879-B8EB-293F91E3571B}"/>
    <cellStyle name="Percent 12 5 3" xfId="17626" xr:uid="{00000000-0005-0000-0000-0000CB410000}"/>
    <cellStyle name="Percent 12 6" xfId="17627" xr:uid="{00000000-0005-0000-0000-0000CC410000}"/>
    <cellStyle name="Percent 12 7" xfId="17628" xr:uid="{00000000-0005-0000-0000-0000CD410000}"/>
    <cellStyle name="Percent 12 8" xfId="17629" xr:uid="{00000000-0005-0000-0000-0000CE410000}"/>
    <cellStyle name="Percent 12 9" xfId="5331" xr:uid="{00000000-0005-0000-0000-0000B4410000}"/>
    <cellStyle name="Percent 13" xfId="2611" xr:uid="{00000000-0005-0000-0000-0000FB090000}"/>
    <cellStyle name="Percent 13 2" xfId="17630" xr:uid="{00000000-0005-0000-0000-0000D0410000}"/>
    <cellStyle name="Percent 13 2 2" xfId="17631" xr:uid="{00000000-0005-0000-0000-0000D1410000}"/>
    <cellStyle name="Percent 13 2 2 2" xfId="17632" xr:uid="{00000000-0005-0000-0000-0000D2410000}"/>
    <cellStyle name="Percent 13 2 3" xfId="17633" xr:uid="{00000000-0005-0000-0000-0000D3410000}"/>
    <cellStyle name="Percent 13 2 3 2" xfId="17634" xr:uid="{00000000-0005-0000-0000-0000D4410000}"/>
    <cellStyle name="Percent 13 2 4" xfId="17635" xr:uid="{00000000-0005-0000-0000-0000D5410000}"/>
    <cellStyle name="Percent 13 3" xfId="17636" xr:uid="{00000000-0005-0000-0000-0000D6410000}"/>
    <cellStyle name="Percent 13 3 2" xfId="17637" xr:uid="{00000000-0005-0000-0000-0000D7410000}"/>
    <cellStyle name="Percent 13 3 2 2" xfId="17638" xr:uid="{00000000-0005-0000-0000-0000D8410000}"/>
    <cellStyle name="Percent 13 3 3" xfId="17639" xr:uid="{00000000-0005-0000-0000-0000D9410000}"/>
    <cellStyle name="Percent 13 3 4" xfId="17640" xr:uid="{00000000-0005-0000-0000-0000DA410000}"/>
    <cellStyle name="Percent 13 3 5" xfId="17641" xr:uid="{00000000-0005-0000-0000-0000DB410000}"/>
    <cellStyle name="Percent 13 4" xfId="17642" xr:uid="{00000000-0005-0000-0000-0000DC410000}"/>
    <cellStyle name="Percent 13 4 2" xfId="17643" xr:uid="{00000000-0005-0000-0000-0000DD410000}"/>
    <cellStyle name="Percent 13 5" xfId="17644" xr:uid="{00000000-0005-0000-0000-0000DE410000}"/>
    <cellStyle name="Percent 13 6" xfId="17645" xr:uid="{00000000-0005-0000-0000-0000DF410000}"/>
    <cellStyle name="Percent 14" xfId="2612" xr:uid="{00000000-0005-0000-0000-0000FC090000}"/>
    <cellStyle name="Percent 14 2" xfId="5328" xr:uid="{00000000-0005-0000-0000-0000E1410000}"/>
    <cellStyle name="Percent 14 2 2" xfId="17646" xr:uid="{00000000-0005-0000-0000-0000E2410000}"/>
    <cellStyle name="Percent 14 2 2 2" xfId="17647" xr:uid="{00000000-0005-0000-0000-0000E3410000}"/>
    <cellStyle name="Percent 14 2 3" xfId="17648" xr:uid="{00000000-0005-0000-0000-0000E4410000}"/>
    <cellStyle name="Percent 14 2 3 2" xfId="17649" xr:uid="{00000000-0005-0000-0000-0000E5410000}"/>
    <cellStyle name="Percent 14 2 4" xfId="17650" xr:uid="{00000000-0005-0000-0000-0000E6410000}"/>
    <cellStyle name="Percent 14 2 5" xfId="17651" xr:uid="{00000000-0005-0000-0000-0000E7410000}"/>
    <cellStyle name="Percent 14 3" xfId="17652" xr:uid="{00000000-0005-0000-0000-0000E8410000}"/>
    <cellStyle name="Percent 14 3 2" xfId="17653" xr:uid="{00000000-0005-0000-0000-0000E9410000}"/>
    <cellStyle name="Percent 14 3 2 2" xfId="17654" xr:uid="{00000000-0005-0000-0000-0000EA410000}"/>
    <cellStyle name="Percent 14 3 3" xfId="17655" xr:uid="{00000000-0005-0000-0000-0000EB410000}"/>
    <cellStyle name="Percent 14 3 4" xfId="17656" xr:uid="{00000000-0005-0000-0000-0000EC410000}"/>
    <cellStyle name="Percent 14 3 5" xfId="17657" xr:uid="{00000000-0005-0000-0000-0000ED410000}"/>
    <cellStyle name="Percent 14 4" xfId="17658" xr:uid="{00000000-0005-0000-0000-0000EE410000}"/>
    <cellStyle name="Percent 14 4 2" xfId="17659" xr:uid="{00000000-0005-0000-0000-0000EF410000}"/>
    <cellStyle name="Percent 14 4 3" xfId="17660" xr:uid="{00000000-0005-0000-0000-0000F0410000}"/>
    <cellStyle name="Percent 14 5" xfId="17661" xr:uid="{00000000-0005-0000-0000-0000F1410000}"/>
    <cellStyle name="Percent 14 6" xfId="17662" xr:uid="{00000000-0005-0000-0000-0000F2410000}"/>
    <cellStyle name="Percent 14 7" xfId="17663" xr:uid="{00000000-0005-0000-0000-0000F3410000}"/>
    <cellStyle name="Percent 14 8" xfId="5329" xr:uid="{00000000-0005-0000-0000-0000E0410000}"/>
    <cellStyle name="Percent 15" xfId="2613" xr:uid="{00000000-0005-0000-0000-0000FD090000}"/>
    <cellStyle name="Percent 15 2" xfId="17664" xr:uid="{00000000-0005-0000-0000-0000F5410000}"/>
    <cellStyle name="Percent 15 2 2" xfId="17665" xr:uid="{00000000-0005-0000-0000-0000F6410000}"/>
    <cellStyle name="Percent 15 2 2 2" xfId="17666" xr:uid="{00000000-0005-0000-0000-0000F7410000}"/>
    <cellStyle name="Percent 15 2 3" xfId="17667" xr:uid="{00000000-0005-0000-0000-0000F8410000}"/>
    <cellStyle name="Percent 15 2 4" xfId="17668" xr:uid="{00000000-0005-0000-0000-0000F9410000}"/>
    <cellStyle name="Percent 15 3" xfId="17669" xr:uid="{00000000-0005-0000-0000-0000FA410000}"/>
    <cellStyle name="Percent 15 3 2" xfId="17670" xr:uid="{00000000-0005-0000-0000-0000FB410000}"/>
    <cellStyle name="Percent 15 3 3" xfId="17671" xr:uid="{00000000-0005-0000-0000-0000FC410000}"/>
    <cellStyle name="Percent 15 3 4" xfId="17672" xr:uid="{00000000-0005-0000-0000-0000FD410000}"/>
    <cellStyle name="Percent 15 3 5" xfId="17673" xr:uid="{00000000-0005-0000-0000-0000FE410000}"/>
    <cellStyle name="Percent 15 4" xfId="17674" xr:uid="{00000000-0005-0000-0000-0000FF410000}"/>
    <cellStyle name="Percent 15 4 2" xfId="17675" xr:uid="{00000000-0005-0000-0000-000000420000}"/>
    <cellStyle name="Percent 15 5" xfId="17676" xr:uid="{00000000-0005-0000-0000-000001420000}"/>
    <cellStyle name="Percent 15 6" xfId="17677" xr:uid="{00000000-0005-0000-0000-000002420000}"/>
    <cellStyle name="Percent 16" xfId="2614" xr:uid="{00000000-0005-0000-0000-0000FE090000}"/>
    <cellStyle name="Percent 16 2" xfId="17678" xr:uid="{00000000-0005-0000-0000-000004420000}"/>
    <cellStyle name="Percent 16 2 2" xfId="17679" xr:uid="{00000000-0005-0000-0000-000005420000}"/>
    <cellStyle name="Percent 16 2 2 2" xfId="17680" xr:uid="{00000000-0005-0000-0000-000006420000}"/>
    <cellStyle name="Percent 16 2 3" xfId="17681" xr:uid="{00000000-0005-0000-0000-000007420000}"/>
    <cellStyle name="Percent 16 2 4" xfId="17682" xr:uid="{00000000-0005-0000-0000-000008420000}"/>
    <cellStyle name="Percent 16 3" xfId="17683" xr:uid="{00000000-0005-0000-0000-000009420000}"/>
    <cellStyle name="Percent 16 3 2" xfId="17684" xr:uid="{00000000-0005-0000-0000-00000A420000}"/>
    <cellStyle name="Percent 16 3 3" xfId="17685" xr:uid="{00000000-0005-0000-0000-00000B420000}"/>
    <cellStyle name="Percent 16 3 4" xfId="17686" xr:uid="{00000000-0005-0000-0000-00000C420000}"/>
    <cellStyle name="Percent 16 3 5" xfId="17687" xr:uid="{00000000-0005-0000-0000-00000D420000}"/>
    <cellStyle name="Percent 16 4" xfId="17688" xr:uid="{00000000-0005-0000-0000-00000E420000}"/>
    <cellStyle name="Percent 16 4 2" xfId="17689" xr:uid="{00000000-0005-0000-0000-00000F420000}"/>
    <cellStyle name="Percent 16 5" xfId="17690" xr:uid="{00000000-0005-0000-0000-000010420000}"/>
    <cellStyle name="Percent 16 6" xfId="17691" xr:uid="{00000000-0005-0000-0000-000011420000}"/>
    <cellStyle name="Percent 17" xfId="2615" xr:uid="{00000000-0005-0000-0000-0000FF090000}"/>
    <cellStyle name="Percent 17 2" xfId="17692" xr:uid="{00000000-0005-0000-0000-000013420000}"/>
    <cellStyle name="Percent 17 2 2" xfId="17693" xr:uid="{00000000-0005-0000-0000-000014420000}"/>
    <cellStyle name="Percent 17 2 3" xfId="17694" xr:uid="{00000000-0005-0000-0000-000015420000}"/>
    <cellStyle name="Percent 17 2 4" xfId="17695" xr:uid="{00000000-0005-0000-0000-000016420000}"/>
    <cellStyle name="Percent 17 2 5" xfId="17696" xr:uid="{00000000-0005-0000-0000-000017420000}"/>
    <cellStyle name="Percent 17 3" xfId="17697" xr:uid="{00000000-0005-0000-0000-000018420000}"/>
    <cellStyle name="Percent 17 3 2" xfId="17698" xr:uid="{00000000-0005-0000-0000-000019420000}"/>
    <cellStyle name="Percent 17 4" xfId="17699" xr:uid="{00000000-0005-0000-0000-00001A420000}"/>
    <cellStyle name="Percent 17 5" xfId="17700" xr:uid="{00000000-0005-0000-0000-00001B420000}"/>
    <cellStyle name="Percent 17 6" xfId="17701" xr:uid="{00000000-0005-0000-0000-00001C420000}"/>
    <cellStyle name="Percent 17 7" xfId="17702" xr:uid="{00000000-0005-0000-0000-00001D420000}"/>
    <cellStyle name="Percent 17 8" xfId="5327" xr:uid="{00000000-0005-0000-0000-000012420000}"/>
    <cellStyle name="Percent 18" xfId="2616" xr:uid="{00000000-0005-0000-0000-0000000A0000}"/>
    <cellStyle name="Percent 18 2" xfId="17703" xr:uid="{00000000-0005-0000-0000-00001F420000}"/>
    <cellStyle name="Percent 18 2 2" xfId="17704" xr:uid="{00000000-0005-0000-0000-000020420000}"/>
    <cellStyle name="Percent 18 3" xfId="17705" xr:uid="{00000000-0005-0000-0000-000021420000}"/>
    <cellStyle name="Percent 18 4" xfId="17706" xr:uid="{00000000-0005-0000-0000-000022420000}"/>
    <cellStyle name="Percent 18 5" xfId="17707" xr:uid="{00000000-0005-0000-0000-000023420000}"/>
    <cellStyle name="Percent 18 6" xfId="5326" xr:uid="{00000000-0005-0000-0000-00001E420000}"/>
    <cellStyle name="Percent 19" xfId="2617" xr:uid="{00000000-0005-0000-0000-0000010A0000}"/>
    <cellStyle name="Percent 19 2" xfId="17709" xr:uid="{00000000-0005-0000-0000-000025420000}"/>
    <cellStyle name="Percent 19 2 2" xfId="17710" xr:uid="{00000000-0005-0000-0000-000026420000}"/>
    <cellStyle name="Percent 19 2 3" xfId="17711" xr:uid="{00000000-0005-0000-0000-000027420000}"/>
    <cellStyle name="Percent 19 2 4" xfId="17712" xr:uid="{00000000-0005-0000-0000-000028420000}"/>
    <cellStyle name="Percent 19 2 4 2" xfId="28049" xr:uid="{6EBB68AA-47F8-47F0-A34E-F9DDEB984451}"/>
    <cellStyle name="Percent 19 2 5" xfId="17713" xr:uid="{00000000-0005-0000-0000-000029420000}"/>
    <cellStyle name="Percent 19 3" xfId="17714" xr:uid="{00000000-0005-0000-0000-00002A420000}"/>
    <cellStyle name="Percent 19 3 2" xfId="17715" xr:uid="{00000000-0005-0000-0000-00002B420000}"/>
    <cellStyle name="Percent 19 3 3" xfId="17716" xr:uid="{00000000-0005-0000-0000-00002C420000}"/>
    <cellStyle name="Percent 19 3 4" xfId="17717" xr:uid="{00000000-0005-0000-0000-00002D420000}"/>
    <cellStyle name="Percent 19 3 4 2" xfId="28050" xr:uid="{ABB06E8D-EFE6-4353-986A-1B35EE8684DC}"/>
    <cellStyle name="Percent 19 3 5" xfId="17718" xr:uid="{00000000-0005-0000-0000-00002E420000}"/>
    <cellStyle name="Percent 19 4" xfId="17719" xr:uid="{00000000-0005-0000-0000-00002F420000}"/>
    <cellStyle name="Percent 19 5" xfId="17720" xr:uid="{00000000-0005-0000-0000-000030420000}"/>
    <cellStyle name="Percent 19 6" xfId="17721" xr:uid="{00000000-0005-0000-0000-000031420000}"/>
    <cellStyle name="Percent 19 7" xfId="17722" xr:uid="{00000000-0005-0000-0000-000032420000}"/>
    <cellStyle name="Percent 19 8" xfId="17708" xr:uid="{00000000-0005-0000-0000-000024420000}"/>
    <cellStyle name="Percent 2" xfId="174" xr:uid="{00000000-0005-0000-0000-0000020A0000}"/>
    <cellStyle name="Percent 2 10" xfId="17723" xr:uid="{00000000-0005-0000-0000-000034420000}"/>
    <cellStyle name="Percent 2 11" xfId="17724" xr:uid="{00000000-0005-0000-0000-000035420000}"/>
    <cellStyle name="Percent 2 12" xfId="20544" xr:uid="{DCE5DAF8-994E-4A5F-B8B0-B116129741BD}"/>
    <cellStyle name="Percent 2 13" xfId="20732" xr:uid="{C40606BD-DF82-4749-81A9-F232D8C8958F}"/>
    <cellStyle name="Percent 2 2" xfId="2618" xr:uid="{00000000-0005-0000-0000-0000030A0000}"/>
    <cellStyle name="Percent 2 2 2" xfId="5325" xr:uid="{00000000-0005-0000-0000-000037420000}"/>
    <cellStyle name="Percent 2 2 2 2" xfId="17725" xr:uid="{00000000-0005-0000-0000-000038420000}"/>
    <cellStyle name="Percent 2 2 2 2 2" xfId="17726" xr:uid="{00000000-0005-0000-0000-000039420000}"/>
    <cellStyle name="Percent 2 2 2 3" xfId="17727" xr:uid="{00000000-0005-0000-0000-00003A420000}"/>
    <cellStyle name="Percent 2 2 2 4" xfId="17728" xr:uid="{00000000-0005-0000-0000-00003B420000}"/>
    <cellStyle name="Percent 2 2 3" xfId="17729" xr:uid="{00000000-0005-0000-0000-00003C420000}"/>
    <cellStyle name="Percent 2 2 3 2" xfId="17730" xr:uid="{00000000-0005-0000-0000-00003D420000}"/>
    <cellStyle name="Percent 2 2 3 3" xfId="17731" xr:uid="{00000000-0005-0000-0000-00003E420000}"/>
    <cellStyle name="Percent 2 2 3 4" xfId="17732" xr:uid="{00000000-0005-0000-0000-00003F420000}"/>
    <cellStyle name="Percent 2 2 4" xfId="17733" xr:uid="{00000000-0005-0000-0000-000040420000}"/>
    <cellStyle name="Percent 2 2 4 2" xfId="17734" xr:uid="{00000000-0005-0000-0000-000041420000}"/>
    <cellStyle name="Percent 2 2 4 3" xfId="17735" xr:uid="{00000000-0005-0000-0000-000042420000}"/>
    <cellStyle name="Percent 2 2 4 4" xfId="17736" xr:uid="{00000000-0005-0000-0000-000043420000}"/>
    <cellStyle name="Percent 2 2 5" xfId="17737" xr:uid="{00000000-0005-0000-0000-000044420000}"/>
    <cellStyle name="Percent 2 2 5 2" xfId="17738" xr:uid="{00000000-0005-0000-0000-000045420000}"/>
    <cellStyle name="Percent 2 2 6" xfId="17739" xr:uid="{00000000-0005-0000-0000-000046420000}"/>
    <cellStyle name="Percent 2 2 7" xfId="17740" xr:uid="{00000000-0005-0000-0000-000047420000}"/>
    <cellStyle name="Percent 2 3" xfId="2619" xr:uid="{00000000-0005-0000-0000-0000040A0000}"/>
    <cellStyle name="Percent 2 3 2" xfId="17741" xr:uid="{00000000-0005-0000-0000-000049420000}"/>
    <cellStyle name="Percent 2 3 2 2" xfId="17742" xr:uid="{00000000-0005-0000-0000-00004A420000}"/>
    <cellStyle name="Percent 2 3 2 2 2" xfId="17743" xr:uid="{00000000-0005-0000-0000-00004B420000}"/>
    <cellStyle name="Percent 2 3 2 2 2 2" xfId="17744" xr:uid="{00000000-0005-0000-0000-00004C420000}"/>
    <cellStyle name="Percent 2 3 2 2 3" xfId="17745" xr:uid="{00000000-0005-0000-0000-00004D420000}"/>
    <cellStyle name="Percent 2 3 2 2 4" xfId="17746" xr:uid="{00000000-0005-0000-0000-00004E420000}"/>
    <cellStyle name="Percent 2 3 2 3" xfId="17747" xr:uid="{00000000-0005-0000-0000-00004F420000}"/>
    <cellStyle name="Percent 2 3 2 3 2" xfId="17748" xr:uid="{00000000-0005-0000-0000-000050420000}"/>
    <cellStyle name="Percent 2 3 2 4" xfId="17749" xr:uid="{00000000-0005-0000-0000-000051420000}"/>
    <cellStyle name="Percent 2 3 2 5" xfId="17750" xr:uid="{00000000-0005-0000-0000-000052420000}"/>
    <cellStyle name="Percent 2 3 3" xfId="17751" xr:uid="{00000000-0005-0000-0000-000053420000}"/>
    <cellStyle name="Percent 2 3 3 2" xfId="17752" xr:uid="{00000000-0005-0000-0000-000054420000}"/>
    <cellStyle name="Percent 2 3 3 2 2" xfId="17753" xr:uid="{00000000-0005-0000-0000-000055420000}"/>
    <cellStyle name="Percent 2 3 3 2 3" xfId="17754" xr:uid="{00000000-0005-0000-0000-000056420000}"/>
    <cellStyle name="Percent 2 3 3 2 4" xfId="17755" xr:uid="{00000000-0005-0000-0000-000057420000}"/>
    <cellStyle name="Percent 2 3 3 3" xfId="17756" xr:uid="{00000000-0005-0000-0000-000058420000}"/>
    <cellStyle name="Percent 2 3 3 3 2" xfId="17757" xr:uid="{00000000-0005-0000-0000-000059420000}"/>
    <cellStyle name="Percent 2 3 3 4" xfId="17758" xr:uid="{00000000-0005-0000-0000-00005A420000}"/>
    <cellStyle name="Percent 2 3 3 5" xfId="17759" xr:uid="{00000000-0005-0000-0000-00005B420000}"/>
    <cellStyle name="Percent 2 3 4" xfId="17760" xr:uid="{00000000-0005-0000-0000-00005C420000}"/>
    <cellStyle name="Percent 2 3 4 2" xfId="17761" xr:uid="{00000000-0005-0000-0000-00005D420000}"/>
    <cellStyle name="Percent 2 3 4 3" xfId="17762" xr:uid="{00000000-0005-0000-0000-00005E420000}"/>
    <cellStyle name="Percent 2 3 5" xfId="17763" xr:uid="{00000000-0005-0000-0000-00005F420000}"/>
    <cellStyle name="Percent 2 3 6" xfId="17764" xr:uid="{00000000-0005-0000-0000-000060420000}"/>
    <cellStyle name="Percent 2 3 7" xfId="17765" xr:uid="{00000000-0005-0000-0000-000061420000}"/>
    <cellStyle name="Percent 2 4" xfId="2620" xr:uid="{00000000-0005-0000-0000-0000050A0000}"/>
    <cellStyle name="Percent 2 4 2" xfId="5324" xr:uid="{00000000-0005-0000-0000-000063420000}"/>
    <cellStyle name="Percent 2 4 2 2" xfId="17766" xr:uid="{00000000-0005-0000-0000-000064420000}"/>
    <cellStyle name="Percent 2 4 2 3" xfId="17767" xr:uid="{00000000-0005-0000-0000-000065420000}"/>
    <cellStyle name="Percent 2 4 3" xfId="17768" xr:uid="{00000000-0005-0000-0000-000066420000}"/>
    <cellStyle name="Percent 2 4 3 2" xfId="17769" xr:uid="{00000000-0005-0000-0000-000067420000}"/>
    <cellStyle name="Percent 2 4 4" xfId="17770" xr:uid="{00000000-0005-0000-0000-000068420000}"/>
    <cellStyle name="Percent 2 4 5" xfId="17771" xr:uid="{00000000-0005-0000-0000-000069420000}"/>
    <cellStyle name="Percent 2 5" xfId="2864" xr:uid="{00000000-0005-0000-0000-0000060A0000}"/>
    <cellStyle name="Percent 2 5 2" xfId="17773" xr:uid="{00000000-0005-0000-0000-00006B420000}"/>
    <cellStyle name="Percent 2 5 2 2" xfId="17774" xr:uid="{00000000-0005-0000-0000-00006C420000}"/>
    <cellStyle name="Percent 2 5 2 2 2" xfId="17775" xr:uid="{00000000-0005-0000-0000-00006D420000}"/>
    <cellStyle name="Percent 2 5 2 3" xfId="17776" xr:uid="{00000000-0005-0000-0000-00006E420000}"/>
    <cellStyle name="Percent 2 5 2 4" xfId="17777" xr:uid="{00000000-0005-0000-0000-00006F420000}"/>
    <cellStyle name="Percent 2 5 3" xfId="17778" xr:uid="{00000000-0005-0000-0000-000070420000}"/>
    <cellStyle name="Percent 2 5 3 2" xfId="17779" xr:uid="{00000000-0005-0000-0000-000071420000}"/>
    <cellStyle name="Percent 2 5 4" xfId="17780" xr:uid="{00000000-0005-0000-0000-000072420000}"/>
    <cellStyle name="Percent 2 5 4 2" xfId="17781" xr:uid="{00000000-0005-0000-0000-000073420000}"/>
    <cellStyle name="Percent 2 5 5" xfId="17782" xr:uid="{00000000-0005-0000-0000-000074420000}"/>
    <cellStyle name="Percent 2 5 6" xfId="17772" xr:uid="{00000000-0005-0000-0000-00006A420000}"/>
    <cellStyle name="Percent 2 6" xfId="2870" xr:uid="{00000000-0005-0000-0000-0000070A0000}"/>
    <cellStyle name="Percent 2 6 2" xfId="2931" xr:uid="{00000000-0005-0000-0000-0000080A0000}"/>
    <cellStyle name="Percent 2 6 2 2" xfId="17785" xr:uid="{00000000-0005-0000-0000-000077420000}"/>
    <cellStyle name="Percent 2 6 2 3" xfId="17786" xr:uid="{00000000-0005-0000-0000-000078420000}"/>
    <cellStyle name="Percent 2 6 2 4" xfId="17784" xr:uid="{00000000-0005-0000-0000-000076420000}"/>
    <cellStyle name="Percent 2 6 2 5" xfId="21003" xr:uid="{4E6AD16C-9E1B-4147-87CE-1FC1A67B2892}"/>
    <cellStyle name="Percent 2 6 3" xfId="17787" xr:uid="{00000000-0005-0000-0000-000079420000}"/>
    <cellStyle name="Percent 2 6 4" xfId="17788" xr:uid="{00000000-0005-0000-0000-00007A420000}"/>
    <cellStyle name="Percent 2 6 5" xfId="17789" xr:uid="{00000000-0005-0000-0000-00007B420000}"/>
    <cellStyle name="Percent 2 6 6" xfId="17783" xr:uid="{00000000-0005-0000-0000-000075420000}"/>
    <cellStyle name="Percent 2 6 7" xfId="20943" xr:uid="{93BD7E46-9437-47B3-8CEB-7E81AAB9C35C}"/>
    <cellStyle name="Percent 2 7" xfId="2875" xr:uid="{00000000-0005-0000-0000-0000090A0000}"/>
    <cellStyle name="Percent 2 7 2" xfId="17791" xr:uid="{00000000-0005-0000-0000-00007D420000}"/>
    <cellStyle name="Percent 2 7 3" xfId="17792" xr:uid="{00000000-0005-0000-0000-00007E420000}"/>
    <cellStyle name="Percent 2 7 4" xfId="17793" xr:uid="{00000000-0005-0000-0000-00007F420000}"/>
    <cellStyle name="Percent 2 7 5" xfId="17794" xr:uid="{00000000-0005-0000-0000-000080420000}"/>
    <cellStyle name="Percent 2 7 6" xfId="17790" xr:uid="{00000000-0005-0000-0000-00007C420000}"/>
    <cellStyle name="Percent 2 7 7" xfId="20947" xr:uid="{8231F06C-A956-4CEF-9E42-2FC9EFF6A0CF}"/>
    <cellStyle name="Percent 2 8" xfId="2935" xr:uid="{00000000-0005-0000-0000-00000A0A0000}"/>
    <cellStyle name="Percent 2 8 2" xfId="17796" xr:uid="{00000000-0005-0000-0000-000082420000}"/>
    <cellStyle name="Percent 2 8 2 2" xfId="17797" xr:uid="{00000000-0005-0000-0000-000083420000}"/>
    <cellStyle name="Percent 2 8 3" xfId="17798" xr:uid="{00000000-0005-0000-0000-000084420000}"/>
    <cellStyle name="Percent 2 8 4" xfId="17795" xr:uid="{00000000-0005-0000-0000-000081420000}"/>
    <cellStyle name="Percent 2 8 5" xfId="21007" xr:uid="{4BA57405-6584-4F91-AD19-CA07DFF24A0F}"/>
    <cellStyle name="Percent 2 9" xfId="17799" xr:uid="{00000000-0005-0000-0000-000085420000}"/>
    <cellStyle name="Percent 2 9 2" xfId="17800" xr:uid="{00000000-0005-0000-0000-000086420000}"/>
    <cellStyle name="Percent 20" xfId="2621" xr:uid="{00000000-0005-0000-0000-00000B0A0000}"/>
    <cellStyle name="Percent 20 2" xfId="17802" xr:uid="{00000000-0005-0000-0000-000088420000}"/>
    <cellStyle name="Percent 20 3" xfId="17803" xr:uid="{00000000-0005-0000-0000-000089420000}"/>
    <cellStyle name="Percent 20 4" xfId="17804" xr:uid="{00000000-0005-0000-0000-00008A420000}"/>
    <cellStyle name="Percent 20 5" xfId="17801" xr:uid="{00000000-0005-0000-0000-000087420000}"/>
    <cellStyle name="Percent 21" xfId="2622" xr:uid="{00000000-0005-0000-0000-00000C0A0000}"/>
    <cellStyle name="Percent 21 2" xfId="2892" xr:uid="{00000000-0005-0000-0000-00000D0A0000}"/>
    <cellStyle name="Percent 21 2 2" xfId="17807" xr:uid="{00000000-0005-0000-0000-00008D420000}"/>
    <cellStyle name="Percent 21 2 2 2" xfId="17808" xr:uid="{00000000-0005-0000-0000-00008E420000}"/>
    <cellStyle name="Percent 21 2 2 2 2" xfId="17809" xr:uid="{00000000-0005-0000-0000-00008F420000}"/>
    <cellStyle name="Percent 21 2 2 3" xfId="17810" xr:uid="{00000000-0005-0000-0000-000090420000}"/>
    <cellStyle name="Percent 21 2 3" xfId="17811" xr:uid="{00000000-0005-0000-0000-000091420000}"/>
    <cellStyle name="Percent 21 2 3 2" xfId="17812" xr:uid="{00000000-0005-0000-0000-000092420000}"/>
    <cellStyle name="Percent 21 2 4" xfId="17813" xr:uid="{00000000-0005-0000-0000-000093420000}"/>
    <cellStyle name="Percent 21 2 5" xfId="17806" xr:uid="{00000000-0005-0000-0000-00008C420000}"/>
    <cellStyle name="Percent 21 2 6" xfId="20964" xr:uid="{3B8D8999-1770-4217-BB68-49C3F96B1C73}"/>
    <cellStyle name="Percent 21 3" xfId="2970" xr:uid="{00000000-0005-0000-0000-00000E0A0000}"/>
    <cellStyle name="Percent 21 3 2" xfId="17815" xr:uid="{00000000-0005-0000-0000-000095420000}"/>
    <cellStyle name="Percent 21 3 2 2" xfId="17816" xr:uid="{00000000-0005-0000-0000-000096420000}"/>
    <cellStyle name="Percent 21 3 3" xfId="17817" xr:uid="{00000000-0005-0000-0000-000097420000}"/>
    <cellStyle name="Percent 21 3 4" xfId="17814" xr:uid="{00000000-0005-0000-0000-000094420000}"/>
    <cellStyle name="Percent 21 3 5" xfId="21042" xr:uid="{881AE492-4712-409B-B6F8-CF28A03DC7AC}"/>
    <cellStyle name="Percent 21 4" xfId="17818" xr:uid="{00000000-0005-0000-0000-000098420000}"/>
    <cellStyle name="Percent 21 5" xfId="17819" xr:uid="{00000000-0005-0000-0000-000099420000}"/>
    <cellStyle name="Percent 21 6" xfId="17820" xr:uid="{00000000-0005-0000-0000-00009A420000}"/>
    <cellStyle name="Percent 21 7" xfId="17821" xr:uid="{00000000-0005-0000-0000-00009B420000}"/>
    <cellStyle name="Percent 21 8" xfId="17805" xr:uid="{00000000-0005-0000-0000-00008B420000}"/>
    <cellStyle name="Percent 21 9" xfId="20854" xr:uid="{CEA057FF-F01E-41EC-82C8-60FEEB4624A4}"/>
    <cellStyle name="Percent 22" xfId="2623" xr:uid="{00000000-0005-0000-0000-00000F0A0000}"/>
    <cellStyle name="Percent 22 2" xfId="2893" xr:uid="{00000000-0005-0000-0000-0000100A0000}"/>
    <cellStyle name="Percent 22 2 2" xfId="17824" xr:uid="{00000000-0005-0000-0000-00009E420000}"/>
    <cellStyle name="Percent 22 2 2 2" xfId="17825" xr:uid="{00000000-0005-0000-0000-00009F420000}"/>
    <cellStyle name="Percent 22 2 2 2 2" xfId="17826" xr:uid="{00000000-0005-0000-0000-0000A0420000}"/>
    <cellStyle name="Percent 22 2 2 3" xfId="17827" xr:uid="{00000000-0005-0000-0000-0000A1420000}"/>
    <cellStyle name="Percent 22 2 3" xfId="17828" xr:uid="{00000000-0005-0000-0000-0000A2420000}"/>
    <cellStyle name="Percent 22 2 3 2" xfId="17829" xr:uid="{00000000-0005-0000-0000-0000A3420000}"/>
    <cellStyle name="Percent 22 2 4" xfId="17830" xr:uid="{00000000-0005-0000-0000-0000A4420000}"/>
    <cellStyle name="Percent 22 2 5" xfId="17823" xr:uid="{00000000-0005-0000-0000-00009D420000}"/>
    <cellStyle name="Percent 22 2 6" xfId="20965" xr:uid="{50607F45-6171-478D-AD49-9AFF301CD3BF}"/>
    <cellStyle name="Percent 22 3" xfId="2971" xr:uid="{00000000-0005-0000-0000-0000110A0000}"/>
    <cellStyle name="Percent 22 3 2" xfId="17832" xr:uid="{00000000-0005-0000-0000-0000A6420000}"/>
    <cellStyle name="Percent 22 3 2 2" xfId="17833" xr:uid="{00000000-0005-0000-0000-0000A7420000}"/>
    <cellStyle name="Percent 22 3 3" xfId="17834" xr:uid="{00000000-0005-0000-0000-0000A8420000}"/>
    <cellStyle name="Percent 22 3 4" xfId="17831" xr:uid="{00000000-0005-0000-0000-0000A5420000}"/>
    <cellStyle name="Percent 22 3 5" xfId="21043" xr:uid="{CFBEC9E6-A557-4109-A821-4A71C0C1098B}"/>
    <cellStyle name="Percent 22 4" xfId="17835" xr:uid="{00000000-0005-0000-0000-0000A9420000}"/>
    <cellStyle name="Percent 22 5" xfId="17836" xr:uid="{00000000-0005-0000-0000-0000AA420000}"/>
    <cellStyle name="Percent 22 6" xfId="17837" xr:uid="{00000000-0005-0000-0000-0000AB420000}"/>
    <cellStyle name="Percent 22 7" xfId="17838" xr:uid="{00000000-0005-0000-0000-0000AC420000}"/>
    <cellStyle name="Percent 22 8" xfId="17822" xr:uid="{00000000-0005-0000-0000-00009C420000}"/>
    <cellStyle name="Percent 22 9" xfId="20855" xr:uid="{9A025B53-CB41-460C-AD11-C2A1D5E763CA}"/>
    <cellStyle name="Percent 223" xfId="20568" xr:uid="{2A86E31E-F865-4D80-9459-F71F7004523B}"/>
    <cellStyle name="Percent 23" xfId="2624" xr:uid="{00000000-0005-0000-0000-0000120A0000}"/>
    <cellStyle name="Percent 23 2" xfId="17840" xr:uid="{00000000-0005-0000-0000-0000AE420000}"/>
    <cellStyle name="Percent 23 3" xfId="17841" xr:uid="{00000000-0005-0000-0000-0000AF420000}"/>
    <cellStyle name="Percent 23 4" xfId="17842" xr:uid="{00000000-0005-0000-0000-0000B0420000}"/>
    <cellStyle name="Percent 23 5" xfId="17843" xr:uid="{00000000-0005-0000-0000-0000B1420000}"/>
    <cellStyle name="Percent 23 6" xfId="17839" xr:uid="{00000000-0005-0000-0000-0000AD420000}"/>
    <cellStyle name="Percent 24" xfId="17844" xr:uid="{00000000-0005-0000-0000-0000B2420000}"/>
    <cellStyle name="Percent 24 2" xfId="17845" xr:uid="{00000000-0005-0000-0000-0000B3420000}"/>
    <cellStyle name="Percent 24 3" xfId="17846" xr:uid="{00000000-0005-0000-0000-0000B4420000}"/>
    <cellStyle name="Percent 24 4" xfId="17847" xr:uid="{00000000-0005-0000-0000-0000B5420000}"/>
    <cellStyle name="Percent 25" xfId="17848" xr:uid="{00000000-0005-0000-0000-0000B6420000}"/>
    <cellStyle name="Percent 26" xfId="17849" xr:uid="{00000000-0005-0000-0000-0000B7420000}"/>
    <cellStyle name="Percent 27" xfId="17850" xr:uid="{00000000-0005-0000-0000-0000B8420000}"/>
    <cellStyle name="Percent 28" xfId="17851" xr:uid="{00000000-0005-0000-0000-0000B9420000}"/>
    <cellStyle name="Percent 29" xfId="17852" xr:uid="{00000000-0005-0000-0000-0000BA420000}"/>
    <cellStyle name="Percent 3" xfId="2625" xr:uid="{00000000-0005-0000-0000-0000130A0000}"/>
    <cellStyle name="Percent 3 10" xfId="17853" xr:uid="{00000000-0005-0000-0000-0000BC420000}"/>
    <cellStyle name="Percent 3 10 2" xfId="17854" xr:uid="{00000000-0005-0000-0000-0000BD420000}"/>
    <cellStyle name="Percent 3 11" xfId="17855" xr:uid="{00000000-0005-0000-0000-0000BE420000}"/>
    <cellStyle name="Percent 3 12" xfId="17856" xr:uid="{00000000-0005-0000-0000-0000BF420000}"/>
    <cellStyle name="Percent 3 2" xfId="2626" xr:uid="{00000000-0005-0000-0000-0000140A0000}"/>
    <cellStyle name="Percent 3 2 2" xfId="17857" xr:uid="{00000000-0005-0000-0000-0000C1420000}"/>
    <cellStyle name="Percent 3 2 2 2" xfId="17858" xr:uid="{00000000-0005-0000-0000-0000C2420000}"/>
    <cellStyle name="Percent 3 2 2 2 2" xfId="17859" xr:uid="{00000000-0005-0000-0000-0000C3420000}"/>
    <cellStyle name="Percent 3 2 2 2 3" xfId="17860" xr:uid="{00000000-0005-0000-0000-0000C4420000}"/>
    <cellStyle name="Percent 3 2 2 3" xfId="17861" xr:uid="{00000000-0005-0000-0000-0000C5420000}"/>
    <cellStyle name="Percent 3 2 3" xfId="17862" xr:uid="{00000000-0005-0000-0000-0000C6420000}"/>
    <cellStyle name="Percent 3 2 3 2" xfId="17863" xr:uid="{00000000-0005-0000-0000-0000C7420000}"/>
    <cellStyle name="Percent 3 2 4" xfId="17864" xr:uid="{00000000-0005-0000-0000-0000C8420000}"/>
    <cellStyle name="Percent 3 2 5" xfId="17865" xr:uid="{00000000-0005-0000-0000-0000C9420000}"/>
    <cellStyle name="Percent 3 2 6" xfId="5323" xr:uid="{00000000-0005-0000-0000-0000C0420000}"/>
    <cellStyle name="Percent 3 3" xfId="2627" xr:uid="{00000000-0005-0000-0000-0000150A0000}"/>
    <cellStyle name="Percent 3 3 2" xfId="17866" xr:uid="{00000000-0005-0000-0000-0000CB420000}"/>
    <cellStyle name="Percent 3 3 2 2" xfId="17867" xr:uid="{00000000-0005-0000-0000-0000CC420000}"/>
    <cellStyle name="Percent 3 3 2 3" xfId="17868" xr:uid="{00000000-0005-0000-0000-0000CD420000}"/>
    <cellStyle name="Percent 3 3 3" xfId="17869" xr:uid="{00000000-0005-0000-0000-0000CE420000}"/>
    <cellStyle name="Percent 3 3 4" xfId="17870" xr:uid="{00000000-0005-0000-0000-0000CF420000}"/>
    <cellStyle name="Percent 3 3 5" xfId="17871" xr:uid="{00000000-0005-0000-0000-0000D0420000}"/>
    <cellStyle name="Percent 3 3 6" xfId="5322" xr:uid="{00000000-0005-0000-0000-0000CA420000}"/>
    <cellStyle name="Percent 3 4" xfId="17872" xr:uid="{00000000-0005-0000-0000-0000D1420000}"/>
    <cellStyle name="Percent 3 4 2" xfId="17873" xr:uid="{00000000-0005-0000-0000-0000D2420000}"/>
    <cellStyle name="Percent 3 4 3" xfId="17874" xr:uid="{00000000-0005-0000-0000-0000D3420000}"/>
    <cellStyle name="Percent 3 4 4" xfId="17875" xr:uid="{00000000-0005-0000-0000-0000D4420000}"/>
    <cellStyle name="Percent 3 5" xfId="17876" xr:uid="{00000000-0005-0000-0000-0000D5420000}"/>
    <cellStyle name="Percent 3 5 2" xfId="17877" xr:uid="{00000000-0005-0000-0000-0000D6420000}"/>
    <cellStyle name="Percent 3 5 3" xfId="17878" xr:uid="{00000000-0005-0000-0000-0000D7420000}"/>
    <cellStyle name="Percent 3 5 4" xfId="17879" xr:uid="{00000000-0005-0000-0000-0000D8420000}"/>
    <cellStyle name="Percent 3 6" xfId="17880" xr:uid="{00000000-0005-0000-0000-0000D9420000}"/>
    <cellStyle name="Percent 3 6 2" xfId="17881" xr:uid="{00000000-0005-0000-0000-0000DA420000}"/>
    <cellStyle name="Percent 3 6 2 2" xfId="17882" xr:uid="{00000000-0005-0000-0000-0000DB420000}"/>
    <cellStyle name="Percent 3 6 3" xfId="17883" xr:uid="{00000000-0005-0000-0000-0000DC420000}"/>
    <cellStyle name="Percent 3 6 3 2" xfId="28078" xr:uid="{E0FD754F-164C-4B04-A3BC-81A9CF21A9A8}"/>
    <cellStyle name="Percent 3 6 4" xfId="17884" xr:uid="{00000000-0005-0000-0000-0000DD420000}"/>
    <cellStyle name="Percent 3 6 5" xfId="17885" xr:uid="{00000000-0005-0000-0000-0000DE420000}"/>
    <cellStyle name="Percent 3 6 5 2" xfId="28079" xr:uid="{9C57186E-9FC1-4189-8A17-901906807545}"/>
    <cellStyle name="Percent 3 6 6" xfId="17886" xr:uid="{00000000-0005-0000-0000-0000DF420000}"/>
    <cellStyle name="Percent 3 7" xfId="17887" xr:uid="{00000000-0005-0000-0000-0000E0420000}"/>
    <cellStyle name="Percent 3 7 2" xfId="17888" xr:uid="{00000000-0005-0000-0000-0000E1420000}"/>
    <cellStyle name="Percent 3 7 3" xfId="17889" xr:uid="{00000000-0005-0000-0000-0000E2420000}"/>
    <cellStyle name="Percent 3 7 4" xfId="17890" xr:uid="{00000000-0005-0000-0000-0000E3420000}"/>
    <cellStyle name="Percent 3 8" xfId="17891" xr:uid="{00000000-0005-0000-0000-0000E4420000}"/>
    <cellStyle name="Percent 3 8 2" xfId="17892" xr:uid="{00000000-0005-0000-0000-0000E5420000}"/>
    <cellStyle name="Percent 3 8 2 2" xfId="17893" xr:uid="{00000000-0005-0000-0000-0000E6420000}"/>
    <cellStyle name="Percent 3 8 2 2 2" xfId="17894" xr:uid="{00000000-0005-0000-0000-0000E7420000}"/>
    <cellStyle name="Percent 3 8 2 3" xfId="17895" xr:uid="{00000000-0005-0000-0000-0000E8420000}"/>
    <cellStyle name="Percent 3 8 3" xfId="17896" xr:uid="{00000000-0005-0000-0000-0000E9420000}"/>
    <cellStyle name="Percent 3 8 4" xfId="17897" xr:uid="{00000000-0005-0000-0000-0000EA420000}"/>
    <cellStyle name="Percent 3 8 5" xfId="17898" xr:uid="{00000000-0005-0000-0000-0000EB420000}"/>
    <cellStyle name="Percent 3 8 6" xfId="17899" xr:uid="{00000000-0005-0000-0000-0000EC420000}"/>
    <cellStyle name="Percent 3 9" xfId="17900" xr:uid="{00000000-0005-0000-0000-0000ED420000}"/>
    <cellStyle name="Percent 3 9 2" xfId="17901" xr:uid="{00000000-0005-0000-0000-0000EE420000}"/>
    <cellStyle name="Percent 3 9 3" xfId="17902" xr:uid="{00000000-0005-0000-0000-0000EF420000}"/>
    <cellStyle name="Percent 30" xfId="17903" xr:uid="{00000000-0005-0000-0000-0000F0420000}"/>
    <cellStyle name="Percent 31" xfId="17904" xr:uid="{00000000-0005-0000-0000-0000F1420000}"/>
    <cellStyle name="Percent 32" xfId="17905" xr:uid="{00000000-0005-0000-0000-0000F2420000}"/>
    <cellStyle name="Percent 33" xfId="17906" xr:uid="{00000000-0005-0000-0000-0000F3420000}"/>
    <cellStyle name="Percent 34" xfId="17907" xr:uid="{00000000-0005-0000-0000-0000F4420000}"/>
    <cellStyle name="Percent 35" xfId="17908" xr:uid="{00000000-0005-0000-0000-0000F5420000}"/>
    <cellStyle name="Percent 36" xfId="17909" xr:uid="{00000000-0005-0000-0000-0000F6420000}"/>
    <cellStyle name="Percent 37" xfId="17910" xr:uid="{00000000-0005-0000-0000-0000F7420000}"/>
    <cellStyle name="Percent 38" xfId="17911" xr:uid="{00000000-0005-0000-0000-0000F8420000}"/>
    <cellStyle name="Percent 39" xfId="17912" xr:uid="{00000000-0005-0000-0000-0000F9420000}"/>
    <cellStyle name="Percent 4" xfId="2628" xr:uid="{00000000-0005-0000-0000-0000160A0000}"/>
    <cellStyle name="Percent 4 10" xfId="5321" xr:uid="{00000000-0005-0000-0000-0000FA420000}"/>
    <cellStyle name="Percent 4 2" xfId="5320" xr:uid="{00000000-0005-0000-0000-0000FB420000}"/>
    <cellStyle name="Percent 4 2 2" xfId="17913" xr:uid="{00000000-0005-0000-0000-0000FC420000}"/>
    <cellStyle name="Percent 4 2 2 2" xfId="17914" xr:uid="{00000000-0005-0000-0000-0000FD420000}"/>
    <cellStyle name="Percent 4 2 2 2 2" xfId="28080" xr:uid="{B376220F-59A4-4451-9EC6-4266D20261EF}"/>
    <cellStyle name="Percent 4 2 3" xfId="17915" xr:uid="{00000000-0005-0000-0000-0000FE420000}"/>
    <cellStyle name="Percent 4 2 3 2" xfId="17916" xr:uid="{00000000-0005-0000-0000-0000FF420000}"/>
    <cellStyle name="Percent 4 2 3 2 2" xfId="28081" xr:uid="{00955A62-A384-4461-B8B0-AFCD1B3FCF15}"/>
    <cellStyle name="Percent 4 2 4" xfId="17917" xr:uid="{00000000-0005-0000-0000-000000430000}"/>
    <cellStyle name="Percent 4 3" xfId="17918" xr:uid="{00000000-0005-0000-0000-000001430000}"/>
    <cellStyle name="Percent 4 3 2" xfId="17919" xr:uid="{00000000-0005-0000-0000-000002430000}"/>
    <cellStyle name="Percent 4 3 2 2" xfId="17920" xr:uid="{00000000-0005-0000-0000-000003430000}"/>
    <cellStyle name="Percent 4 3 2 3" xfId="17921" xr:uid="{00000000-0005-0000-0000-000004430000}"/>
    <cellStyle name="Percent 4 3 2 4" xfId="17922" xr:uid="{00000000-0005-0000-0000-000005430000}"/>
    <cellStyle name="Percent 4 3 3" xfId="17923" xr:uid="{00000000-0005-0000-0000-000006430000}"/>
    <cellStyle name="Percent 4 3 3 2" xfId="17924" xr:uid="{00000000-0005-0000-0000-000007430000}"/>
    <cellStyle name="Percent 4 3 4" xfId="17925" xr:uid="{00000000-0005-0000-0000-000008430000}"/>
    <cellStyle name="Percent 4 3 5" xfId="17926" xr:uid="{00000000-0005-0000-0000-000009430000}"/>
    <cellStyle name="Percent 4 4" xfId="17927" xr:uid="{00000000-0005-0000-0000-00000A430000}"/>
    <cellStyle name="Percent 4 4 2" xfId="17928" xr:uid="{00000000-0005-0000-0000-00000B430000}"/>
    <cellStyle name="Percent 4 4 3" xfId="17929" xr:uid="{00000000-0005-0000-0000-00000C430000}"/>
    <cellStyle name="Percent 4 4 4" xfId="17930" xr:uid="{00000000-0005-0000-0000-00000D430000}"/>
    <cellStyle name="Percent 4 5" xfId="17931" xr:uid="{00000000-0005-0000-0000-00000E430000}"/>
    <cellStyle name="Percent 4 5 2" xfId="17932" xr:uid="{00000000-0005-0000-0000-00000F430000}"/>
    <cellStyle name="Percent 4 5 3" xfId="17933" xr:uid="{00000000-0005-0000-0000-000010430000}"/>
    <cellStyle name="Percent 4 5 4" xfId="17934" xr:uid="{00000000-0005-0000-0000-000011430000}"/>
    <cellStyle name="Percent 4 6" xfId="17935" xr:uid="{00000000-0005-0000-0000-000012430000}"/>
    <cellStyle name="Percent 4 6 2" xfId="17936" xr:uid="{00000000-0005-0000-0000-000013430000}"/>
    <cellStyle name="Percent 4 6 2 2" xfId="17937" xr:uid="{00000000-0005-0000-0000-000014430000}"/>
    <cellStyle name="Percent 4 6 2 2 2" xfId="17938" xr:uid="{00000000-0005-0000-0000-000015430000}"/>
    <cellStyle name="Percent 4 6 2 3" xfId="17939" xr:uid="{00000000-0005-0000-0000-000016430000}"/>
    <cellStyle name="Percent 4 6 3" xfId="17940" xr:uid="{00000000-0005-0000-0000-000017430000}"/>
    <cellStyle name="Percent 4 6 4" xfId="17941" xr:uid="{00000000-0005-0000-0000-000018430000}"/>
    <cellStyle name="Percent 4 6 5" xfId="17942" xr:uid="{00000000-0005-0000-0000-000019430000}"/>
    <cellStyle name="Percent 4 6 6" xfId="17943" xr:uid="{00000000-0005-0000-0000-00001A430000}"/>
    <cellStyle name="Percent 4 7" xfId="17944" xr:uid="{00000000-0005-0000-0000-00001B430000}"/>
    <cellStyle name="Percent 4 7 2" xfId="17945" xr:uid="{00000000-0005-0000-0000-00001C430000}"/>
    <cellStyle name="Percent 4 8" xfId="17946" xr:uid="{00000000-0005-0000-0000-00001D430000}"/>
    <cellStyle name="Percent 4 9" xfId="17947" xr:uid="{00000000-0005-0000-0000-00001E430000}"/>
    <cellStyle name="Percent 40" xfId="17948" xr:uid="{00000000-0005-0000-0000-00001F430000}"/>
    <cellStyle name="Percent 41" xfId="17949" xr:uid="{00000000-0005-0000-0000-000020430000}"/>
    <cellStyle name="Percent 42" xfId="17950" xr:uid="{00000000-0005-0000-0000-000021430000}"/>
    <cellStyle name="Percent 43" xfId="17951" xr:uid="{00000000-0005-0000-0000-000022430000}"/>
    <cellStyle name="Percent 44" xfId="17952" xr:uid="{00000000-0005-0000-0000-000023430000}"/>
    <cellStyle name="Percent 45" xfId="17953" xr:uid="{00000000-0005-0000-0000-000024430000}"/>
    <cellStyle name="Percent 46" xfId="17954" xr:uid="{00000000-0005-0000-0000-000025430000}"/>
    <cellStyle name="Percent 47" xfId="17955" xr:uid="{00000000-0005-0000-0000-000026430000}"/>
    <cellStyle name="Percent 48" xfId="17956" xr:uid="{00000000-0005-0000-0000-000027430000}"/>
    <cellStyle name="Percent 49" xfId="17957" xr:uid="{00000000-0005-0000-0000-000028430000}"/>
    <cellStyle name="Percent 5" xfId="2629" xr:uid="{00000000-0005-0000-0000-0000170A0000}"/>
    <cellStyle name="Percent 5 2" xfId="2630" xr:uid="{00000000-0005-0000-0000-0000180A0000}"/>
    <cellStyle name="Percent 5 2 2" xfId="17958" xr:uid="{00000000-0005-0000-0000-00002B430000}"/>
    <cellStyle name="Percent 5 2 2 2" xfId="17959" xr:uid="{00000000-0005-0000-0000-00002C430000}"/>
    <cellStyle name="Percent 5 2 2 3" xfId="17960" xr:uid="{00000000-0005-0000-0000-00002D430000}"/>
    <cellStyle name="Percent 5 2 2 4" xfId="17961" xr:uid="{00000000-0005-0000-0000-00002E430000}"/>
    <cellStyle name="Percent 5 2 2 5" xfId="17962" xr:uid="{00000000-0005-0000-0000-00002F430000}"/>
    <cellStyle name="Percent 5 2 3" xfId="17963" xr:uid="{00000000-0005-0000-0000-000030430000}"/>
    <cellStyle name="Percent 5 2 3 2" xfId="17964" xr:uid="{00000000-0005-0000-0000-000031430000}"/>
    <cellStyle name="Percent 5 2 4" xfId="17965" xr:uid="{00000000-0005-0000-0000-000032430000}"/>
    <cellStyle name="Percent 5 2 5" xfId="17966" xr:uid="{00000000-0005-0000-0000-000033430000}"/>
    <cellStyle name="Percent 5 2 6" xfId="5319" xr:uid="{00000000-0005-0000-0000-00002A430000}"/>
    <cellStyle name="Percent 5 3" xfId="2631" xr:uid="{00000000-0005-0000-0000-0000190A0000}"/>
    <cellStyle name="Percent 5 3 2" xfId="17967" xr:uid="{00000000-0005-0000-0000-000035430000}"/>
    <cellStyle name="Percent 5 4" xfId="17968" xr:uid="{00000000-0005-0000-0000-000036430000}"/>
    <cellStyle name="Percent 5 5" xfId="17969" xr:uid="{00000000-0005-0000-0000-000037430000}"/>
    <cellStyle name="Percent 5 6" xfId="17970" xr:uid="{00000000-0005-0000-0000-000038430000}"/>
    <cellStyle name="Percent 50" xfId="17971" xr:uid="{00000000-0005-0000-0000-000039430000}"/>
    <cellStyle name="Percent 51" xfId="17972" xr:uid="{00000000-0005-0000-0000-00003A430000}"/>
    <cellStyle name="Percent 52" xfId="17973" xr:uid="{00000000-0005-0000-0000-00003B430000}"/>
    <cellStyle name="Percent 53" xfId="17974" xr:uid="{00000000-0005-0000-0000-00003C430000}"/>
    <cellStyle name="Percent 54" xfId="17975" xr:uid="{00000000-0005-0000-0000-00003D430000}"/>
    <cellStyle name="Percent 55" xfId="17976" xr:uid="{00000000-0005-0000-0000-00003E430000}"/>
    <cellStyle name="Percent 56" xfId="17977" xr:uid="{00000000-0005-0000-0000-00003F430000}"/>
    <cellStyle name="Percent 57" xfId="17978" xr:uid="{00000000-0005-0000-0000-000040430000}"/>
    <cellStyle name="Percent 58" xfId="17979" xr:uid="{00000000-0005-0000-0000-000041430000}"/>
    <cellStyle name="Percent 59" xfId="17980" xr:uid="{00000000-0005-0000-0000-000042430000}"/>
    <cellStyle name="Percent 6" xfId="2632" xr:uid="{00000000-0005-0000-0000-00001A0A0000}"/>
    <cellStyle name="Percent 6 2" xfId="2633" xr:uid="{00000000-0005-0000-0000-00001B0A0000}"/>
    <cellStyle name="Percent 6 2 2" xfId="17981" xr:uid="{00000000-0005-0000-0000-000045430000}"/>
    <cellStyle name="Percent 6 2 2 2" xfId="17982" xr:uid="{00000000-0005-0000-0000-000046430000}"/>
    <cellStyle name="Percent 6 2 3" xfId="17983" xr:uid="{00000000-0005-0000-0000-000047430000}"/>
    <cellStyle name="Percent 6 2 4" xfId="17984" xr:uid="{00000000-0005-0000-0000-000048430000}"/>
    <cellStyle name="Percent 6 3" xfId="2634" xr:uid="{00000000-0005-0000-0000-00001C0A0000}"/>
    <cellStyle name="Percent 6 3 2" xfId="2894" xr:uid="{00000000-0005-0000-0000-00001D0A0000}"/>
    <cellStyle name="Percent 6 3 2 2" xfId="17987" xr:uid="{00000000-0005-0000-0000-00004B430000}"/>
    <cellStyle name="Percent 6 3 2 2 2" xfId="17988" xr:uid="{00000000-0005-0000-0000-00004C430000}"/>
    <cellStyle name="Percent 6 3 2 3" xfId="17989" xr:uid="{00000000-0005-0000-0000-00004D430000}"/>
    <cellStyle name="Percent 6 3 2 4" xfId="17986" xr:uid="{00000000-0005-0000-0000-00004A430000}"/>
    <cellStyle name="Percent 6 3 2 5" xfId="20966" xr:uid="{86211308-23EA-42F2-8235-90EB712184AA}"/>
    <cellStyle name="Percent 6 3 3" xfId="2972" xr:uid="{00000000-0005-0000-0000-00001E0A0000}"/>
    <cellStyle name="Percent 6 3 3 2" xfId="17991" xr:uid="{00000000-0005-0000-0000-00004F430000}"/>
    <cellStyle name="Percent 6 3 3 3" xfId="17990" xr:uid="{00000000-0005-0000-0000-00004E430000}"/>
    <cellStyle name="Percent 6 3 3 4" xfId="21044" xr:uid="{DCE42153-C2F4-422B-97E6-86CA0CDF29C0}"/>
    <cellStyle name="Percent 6 3 4" xfId="17992" xr:uid="{00000000-0005-0000-0000-000050430000}"/>
    <cellStyle name="Percent 6 3 5" xfId="17993" xr:uid="{00000000-0005-0000-0000-000051430000}"/>
    <cellStyle name="Percent 6 3 6" xfId="17994" xr:uid="{00000000-0005-0000-0000-000052430000}"/>
    <cellStyle name="Percent 6 3 7" xfId="17985" xr:uid="{00000000-0005-0000-0000-000049430000}"/>
    <cellStyle name="Percent 6 3 8" xfId="20857" xr:uid="{47D4A85E-9E74-48F4-85C5-DC234A5705DC}"/>
    <cellStyle name="Percent 6 4" xfId="17995" xr:uid="{00000000-0005-0000-0000-000053430000}"/>
    <cellStyle name="Percent 6 4 2" xfId="17996" xr:uid="{00000000-0005-0000-0000-000054430000}"/>
    <cellStyle name="Percent 6 4 2 2" xfId="17997" xr:uid="{00000000-0005-0000-0000-000055430000}"/>
    <cellStyle name="Percent 6 4 2 2 2" xfId="17998" xr:uid="{00000000-0005-0000-0000-000056430000}"/>
    <cellStyle name="Percent 6 4 2 3" xfId="17999" xr:uid="{00000000-0005-0000-0000-000057430000}"/>
    <cellStyle name="Percent 6 4 3" xfId="18000" xr:uid="{00000000-0005-0000-0000-000058430000}"/>
    <cellStyle name="Percent 6 4 3 2" xfId="18001" xr:uid="{00000000-0005-0000-0000-000059430000}"/>
    <cellStyle name="Percent 6 4 4" xfId="18002" xr:uid="{00000000-0005-0000-0000-00005A430000}"/>
    <cellStyle name="Percent 6 5" xfId="18003" xr:uid="{00000000-0005-0000-0000-00005B430000}"/>
    <cellStyle name="Percent 6 5 2" xfId="18004" xr:uid="{00000000-0005-0000-0000-00005C430000}"/>
    <cellStyle name="Percent 6 6" xfId="18005" xr:uid="{00000000-0005-0000-0000-00005D430000}"/>
    <cellStyle name="Percent 6 7" xfId="18006" xr:uid="{00000000-0005-0000-0000-00005E430000}"/>
    <cellStyle name="Percent 6 8" xfId="5318" xr:uid="{00000000-0005-0000-0000-000043430000}"/>
    <cellStyle name="Percent 60" xfId="18007" xr:uid="{00000000-0005-0000-0000-00005F430000}"/>
    <cellStyle name="Percent 61" xfId="18008" xr:uid="{00000000-0005-0000-0000-000060430000}"/>
    <cellStyle name="Percent 62" xfId="18009" xr:uid="{00000000-0005-0000-0000-000061430000}"/>
    <cellStyle name="Percent 63" xfId="18010" xr:uid="{00000000-0005-0000-0000-000062430000}"/>
    <cellStyle name="Percent 64" xfId="18011" xr:uid="{00000000-0005-0000-0000-000063430000}"/>
    <cellStyle name="Percent 65" xfId="18012" xr:uid="{00000000-0005-0000-0000-000064430000}"/>
    <cellStyle name="Percent 66" xfId="18013" xr:uid="{00000000-0005-0000-0000-000065430000}"/>
    <cellStyle name="Percent 67" xfId="18014" xr:uid="{00000000-0005-0000-0000-000066430000}"/>
    <cellStyle name="Percent 68" xfId="18015" xr:uid="{00000000-0005-0000-0000-000067430000}"/>
    <cellStyle name="Percent 69" xfId="18016" xr:uid="{00000000-0005-0000-0000-000068430000}"/>
    <cellStyle name="Percent 7" xfId="2635" xr:uid="{00000000-0005-0000-0000-00001F0A0000}"/>
    <cellStyle name="Percent 7 2" xfId="5315" xr:uid="{00000000-0005-0000-0000-00006A430000}"/>
    <cellStyle name="Percent 7 2 2" xfId="18017" xr:uid="{00000000-0005-0000-0000-00006B430000}"/>
    <cellStyle name="Percent 7 2 2 2" xfId="18018" xr:uid="{00000000-0005-0000-0000-00006C430000}"/>
    <cellStyle name="Percent 7 2 3" xfId="18019" xr:uid="{00000000-0005-0000-0000-00006D430000}"/>
    <cellStyle name="Percent 7 2 4" xfId="18020" xr:uid="{00000000-0005-0000-0000-00006E430000}"/>
    <cellStyle name="Percent 7 3" xfId="18021" xr:uid="{00000000-0005-0000-0000-00006F430000}"/>
    <cellStyle name="Percent 7 3 2" xfId="18022" xr:uid="{00000000-0005-0000-0000-000070430000}"/>
    <cellStyle name="Percent 7 4" xfId="18023" xr:uid="{00000000-0005-0000-0000-000071430000}"/>
    <cellStyle name="Percent 7 5" xfId="18024" xr:uid="{00000000-0005-0000-0000-000072430000}"/>
    <cellStyle name="Percent 70" xfId="18025" xr:uid="{00000000-0005-0000-0000-000073430000}"/>
    <cellStyle name="Percent 71" xfId="18026" xr:uid="{00000000-0005-0000-0000-000074430000}"/>
    <cellStyle name="Percent 72" xfId="18027" xr:uid="{00000000-0005-0000-0000-000075430000}"/>
    <cellStyle name="Percent 73" xfId="18028" xr:uid="{00000000-0005-0000-0000-000076430000}"/>
    <cellStyle name="Percent 74" xfId="18029" xr:uid="{00000000-0005-0000-0000-000077430000}"/>
    <cellStyle name="Percent 75" xfId="18030" xr:uid="{00000000-0005-0000-0000-000078430000}"/>
    <cellStyle name="Percent 76" xfId="18031" xr:uid="{00000000-0005-0000-0000-000079430000}"/>
    <cellStyle name="Percent 77" xfId="18032" xr:uid="{00000000-0005-0000-0000-00007A430000}"/>
    <cellStyle name="Percent 78" xfId="18033" xr:uid="{00000000-0005-0000-0000-00007B430000}"/>
    <cellStyle name="Percent 79" xfId="18034" xr:uid="{00000000-0005-0000-0000-00007C430000}"/>
    <cellStyle name="Percent 8" xfId="2636" xr:uid="{00000000-0005-0000-0000-0000200A0000}"/>
    <cellStyle name="Percent 8 2" xfId="5313" xr:uid="{00000000-0005-0000-0000-00007E430000}"/>
    <cellStyle name="Percent 8 2 2" xfId="18035" xr:uid="{00000000-0005-0000-0000-00007F430000}"/>
    <cellStyle name="Percent 8 2 2 2" xfId="18036" xr:uid="{00000000-0005-0000-0000-000080430000}"/>
    <cellStyle name="Percent 8 2 3" xfId="18037" xr:uid="{00000000-0005-0000-0000-000081430000}"/>
    <cellStyle name="Percent 8 2 4" xfId="18038" xr:uid="{00000000-0005-0000-0000-000082430000}"/>
    <cellStyle name="Percent 8 3" xfId="18039" xr:uid="{00000000-0005-0000-0000-000083430000}"/>
    <cellStyle name="Percent 8 3 2" xfId="18040" xr:uid="{00000000-0005-0000-0000-000084430000}"/>
    <cellStyle name="Percent 8 3 3" xfId="18041" xr:uid="{00000000-0005-0000-0000-000085430000}"/>
    <cellStyle name="Percent 8 4" xfId="18042" xr:uid="{00000000-0005-0000-0000-000086430000}"/>
    <cellStyle name="Percent 8 4 2" xfId="18043" xr:uid="{00000000-0005-0000-0000-000087430000}"/>
    <cellStyle name="Percent 8 5" xfId="18044" xr:uid="{00000000-0005-0000-0000-000088430000}"/>
    <cellStyle name="Percent 8 6" xfId="18045" xr:uid="{00000000-0005-0000-0000-000089430000}"/>
    <cellStyle name="Percent 8 7" xfId="5314" xr:uid="{00000000-0005-0000-0000-00007D430000}"/>
    <cellStyle name="Percent 80" xfId="18046" xr:uid="{00000000-0005-0000-0000-00008A430000}"/>
    <cellStyle name="Percent 81" xfId="18047" xr:uid="{00000000-0005-0000-0000-00008B430000}"/>
    <cellStyle name="Percent 82" xfId="18048" xr:uid="{00000000-0005-0000-0000-00008C430000}"/>
    <cellStyle name="Percent 83" xfId="18049" xr:uid="{00000000-0005-0000-0000-00008D430000}"/>
    <cellStyle name="Percent 84" xfId="18050" xr:uid="{00000000-0005-0000-0000-00008E430000}"/>
    <cellStyle name="Percent 85" xfId="18051" xr:uid="{00000000-0005-0000-0000-00008F430000}"/>
    <cellStyle name="Percent 86" xfId="18052" xr:uid="{00000000-0005-0000-0000-000090430000}"/>
    <cellStyle name="Percent 87" xfId="18053" xr:uid="{00000000-0005-0000-0000-000091430000}"/>
    <cellStyle name="Percent 88" xfId="5503" xr:uid="{00000000-0005-0000-0000-00008A440000}"/>
    <cellStyle name="Percent 89" xfId="5504" xr:uid="{00000000-0005-0000-0000-0000F34E0000}"/>
    <cellStyle name="Percent 9" xfId="2637" xr:uid="{00000000-0005-0000-0000-0000210A0000}"/>
    <cellStyle name="Percent 9 2" xfId="18054" xr:uid="{00000000-0005-0000-0000-000093430000}"/>
    <cellStyle name="Percent 9 2 2" xfId="18055" xr:uid="{00000000-0005-0000-0000-000094430000}"/>
    <cellStyle name="Percent 9 2 2 2" xfId="18056" xr:uid="{00000000-0005-0000-0000-000095430000}"/>
    <cellStyle name="Percent 9 2 2 2 2" xfId="18057" xr:uid="{00000000-0005-0000-0000-000096430000}"/>
    <cellStyle name="Percent 9 2 2 3" xfId="18058" xr:uid="{00000000-0005-0000-0000-000097430000}"/>
    <cellStyle name="Percent 9 2 2 4" xfId="18059" xr:uid="{00000000-0005-0000-0000-000098430000}"/>
    <cellStyle name="Percent 9 2 3" xfId="18060" xr:uid="{00000000-0005-0000-0000-000099430000}"/>
    <cellStyle name="Percent 9 2 3 2" xfId="18061" xr:uid="{00000000-0005-0000-0000-00009A430000}"/>
    <cellStyle name="Percent 9 2 4" xfId="18062" xr:uid="{00000000-0005-0000-0000-00009B430000}"/>
    <cellStyle name="Percent 9 2 5" xfId="18063" xr:uid="{00000000-0005-0000-0000-00009C430000}"/>
    <cellStyle name="Percent 9 3" xfId="18064" xr:uid="{00000000-0005-0000-0000-00009D430000}"/>
    <cellStyle name="Percent 9 3 2" xfId="18065" xr:uid="{00000000-0005-0000-0000-00009E430000}"/>
    <cellStyle name="Percent 9 3 2 2" xfId="18066" xr:uid="{00000000-0005-0000-0000-00009F430000}"/>
    <cellStyle name="Percent 9 3 3" xfId="18067" xr:uid="{00000000-0005-0000-0000-0000A0430000}"/>
    <cellStyle name="Percent 9 3 4" xfId="18068" xr:uid="{00000000-0005-0000-0000-0000A1430000}"/>
    <cellStyle name="Percent 9 4" xfId="18069" xr:uid="{00000000-0005-0000-0000-0000A2430000}"/>
    <cellStyle name="Percent 9 4 2" xfId="18070" xr:uid="{00000000-0005-0000-0000-0000A3430000}"/>
    <cellStyle name="Percent 9 5" xfId="18071" xr:uid="{00000000-0005-0000-0000-0000A4430000}"/>
    <cellStyle name="Percent 9 6" xfId="18072" xr:uid="{00000000-0005-0000-0000-0000A5430000}"/>
    <cellStyle name="Percent 90" xfId="20538" xr:uid="{F9C4CC58-D932-46EA-87A9-4E1E9AE93362}"/>
    <cellStyle name="Percent 90 2" xfId="20556" xr:uid="{50182F06-16D7-4708-8DE9-26BD47BA791B}"/>
    <cellStyle name="Percent 90 2 2" xfId="28935" xr:uid="{DEF5A5B9-2E29-4FBB-BF05-323119925BF1}"/>
    <cellStyle name="Percent 90 3" xfId="28921" xr:uid="{1F79A6F6-43D8-4184-A22F-08F188C08297}"/>
    <cellStyle name="Percent 91" xfId="20581" xr:uid="{6C381B0B-C747-4EB2-9DAB-1A4E937539BB}"/>
    <cellStyle name="Percent 91 2" xfId="20598" xr:uid="{5F9E3821-E382-41C6-A5F4-749C3157F5F7}"/>
    <cellStyle name="Percent 91 2 2" xfId="28969" xr:uid="{660BF052-0B19-4E4D-A577-49297AC96772}"/>
    <cellStyle name="Percent 91 2 3" xfId="31616" xr:uid="{D194F752-89C3-4914-A3A6-55C13D4D97AC}"/>
    <cellStyle name="Percent 91 2 3 2" xfId="31627" xr:uid="{DE9882AB-C8C8-445E-BAA7-0DAC41A8B7F5}"/>
    <cellStyle name="Percent 91 3" xfId="28952" xr:uid="{B3D5A681-3480-4AD4-BF21-9E828F5FEEB6}"/>
    <cellStyle name="Percent 92" xfId="31610" xr:uid="{CA7D0093-9C5A-49DA-8DC3-0775A6322A1A}"/>
    <cellStyle name="Percent2" xfId="2638" xr:uid="{00000000-0005-0000-0000-0000220A0000}"/>
    <cellStyle name="Percent2 2" xfId="18074" xr:uid="{00000000-0005-0000-0000-0000A7430000}"/>
    <cellStyle name="Percent2 2 2" xfId="18075" xr:uid="{00000000-0005-0000-0000-0000A8430000}"/>
    <cellStyle name="Percent2 3" xfId="18076" xr:uid="{00000000-0005-0000-0000-0000A9430000}"/>
    <cellStyle name="Percent2 4" xfId="18073" xr:uid="{00000000-0005-0000-0000-0000A6430000}"/>
    <cellStyle name="Phone_No" xfId="2639" xr:uid="{00000000-0005-0000-0000-0000230A0000}"/>
    <cellStyle name="Red Text" xfId="2640" xr:uid="{00000000-0005-0000-0000-0000240A0000}"/>
    <cellStyle name="Red Text 2" xfId="18078" xr:uid="{00000000-0005-0000-0000-0000AC430000}"/>
    <cellStyle name="Red Text 2 2" xfId="18079" xr:uid="{00000000-0005-0000-0000-0000AD430000}"/>
    <cellStyle name="Red Text 2 3" xfId="20183" xr:uid="{00000000-0005-0000-0000-0000AC430000}"/>
    <cellStyle name="Red Text 3" xfId="18080" xr:uid="{00000000-0005-0000-0000-0000AE430000}"/>
    <cellStyle name="Red Text 4" xfId="18077" xr:uid="{00000000-0005-0000-0000-0000AB430000}"/>
    <cellStyle name="Remote" xfId="2641" xr:uid="{00000000-0005-0000-0000-0000250A0000}"/>
    <cellStyle name="Revenue" xfId="2642" xr:uid="{00000000-0005-0000-0000-0000260A0000}"/>
    <cellStyle name="RevList" xfId="2643" xr:uid="{00000000-0005-0000-0000-0000270A0000}"/>
    <cellStyle name="s]_x000d__x000a_spooler=no_x000d__x000a_LOAD=C:\CONTROL\VIRUSCAN\VSHWIN.EXE_x000d__x000a_run=_x000d__x000a_Beep=yes_x000d__x000a_NullPort=None_x000d__x000a_BorderWidth=3_x000d__x000a_CursorBlinkRate=530_x000d_" xfId="2644" xr:uid="{00000000-0005-0000-0000-0000280A0000}"/>
    <cellStyle name="s]_x000d__x000a_spooler=no_x000d__x000a_LOAD=C:\CONTROL\VIRUSCAN\VSHWIN.EXE_x000d__x000a_run=_x000d__x000a_Beep=yes_x000d__x000a_NullPort=None_x000d__x000a_BorderWidth=3_x000d__x000a_CursorBlinkRate=530_x000d_ 2" xfId="18081" xr:uid="{00000000-0005-0000-0000-0000B3430000}"/>
    <cellStyle name="s]_x000d__x000a_spooler=no_x000d__x000a_LOAD=C:\CONTROL\VIRUSCAN\VSHWIN.EXE_x000d__x000a_run=_x000d__x000a_Beep=yes_x000d__x000a_NullPort=None_x000d__x000a_BorderWidth=3_x000d__x000a_CursorBlinkRate=530_x000d_ 3" xfId="18082" xr:uid="{00000000-0005-0000-0000-0000B4430000}"/>
    <cellStyle name="Sales_Amt" xfId="2645" xr:uid="{00000000-0005-0000-0000-0000290A0000}"/>
    <cellStyle name="SAPBEXaggData" xfId="2646" xr:uid="{00000000-0005-0000-0000-00002A0A0000}"/>
    <cellStyle name="SAPBEXaggData 10" xfId="29468" xr:uid="{43663748-9ABF-4B6A-8D43-779DB16C0881}"/>
    <cellStyle name="SAPBEXaggData 11" xfId="27702" xr:uid="{711FC9C5-67B0-4FD6-B218-F7B635683239}"/>
    <cellStyle name="SAPBEXaggData 12" xfId="29270" xr:uid="{FE0885AA-3EA8-4CCC-A7BA-C40216B5C7C6}"/>
    <cellStyle name="SAPBEXaggData 2" xfId="2647" xr:uid="{00000000-0005-0000-0000-00002B0A0000}"/>
    <cellStyle name="SAPBEXaggData 2 10" xfId="29466" xr:uid="{E296E435-A580-4593-AF55-775BB37843C1}"/>
    <cellStyle name="SAPBEXaggData 2 2" xfId="2895" xr:uid="{00000000-0005-0000-0000-00002C0A0000}"/>
    <cellStyle name="SAPBEXaggData 2 2 2" xfId="18085" xr:uid="{00000000-0005-0000-0000-0000B9430000}"/>
    <cellStyle name="SAPBEXaggData 2 2 2 2" xfId="18086" xr:uid="{00000000-0005-0000-0000-0000BA430000}"/>
    <cellStyle name="SAPBEXaggData 2 2 2 3" xfId="18087" xr:uid="{00000000-0005-0000-0000-0000BB430000}"/>
    <cellStyle name="SAPBEXaggData 2 2 2 3 2" xfId="20184" xr:uid="{00000000-0005-0000-0000-0000BB430000}"/>
    <cellStyle name="SAPBEXaggData 2 2 2 3 2 2" xfId="28572" xr:uid="{59379732-CA5A-4F2C-9E4C-319AF59F6A70}"/>
    <cellStyle name="SAPBEXaggData 2 2 2 3 2 3" xfId="29978" xr:uid="{7A5E6775-5022-47D5-B90D-C48E24A65546}"/>
    <cellStyle name="SAPBEXaggData 2 2 2 3 2 4" xfId="30499" xr:uid="{F6BC8F08-EA98-47EF-B9A6-AF7F66AA7BA2}"/>
    <cellStyle name="SAPBEXaggData 2 2 2 3 2 5" xfId="31010" xr:uid="{C89C849C-CD74-4DB6-8B03-592362739085}"/>
    <cellStyle name="SAPBEXaggData 2 2 2 3 2 6" xfId="25743" xr:uid="{46763ECF-CCBF-4317-B11E-D225E3E4650F}"/>
    <cellStyle name="SAPBEXaggData 2 2 2 3 3" xfId="28084" xr:uid="{CAA16BDD-1F37-464B-AE8A-221E05D59CD7}"/>
    <cellStyle name="SAPBEXaggData 2 2 2 3 4" xfId="29512" xr:uid="{12D24789-0254-41C3-BB38-60767FBDE93E}"/>
    <cellStyle name="SAPBEXaggData 2 2 2 3 5" xfId="27466" xr:uid="{55F61C44-340C-4E9B-BA1C-96119C9CA8A4}"/>
    <cellStyle name="SAPBEXaggData 2 2 2 3 6" xfId="29238" xr:uid="{FFF5F1B3-4964-4403-8FD1-71730D361858}"/>
    <cellStyle name="SAPBEXaggData 2 2 2 4" xfId="18088" xr:uid="{00000000-0005-0000-0000-0000BC430000}"/>
    <cellStyle name="SAPBEXaggData 2 2 3" xfId="18089" xr:uid="{00000000-0005-0000-0000-0000BD430000}"/>
    <cellStyle name="SAPBEXaggData 2 2 3 2" xfId="18090" xr:uid="{00000000-0005-0000-0000-0000BE430000}"/>
    <cellStyle name="SAPBEXaggData 2 2 3 2 2" xfId="20185" xr:uid="{00000000-0005-0000-0000-0000BE430000}"/>
    <cellStyle name="SAPBEXaggData 2 2 3 2 2 2" xfId="28573" xr:uid="{B3A7AEFB-8C8B-4BD4-B4A0-0E18B961D3D6}"/>
    <cellStyle name="SAPBEXaggData 2 2 3 2 2 3" xfId="29979" xr:uid="{9748A627-4598-4984-9FD2-50B856547E0D}"/>
    <cellStyle name="SAPBEXaggData 2 2 3 2 2 4" xfId="30500" xr:uid="{69AC54BB-C067-4A9A-8E05-5C24986CD7B9}"/>
    <cellStyle name="SAPBEXaggData 2 2 3 2 2 5" xfId="31011" xr:uid="{3F22D449-E376-4217-87EA-717E63A197A2}"/>
    <cellStyle name="SAPBEXaggData 2 2 3 2 2 6" xfId="28069" xr:uid="{735FC627-2842-49D5-A266-BCB56780E28F}"/>
    <cellStyle name="SAPBEXaggData 2 2 3 2 3" xfId="29513" xr:uid="{2A209A04-21D4-489F-B407-3F0EF817A258}"/>
    <cellStyle name="SAPBEXaggData 2 2 3 2 4" xfId="27465" xr:uid="{62D6E36F-2D21-43C4-8951-8B31463B55DF}"/>
    <cellStyle name="SAPBEXaggData 2 2 3 2 5" xfId="29237" xr:uid="{F9EDB6B5-8076-44AE-8BBD-4103282C5764}"/>
    <cellStyle name="SAPBEXaggData 2 2 3 2 6" xfId="26690" xr:uid="{64D0BFBE-DA63-492F-A17D-4208C1001A82}"/>
    <cellStyle name="SAPBEXaggData 2 2 4" xfId="18091" xr:uid="{00000000-0005-0000-0000-0000BF430000}"/>
    <cellStyle name="SAPBEXaggData 2 2 4 2" xfId="20186" xr:uid="{00000000-0005-0000-0000-0000BF430000}"/>
    <cellStyle name="SAPBEXaggData 2 2 4 2 2" xfId="28574" xr:uid="{B1BA6ACA-30F8-4937-99B5-9EA90B5EF8D4}"/>
    <cellStyle name="SAPBEXaggData 2 2 4 2 3" xfId="29980" xr:uid="{4F6EBF49-CE06-4BBB-B6BC-7080D4D3C425}"/>
    <cellStyle name="SAPBEXaggData 2 2 4 2 4" xfId="30501" xr:uid="{A17C3B68-E1BC-4A05-A14C-974688DD0DD9}"/>
    <cellStyle name="SAPBEXaggData 2 2 4 2 5" xfId="31012" xr:uid="{E5CE2802-6992-45AF-9AD0-04966FF89F81}"/>
    <cellStyle name="SAPBEXaggData 2 2 4 2 6" xfId="25744" xr:uid="{E8B6BDF7-B0D2-421E-AD91-AEE54189E8F2}"/>
    <cellStyle name="SAPBEXaggData 2 2 4 3" xfId="28085" xr:uid="{4783AE2D-D4EA-4831-94D8-708F21F50847}"/>
    <cellStyle name="SAPBEXaggData 2 2 4 4" xfId="29514" xr:uid="{F25F8B59-CC89-47D4-9508-72A8B97FD871}"/>
    <cellStyle name="SAPBEXaggData 2 2 4 5" xfId="20841" xr:uid="{48EAC16A-C64B-4890-B61F-B0F4BBA463CD}"/>
    <cellStyle name="SAPBEXaggData 2 2 4 6" xfId="29236" xr:uid="{8E111776-F861-4E17-9544-EAE14D358032}"/>
    <cellStyle name="SAPBEXaggData 2 2 5" xfId="18092" xr:uid="{00000000-0005-0000-0000-0000C0430000}"/>
    <cellStyle name="SAPBEXaggData 2 2 6" xfId="18084" xr:uid="{00000000-0005-0000-0000-0000B8430000}"/>
    <cellStyle name="SAPBEXaggData 2 2 7" xfId="20967" xr:uid="{3B524726-7A33-4088-813A-ED42DE6D96B5}"/>
    <cellStyle name="SAPBEXaggData 2 2 8" xfId="27871" xr:uid="{A1A08364-1AF6-40C7-973D-2A34459B072A}"/>
    <cellStyle name="SAPBEXaggData 2 2 9" xfId="29360" xr:uid="{C847C099-C293-4CEE-8C6D-64CC7FA18881}"/>
    <cellStyle name="SAPBEXaggData 2 3" xfId="18093" xr:uid="{00000000-0005-0000-0000-0000C1430000}"/>
    <cellStyle name="SAPBEXaggData 2 3 2" xfId="18094" xr:uid="{00000000-0005-0000-0000-0000C2430000}"/>
    <cellStyle name="SAPBEXaggData 2 3 3" xfId="18095" xr:uid="{00000000-0005-0000-0000-0000C3430000}"/>
    <cellStyle name="SAPBEXaggData 2 3 3 2" xfId="20187" xr:uid="{00000000-0005-0000-0000-0000C3430000}"/>
    <cellStyle name="SAPBEXaggData 2 3 3 2 2" xfId="28575" xr:uid="{0ECA881A-5855-4EB2-B291-C6CE7E4B9D05}"/>
    <cellStyle name="SAPBEXaggData 2 3 3 2 3" xfId="29981" xr:uid="{59784FCE-35D1-40BE-A501-C534D1A0CAF4}"/>
    <cellStyle name="SAPBEXaggData 2 3 3 2 4" xfId="30502" xr:uid="{F44DFD81-BD6E-4F63-AD58-CF19EA44FA45}"/>
    <cellStyle name="SAPBEXaggData 2 3 3 2 5" xfId="31013" xr:uid="{024EAA23-4E73-4732-9E0A-0C3AAFEF9769}"/>
    <cellStyle name="SAPBEXaggData 2 3 3 2 6" xfId="20735" xr:uid="{0F101053-0FFA-455E-A672-C62476697F93}"/>
    <cellStyle name="SAPBEXaggData 2 3 3 3" xfId="28086" xr:uid="{6CDEC3F1-17F3-48C5-9412-ADEA33C0494E}"/>
    <cellStyle name="SAPBEXaggData 2 3 3 4" xfId="29515" xr:uid="{09D8E0E9-66C0-4F69-874F-B674675AD7E7}"/>
    <cellStyle name="SAPBEXaggData 2 3 3 5" xfId="27461" xr:uid="{2ED1C8D6-B7D2-4ECE-A477-4A9770C135AF}"/>
    <cellStyle name="SAPBEXaggData 2 3 3 6" xfId="29235" xr:uid="{659D5C39-4DD6-42B6-8188-420D7CFE5D16}"/>
    <cellStyle name="SAPBEXaggData 2 3 4" xfId="18096" xr:uid="{00000000-0005-0000-0000-0000C4430000}"/>
    <cellStyle name="SAPBEXaggData 2 4" xfId="18097" xr:uid="{00000000-0005-0000-0000-0000C5430000}"/>
    <cellStyle name="SAPBEXaggData 2 4 2" xfId="18098" xr:uid="{00000000-0005-0000-0000-0000C6430000}"/>
    <cellStyle name="SAPBEXaggData 2 4 2 2" xfId="20188" xr:uid="{00000000-0005-0000-0000-0000C6430000}"/>
    <cellStyle name="SAPBEXaggData 2 4 2 2 2" xfId="28576" xr:uid="{59F6C84F-9CE2-47B9-8BEC-0914E831AA6E}"/>
    <cellStyle name="SAPBEXaggData 2 4 2 2 3" xfId="29982" xr:uid="{0890DF85-233B-48E8-8A33-A3867BC92642}"/>
    <cellStyle name="SAPBEXaggData 2 4 2 2 4" xfId="30503" xr:uid="{D477A3BD-CF2A-445C-921F-331134745E38}"/>
    <cellStyle name="SAPBEXaggData 2 4 2 2 5" xfId="31014" xr:uid="{3A0E6BF0-DCE7-4775-9A84-DF732509FCB4}"/>
    <cellStyle name="SAPBEXaggData 2 4 2 2 6" xfId="29503" xr:uid="{AE61D807-D0E5-4DC2-A009-AD9B22CB9770}"/>
    <cellStyle name="SAPBEXaggData 2 4 2 3" xfId="28087" xr:uid="{68516433-3C5B-4E2D-9004-E9C6B45E14F7}"/>
    <cellStyle name="SAPBEXaggData 2 4 2 4" xfId="29516" xr:uid="{6D0A8301-005C-4355-B7A2-55D22A88A144}"/>
    <cellStyle name="SAPBEXaggData 2 4 2 5" xfId="27457" xr:uid="{8B45D016-F099-4BC0-AC61-0C2130692A1E}"/>
    <cellStyle name="SAPBEXaggData 2 4 2 6" xfId="29234" xr:uid="{D9D6266E-2A15-4B83-BE8E-2B68031DCD67}"/>
    <cellStyle name="SAPBEXaggData 2 5" xfId="18099" xr:uid="{00000000-0005-0000-0000-0000C7430000}"/>
    <cellStyle name="SAPBEXaggData 2 5 2" xfId="20189" xr:uid="{00000000-0005-0000-0000-0000C7430000}"/>
    <cellStyle name="SAPBEXaggData 2 5 2 2" xfId="28577" xr:uid="{06B767B1-7865-4426-955F-AB3803DC02A2}"/>
    <cellStyle name="SAPBEXaggData 2 5 2 3" xfId="29983" xr:uid="{EA877589-372F-4D7A-8B05-5561CDD93D11}"/>
    <cellStyle name="SAPBEXaggData 2 5 2 4" xfId="30504" xr:uid="{02B39AFD-8738-46F8-A3D2-D8847AA1B155}"/>
    <cellStyle name="SAPBEXaggData 2 5 2 5" xfId="31015" xr:uid="{7ADBAC7E-BE0C-431C-BE95-A126F864A2AE}"/>
    <cellStyle name="SAPBEXaggData 2 5 2 6" xfId="26798" xr:uid="{F781B4D8-4823-4C56-9365-7F877DBF1424}"/>
    <cellStyle name="SAPBEXaggData 2 5 3" xfId="29517" xr:uid="{6CF94B45-725D-4D8D-93D5-9A76D9FC1D22}"/>
    <cellStyle name="SAPBEXaggData 2 5 4" xfId="27455" xr:uid="{55BA6349-82D7-496D-9B51-3E06E18E3003}"/>
    <cellStyle name="SAPBEXaggData 2 5 5" xfId="29233" xr:uid="{347E9EA3-767E-41DB-909A-200F48FC4D9E}"/>
    <cellStyle name="SAPBEXaggData 2 5 6" xfId="26687" xr:uid="{C5C654D2-E33A-4907-8B40-B38E28959975}"/>
    <cellStyle name="SAPBEXaggData 2 6" xfId="18100" xr:uid="{00000000-0005-0000-0000-0000C8430000}"/>
    <cellStyle name="SAPBEXaggData 2 7" xfId="18083" xr:uid="{00000000-0005-0000-0000-0000B7430000}"/>
    <cellStyle name="SAPBEXaggData 2 8" xfId="20858" xr:uid="{8B61BAE0-77D6-46B6-8035-EA566C955774}"/>
    <cellStyle name="SAPBEXaggData 2 9" xfId="27998" xr:uid="{20408C7C-9F53-4845-85CA-CAA8B07251F7}"/>
    <cellStyle name="SAPBEXaggData 3" xfId="18101" xr:uid="{00000000-0005-0000-0000-0000C9430000}"/>
    <cellStyle name="SAPBEXaggData 3 2" xfId="18102" xr:uid="{00000000-0005-0000-0000-0000CA430000}"/>
    <cellStyle name="SAPBEXaggData 3 2 2" xfId="18103" xr:uid="{00000000-0005-0000-0000-0000CB430000}"/>
    <cellStyle name="SAPBEXaggData 3 2 2 2" xfId="20190" xr:uid="{00000000-0005-0000-0000-0000CB430000}"/>
    <cellStyle name="SAPBEXaggData 3 2 2 2 2" xfId="28578" xr:uid="{F2893400-DAF3-4368-876A-0676898E29E2}"/>
    <cellStyle name="SAPBEXaggData 3 2 2 2 3" xfId="29984" xr:uid="{401CDD8A-C1BB-48A2-A5DF-28CD37EC13ED}"/>
    <cellStyle name="SAPBEXaggData 3 2 2 2 4" xfId="30505" xr:uid="{269E9FBF-F7CF-48E7-BFE8-DC4D79F79DE8}"/>
    <cellStyle name="SAPBEXaggData 3 2 2 2 5" xfId="31016" xr:uid="{D1EDE582-BB10-48CE-BF7B-58875149EDE9}"/>
    <cellStyle name="SAPBEXaggData 3 2 2 2 6" xfId="25755" xr:uid="{1C524CE0-E76B-43FA-AB43-ADA1FAFB7A83}"/>
    <cellStyle name="SAPBEXaggData 3 2 2 3" xfId="28088" xr:uid="{BDB8FFBB-FEFE-49A6-9F84-CE2BFDC713B8}"/>
    <cellStyle name="SAPBEXaggData 3 2 2 4" xfId="29518" xr:uid="{3648A40D-0EC8-4E2B-8227-86A55EA005B6}"/>
    <cellStyle name="SAPBEXaggData 3 2 2 5" xfId="28502" xr:uid="{367EB30E-A597-4377-9D94-69A781D03872}"/>
    <cellStyle name="SAPBEXaggData 3 2 2 6" xfId="29232" xr:uid="{2EE577F8-7415-43F6-9611-0FFFDAA90322}"/>
    <cellStyle name="SAPBEXaggData 3 3" xfId="18104" xr:uid="{00000000-0005-0000-0000-0000CC430000}"/>
    <cellStyle name="SAPBEXaggData 3 3 2" xfId="20191" xr:uid="{00000000-0005-0000-0000-0000CC430000}"/>
    <cellStyle name="SAPBEXaggData 3 3 2 2" xfId="28579" xr:uid="{B99F206D-33BE-4E60-9948-2BBC3959006E}"/>
    <cellStyle name="SAPBEXaggData 3 3 2 3" xfId="29985" xr:uid="{0D4ED7DB-64F5-4D9A-BB4F-0344185BB613}"/>
    <cellStyle name="SAPBEXaggData 3 3 2 4" xfId="30506" xr:uid="{97BE6CA8-B951-4C5E-824D-418D1FA3F409}"/>
    <cellStyle name="SAPBEXaggData 3 3 3" xfId="28089" xr:uid="{197CEC6B-7411-4BBE-8271-C2269FD25F23}"/>
    <cellStyle name="SAPBEXaggData 3 3 4" xfId="29519" xr:uid="{4101F23E-2DEC-48F3-9527-58DE61C2F5FA}"/>
    <cellStyle name="SAPBEXaggData 3 3 5" xfId="27454" xr:uid="{F88D7A85-982E-419A-BAE2-328E40A8B9C1}"/>
    <cellStyle name="SAPBEXaggData 3 4" xfId="18105" xr:uid="{00000000-0005-0000-0000-0000CD430000}"/>
    <cellStyle name="SAPBEXaggData 3 4 2" xfId="20192" xr:uid="{00000000-0005-0000-0000-0000CD430000}"/>
    <cellStyle name="SAPBEXaggData 3 4 2 2" xfId="28580" xr:uid="{5E3C68D4-5210-4103-B619-42F69BC7EB4F}"/>
    <cellStyle name="SAPBEXaggData 3 4 2 3" xfId="29986" xr:uid="{B1DFB4C1-F17D-4080-B03E-15FCD604DAAB}"/>
    <cellStyle name="SAPBEXaggData 3 4 2 4" xfId="30507" xr:uid="{90BFA66E-8314-4260-8F30-BF256A1A4B33}"/>
    <cellStyle name="SAPBEXaggData 3 4 2 5" xfId="31017" xr:uid="{5C5D93CE-04C4-4A7D-8B24-621437FD09CD}"/>
    <cellStyle name="SAPBEXaggData 3 4 2 6" xfId="28077" xr:uid="{4EF22E47-1EF7-46F9-9DD6-851CCA3C4654}"/>
    <cellStyle name="SAPBEXaggData 3 4 3" xfId="29520" xr:uid="{DE9F004D-430D-42F6-9ED5-DC3A36A485E8}"/>
    <cellStyle name="SAPBEXaggData 3 4 4" xfId="27453" xr:uid="{CFC61089-468F-4C47-8C22-C4B7C0C7E7CC}"/>
    <cellStyle name="SAPBEXaggData 3 4 5" xfId="29231" xr:uid="{AFF1E955-5ADE-4D15-9559-746308AA6C66}"/>
    <cellStyle name="SAPBEXaggData 3 4 6" xfId="26685" xr:uid="{3EFC9FAD-90C9-4148-8167-7DAF1FF1C172}"/>
    <cellStyle name="SAPBEXaggData 3 5" xfId="18106" xr:uid="{00000000-0005-0000-0000-0000CE430000}"/>
    <cellStyle name="SAPBEXaggData 4" xfId="18107" xr:uid="{00000000-0005-0000-0000-0000CF430000}"/>
    <cellStyle name="SAPBEXaggData 4 2" xfId="18108" xr:uid="{00000000-0005-0000-0000-0000D0430000}"/>
    <cellStyle name="SAPBEXaggData 4 3" xfId="20193" xr:uid="{00000000-0005-0000-0000-0000CF430000}"/>
    <cellStyle name="SAPBEXaggData 4 3 2" xfId="28581" xr:uid="{1941EE1F-9980-4DEA-BA9D-19BF5BB39B89}"/>
    <cellStyle name="SAPBEXaggData 4 3 3" xfId="29987" xr:uid="{DAB059A7-9825-46F3-A403-CC5C2C685682}"/>
    <cellStyle name="SAPBEXaggData 4 3 4" xfId="30508" xr:uid="{9C353A0B-4211-4EA9-8428-195AC5FAB2FB}"/>
    <cellStyle name="SAPBEXaggData 4 3 5" xfId="31018" xr:uid="{EC960639-DE2A-42A1-8FB8-35AF4152315F}"/>
    <cellStyle name="SAPBEXaggData 4 3 6" xfId="20856" xr:uid="{867313B9-363D-4D7A-A902-B71B4762B764}"/>
    <cellStyle name="SAPBEXaggData 4 4" xfId="29521" xr:uid="{EB5CC939-23CC-4ECE-9C3B-1266C735EA35}"/>
    <cellStyle name="SAPBEXaggData 4 5" xfId="20840" xr:uid="{017FD581-15F7-48DB-9EAA-FC4D9642DBBE}"/>
    <cellStyle name="SAPBEXaggData 4 6" xfId="29230" xr:uid="{27951E66-9A04-49AD-A490-6BEBC020C962}"/>
    <cellStyle name="SAPBEXaggData 4 7" xfId="26683" xr:uid="{4BD7D145-A0E8-44DA-ABFF-8BD5339801E1}"/>
    <cellStyle name="SAPBEXaggData 5" xfId="18109" xr:uid="{00000000-0005-0000-0000-0000D1430000}"/>
    <cellStyle name="SAPBEXaggData 6" xfId="18110" xr:uid="{00000000-0005-0000-0000-0000D2430000}"/>
    <cellStyle name="SAPBEXaggData 6 2" xfId="20194" xr:uid="{00000000-0005-0000-0000-0000D2430000}"/>
    <cellStyle name="SAPBEXaggData 6 2 2" xfId="28582" xr:uid="{44D19F20-D5C2-4DAE-BC3E-7D6E4D26DFAF}"/>
    <cellStyle name="SAPBEXaggData 6 2 3" xfId="29988" xr:uid="{B57F5B8D-AE8B-4D7C-BFAB-50AA0AF05441}"/>
    <cellStyle name="SAPBEXaggData 6 2 4" xfId="30509" xr:uid="{A83E6E19-2FC5-40C4-AD8E-4C93C58DC09A}"/>
    <cellStyle name="SAPBEXaggData 6 2 5" xfId="31019" xr:uid="{DC861A1A-B28C-4BF6-95F8-ED07D21E0A0C}"/>
    <cellStyle name="SAPBEXaggData 6 2 6" xfId="25754" xr:uid="{D44231CB-A179-4EE3-BBA5-79A2FF180886}"/>
    <cellStyle name="SAPBEXaggData 6 3" xfId="29522" xr:uid="{E8245D97-B9D8-4BFC-847B-4F33A6DFFE60}"/>
    <cellStyle name="SAPBEXaggData 6 4" xfId="27450" xr:uid="{689A84A8-4FF0-4159-B1FF-C462804D357B}"/>
    <cellStyle name="SAPBEXaggData 6 5" xfId="29229" xr:uid="{A122A859-1C4B-424C-8343-8BADD145ED57}"/>
    <cellStyle name="SAPBEXaggData 6 6" xfId="26682" xr:uid="{386B5AE7-6912-4AD2-81AE-307653662CFC}"/>
    <cellStyle name="SAPBEXaggData 7" xfId="18111" xr:uid="{00000000-0005-0000-0000-0000D3430000}"/>
    <cellStyle name="SAPBEXaggData 8" xfId="13621" xr:uid="{00000000-0005-0000-0000-0000B6430000}"/>
    <cellStyle name="SAPBEXaggData 8 2" xfId="26790" xr:uid="{6CE28E41-2654-4315-BA8C-DF6C7FC3B6FF}"/>
    <cellStyle name="SAPBEXaggData 8 3" xfId="28978" xr:uid="{A75CB768-C842-4763-89C3-1F8F809AEE82}"/>
    <cellStyle name="SAPBEXaggData 8 4" xfId="20772" xr:uid="{BBC9CCD1-3CEA-46B9-9644-0591668C8E84}"/>
    <cellStyle name="SAPBEXaggData 8 5" xfId="28097" xr:uid="{5B119CCF-EF6C-4271-8349-B7429CAA4199}"/>
    <cellStyle name="SAPBEXaggData 8 6" xfId="28501" xr:uid="{7C9E1872-C9E0-4EA4-A65A-E6E377194345}"/>
    <cellStyle name="SAPBEXaggData 9" xfId="27999" xr:uid="{58230137-6CC8-42B6-A427-9DAC324A4EEB}"/>
    <cellStyle name="SAPBEXaggData_App b.3 Unspent_" xfId="2648" xr:uid="{00000000-0005-0000-0000-00002D0A0000}"/>
    <cellStyle name="SAPBEXaggDataEmph" xfId="2649" xr:uid="{00000000-0005-0000-0000-00002E0A0000}"/>
    <cellStyle name="SAPBEXaggDataEmph 10" xfId="27703" xr:uid="{0E907E07-2B2E-4645-A944-A202312FAC3C}"/>
    <cellStyle name="SAPBEXaggDataEmph 11" xfId="29271" xr:uid="{FCF26688-A691-4777-8ECF-D46551309E21}"/>
    <cellStyle name="SAPBEXaggDataEmph 2" xfId="2650" xr:uid="{00000000-0005-0000-0000-00002F0A0000}"/>
    <cellStyle name="SAPBEXaggDataEmph 2 10" xfId="28026" xr:uid="{DB4E7378-11DE-48B3-89AC-D3AA5B1C61B9}"/>
    <cellStyle name="SAPBEXaggDataEmph 2 2" xfId="18114" xr:uid="{00000000-0005-0000-0000-0000D6430000}"/>
    <cellStyle name="SAPBEXaggDataEmph 2 2 2" xfId="18115" xr:uid="{00000000-0005-0000-0000-0000D7430000}"/>
    <cellStyle name="SAPBEXaggDataEmph 2 2 2 2" xfId="20195" xr:uid="{00000000-0005-0000-0000-0000D7430000}"/>
    <cellStyle name="SAPBEXaggDataEmph 2 2 2 2 2" xfId="28583" xr:uid="{1CB150E4-8EB9-4D36-9602-CBCCE0FA33DE}"/>
    <cellStyle name="SAPBEXaggDataEmph 2 2 2 2 3" xfId="29989" xr:uid="{B6CA71F5-D9A8-45D8-A626-181B800847A6}"/>
    <cellStyle name="SAPBEXaggDataEmph 2 2 2 2 4" xfId="30510" xr:uid="{86FDFDBA-F2DA-48D0-A5BB-1B95E743A5D9}"/>
    <cellStyle name="SAPBEXaggDataEmph 2 2 2 2 5" xfId="31020" xr:uid="{AB8A2B6D-369A-472C-AC82-812989ABA2CB}"/>
    <cellStyle name="SAPBEXaggDataEmph 2 2 2 2 6" xfId="25753" xr:uid="{98EC76E3-289E-4DCF-B0FB-26BF6C0B5395}"/>
    <cellStyle name="SAPBEXaggDataEmph 2 2 2 3" xfId="28090" xr:uid="{904BEBCC-36A3-4621-872D-20CA06E879CE}"/>
    <cellStyle name="SAPBEXaggDataEmph 2 2 2 4" xfId="29523" xr:uid="{6CE8BF08-B6BA-43C6-B62F-EB795C95BFD4}"/>
    <cellStyle name="SAPBEXaggDataEmph 2 2 2 5" xfId="27445" xr:uid="{E29C37A3-EEC8-4041-B699-3AA1735C8EED}"/>
    <cellStyle name="SAPBEXaggDataEmph 2 2 2 6" xfId="29228" xr:uid="{4717A81F-254A-4E2D-AA10-903DEE5A1922}"/>
    <cellStyle name="SAPBEXaggDataEmph 2 3" xfId="18116" xr:uid="{00000000-0005-0000-0000-0000D8430000}"/>
    <cellStyle name="SAPBEXaggDataEmph 2 3 2" xfId="20196" xr:uid="{00000000-0005-0000-0000-0000D8430000}"/>
    <cellStyle name="SAPBEXaggDataEmph 2 3 2 2" xfId="28584" xr:uid="{E3E087CE-FB97-407F-B454-87AC2FF3FFF2}"/>
    <cellStyle name="SAPBEXaggDataEmph 2 3 2 3" xfId="29990" xr:uid="{B241A5D6-808F-48C2-AFA9-A193C6405C82}"/>
    <cellStyle name="SAPBEXaggDataEmph 2 3 2 4" xfId="30511" xr:uid="{8F295BC7-EFED-4CCA-AE93-2A2D48689C52}"/>
    <cellStyle name="SAPBEXaggDataEmph 2 3 2 5" xfId="31021" xr:uid="{8B1728CD-58AD-4B7C-8BBA-28C5233A774D}"/>
    <cellStyle name="SAPBEXaggDataEmph 2 3 2 6" xfId="30931" xr:uid="{BC690A5B-8058-4F55-BF25-0DA4FE0DE874}"/>
    <cellStyle name="SAPBEXaggDataEmph 2 3 3" xfId="28091" xr:uid="{2C740229-24E2-4608-81E6-185F5068E8BF}"/>
    <cellStyle name="SAPBEXaggDataEmph 2 3 4" xfId="29524" xr:uid="{2D16DC84-AF56-4EBD-BFFB-13B00C3E2234}"/>
    <cellStyle name="SAPBEXaggDataEmph 2 3 5" xfId="27442" xr:uid="{51C70D1E-56A3-46FD-9B47-D0F2C7C7208F}"/>
    <cellStyle name="SAPBEXaggDataEmph 2 3 6" xfId="29227" xr:uid="{FAE46B43-48AD-445B-9781-9FC5DD4B2E93}"/>
    <cellStyle name="SAPBEXaggDataEmph 2 4" xfId="18117" xr:uid="{00000000-0005-0000-0000-0000D9430000}"/>
    <cellStyle name="SAPBEXaggDataEmph 2 5" xfId="18113" xr:uid="{00000000-0005-0000-0000-0000D5430000}"/>
    <cellStyle name="SAPBEXaggDataEmph 2 6" xfId="20859" xr:uid="{BE507ACC-BA59-42E7-B195-0561A92CF792}"/>
    <cellStyle name="SAPBEXaggDataEmph 2 7" xfId="27996" xr:uid="{618FDFEC-D876-4937-BC8D-D1BA766DB1C9}"/>
    <cellStyle name="SAPBEXaggDataEmph 2 8" xfId="29465" xr:uid="{091610A6-138F-461A-8001-ECAED055FCD6}"/>
    <cellStyle name="SAPBEXaggDataEmph 2 9" xfId="27704" xr:uid="{17A44391-3CD4-43CE-A085-854951942B45}"/>
    <cellStyle name="SAPBEXaggDataEmph 3" xfId="18118" xr:uid="{00000000-0005-0000-0000-0000DA430000}"/>
    <cellStyle name="SAPBEXaggDataEmph 3 2" xfId="18119" xr:uid="{00000000-0005-0000-0000-0000DB430000}"/>
    <cellStyle name="SAPBEXaggDataEmph 3 3" xfId="18120" xr:uid="{00000000-0005-0000-0000-0000DC430000}"/>
    <cellStyle name="SAPBEXaggDataEmph 3 3 2" xfId="20197" xr:uid="{00000000-0005-0000-0000-0000DC430000}"/>
    <cellStyle name="SAPBEXaggDataEmph 3 3 2 2" xfId="28585" xr:uid="{7C198713-8B52-44FD-8E3E-B589D7775761}"/>
    <cellStyle name="SAPBEXaggDataEmph 3 3 2 3" xfId="29991" xr:uid="{EC084C3F-6AB0-42F0-838E-848E5FFE21E7}"/>
    <cellStyle name="SAPBEXaggDataEmph 3 3 2 4" xfId="30512" xr:uid="{59DB5CB6-EF33-4468-AA5F-1F3EF8C708A9}"/>
    <cellStyle name="SAPBEXaggDataEmph 3 3 2 5" xfId="31022" xr:uid="{C91039F7-2DE7-4720-A753-327229866543}"/>
    <cellStyle name="SAPBEXaggDataEmph 3 3 2 6" xfId="28076" xr:uid="{03A1A894-0EF8-4248-8D35-8353FBB0E1F8}"/>
    <cellStyle name="SAPBEXaggDataEmph 3 3 3" xfId="29525" xr:uid="{FBEAE0A5-D89E-484B-A819-C385D969A179}"/>
    <cellStyle name="SAPBEXaggDataEmph 3 3 4" xfId="27441" xr:uid="{9D62BECF-854C-4765-A61C-7C5343A33162}"/>
    <cellStyle name="SAPBEXaggDataEmph 3 3 5" xfId="29226" xr:uid="{F10708CB-1603-446B-8CA4-AC636B9580DC}"/>
    <cellStyle name="SAPBEXaggDataEmph 3 3 6" xfId="26678" xr:uid="{B1050F0D-3A82-4CC4-B226-451721D9A041}"/>
    <cellStyle name="SAPBEXaggDataEmph 3 4" xfId="18121" xr:uid="{00000000-0005-0000-0000-0000DD430000}"/>
    <cellStyle name="SAPBEXaggDataEmph 3 4 2" xfId="20198" xr:uid="{00000000-0005-0000-0000-0000DD430000}"/>
    <cellStyle name="SAPBEXaggDataEmph 3 4 2 2" xfId="28586" xr:uid="{0096C651-3E96-4D9F-AE5F-AAF38C8907D2}"/>
    <cellStyle name="SAPBEXaggDataEmph 3 4 2 3" xfId="29992" xr:uid="{04830904-AB75-43D4-9FCF-D7D63E7AB973}"/>
    <cellStyle name="SAPBEXaggDataEmph 3 4 2 4" xfId="30513" xr:uid="{3A07D0F5-6B48-43DD-9B74-D24473CA9CD0}"/>
    <cellStyle name="SAPBEXaggDataEmph 3 4 2 5" xfId="31023" xr:uid="{9313F63E-AA05-4355-AE09-3A0C491E9320}"/>
    <cellStyle name="SAPBEXaggDataEmph 3 4 2 6" xfId="28070" xr:uid="{EB55F113-B11B-4892-9EA9-63EC595ABF14}"/>
    <cellStyle name="SAPBEXaggDataEmph 3 4 3" xfId="29526" xr:uid="{DDD41D20-57C3-428D-BA7D-591EC1348A77}"/>
    <cellStyle name="SAPBEXaggDataEmph 3 4 4" xfId="27440" xr:uid="{02A49841-0F08-4233-866C-72DA2550173D}"/>
    <cellStyle name="SAPBEXaggDataEmph 3 4 5" xfId="29225" xr:uid="{D71A15DC-EBE5-4736-833C-EF33D0ED3B78}"/>
    <cellStyle name="SAPBEXaggDataEmph 3 4 6" xfId="26677" xr:uid="{75A0799D-06B9-4150-A4F0-64E8FEE5188E}"/>
    <cellStyle name="SAPBEXaggDataEmph 3 5" xfId="18122" xr:uid="{00000000-0005-0000-0000-0000DE430000}"/>
    <cellStyle name="SAPBEXaggDataEmph 4" xfId="18123" xr:uid="{00000000-0005-0000-0000-0000DF430000}"/>
    <cellStyle name="SAPBEXaggDataEmph 4 2" xfId="18124" xr:uid="{00000000-0005-0000-0000-0000E0430000}"/>
    <cellStyle name="SAPBEXaggDataEmph 4 2 2" xfId="20199" xr:uid="{00000000-0005-0000-0000-0000E0430000}"/>
    <cellStyle name="SAPBEXaggDataEmph 4 2 2 2" xfId="28587" xr:uid="{1E01C7AC-9BD5-40A5-9AD0-8602835DE55B}"/>
    <cellStyle name="SAPBEXaggDataEmph 4 2 2 3" xfId="29993" xr:uid="{793CB18E-0248-4B64-A6A4-99DD498A4924}"/>
    <cellStyle name="SAPBEXaggDataEmph 4 2 2 4" xfId="30514" xr:uid="{4227F005-1F17-46CC-A607-31CB470BF93B}"/>
    <cellStyle name="SAPBEXaggDataEmph 4 2 2 5" xfId="31024" xr:uid="{C8E36FCE-0B25-4650-A735-3BC933083DDA}"/>
    <cellStyle name="SAPBEXaggDataEmph 4 2 2 6" xfId="25745" xr:uid="{E21FA2EA-865D-4F93-A8ED-C953E2E70881}"/>
    <cellStyle name="SAPBEXaggDataEmph 4 2 3" xfId="29527" xr:uid="{FE57E232-3974-4C87-8407-6AACB7023BD4}"/>
    <cellStyle name="SAPBEXaggDataEmph 4 2 4" xfId="27438" xr:uid="{037E184C-78D5-4994-B067-A5546DAD623A}"/>
    <cellStyle name="SAPBEXaggDataEmph 4 2 5" xfId="29224" xr:uid="{E7E0EC3B-BF8B-49A8-8531-5324DF5D114A}"/>
    <cellStyle name="SAPBEXaggDataEmph 4 2 6" xfId="26675" xr:uid="{BA751F1A-FED1-4CD0-8C9D-F5B5DA326863}"/>
    <cellStyle name="SAPBEXaggDataEmph 5" xfId="18125" xr:uid="{00000000-0005-0000-0000-0000E1430000}"/>
    <cellStyle name="SAPBEXaggDataEmph 5 2" xfId="20200" xr:uid="{00000000-0005-0000-0000-0000E1430000}"/>
    <cellStyle name="SAPBEXaggDataEmph 5 2 2" xfId="28588" xr:uid="{81606D03-9A38-4B4E-939C-883BDB1FD062}"/>
    <cellStyle name="SAPBEXaggDataEmph 5 2 3" xfId="29994" xr:uid="{23D29B16-58F8-4859-95C6-0E366A5B49DC}"/>
    <cellStyle name="SAPBEXaggDataEmph 5 2 4" xfId="30515" xr:uid="{0E35A6A3-35CC-41E6-84D3-B1CC1C4CA411}"/>
    <cellStyle name="SAPBEXaggDataEmph 5 2 5" xfId="31025" xr:uid="{DBFDB5CE-F88E-4B64-8192-72D8E8DC4317}"/>
    <cellStyle name="SAPBEXaggDataEmph 5 2 6" xfId="25746" xr:uid="{5DE2D484-3279-49DC-94BC-56568BD72144}"/>
    <cellStyle name="SAPBEXaggDataEmph 5 3" xfId="29528" xr:uid="{265DAB2A-1089-4E18-9856-37712B06A30D}"/>
    <cellStyle name="SAPBEXaggDataEmph 5 4" xfId="27437" xr:uid="{0D400920-EDF7-446D-8301-C5B9C77D9AB0}"/>
    <cellStyle name="SAPBEXaggDataEmph 5 5" xfId="28029" xr:uid="{805F107D-1490-4336-A979-4451213B9920}"/>
    <cellStyle name="SAPBEXaggDataEmph 5 6" xfId="30420" xr:uid="{BEBE0A9C-178A-4C1E-815B-6F2D567834F2}"/>
    <cellStyle name="SAPBEXaggDataEmph 6" xfId="18126" xr:uid="{00000000-0005-0000-0000-0000E2430000}"/>
    <cellStyle name="SAPBEXaggDataEmph 7" xfId="18112" xr:uid="{00000000-0005-0000-0000-0000D4430000}"/>
    <cellStyle name="SAPBEXaggDataEmph 8" xfId="27997" xr:uid="{657E0061-F9A1-4017-805B-A5A89224EDD6}"/>
    <cellStyle name="SAPBEXaggDataEmph 9" xfId="29467" xr:uid="{120655EC-1E86-4E0F-ADB9-D6B2BB4C781E}"/>
    <cellStyle name="SAPBEXaggExc1" xfId="2651" xr:uid="{00000000-0005-0000-0000-0000300A0000}"/>
    <cellStyle name="SAPBEXaggExc1 2" xfId="18128" xr:uid="{00000000-0005-0000-0000-0000E4430000}"/>
    <cellStyle name="SAPBEXaggExc1 2 2" xfId="18129" xr:uid="{00000000-0005-0000-0000-0000E5430000}"/>
    <cellStyle name="SAPBEXaggExc1 3" xfId="18130" xr:uid="{00000000-0005-0000-0000-0000E6430000}"/>
    <cellStyle name="SAPBEXaggExc1 4" xfId="18127" xr:uid="{00000000-0005-0000-0000-0000E3430000}"/>
    <cellStyle name="SAPBEXaggExc1Emph" xfId="2652" xr:uid="{00000000-0005-0000-0000-0000310A0000}"/>
    <cellStyle name="SAPBEXaggExc1Emph 2" xfId="18132" xr:uid="{00000000-0005-0000-0000-0000E8430000}"/>
    <cellStyle name="SAPBEXaggExc1Emph 2 2" xfId="18133" xr:uid="{00000000-0005-0000-0000-0000E9430000}"/>
    <cellStyle name="SAPBEXaggExc1Emph 3" xfId="18134" xr:uid="{00000000-0005-0000-0000-0000EA430000}"/>
    <cellStyle name="SAPBEXaggExc1Emph 4" xfId="18131" xr:uid="{00000000-0005-0000-0000-0000E7430000}"/>
    <cellStyle name="SAPBEXaggExc2" xfId="2653" xr:uid="{00000000-0005-0000-0000-0000320A0000}"/>
    <cellStyle name="SAPBEXaggExc2 2" xfId="18136" xr:uid="{00000000-0005-0000-0000-0000EC430000}"/>
    <cellStyle name="SAPBEXaggExc2 2 2" xfId="18137" xr:uid="{00000000-0005-0000-0000-0000ED430000}"/>
    <cellStyle name="SAPBEXaggExc2 3" xfId="18138" xr:uid="{00000000-0005-0000-0000-0000EE430000}"/>
    <cellStyle name="SAPBEXaggExc2 4" xfId="18135" xr:uid="{00000000-0005-0000-0000-0000EB430000}"/>
    <cellStyle name="SAPBEXaggExc2Emph" xfId="2654" xr:uid="{00000000-0005-0000-0000-0000330A0000}"/>
    <cellStyle name="SAPBEXaggExc2Emph 2" xfId="18140" xr:uid="{00000000-0005-0000-0000-0000F0430000}"/>
    <cellStyle name="SAPBEXaggExc2Emph 2 2" xfId="18141" xr:uid="{00000000-0005-0000-0000-0000F1430000}"/>
    <cellStyle name="SAPBEXaggExc2Emph 3" xfId="18142" xr:uid="{00000000-0005-0000-0000-0000F2430000}"/>
    <cellStyle name="SAPBEXaggExc2Emph 4" xfId="18139" xr:uid="{00000000-0005-0000-0000-0000EF430000}"/>
    <cellStyle name="SAPBEXaggItem" xfId="2655" xr:uid="{00000000-0005-0000-0000-0000340A0000}"/>
    <cellStyle name="SAPBEXaggItem 10" xfId="29464" xr:uid="{6C79A22A-E5A7-4FB2-81A8-05341FF08800}"/>
    <cellStyle name="SAPBEXaggItem 2" xfId="2896" xr:uid="{00000000-0005-0000-0000-0000350A0000}"/>
    <cellStyle name="SAPBEXaggItem 2 10" xfId="29359" xr:uid="{29B6D016-6B8D-43DB-9F3D-6E59CA9199C5}"/>
    <cellStyle name="SAPBEXaggItem 2 2" xfId="18145" xr:uid="{00000000-0005-0000-0000-0000F5430000}"/>
    <cellStyle name="SAPBEXaggItem 2 2 2" xfId="18146" xr:uid="{00000000-0005-0000-0000-0000F6430000}"/>
    <cellStyle name="SAPBEXaggItem 2 2 3" xfId="18147" xr:uid="{00000000-0005-0000-0000-0000F7430000}"/>
    <cellStyle name="SAPBEXaggItem 2 2 3 2" xfId="20201" xr:uid="{00000000-0005-0000-0000-0000F7430000}"/>
    <cellStyle name="SAPBEXaggItem 2 2 3 2 2" xfId="28589" xr:uid="{B4DBA25B-EFF1-4198-8890-55C7E43FF4D5}"/>
    <cellStyle name="SAPBEXaggItem 2 2 3 2 3" xfId="29995" xr:uid="{CAC89E0F-475C-4099-88C7-3AD69A2F608C}"/>
    <cellStyle name="SAPBEXaggItem 2 2 3 2 4" xfId="30516" xr:uid="{C7468391-2BCD-4E9A-8BA3-A1AF3A865C86}"/>
    <cellStyle name="SAPBEXaggItem 2 2 3 2 5" xfId="31026" xr:uid="{D38FC2D9-E5A6-4F81-82F9-DF1400DE9DD7}"/>
    <cellStyle name="SAPBEXaggItem 2 2 3 2 6" xfId="29371" xr:uid="{BA5EF106-ADF3-4ADC-AAF0-4BFB02DF9639}"/>
    <cellStyle name="SAPBEXaggItem 2 2 3 3" xfId="28092" xr:uid="{16F0CC84-B92B-42B0-9A07-8D5602C30169}"/>
    <cellStyle name="SAPBEXaggItem 2 2 3 4" xfId="29529" xr:uid="{46093AE1-820A-41E0-8C69-45CF701C0A96}"/>
    <cellStyle name="SAPBEXaggItem 2 2 3 5" xfId="23294" xr:uid="{31F7BF58-6F05-4067-9656-BDC54B29FAE0}"/>
    <cellStyle name="SAPBEXaggItem 2 2 3 6" xfId="29223" xr:uid="{E15D32AB-2BB6-4D91-9608-DFFAD11362D0}"/>
    <cellStyle name="SAPBEXaggItem 2 2 4" xfId="18148" xr:uid="{00000000-0005-0000-0000-0000F8430000}"/>
    <cellStyle name="SAPBEXaggItem 2 3" xfId="18149" xr:uid="{00000000-0005-0000-0000-0000F9430000}"/>
    <cellStyle name="SAPBEXaggItem 2 3 2" xfId="18150" xr:uid="{00000000-0005-0000-0000-0000FA430000}"/>
    <cellStyle name="SAPBEXaggItem 2 3 3" xfId="18151" xr:uid="{00000000-0005-0000-0000-0000FB430000}"/>
    <cellStyle name="SAPBEXaggItem 2 3 3 2" xfId="20202" xr:uid="{00000000-0005-0000-0000-0000FB430000}"/>
    <cellStyle name="SAPBEXaggItem 2 3 3 2 2" xfId="28590" xr:uid="{0BA3A989-0087-4BC6-954F-05ADA5FDD491}"/>
    <cellStyle name="SAPBEXaggItem 2 3 3 2 3" xfId="29996" xr:uid="{B2DCE1B0-9FFF-45FA-99F8-6CF0EBABB412}"/>
    <cellStyle name="SAPBEXaggItem 2 3 3 2 4" xfId="30517" xr:uid="{04820582-C241-4451-AFD9-48B95A24A7EB}"/>
    <cellStyle name="SAPBEXaggItem 2 3 3 2 5" xfId="31027" xr:uid="{CBAE85A1-166E-4F11-B10D-A1810F031A5D}"/>
    <cellStyle name="SAPBEXaggItem 2 3 3 2 6" xfId="29887" xr:uid="{FCDFC118-3711-46BE-A3B3-7026DF26A8B9}"/>
    <cellStyle name="SAPBEXaggItem 2 3 3 3" xfId="28093" xr:uid="{606A4DCB-E25F-435C-8AFB-F3CA5FA3ED36}"/>
    <cellStyle name="SAPBEXaggItem 2 3 3 4" xfId="29530" xr:uid="{DAEC4AD5-2846-41BB-A90A-1647E1F43F01}"/>
    <cellStyle name="SAPBEXaggItem 2 3 3 5" xfId="27431" xr:uid="{DD5CF6D5-2588-4F5F-957F-3B954DCFAADD}"/>
    <cellStyle name="SAPBEXaggItem 2 3 3 6" xfId="29222" xr:uid="{CB81B692-D6E5-4400-B996-E7C445AA7A7E}"/>
    <cellStyle name="SAPBEXaggItem 2 3 4" xfId="18152" xr:uid="{00000000-0005-0000-0000-0000FC430000}"/>
    <cellStyle name="SAPBEXaggItem 2 4" xfId="18153" xr:uid="{00000000-0005-0000-0000-0000FD430000}"/>
    <cellStyle name="SAPBEXaggItem 2 4 2" xfId="18154" xr:uid="{00000000-0005-0000-0000-0000FE430000}"/>
    <cellStyle name="SAPBEXaggItem 2 4 2 2" xfId="20203" xr:uid="{00000000-0005-0000-0000-0000FE430000}"/>
    <cellStyle name="SAPBEXaggItem 2 4 2 2 2" xfId="28591" xr:uid="{7BED5F85-2F76-4D50-8D3C-BF4DBF0F3DA0}"/>
    <cellStyle name="SAPBEXaggItem 2 4 2 2 3" xfId="29997" xr:uid="{6F402C3E-1B86-4098-9DE2-6EFE34EB0F11}"/>
    <cellStyle name="SAPBEXaggItem 2 4 2 2 4" xfId="30518" xr:uid="{0B3DD60A-69A3-421A-8F9A-390B79BDE4A1}"/>
    <cellStyle name="SAPBEXaggItem 2 4 2 2 5" xfId="31028" xr:uid="{CFA9AA80-2326-4C97-A2C8-E3E127EA97D7}"/>
    <cellStyle name="SAPBEXaggItem 2 4 2 2 6" xfId="28071" xr:uid="{64839E72-5D46-4ACF-8873-26D750C599EB}"/>
    <cellStyle name="SAPBEXaggItem 2 4 2 3" xfId="28094" xr:uid="{A0D278CA-83E4-403B-8774-746BEAC56424}"/>
    <cellStyle name="SAPBEXaggItem 2 4 2 4" xfId="29531" xr:uid="{BE92A03B-4092-4C5C-AA38-BEEB8AB1E58E}"/>
    <cellStyle name="SAPBEXaggItem 2 4 2 5" xfId="27430" xr:uid="{E3999706-63BE-4249-865F-5BCC13FD034F}"/>
    <cellStyle name="SAPBEXaggItem 2 4 2 6" xfId="29221" xr:uid="{D240C392-F434-40CE-BFAA-5E8452708294}"/>
    <cellStyle name="SAPBEXaggItem 2 5" xfId="18155" xr:uid="{00000000-0005-0000-0000-0000FF430000}"/>
    <cellStyle name="SAPBEXaggItem 2 5 2" xfId="20204" xr:uid="{00000000-0005-0000-0000-0000FF430000}"/>
    <cellStyle name="SAPBEXaggItem 2 5 2 2" xfId="28592" xr:uid="{21B15430-AC56-40C2-8EC3-ACD0D31650D1}"/>
    <cellStyle name="SAPBEXaggItem 2 5 2 3" xfId="29998" xr:uid="{62B91693-3272-49CB-B7AE-AEAD9C07FF93}"/>
    <cellStyle name="SAPBEXaggItem 2 5 2 4" xfId="30519" xr:uid="{50A98053-F5B7-44E2-923D-FF26350E5CC5}"/>
    <cellStyle name="SAPBEXaggItem 2 5 2 5" xfId="31029" xr:uid="{A2128A59-63C6-4335-A928-EE6611742990}"/>
    <cellStyle name="SAPBEXaggItem 2 5 2 6" xfId="25747" xr:uid="{1E27BA53-014C-423A-A1E1-B8F7697E9D73}"/>
    <cellStyle name="SAPBEXaggItem 2 5 3" xfId="28095" xr:uid="{AE456138-6BF0-44CC-A82B-6FEDF16E0CCC}"/>
    <cellStyle name="SAPBEXaggItem 2 5 4" xfId="29532" xr:uid="{D3B05B65-A7D5-4E6A-B777-DC2420117E3C}"/>
    <cellStyle name="SAPBEXaggItem 2 5 5" xfId="20839" xr:uid="{8A1235A5-594F-45B2-BCFF-5DBD857556E6}"/>
    <cellStyle name="SAPBEXaggItem 2 5 6" xfId="29220" xr:uid="{7312BD31-954E-4D99-9188-34EC67547E82}"/>
    <cellStyle name="SAPBEXaggItem 2 6" xfId="18156" xr:uid="{00000000-0005-0000-0000-000000440000}"/>
    <cellStyle name="SAPBEXaggItem 2 7" xfId="18144" xr:uid="{00000000-0005-0000-0000-0000F4430000}"/>
    <cellStyle name="SAPBEXaggItem 2 8" xfId="20968" xr:uid="{C99ADA11-293C-4957-9B71-A3DD1489CA83}"/>
    <cellStyle name="SAPBEXaggItem 2 9" xfId="27870" xr:uid="{1DA5BA0E-A028-48C1-8093-6AC16A88B716}"/>
    <cellStyle name="SAPBEXaggItem 3" xfId="18157" xr:uid="{00000000-0005-0000-0000-000001440000}"/>
    <cellStyle name="SAPBEXaggItem 3 2" xfId="18158" xr:uid="{00000000-0005-0000-0000-000002440000}"/>
    <cellStyle name="SAPBEXaggItem 3 3" xfId="18159" xr:uid="{00000000-0005-0000-0000-000003440000}"/>
    <cellStyle name="SAPBEXaggItem 3 3 2" xfId="20205" xr:uid="{00000000-0005-0000-0000-000003440000}"/>
    <cellStyle name="SAPBEXaggItem 3 3 2 2" xfId="28593" xr:uid="{4CAE3835-04D3-475C-9881-CADD2D4E2928}"/>
    <cellStyle name="SAPBEXaggItem 3 3 2 3" xfId="29999" xr:uid="{562B897A-A360-4CE0-B9DA-A1F30DAA23DA}"/>
    <cellStyle name="SAPBEXaggItem 3 3 2 4" xfId="30520" xr:uid="{EDAAD80B-9DAD-460B-89F9-524C8ACBBC8F}"/>
    <cellStyle name="SAPBEXaggItem 3 3 3" xfId="28096" xr:uid="{59D2F655-FC4D-4C14-9E6F-8D685A73FAC0}"/>
    <cellStyle name="SAPBEXaggItem 3 3 4" xfId="29533" xr:uid="{A551FA9F-7717-4841-BA22-DDB08E2FAD4F}"/>
    <cellStyle name="SAPBEXaggItem 3 3 5" xfId="27427" xr:uid="{FF0A767A-5D88-4CE4-BA8A-62579D2173BB}"/>
    <cellStyle name="SAPBEXaggItem 3 4" xfId="18160" xr:uid="{00000000-0005-0000-0000-000004440000}"/>
    <cellStyle name="SAPBEXaggItem 3 4 2" xfId="20206" xr:uid="{00000000-0005-0000-0000-000004440000}"/>
    <cellStyle name="SAPBEXaggItem 3 4 2 2" xfId="28594" xr:uid="{64328851-A9C7-4383-A209-FCD5ED524DE2}"/>
    <cellStyle name="SAPBEXaggItem 3 4 2 3" xfId="30000" xr:uid="{AA170FDE-30E1-4644-9F33-FD4C15842430}"/>
    <cellStyle name="SAPBEXaggItem 3 4 2 4" xfId="30521" xr:uid="{9ECD5D66-42FD-4815-B373-16CC5A3310B3}"/>
    <cellStyle name="SAPBEXaggItem 3 4 2 5" xfId="31030" xr:uid="{D4D8DFA0-282E-4456-A0F4-23D66557F837}"/>
    <cellStyle name="SAPBEXaggItem 3 4 2 6" xfId="28072" xr:uid="{85CB9B50-8BF5-4C2A-97A3-F330BB6EA1CA}"/>
    <cellStyle name="SAPBEXaggItem 3 4 3" xfId="29534" xr:uid="{D87571D2-707A-403D-BA5D-08150C0704AF}"/>
    <cellStyle name="SAPBEXaggItem 3 4 4" xfId="27424" xr:uid="{C56DCD78-E72C-49E3-95E9-2D5AF0DB55CA}"/>
    <cellStyle name="SAPBEXaggItem 3 4 5" xfId="29219" xr:uid="{747E544A-993D-45B1-8E5A-8A4F9FE89EA1}"/>
    <cellStyle name="SAPBEXaggItem 3 4 6" xfId="26665" xr:uid="{C6D8ADA9-62DE-4349-BF05-F35A63CCF633}"/>
    <cellStyle name="SAPBEXaggItem 3 5" xfId="18161" xr:uid="{00000000-0005-0000-0000-000005440000}"/>
    <cellStyle name="SAPBEXaggItem 4" xfId="18162" xr:uid="{00000000-0005-0000-0000-000006440000}"/>
    <cellStyle name="SAPBEXaggItem 4 2" xfId="18163" xr:uid="{00000000-0005-0000-0000-000007440000}"/>
    <cellStyle name="SAPBEXaggItem 4 2 2" xfId="20207" xr:uid="{00000000-0005-0000-0000-000007440000}"/>
    <cellStyle name="SAPBEXaggItem 4 2 2 2" xfId="28595" xr:uid="{405027AB-D9DC-4DE3-9ED1-3F890155A3B9}"/>
    <cellStyle name="SAPBEXaggItem 4 2 2 3" xfId="30001" xr:uid="{CACB3B32-00ED-42DE-8D11-D46157D6A346}"/>
    <cellStyle name="SAPBEXaggItem 4 2 2 4" xfId="30522" xr:uid="{E317068B-1C45-409D-8846-F05A17AF18FC}"/>
    <cellStyle name="SAPBEXaggItem 4 2 2 5" xfId="31031" xr:uid="{C81694C7-E636-4613-945E-D446B6231FBC}"/>
    <cellStyle name="SAPBEXaggItem 4 2 2 6" xfId="29888" xr:uid="{6D27781B-CDC4-4931-B711-7DED976E1D0D}"/>
    <cellStyle name="SAPBEXaggItem 4 2 3" xfId="29535" xr:uid="{C7C5F4F8-2B30-4BEB-9AC7-AEA2B0BE2F44}"/>
    <cellStyle name="SAPBEXaggItem 4 2 4" xfId="27426" xr:uid="{9CE1D74B-2035-4644-B2E8-BE669B8F1135}"/>
    <cellStyle name="SAPBEXaggItem 4 2 5" xfId="29218" xr:uid="{88692380-65D2-4245-972C-FAA743508AB2}"/>
    <cellStyle name="SAPBEXaggItem 4 2 6" xfId="26664" xr:uid="{2417D549-C577-4281-A07F-699BD931C54D}"/>
    <cellStyle name="SAPBEXaggItem 5" xfId="18164" xr:uid="{00000000-0005-0000-0000-000008440000}"/>
    <cellStyle name="SAPBEXaggItem 5 2" xfId="20208" xr:uid="{00000000-0005-0000-0000-000008440000}"/>
    <cellStyle name="SAPBEXaggItem 5 2 2" xfId="28596" xr:uid="{76C67E56-2D84-44DE-BF29-9C99E67ED1E0}"/>
    <cellStyle name="SAPBEXaggItem 5 2 3" xfId="30002" xr:uid="{0646247D-9875-40DA-8E3F-84434A271B00}"/>
    <cellStyle name="SAPBEXaggItem 5 2 4" xfId="30523" xr:uid="{55B2A5B1-C02E-4E7B-9BEA-406E58BE62F4}"/>
    <cellStyle name="SAPBEXaggItem 5 2 5" xfId="31032" xr:uid="{CBB83087-B4A9-4D53-A8D7-2EFCDF9AD2E9}"/>
    <cellStyle name="SAPBEXaggItem 5 2 6" xfId="28065" xr:uid="{B3771C17-9307-4ABE-88E8-B087C53BBD9E}"/>
    <cellStyle name="SAPBEXaggItem 5 3" xfId="29536" xr:uid="{19819EAB-5155-49DA-833A-83D993C23227}"/>
    <cellStyle name="SAPBEXaggItem 5 4" xfId="27425" xr:uid="{77A69E6A-D9E7-4437-8C26-95C8CAD108F5}"/>
    <cellStyle name="SAPBEXaggItem 5 5" xfId="29217" xr:uid="{99851E71-0786-499A-96A7-1B61F76F6EA0}"/>
    <cellStyle name="SAPBEXaggItem 5 6" xfId="26661" xr:uid="{46CA368F-2F8D-47CB-A7A5-AC6A4F134A40}"/>
    <cellStyle name="SAPBEXaggItem 6" xfId="18165" xr:uid="{00000000-0005-0000-0000-000009440000}"/>
    <cellStyle name="SAPBEXaggItem 7" xfId="18143" xr:uid="{00000000-0005-0000-0000-0000F3430000}"/>
    <cellStyle name="SAPBEXaggItem 8" xfId="20860" xr:uid="{A30A43CD-3E44-46B9-B1A5-FDAAF383BB3B}"/>
    <cellStyle name="SAPBEXaggItem 9" xfId="27995" xr:uid="{E1892DC6-9AFB-4DB7-A7BA-071315190772}"/>
    <cellStyle name="SAPBEXaggItemX" xfId="2656" xr:uid="{00000000-0005-0000-0000-0000360A0000}"/>
    <cellStyle name="SAPBEXaggItemX 10" xfId="27705" xr:uid="{AC32ABF5-3E1C-4435-855A-F8B68D041C99}"/>
    <cellStyle name="SAPBEXaggItemX 11" xfId="29272" xr:uid="{7A7B30F6-8FA0-44EF-BF4D-B07EA275D4CB}"/>
    <cellStyle name="SAPBEXaggItemX 2" xfId="2657" xr:uid="{00000000-0005-0000-0000-0000370A0000}"/>
    <cellStyle name="SAPBEXaggItemX 2 10" xfId="29273" xr:uid="{1DA07AFE-29E6-499A-93F7-1950409FBC57}"/>
    <cellStyle name="SAPBEXaggItemX 2 2" xfId="18168" xr:uid="{00000000-0005-0000-0000-00000C440000}"/>
    <cellStyle name="SAPBEXaggItemX 2 2 2" xfId="18169" xr:uid="{00000000-0005-0000-0000-00000D440000}"/>
    <cellStyle name="SAPBEXaggItemX 2 2 2 2" xfId="20209" xr:uid="{00000000-0005-0000-0000-00000D440000}"/>
    <cellStyle name="SAPBEXaggItemX 2 2 2 2 2" xfId="28597" xr:uid="{4EDA3AF4-A7B5-42A0-AA11-DE2C11782D60}"/>
    <cellStyle name="SAPBEXaggItemX 2 2 2 2 3" xfId="30003" xr:uid="{A8ED06E8-C7F3-4A64-8178-4896B392A8D3}"/>
    <cellStyle name="SAPBEXaggItemX 2 2 2 2 4" xfId="30524" xr:uid="{3B54EF16-14BC-42B2-9F2F-DD429507091F}"/>
    <cellStyle name="SAPBEXaggItemX 2 2 2 2 5" xfId="31033" xr:uid="{B0405F65-BDF5-474C-B1AD-4FA319F23382}"/>
    <cellStyle name="SAPBEXaggItemX 2 2 2 2 6" xfId="25748" xr:uid="{C093196B-7DB8-443F-856E-050322C8AE90}"/>
    <cellStyle name="SAPBEXaggItemX 2 2 2 3" xfId="29537" xr:uid="{1B4A1008-B5A0-4EB4-A569-501765FC70A8}"/>
    <cellStyle name="SAPBEXaggItemX 2 2 2 4" xfId="27422" xr:uid="{D373A947-5DA0-4530-98A4-2CCE2DD9EC9B}"/>
    <cellStyle name="SAPBEXaggItemX 2 2 2 5" xfId="29216" xr:uid="{FC46EEC8-826D-4F39-9A69-091F16C5B219}"/>
    <cellStyle name="SAPBEXaggItemX 2 2 2 6" xfId="26660" xr:uid="{BB6C27EE-5376-43BD-906C-1D6187A17AF6}"/>
    <cellStyle name="SAPBEXaggItemX 2 3" xfId="18170" xr:uid="{00000000-0005-0000-0000-00000E440000}"/>
    <cellStyle name="SAPBEXaggItemX 2 3 2" xfId="20210" xr:uid="{00000000-0005-0000-0000-00000E440000}"/>
    <cellStyle name="SAPBEXaggItemX 2 3 2 2" xfId="28598" xr:uid="{52A98FF5-0CBA-4AD6-BA65-EF9AD7F30040}"/>
    <cellStyle name="SAPBEXaggItemX 2 3 2 3" xfId="30004" xr:uid="{BA1BFB18-F58F-4398-B913-BC7295A8AF95}"/>
    <cellStyle name="SAPBEXaggItemX 2 3 2 4" xfId="30525" xr:uid="{B3436C75-EEEA-4EC8-AABC-1536ADC06F10}"/>
    <cellStyle name="SAPBEXaggItemX 2 3 2 5" xfId="31034" xr:uid="{C1079C52-06CC-4982-90C6-DA34E1F3003F}"/>
    <cellStyle name="SAPBEXaggItemX 2 3 2 6" xfId="28075" xr:uid="{6D57AAED-88AA-4156-BABF-061ABB1D5823}"/>
    <cellStyle name="SAPBEXaggItemX 2 3 3" xfId="29538" xr:uid="{AE05CA5F-E372-44E5-A7F1-98AE51276E19}"/>
    <cellStyle name="SAPBEXaggItemX 2 3 4" xfId="27421" xr:uid="{7E3E21EF-C198-4004-BB36-D935723789E5}"/>
    <cellStyle name="SAPBEXaggItemX 2 3 5" xfId="29215" xr:uid="{02E25299-1F60-4952-9C4B-CF6DE89B6C01}"/>
    <cellStyle name="SAPBEXaggItemX 2 3 6" xfId="26657" xr:uid="{49CF96D1-76B8-4A3C-9E2E-52DBC18BB7E7}"/>
    <cellStyle name="SAPBEXaggItemX 2 4" xfId="18171" xr:uid="{00000000-0005-0000-0000-00000F440000}"/>
    <cellStyle name="SAPBEXaggItemX 2 5" xfId="18167" xr:uid="{00000000-0005-0000-0000-00000B440000}"/>
    <cellStyle name="SAPBEXaggItemX 2 6" xfId="20861" xr:uid="{DE802B1D-BCEA-49DE-8B9E-4397902E1371}"/>
    <cellStyle name="SAPBEXaggItemX 2 7" xfId="27993" xr:uid="{0B02DEED-15E9-48DF-BEC4-6B4D1110110E}"/>
    <cellStyle name="SAPBEXaggItemX 2 8" xfId="29462" xr:uid="{F20D98B8-5858-45E1-A42C-A7AAC74F4B3D}"/>
    <cellStyle name="SAPBEXaggItemX 2 9" xfId="27706" xr:uid="{81FC2532-A8AE-47B6-B79D-FD615F6FB46F}"/>
    <cellStyle name="SAPBEXaggItemX 3" xfId="18172" xr:uid="{00000000-0005-0000-0000-000010440000}"/>
    <cellStyle name="SAPBEXaggItemX 3 2" xfId="18173" xr:uid="{00000000-0005-0000-0000-000011440000}"/>
    <cellStyle name="SAPBEXaggItemX 3 3" xfId="18174" xr:uid="{00000000-0005-0000-0000-000012440000}"/>
    <cellStyle name="SAPBEXaggItemX 3 3 2" xfId="20211" xr:uid="{00000000-0005-0000-0000-000012440000}"/>
    <cellStyle name="SAPBEXaggItemX 3 3 2 2" xfId="28599" xr:uid="{40D2C42E-979F-4FDF-8FE4-AD36CF141E18}"/>
    <cellStyle name="SAPBEXaggItemX 3 3 2 3" xfId="30005" xr:uid="{903B9EF0-FC81-4FAB-A57E-074AFCF57C24}"/>
    <cellStyle name="SAPBEXaggItemX 3 3 2 4" xfId="30526" xr:uid="{4391FDF5-4793-419A-952F-8CAA8FE0F835}"/>
    <cellStyle name="SAPBEXaggItemX 3 3 2 5" xfId="31035" xr:uid="{7F709187-4463-4E60-B08D-432A90BAAA5C}"/>
    <cellStyle name="SAPBEXaggItemX 3 3 2 6" xfId="25752" xr:uid="{9046AABE-DAE9-4B75-9B4D-ADC81CCB38BE}"/>
    <cellStyle name="SAPBEXaggItemX 3 3 3" xfId="29539" xr:uid="{8BFD7F03-2CF8-4D0D-90BD-24F8FE66B78C}"/>
    <cellStyle name="SAPBEXaggItemX 3 3 4" xfId="27418" xr:uid="{28D6ABBD-3931-4029-9D10-B3AD7B903639}"/>
    <cellStyle name="SAPBEXaggItemX 3 3 5" xfId="29214" xr:uid="{F080A57B-21D1-4AF5-89C4-8973FB1C140D}"/>
    <cellStyle name="SAPBEXaggItemX 3 3 6" xfId="26655" xr:uid="{FF4C4182-F1F5-4AED-BDED-200E5A610E3B}"/>
    <cellStyle name="SAPBEXaggItemX 3 4" xfId="18175" xr:uid="{00000000-0005-0000-0000-000013440000}"/>
    <cellStyle name="SAPBEXaggItemX 3 4 2" xfId="20212" xr:uid="{00000000-0005-0000-0000-000013440000}"/>
    <cellStyle name="SAPBEXaggItemX 3 4 2 2" xfId="28600" xr:uid="{B535029E-C9E4-49BC-9A8E-B7726310F05E}"/>
    <cellStyle name="SAPBEXaggItemX 3 4 2 3" xfId="30006" xr:uid="{B649B898-5A7B-4F2C-A20C-8975CE1C2107}"/>
    <cellStyle name="SAPBEXaggItemX 3 4 2 4" xfId="30527" xr:uid="{7A05C042-8653-4ED3-A4D1-318D617EF879}"/>
    <cellStyle name="SAPBEXaggItemX 3 4 2 5" xfId="31036" xr:uid="{FADEB48E-00CA-42A1-B17E-AB242216D6A4}"/>
    <cellStyle name="SAPBEXaggItemX 3 4 2 6" xfId="28074" xr:uid="{792AA304-FCE5-45D0-BCBE-8519E4AFC2B8}"/>
    <cellStyle name="SAPBEXaggItemX 3 4 3" xfId="29540" xr:uid="{C19E5D90-51AD-4D5B-ABEF-86948CB07C6B}"/>
    <cellStyle name="SAPBEXaggItemX 3 4 4" xfId="27417" xr:uid="{850CE3BD-E4C5-4C90-9105-9A07649844DC}"/>
    <cellStyle name="SAPBEXaggItemX 3 4 5" xfId="29213" xr:uid="{D7CD8AF6-9572-4239-B92A-F75D61C63693}"/>
    <cellStyle name="SAPBEXaggItemX 3 4 6" xfId="26654" xr:uid="{4353AAD0-FDBF-4BF0-A842-2CC479A817C3}"/>
    <cellStyle name="SAPBEXaggItemX 3 5" xfId="18176" xr:uid="{00000000-0005-0000-0000-000014440000}"/>
    <cellStyle name="SAPBEXaggItemX 4" xfId="18177" xr:uid="{00000000-0005-0000-0000-000015440000}"/>
    <cellStyle name="SAPBEXaggItemX 4 2" xfId="18178" xr:uid="{00000000-0005-0000-0000-000016440000}"/>
    <cellStyle name="SAPBEXaggItemX 4 2 2" xfId="20213" xr:uid="{00000000-0005-0000-0000-000016440000}"/>
    <cellStyle name="SAPBEXaggItemX 4 2 2 2" xfId="28601" xr:uid="{A9764877-34E7-45E6-826B-492F02E83BC8}"/>
    <cellStyle name="SAPBEXaggItemX 4 2 2 3" xfId="30007" xr:uid="{50466DAC-8642-4A37-9BA5-83EFAC9374DD}"/>
    <cellStyle name="SAPBEXaggItemX 4 2 2 4" xfId="30528" xr:uid="{B55C3563-4E11-406D-9643-2C9627B19E70}"/>
    <cellStyle name="SAPBEXaggItemX 4 2 2 5" xfId="31037" xr:uid="{F7C2F4F1-EFA6-413F-ADBF-39414291C702}"/>
    <cellStyle name="SAPBEXaggItemX 4 2 2 6" xfId="28073" xr:uid="{1B45E088-16C8-487A-A015-1FE433E2BE40}"/>
    <cellStyle name="SAPBEXaggItemX 4 2 3" xfId="29541" xr:uid="{7E66BCF2-B35F-4534-A2A0-7250C34E6462}"/>
    <cellStyle name="SAPBEXaggItemX 4 2 4" xfId="27415" xr:uid="{FD1AF20B-034B-4C75-94B2-0290BEF3778A}"/>
    <cellStyle name="SAPBEXaggItemX 4 2 5" xfId="29212" xr:uid="{B94CB54E-1184-492F-99C8-7F58EACEBE03}"/>
    <cellStyle name="SAPBEXaggItemX 4 2 6" xfId="26651" xr:uid="{B8D7D99D-A63A-4EDA-AA09-FC2E31E96EE3}"/>
    <cellStyle name="SAPBEXaggItemX 5" xfId="18179" xr:uid="{00000000-0005-0000-0000-000017440000}"/>
    <cellStyle name="SAPBEXaggItemX 5 2" xfId="20214" xr:uid="{00000000-0005-0000-0000-000017440000}"/>
    <cellStyle name="SAPBEXaggItemX 5 2 2" xfId="28602" xr:uid="{482A060A-FA22-4D1F-B4EC-FA7419056017}"/>
    <cellStyle name="SAPBEXaggItemX 5 2 3" xfId="30008" xr:uid="{3A38BF68-215B-48F2-88AF-137CA2C9CC14}"/>
    <cellStyle name="SAPBEXaggItemX 5 2 4" xfId="30529" xr:uid="{A824FFA8-3B2E-4E29-8C15-BDEEC9526BE1}"/>
    <cellStyle name="SAPBEXaggItemX 5 2 5" xfId="31038" xr:uid="{C09D45FC-C527-41FB-9AE7-AAD0DC47370A}"/>
    <cellStyle name="SAPBEXaggItemX 5 2 6" xfId="25751" xr:uid="{90143EE0-8FC0-4D1B-A9FF-8E2671322EE4}"/>
    <cellStyle name="SAPBEXaggItemX 5 3" xfId="29542" xr:uid="{DE61799E-74DD-4F2D-BEFA-67D5885530ED}"/>
    <cellStyle name="SAPBEXaggItemX 5 4" xfId="27414" xr:uid="{48570B4A-41B0-4002-B600-8CF50134849A}"/>
    <cellStyle name="SAPBEXaggItemX 5 5" xfId="29211" xr:uid="{27A2E40D-F7F2-485B-8E1B-9231B3B31F00}"/>
    <cellStyle name="SAPBEXaggItemX 5 6" xfId="26650" xr:uid="{39440E2A-3FDA-49B2-BF1C-16E1963F74DD}"/>
    <cellStyle name="SAPBEXaggItemX 6" xfId="18180" xr:uid="{00000000-0005-0000-0000-000018440000}"/>
    <cellStyle name="SAPBEXaggItemX 7" xfId="18166" xr:uid="{00000000-0005-0000-0000-00000A440000}"/>
    <cellStyle name="SAPBEXaggItemX 8" xfId="27994" xr:uid="{26E483CF-A4AC-41E5-AA09-71DB85BC50CD}"/>
    <cellStyle name="SAPBEXaggItemX 9" xfId="29463" xr:uid="{831F1C2E-CC79-4B4C-88FD-D837B3E4DA24}"/>
    <cellStyle name="SAPBEXchaText" xfId="2658" xr:uid="{00000000-0005-0000-0000-0000380A0000}"/>
    <cellStyle name="SAPBEXchaText 10" xfId="29461" xr:uid="{9CF70D35-DECE-4D15-92C0-11700EBFCAEF}"/>
    <cellStyle name="SAPBEXchaText 2" xfId="2659" xr:uid="{00000000-0005-0000-0000-0000390A0000}"/>
    <cellStyle name="SAPBEXchaText 2 10" xfId="27991" xr:uid="{F265E63C-269D-4CBF-82AE-E381FB20F430}"/>
    <cellStyle name="SAPBEXchaText 2 11" xfId="29460" xr:uid="{9DA1F9EB-ECBB-418F-9EAC-BFDF91975C46}"/>
    <cellStyle name="SAPBEXchaText 2 2" xfId="2898" xr:uid="{00000000-0005-0000-0000-00003A0A0000}"/>
    <cellStyle name="SAPBEXchaText 2 2 2" xfId="18184" xr:uid="{00000000-0005-0000-0000-00001C440000}"/>
    <cellStyle name="SAPBEXchaText 2 2 3" xfId="18185" xr:uid="{00000000-0005-0000-0000-00001D440000}"/>
    <cellStyle name="SAPBEXchaText 2 2 3 2" xfId="20215" xr:uid="{00000000-0005-0000-0000-00001D440000}"/>
    <cellStyle name="SAPBEXchaText 2 2 3 2 2" xfId="28603" xr:uid="{BD373FCC-1944-4593-85EE-9964BB2F1C7F}"/>
    <cellStyle name="SAPBEXchaText 2 2 3 2 3" xfId="30009" xr:uid="{E40F1798-F793-47C7-90B7-43A9AAA54A72}"/>
    <cellStyle name="SAPBEXchaText 2 2 3 2 4" xfId="30530" xr:uid="{AFA6C98A-03A9-44BC-A1E0-5CBFB3FFF19D}"/>
    <cellStyle name="SAPBEXchaText 2 2 3 2 5" xfId="31039" xr:uid="{E6CF0978-C8E2-42B8-8E99-575F3647A53A}"/>
    <cellStyle name="SAPBEXchaText 2 2 3 2 6" xfId="25750" xr:uid="{68B5E4BE-D21D-41A9-A96A-E1CEC1221309}"/>
    <cellStyle name="SAPBEXchaText 2 2 3 3" xfId="28098" xr:uid="{5E926A9F-AC8C-4795-8DA7-47A5C2546613}"/>
    <cellStyle name="SAPBEXchaText 2 2 3 4" xfId="29543" xr:uid="{8549A89B-470E-417D-B840-40B2F9196D9D}"/>
    <cellStyle name="SAPBEXchaText 2 2 3 5" xfId="27411" xr:uid="{30684839-E62F-49B3-B534-29CF0CE76F51}"/>
    <cellStyle name="SAPBEXchaText 2 2 3 6" xfId="29210" xr:uid="{1BF98A46-52DB-4FCC-9192-4A60D0311E28}"/>
    <cellStyle name="SAPBEXchaText 2 2 4" xfId="18186" xr:uid="{00000000-0005-0000-0000-00001E440000}"/>
    <cellStyle name="SAPBEXchaText 2 2 5" xfId="18183" xr:uid="{00000000-0005-0000-0000-00001B440000}"/>
    <cellStyle name="SAPBEXchaText 2 2 6" xfId="20970" xr:uid="{E931576D-83CC-4934-965C-0F34032CAF45}"/>
    <cellStyle name="SAPBEXchaText 2 2 7" xfId="27867" xr:uid="{0FDD3C0C-3A01-4523-B150-22A40F762457}"/>
    <cellStyle name="SAPBEXchaText 2 2 8" xfId="29357" xr:uid="{34F88BA6-FD0B-426E-863A-9EF2BDD59248}"/>
    <cellStyle name="SAPBEXchaText 2 3" xfId="18187" xr:uid="{00000000-0005-0000-0000-00001F440000}"/>
    <cellStyle name="SAPBEXchaText 2 3 2" xfId="18188" xr:uid="{00000000-0005-0000-0000-000020440000}"/>
    <cellStyle name="SAPBEXchaText 2 3 3" xfId="18189" xr:uid="{00000000-0005-0000-0000-000021440000}"/>
    <cellStyle name="SAPBEXchaText 2 3 3 2" xfId="20216" xr:uid="{00000000-0005-0000-0000-000021440000}"/>
    <cellStyle name="SAPBEXchaText 2 3 3 2 2" xfId="28604" xr:uid="{01DC9CE3-8042-469E-94A5-59391063C034}"/>
    <cellStyle name="SAPBEXchaText 2 3 3 2 3" xfId="30010" xr:uid="{AFD29F29-ECE7-4ECC-A616-AF5E7345E0AB}"/>
    <cellStyle name="SAPBEXchaText 2 3 3 2 4" xfId="30531" xr:uid="{B441C981-F101-464D-8904-ADBF677E31A8}"/>
    <cellStyle name="SAPBEXchaText 2 3 3 2 5" xfId="31040" xr:uid="{D7797DEA-FA7D-4D62-9BE7-0560CACD78C9}"/>
    <cellStyle name="SAPBEXchaText 2 3 3 2 6" xfId="27628" xr:uid="{81AECCB0-6EAE-4723-9B2A-1D6D652F2B2F}"/>
    <cellStyle name="SAPBEXchaText 2 3 3 3" xfId="28099" xr:uid="{7B86A395-2D14-48C5-B39F-A673A2010D89}"/>
    <cellStyle name="SAPBEXchaText 2 3 3 4" xfId="29544" xr:uid="{009CE5A3-6FC6-4D6F-A0BB-6E149A37B57F}"/>
    <cellStyle name="SAPBEXchaText 2 3 3 5" xfId="20838" xr:uid="{A12076A7-E032-444F-A2A2-86212060FD92}"/>
    <cellStyle name="SAPBEXchaText 2 3 3 6" xfId="29209" xr:uid="{BB03DFE0-1B4F-4E74-84FA-432BD7A08A56}"/>
    <cellStyle name="SAPBEXchaText 2 3 4" xfId="18190" xr:uid="{00000000-0005-0000-0000-000022440000}"/>
    <cellStyle name="SAPBEXchaText 2 4" xfId="18191" xr:uid="{00000000-0005-0000-0000-000023440000}"/>
    <cellStyle name="SAPBEXchaText 2 4 2" xfId="18192" xr:uid="{00000000-0005-0000-0000-000024440000}"/>
    <cellStyle name="SAPBEXchaText 2 4 2 2" xfId="18193" xr:uid="{00000000-0005-0000-0000-000025440000}"/>
    <cellStyle name="SAPBEXchaText 2 4 2 3" xfId="20217" xr:uid="{00000000-0005-0000-0000-000024440000}"/>
    <cellStyle name="SAPBEXchaText 2 4 2 3 2" xfId="28605" xr:uid="{C8741E9D-4345-4370-B820-7452036ED593}"/>
    <cellStyle name="SAPBEXchaText 2 4 2 3 3" xfId="30011" xr:uid="{D6C3DA9B-A292-4EB5-A3CB-BAE5602E8151}"/>
    <cellStyle name="SAPBEXchaText 2 4 2 3 4" xfId="30532" xr:uid="{F032222B-2DA3-446D-81A4-5E71BB2F2DEE}"/>
    <cellStyle name="SAPBEXchaText 2 4 2 4" xfId="28100" xr:uid="{48F84346-89EF-4AF2-AEC3-754B901AA5A1}"/>
    <cellStyle name="SAPBEXchaText 2 4 2 5" xfId="29545" xr:uid="{6B05922C-D7BC-4C4A-B91D-2BA88E97C6D3}"/>
    <cellStyle name="SAPBEXchaText 2 4 2 6" xfId="27409" xr:uid="{84E3B44F-AAB4-4E16-9F37-DFC860CB8789}"/>
    <cellStyle name="SAPBEXchaText 2 4 3" xfId="18194" xr:uid="{00000000-0005-0000-0000-000026440000}"/>
    <cellStyle name="SAPBEXchaText 2 5" xfId="18195" xr:uid="{00000000-0005-0000-0000-000027440000}"/>
    <cellStyle name="SAPBEXchaText 2 5 2" xfId="18196" xr:uid="{00000000-0005-0000-0000-000028440000}"/>
    <cellStyle name="SAPBEXchaText 2 5 2 2" xfId="20218" xr:uid="{00000000-0005-0000-0000-000028440000}"/>
    <cellStyle name="SAPBEXchaText 2 5 2 2 2" xfId="28606" xr:uid="{52DF1C57-C581-4BC1-8D84-CDE06A6610EA}"/>
    <cellStyle name="SAPBEXchaText 2 5 2 2 3" xfId="30012" xr:uid="{1EC14F56-B843-415C-86D2-4485DB3DD578}"/>
    <cellStyle name="SAPBEXchaText 2 5 2 2 4" xfId="30533" xr:uid="{B989E02C-4849-4886-8E0B-E96D5CDBC477}"/>
    <cellStyle name="SAPBEXchaText 2 5 2 2 5" xfId="31041" xr:uid="{5C3A2E1C-DC81-4E1B-B53C-3671758968DC}"/>
    <cellStyle name="SAPBEXchaText 2 5 2 2 6" xfId="25749" xr:uid="{6C7283D4-6309-48EF-ACB8-83A5EC365AB7}"/>
    <cellStyle name="SAPBEXchaText 2 5 2 3" xfId="28101" xr:uid="{196307E0-0A0D-43CF-9812-0ECF27EDDBED}"/>
    <cellStyle name="SAPBEXchaText 2 5 2 4" xfId="29546" xr:uid="{95AE9A8D-7D19-4E8D-9DA4-C87C1BD5EFA3}"/>
    <cellStyle name="SAPBEXchaText 2 5 2 5" xfId="27408" xr:uid="{A7D65FAB-14B6-4563-9A5F-FA727F2BB9C4}"/>
    <cellStyle name="SAPBEXchaText 2 5 2 6" xfId="29208" xr:uid="{759D273E-5C01-4AB3-9090-454AECF226FC}"/>
    <cellStyle name="SAPBEXchaText 2 6" xfId="18197" xr:uid="{00000000-0005-0000-0000-000029440000}"/>
    <cellStyle name="SAPBEXchaText 2 6 2" xfId="20219" xr:uid="{00000000-0005-0000-0000-000029440000}"/>
    <cellStyle name="SAPBEXchaText 2 6 2 2" xfId="28607" xr:uid="{2CDFB76E-E0A9-4121-B447-71BB3AF187F8}"/>
    <cellStyle name="SAPBEXchaText 2 6 2 3" xfId="30013" xr:uid="{C428988D-76E3-4F36-B34B-59687654A2BC}"/>
    <cellStyle name="SAPBEXchaText 2 6 2 4" xfId="30534" xr:uid="{328DB863-130F-445F-B600-47ADD5C7BE40}"/>
    <cellStyle name="SAPBEXchaText 2 6 2 5" xfId="31042" xr:uid="{09ADCB52-2572-4DE6-80B8-34AB63381A8E}"/>
    <cellStyle name="SAPBEXchaText 2 6 2 6" xfId="30950" xr:uid="{98584BE1-099D-4F2D-9AD5-DDA259662542}"/>
    <cellStyle name="SAPBEXchaText 2 6 3" xfId="28102" xr:uid="{3D9F3E6D-4FA0-4F32-A1F7-01337D7907B6}"/>
    <cellStyle name="SAPBEXchaText 2 6 4" xfId="29547" xr:uid="{39E74210-04C3-4A3B-96AB-7551C895CD66}"/>
    <cellStyle name="SAPBEXchaText 2 6 5" xfId="27407" xr:uid="{CEE57275-F711-48E1-92F9-C92A8C7EB0C2}"/>
    <cellStyle name="SAPBEXchaText 2 6 6" xfId="29207" xr:uid="{F328F0D2-B533-4D9B-B001-00573159F33E}"/>
    <cellStyle name="SAPBEXchaText 2 7" xfId="18198" xr:uid="{00000000-0005-0000-0000-00002A440000}"/>
    <cellStyle name="SAPBEXchaText 2 8" xfId="18182" xr:uid="{00000000-0005-0000-0000-00001A440000}"/>
    <cellStyle name="SAPBEXchaText 2 9" xfId="20863" xr:uid="{882C02A9-6D31-495B-A3EE-D7AFEBE45140}"/>
    <cellStyle name="SAPBEXchaText 3" xfId="2897" xr:uid="{00000000-0005-0000-0000-00003B0A0000}"/>
    <cellStyle name="SAPBEXchaText 3 2" xfId="18200" xr:uid="{00000000-0005-0000-0000-00002C440000}"/>
    <cellStyle name="SAPBEXchaText 3 2 2" xfId="18201" xr:uid="{00000000-0005-0000-0000-00002D440000}"/>
    <cellStyle name="SAPBEXchaText 3 2 2 2" xfId="20220" xr:uid="{00000000-0005-0000-0000-00002D440000}"/>
    <cellStyle name="SAPBEXchaText 3 2 2 2 2" xfId="28608" xr:uid="{CBA435E7-32E1-4688-B52F-929BC3817E72}"/>
    <cellStyle name="SAPBEXchaText 3 2 2 2 3" xfId="30014" xr:uid="{9C582CA4-C80F-45FA-848E-51A5B9C54E49}"/>
    <cellStyle name="SAPBEXchaText 3 2 2 2 4" xfId="30535" xr:uid="{5F8F5E8E-8540-40C8-91E8-86380CA0142F}"/>
    <cellStyle name="SAPBEXchaText 3 2 2 2 5" xfId="31043" xr:uid="{44B9B2BB-6844-493E-B58B-05B2944DDD05}"/>
    <cellStyle name="SAPBEXchaText 3 2 2 2 6" xfId="27823" xr:uid="{291F46E1-6530-4837-9FFC-4C796C318F50}"/>
    <cellStyle name="SAPBEXchaText 3 2 2 3" xfId="29548" xr:uid="{B78D0659-AEE1-46E1-8A4A-6839672A7BE7}"/>
    <cellStyle name="SAPBEXchaText 3 2 2 4" xfId="27405" xr:uid="{AE063E96-38D3-4ABD-8A9A-E4F1DD1B31A0}"/>
    <cellStyle name="SAPBEXchaText 3 2 2 5" xfId="29206" xr:uid="{83288848-FA4B-402B-8B3B-19DADF6EF2A3}"/>
    <cellStyle name="SAPBEXchaText 3 2 2 6" xfId="26643" xr:uid="{E1D42092-8A90-4887-A104-9D3492082AB5}"/>
    <cellStyle name="SAPBEXchaText 3 3" xfId="18202" xr:uid="{00000000-0005-0000-0000-00002E440000}"/>
    <cellStyle name="SAPBEXchaText 3 3 2" xfId="18203" xr:uid="{00000000-0005-0000-0000-00002F440000}"/>
    <cellStyle name="SAPBEXchaText 3 3 2 2" xfId="20222" xr:uid="{00000000-0005-0000-0000-00002F440000}"/>
    <cellStyle name="SAPBEXchaText 3 3 2 2 2" xfId="28610" xr:uid="{83B562B6-F0AC-43F6-B05E-AABCE86D8C0B}"/>
    <cellStyle name="SAPBEXchaText 3 3 2 2 3" xfId="30016" xr:uid="{4D6AFCF5-07A4-402A-8B68-8C84191DE190}"/>
    <cellStyle name="SAPBEXchaText 3 3 2 2 4" xfId="30537" xr:uid="{B5CD87D9-398C-4B18-9BD8-E9615FD08201}"/>
    <cellStyle name="SAPBEXchaText 3 3 2 2 5" xfId="31044" xr:uid="{D65E9D8F-4582-46BE-B4E0-D371868DD2D0}"/>
    <cellStyle name="SAPBEXchaText 3 3 2 2 6" xfId="30923" xr:uid="{B0D1BA0A-1FCE-4F8D-8624-C5218AB58AAF}"/>
    <cellStyle name="SAPBEXchaText 3 3 2 3" xfId="29550" xr:uid="{B5005F31-E790-48E0-87B3-EEF674A4F5A2}"/>
    <cellStyle name="SAPBEXchaText 3 3 2 4" xfId="27401" xr:uid="{A5BB5777-553B-40F3-A244-1EA3AD705705}"/>
    <cellStyle name="SAPBEXchaText 3 3 2 5" xfId="29205" xr:uid="{0082E590-5CA1-4508-BFB0-70A7A5E485C2}"/>
    <cellStyle name="SAPBEXchaText 3 3 2 6" xfId="26642" xr:uid="{5EDE845F-5F88-4BB0-AA74-6E6F22C25845}"/>
    <cellStyle name="SAPBEXchaText 3 3 3" xfId="20221" xr:uid="{00000000-0005-0000-0000-00002E440000}"/>
    <cellStyle name="SAPBEXchaText 3 3 3 2" xfId="28609" xr:uid="{33581021-81CA-43C2-808E-5F0B98288D9F}"/>
    <cellStyle name="SAPBEXchaText 3 3 3 3" xfId="30015" xr:uid="{540DE8E8-8D72-4C45-91C2-BEB25CEBC8A5}"/>
    <cellStyle name="SAPBEXchaText 3 3 3 4" xfId="30536" xr:uid="{236E180B-3868-4A93-AF19-76F75F8FE5C1}"/>
    <cellStyle name="SAPBEXchaText 3 3 4" xfId="28103" xr:uid="{F0AAC25A-94BE-45E5-895D-44BEC119CF24}"/>
    <cellStyle name="SAPBEXchaText 3 3 5" xfId="29549" xr:uid="{BA712462-6EA1-4EEC-8554-7D621CEB1E11}"/>
    <cellStyle name="SAPBEXchaText 3 3 6" xfId="27404" xr:uid="{372845B8-0B86-4031-AAB4-457A9D803BE7}"/>
    <cellStyle name="SAPBEXchaText 3 4" xfId="18204" xr:uid="{00000000-0005-0000-0000-000030440000}"/>
    <cellStyle name="SAPBEXchaText 3 4 2" xfId="20223" xr:uid="{00000000-0005-0000-0000-000030440000}"/>
    <cellStyle name="SAPBEXchaText 3 4 2 2" xfId="28611" xr:uid="{EA2B3E84-3C06-4288-9427-DD07DD4B7464}"/>
    <cellStyle name="SAPBEXchaText 3 4 2 3" xfId="30017" xr:uid="{525937CF-5AF8-45DC-9012-AA9301D90293}"/>
    <cellStyle name="SAPBEXchaText 3 4 2 4" xfId="30538" xr:uid="{279AE075-49F0-40D5-83FD-9BE6E15F1CBA}"/>
    <cellStyle name="SAPBEXchaText 3 4 2 5" xfId="31045" xr:uid="{53ABCFC0-9AC8-450B-AF3C-D6A6510C46B7}"/>
    <cellStyle name="SAPBEXchaText 3 4 2 6" xfId="30947" xr:uid="{E269A840-02C5-4EDC-9475-0AFA6236CC74}"/>
    <cellStyle name="SAPBEXchaText 3 4 3" xfId="29551" xr:uid="{CA0F72C9-B6F6-4358-B992-5EBAE24E4568}"/>
    <cellStyle name="SAPBEXchaText 3 4 4" xfId="27400" xr:uid="{EBC744BC-44B8-45A8-8928-462D95B08A7F}"/>
    <cellStyle name="SAPBEXchaText 3 4 5" xfId="29204" xr:uid="{14EFC8B1-CDD9-44CB-9015-4231790E8C65}"/>
    <cellStyle name="SAPBEXchaText 3 4 6" xfId="28466" xr:uid="{F791E43B-C8B3-4080-8F27-BBFF4395D1BF}"/>
    <cellStyle name="SAPBEXchaText 3 5" xfId="18205" xr:uid="{00000000-0005-0000-0000-000031440000}"/>
    <cellStyle name="SAPBEXchaText 3 6" xfId="18199" xr:uid="{00000000-0005-0000-0000-00002B440000}"/>
    <cellStyle name="SAPBEXchaText 3 7" xfId="20969" xr:uid="{DEC5D5CF-C274-4AAE-9B44-BD7EA6760ECF}"/>
    <cellStyle name="SAPBEXchaText 3 8" xfId="27868" xr:uid="{32A804E4-8397-41E0-BA36-16B4E0F4926C}"/>
    <cellStyle name="SAPBEXchaText 3 9" xfId="29358" xr:uid="{3800B540-5650-4ADF-A122-891E0B97EEE7}"/>
    <cellStyle name="SAPBEXchaText 4" xfId="18206" xr:uid="{00000000-0005-0000-0000-000032440000}"/>
    <cellStyle name="SAPBEXchaText 4 2" xfId="18207" xr:uid="{00000000-0005-0000-0000-000033440000}"/>
    <cellStyle name="SAPBEXchaText 4 2 2" xfId="20224" xr:uid="{00000000-0005-0000-0000-000033440000}"/>
    <cellStyle name="SAPBEXchaText 4 2 2 2" xfId="28612" xr:uid="{C3EE1ED0-FEB7-4E61-9A24-D00E89B1E4CB}"/>
    <cellStyle name="SAPBEXchaText 4 2 2 3" xfId="30018" xr:uid="{303A8C87-BFC0-4DBE-85E6-D18E88F0CE50}"/>
    <cellStyle name="SAPBEXchaText 4 2 2 4" xfId="30539" xr:uid="{A94ACBFD-1D45-4B8F-9343-3DEB1DF43A3B}"/>
    <cellStyle name="SAPBEXchaText 4 2 2 5" xfId="31046" xr:uid="{5AE443BD-ED9E-49C4-A40A-4B6CE0E5C10A}"/>
    <cellStyle name="SAPBEXchaText 4 2 2 6" xfId="30945" xr:uid="{7D0BC6CA-5840-4487-B4F9-7B2F0400DBE1}"/>
    <cellStyle name="SAPBEXchaText 4 2 3" xfId="29552" xr:uid="{39C0EC65-DDA0-44DE-BF7B-25E94AFA3F0C}"/>
    <cellStyle name="SAPBEXchaText 4 2 4" xfId="27399" xr:uid="{EB63DA20-2F99-4B92-B21C-0850BFC77254}"/>
    <cellStyle name="SAPBEXchaText 4 2 5" xfId="29203" xr:uid="{0EB99412-7A73-42C9-B597-A335D616390B}"/>
    <cellStyle name="SAPBEXchaText 4 2 6" xfId="26639" xr:uid="{3FC9AE63-85D4-4AA1-948F-3543BC7DC6D1}"/>
    <cellStyle name="SAPBEXchaText 5" xfId="18208" xr:uid="{00000000-0005-0000-0000-000034440000}"/>
    <cellStyle name="SAPBEXchaText 5 2" xfId="18209" xr:uid="{00000000-0005-0000-0000-000035440000}"/>
    <cellStyle name="SAPBEXchaText 5 2 2" xfId="20225" xr:uid="{00000000-0005-0000-0000-000035440000}"/>
    <cellStyle name="SAPBEXchaText 5 2 2 2" xfId="28613" xr:uid="{1DB4B4D1-4BBE-4499-91F6-C142A7C0379C}"/>
    <cellStyle name="SAPBEXchaText 5 2 2 3" xfId="30019" xr:uid="{D151F0F9-EEAF-48B3-A403-566B372C1C3E}"/>
    <cellStyle name="SAPBEXchaText 5 2 2 4" xfId="30540" xr:uid="{BA944932-DE9E-4EDA-9316-3257A4FFABBA}"/>
    <cellStyle name="SAPBEXchaText 5 2 2 5" xfId="31047" xr:uid="{DAAC3643-D61A-4DC1-8BF8-5E6CDC30EF64}"/>
    <cellStyle name="SAPBEXchaText 5 2 2 6" xfId="30920" xr:uid="{187F904B-7870-48F9-9E7E-74A736082F49}"/>
    <cellStyle name="SAPBEXchaText 5 2 3" xfId="29553" xr:uid="{D33E2107-55EE-4306-98A6-F7FEE4255C4E}"/>
    <cellStyle name="SAPBEXchaText 5 2 4" xfId="27397" xr:uid="{B1BB9335-DF55-4908-BB9F-335D51E1F68D}"/>
    <cellStyle name="SAPBEXchaText 5 2 5" xfId="29202" xr:uid="{4CBAAAEF-37E1-4BF0-9AD3-BA28DA3EA9CC}"/>
    <cellStyle name="SAPBEXchaText 5 2 6" xfId="26638" xr:uid="{9FC8CE8F-BBE1-46A5-AEF5-A3D04DAC2177}"/>
    <cellStyle name="SAPBEXchaText 6" xfId="18210" xr:uid="{00000000-0005-0000-0000-000036440000}"/>
    <cellStyle name="SAPBEXchaText 7" xfId="18181" xr:uid="{00000000-0005-0000-0000-000019440000}"/>
    <cellStyle name="SAPBEXchaText 8" xfId="20862" xr:uid="{0EB7F1B1-D2AF-4916-8C8D-E4EAE88D27D0}"/>
    <cellStyle name="SAPBEXchaText 9" xfId="27992" xr:uid="{6AED0040-C9B6-41D2-9A14-0D2E87CC162B}"/>
    <cellStyle name="SAPBEXchaText_Budget Consolidation by Balancing Acct v1" xfId="2660" xr:uid="{00000000-0005-0000-0000-00003C0A0000}"/>
    <cellStyle name="SAPBEXColoum_Header_SA" xfId="2661" xr:uid="{00000000-0005-0000-0000-00003D0A0000}"/>
    <cellStyle name="SAPBEXexcBad7" xfId="2662" xr:uid="{00000000-0005-0000-0000-00003E0A0000}"/>
    <cellStyle name="SAPBEXexcBad7 10" xfId="27709" xr:uid="{1F160F80-F2EA-49A2-97B4-D3C3960C9496}"/>
    <cellStyle name="SAPBEXexcBad7 11" xfId="29274" xr:uid="{64C89B53-27D7-446E-AD0B-4FB457B45CB5}"/>
    <cellStyle name="SAPBEXexcBad7 2" xfId="2663" xr:uid="{00000000-0005-0000-0000-00003F0A0000}"/>
    <cellStyle name="SAPBEXexcBad7 2 10" xfId="29458" xr:uid="{5A6E66EB-AA19-482B-AC21-A9023A277B76}"/>
    <cellStyle name="SAPBEXexcBad7 2 11" xfId="27710" xr:uid="{16D45BE1-770B-46C7-B047-2EA8B2C620FA}"/>
    <cellStyle name="SAPBEXexcBad7 2 12" xfId="29275" xr:uid="{565B67E5-B480-4CEA-882D-61B51E892DC2}"/>
    <cellStyle name="SAPBEXexcBad7 2 2" xfId="18213" xr:uid="{00000000-0005-0000-0000-00003B440000}"/>
    <cellStyle name="SAPBEXexcBad7 2 2 2" xfId="18214" xr:uid="{00000000-0005-0000-0000-00003C440000}"/>
    <cellStyle name="SAPBEXexcBad7 2 2 3" xfId="18215" xr:uid="{00000000-0005-0000-0000-00003D440000}"/>
    <cellStyle name="SAPBEXexcBad7 2 2 3 2" xfId="20226" xr:uid="{00000000-0005-0000-0000-00003D440000}"/>
    <cellStyle name="SAPBEXexcBad7 2 2 3 2 2" xfId="28614" xr:uid="{64105B50-C78A-468A-9DD3-00AF31DD3AD3}"/>
    <cellStyle name="SAPBEXexcBad7 2 2 3 2 3" xfId="30020" xr:uid="{2C98BB4A-2775-4D39-AB51-EF754F57B64D}"/>
    <cellStyle name="SAPBEXexcBad7 2 2 3 2 4" xfId="30541" xr:uid="{9B80D3F6-AFC1-4BA6-AC90-A49ADA80A0C3}"/>
    <cellStyle name="SAPBEXexcBad7 2 2 3 2 5" xfId="31048" xr:uid="{3AAFDE3C-EE17-4F0E-B47F-8BA847A059DD}"/>
    <cellStyle name="SAPBEXexcBad7 2 2 3 2 6" xfId="30941" xr:uid="{928863C6-3479-4194-8C4D-2508EB244DF6}"/>
    <cellStyle name="SAPBEXexcBad7 2 2 3 3" xfId="28104" xr:uid="{5E401968-0CA3-4AA0-805F-56E73D2F5735}"/>
    <cellStyle name="SAPBEXexcBad7 2 2 3 4" xfId="29555" xr:uid="{5ADC3BBC-55B3-472F-A8EE-0D7B5B119A06}"/>
    <cellStyle name="SAPBEXexcBad7 2 2 3 5" xfId="27395" xr:uid="{F91A4122-AF3C-4588-8C10-6FE153C06C17}"/>
    <cellStyle name="SAPBEXexcBad7 2 2 3 6" xfId="29201" xr:uid="{22305401-C552-45FD-94F5-FAF9FB326CF1}"/>
    <cellStyle name="SAPBEXexcBad7 2 2 4" xfId="18216" xr:uid="{00000000-0005-0000-0000-00003E440000}"/>
    <cellStyle name="SAPBEXexcBad7 2 3" xfId="18217" xr:uid="{00000000-0005-0000-0000-00003F440000}"/>
    <cellStyle name="SAPBEXexcBad7 2 3 2" xfId="18218" xr:uid="{00000000-0005-0000-0000-000040440000}"/>
    <cellStyle name="SAPBEXexcBad7 2 3 3" xfId="18219" xr:uid="{00000000-0005-0000-0000-000041440000}"/>
    <cellStyle name="SAPBEXexcBad7 2 3 3 2" xfId="20227" xr:uid="{00000000-0005-0000-0000-000041440000}"/>
    <cellStyle name="SAPBEXexcBad7 2 3 3 2 2" xfId="28615" xr:uid="{0E2F0F5E-A26F-4286-AFBB-2A4D523B36A6}"/>
    <cellStyle name="SAPBEXexcBad7 2 3 3 2 3" xfId="30021" xr:uid="{2FCE3D70-8098-40AA-B7E9-AF6C4D986CC0}"/>
    <cellStyle name="SAPBEXexcBad7 2 3 3 2 4" xfId="30542" xr:uid="{AF88B43F-7776-4720-911B-91C38ED7594A}"/>
    <cellStyle name="SAPBEXexcBad7 2 3 3 2 5" xfId="31049" xr:uid="{8D73129A-AC4B-4391-B7A4-A9D6231DD599}"/>
    <cellStyle name="SAPBEXexcBad7 2 3 3 2 6" xfId="30944" xr:uid="{96357EB1-8806-4E01-9D49-F9C8AA96A554}"/>
    <cellStyle name="SAPBEXexcBad7 2 3 3 3" xfId="28105" xr:uid="{8CD0E095-CBEE-407D-B71E-C88F568A27B9}"/>
    <cellStyle name="SAPBEXexcBad7 2 3 3 4" xfId="29556" xr:uid="{F248F339-BF44-4598-96BD-1D2832876E31}"/>
    <cellStyle name="SAPBEXexcBad7 2 3 3 5" xfId="27393" xr:uid="{9B83E47C-DB26-4268-B29F-08B9088D2D34}"/>
    <cellStyle name="SAPBEXexcBad7 2 3 3 6" xfId="29200" xr:uid="{A88E8991-0741-434B-B22B-A46B9D8D2707}"/>
    <cellStyle name="SAPBEXexcBad7 2 3 4" xfId="18220" xr:uid="{00000000-0005-0000-0000-000042440000}"/>
    <cellStyle name="SAPBEXexcBad7 2 4" xfId="18221" xr:uid="{00000000-0005-0000-0000-000043440000}"/>
    <cellStyle name="SAPBEXexcBad7 2 4 2" xfId="18222" xr:uid="{00000000-0005-0000-0000-000044440000}"/>
    <cellStyle name="SAPBEXexcBad7 2 4 2 2" xfId="20228" xr:uid="{00000000-0005-0000-0000-000044440000}"/>
    <cellStyle name="SAPBEXexcBad7 2 4 2 2 2" xfId="28616" xr:uid="{277E3DE7-9941-42BE-979A-8E7153509D4A}"/>
    <cellStyle name="SAPBEXexcBad7 2 4 2 2 3" xfId="30022" xr:uid="{CF89C6B6-D7A9-4003-B796-3CB57E5693A1}"/>
    <cellStyle name="SAPBEXexcBad7 2 4 2 2 4" xfId="30543" xr:uid="{04D177E4-07C3-45E3-866C-AB491DFCF79F}"/>
    <cellStyle name="SAPBEXexcBad7 2 4 2 2 5" xfId="31050" xr:uid="{3E476F65-29C7-4B09-B094-A82818292548}"/>
    <cellStyle name="SAPBEXexcBad7 2 4 2 2 6" xfId="30946" xr:uid="{9F73F936-E0D3-4871-BB06-3380DC4EC0B9}"/>
    <cellStyle name="SAPBEXexcBad7 2 4 2 3" xfId="28106" xr:uid="{B9550ABD-B143-480F-B94E-5FFE6D75C28B}"/>
    <cellStyle name="SAPBEXexcBad7 2 4 2 4" xfId="29557" xr:uid="{A9B7C45F-3FAA-49E3-8928-C07665E8DB48}"/>
    <cellStyle name="SAPBEXexcBad7 2 4 2 5" xfId="27392" xr:uid="{8E3B7206-C8A3-4C49-9A26-D79E732E8741}"/>
    <cellStyle name="SAPBEXexcBad7 2 4 2 6" xfId="29199" xr:uid="{23DA581E-2938-4F7A-8A1A-5F7A1DDADBA7}"/>
    <cellStyle name="SAPBEXexcBad7 2 5" xfId="18223" xr:uid="{00000000-0005-0000-0000-000045440000}"/>
    <cellStyle name="SAPBEXexcBad7 2 5 2" xfId="20229" xr:uid="{00000000-0005-0000-0000-000045440000}"/>
    <cellStyle name="SAPBEXexcBad7 2 5 2 2" xfId="28617" xr:uid="{3287B79A-6D9B-419D-BB91-C1793302CD28}"/>
    <cellStyle name="SAPBEXexcBad7 2 5 2 3" xfId="30023" xr:uid="{65EE7A69-6AD1-4A16-81D4-83A4BF896F0E}"/>
    <cellStyle name="SAPBEXexcBad7 2 5 2 4" xfId="30544" xr:uid="{0AD7CF43-9B79-4D70-BB25-59741A99FDB8}"/>
    <cellStyle name="SAPBEXexcBad7 2 5 2 5" xfId="31051" xr:uid="{4A7A3E7B-8FE9-418D-8D73-3B98646D7D26}"/>
    <cellStyle name="SAPBEXexcBad7 2 5 2 6" xfId="26466" xr:uid="{26841500-5771-4D86-B09C-AB79195A8AC9}"/>
    <cellStyle name="SAPBEXexcBad7 2 5 3" xfId="28107" xr:uid="{2B75442B-9BA8-4ABE-9D0F-57BD28E76C1D}"/>
    <cellStyle name="SAPBEXexcBad7 2 5 4" xfId="29558" xr:uid="{F0417D48-5C7D-476E-9B68-2D75E84F867E}"/>
    <cellStyle name="SAPBEXexcBad7 2 5 5" xfId="27390" xr:uid="{8E3E8CEC-089F-4CFA-8370-5A9FAA04DE84}"/>
    <cellStyle name="SAPBEXexcBad7 2 5 6" xfId="29198" xr:uid="{A5C438A4-9998-4C43-84F6-E199CA4FE19A}"/>
    <cellStyle name="SAPBEXexcBad7 2 6" xfId="18224" xr:uid="{00000000-0005-0000-0000-000046440000}"/>
    <cellStyle name="SAPBEXexcBad7 2 7" xfId="18212" xr:uid="{00000000-0005-0000-0000-00003A440000}"/>
    <cellStyle name="SAPBEXexcBad7 2 8" xfId="20864" xr:uid="{EF67BE29-3E58-422D-B3E3-5F4E39FF8455}"/>
    <cellStyle name="SAPBEXexcBad7 2 9" xfId="27989" xr:uid="{2080BA0B-876B-4DA6-90C9-99891FA3608A}"/>
    <cellStyle name="SAPBEXexcBad7 3" xfId="18225" xr:uid="{00000000-0005-0000-0000-000047440000}"/>
    <cellStyle name="SAPBEXexcBad7 3 2" xfId="18226" xr:uid="{00000000-0005-0000-0000-000048440000}"/>
    <cellStyle name="SAPBEXexcBad7 3 3" xfId="18227" xr:uid="{00000000-0005-0000-0000-000049440000}"/>
    <cellStyle name="SAPBEXexcBad7 3 3 2" xfId="20230" xr:uid="{00000000-0005-0000-0000-000049440000}"/>
    <cellStyle name="SAPBEXexcBad7 3 3 2 2" xfId="28618" xr:uid="{26DA2B59-D242-41C3-A046-6F9F9578186D}"/>
    <cellStyle name="SAPBEXexcBad7 3 3 2 3" xfId="30024" xr:uid="{5B4E2038-E9BB-4B1A-86C7-4542A4A3E3D5}"/>
    <cellStyle name="SAPBEXexcBad7 3 3 2 4" xfId="30545" xr:uid="{1968E699-2678-400A-878F-51C449DD66DC}"/>
    <cellStyle name="SAPBEXexcBad7 3 3 2 5" xfId="31052" xr:uid="{D3E39719-0DAD-44F7-B66F-FFEC3E828673}"/>
    <cellStyle name="SAPBEXexcBad7 3 3 2 6" xfId="30948" xr:uid="{064C4FFE-5825-4FF1-86FD-0C98AF4B44A6}"/>
    <cellStyle name="SAPBEXexcBad7 3 3 3" xfId="29559" xr:uid="{61655803-F811-4DE9-B3E0-DAC9C7F2B239}"/>
    <cellStyle name="SAPBEXexcBad7 3 3 4" xfId="27389" xr:uid="{4EA9D075-D69F-4DBE-B322-DED0D0BEB2E4}"/>
    <cellStyle name="SAPBEXexcBad7 3 3 5" xfId="29197" xr:uid="{2E71C8BE-325B-43F6-AAA3-68350BCE4951}"/>
    <cellStyle name="SAPBEXexcBad7 3 3 6" xfId="26631" xr:uid="{19E3044B-BBB9-43DB-ADAB-B16E6B108AF3}"/>
    <cellStyle name="SAPBEXexcBad7 3 4" xfId="18228" xr:uid="{00000000-0005-0000-0000-00004A440000}"/>
    <cellStyle name="SAPBEXexcBad7 3 4 2" xfId="20231" xr:uid="{00000000-0005-0000-0000-00004A440000}"/>
    <cellStyle name="SAPBEXexcBad7 3 4 2 2" xfId="28619" xr:uid="{B9D1627C-73B1-4056-8CF3-DE8C6EB988B6}"/>
    <cellStyle name="SAPBEXexcBad7 3 4 2 3" xfId="30025" xr:uid="{64AE8F20-EECF-4D43-8F3A-A791583E2EE1}"/>
    <cellStyle name="SAPBEXexcBad7 3 4 2 4" xfId="30546" xr:uid="{C2ABA16B-62C1-46F2-83E9-835E90866EDA}"/>
    <cellStyle name="SAPBEXexcBad7 3 4 2 5" xfId="31053" xr:uid="{EEDC2A33-2AA8-4879-AD58-EA4858D448CB}"/>
    <cellStyle name="SAPBEXexcBad7 3 4 2 6" xfId="30938" xr:uid="{2A3E4EA5-EE86-4A49-97D4-77A88EB3D443}"/>
    <cellStyle name="SAPBEXexcBad7 3 4 3" xfId="29560" xr:uid="{AA1DDBEA-188A-4D5C-9C0E-AFFAFB787AEC}"/>
    <cellStyle name="SAPBEXexcBad7 3 4 4" xfId="27388" xr:uid="{30E02F35-01D7-4052-8E49-846892B00D7C}"/>
    <cellStyle name="SAPBEXexcBad7 3 4 5" xfId="29196" xr:uid="{64D11A3D-7F34-45EB-88D2-2E71E22BEAD6}"/>
    <cellStyle name="SAPBEXexcBad7 3 4 6" xfId="26629" xr:uid="{99C53442-FFD3-4EB1-9704-DCFD3B01A100}"/>
    <cellStyle name="SAPBEXexcBad7 3 5" xfId="18229" xr:uid="{00000000-0005-0000-0000-00004B440000}"/>
    <cellStyle name="SAPBEXexcBad7 4" xfId="18230" xr:uid="{00000000-0005-0000-0000-00004C440000}"/>
    <cellStyle name="SAPBEXexcBad7 4 2" xfId="18231" xr:uid="{00000000-0005-0000-0000-00004D440000}"/>
    <cellStyle name="SAPBEXexcBad7 4 2 2" xfId="20232" xr:uid="{00000000-0005-0000-0000-00004D440000}"/>
    <cellStyle name="SAPBEXexcBad7 4 2 2 2" xfId="28620" xr:uid="{3BE25B00-68E1-4045-B5B9-5DA3E60F7017}"/>
    <cellStyle name="SAPBEXexcBad7 4 2 2 3" xfId="30026" xr:uid="{0F81D7FF-0D97-40D8-A865-13BAF78116A2}"/>
    <cellStyle name="SAPBEXexcBad7 4 2 2 4" xfId="30547" xr:uid="{385B56B3-9928-4616-B7F3-183633EBCBE8}"/>
    <cellStyle name="SAPBEXexcBad7 4 2 2 5" xfId="31054" xr:uid="{4060CCB1-61C7-4772-88FA-5E37FCFDA6CD}"/>
    <cellStyle name="SAPBEXexcBad7 4 2 2 6" xfId="30939" xr:uid="{78429D0A-6EB0-4CCB-AB7E-9F3668379C48}"/>
    <cellStyle name="SAPBEXexcBad7 4 2 3" xfId="29561" xr:uid="{2947FB2D-DC0D-4EF3-A47B-9C83E8CF49DB}"/>
    <cellStyle name="SAPBEXexcBad7 4 2 4" xfId="27386" xr:uid="{3DBA51AC-B62B-4263-967D-DD4213E6A264}"/>
    <cellStyle name="SAPBEXexcBad7 4 2 5" xfId="29195" xr:uid="{55A8868B-5E77-4405-95DF-651BABBF53E8}"/>
    <cellStyle name="SAPBEXexcBad7 4 2 6" xfId="26628" xr:uid="{FA723B9C-C961-46BF-A062-0F13EE34A82E}"/>
    <cellStyle name="SAPBEXexcBad7 5" xfId="18232" xr:uid="{00000000-0005-0000-0000-00004E440000}"/>
    <cellStyle name="SAPBEXexcBad7 5 2" xfId="20233" xr:uid="{00000000-0005-0000-0000-00004E440000}"/>
    <cellStyle name="SAPBEXexcBad7 5 2 2" xfId="28621" xr:uid="{6A6E9A31-CB42-4634-B812-03AADAEE6AC7}"/>
    <cellStyle name="SAPBEXexcBad7 5 2 3" xfId="30027" xr:uid="{446C0604-CC3A-4F81-B995-C826AA795853}"/>
    <cellStyle name="SAPBEXexcBad7 5 2 4" xfId="30548" xr:uid="{A76FFF3D-7230-4C06-A6D3-88CDF292C331}"/>
    <cellStyle name="SAPBEXexcBad7 5 2 5" xfId="31055" xr:uid="{9BE5D624-EB8F-4CB1-BD70-04636043192D}"/>
    <cellStyle name="SAPBEXexcBad7 5 2 6" xfId="30922" xr:uid="{3D50C66A-5267-4874-A573-A0546F520F0E}"/>
    <cellStyle name="SAPBEXexcBad7 5 3" xfId="29562" xr:uid="{2B675615-CF79-4FD9-B363-81DE20016A21}"/>
    <cellStyle name="SAPBEXexcBad7 5 4" xfId="27385" xr:uid="{83CB0496-1DA1-4F34-85A8-DE54F48C5C30}"/>
    <cellStyle name="SAPBEXexcBad7 5 5" xfId="29194" xr:uid="{9F647A4D-0DBE-4DC2-B0FD-53572D5D225E}"/>
    <cellStyle name="SAPBEXexcBad7 5 6" xfId="26625" xr:uid="{A2EB1218-B096-4659-B9DC-CD53F289F880}"/>
    <cellStyle name="SAPBEXexcBad7 6" xfId="18233" xr:uid="{00000000-0005-0000-0000-00004F440000}"/>
    <cellStyle name="SAPBEXexcBad7 7" xfId="18211" xr:uid="{00000000-0005-0000-0000-000039440000}"/>
    <cellStyle name="SAPBEXexcBad7 8" xfId="27990" xr:uid="{0DAACD5E-4FB6-458F-8BB1-8DD3328D2286}"/>
    <cellStyle name="SAPBEXexcBad7 9" xfId="29459" xr:uid="{C6A93C88-5C28-4598-8DAC-18C2EF24B247}"/>
    <cellStyle name="SAPBEXexcBad8" xfId="2664" xr:uid="{00000000-0005-0000-0000-0000400A0000}"/>
    <cellStyle name="SAPBEXexcBad8 10" xfId="27711" xr:uid="{81D57F0A-F6E5-4029-97E3-89AB26A7FE71}"/>
    <cellStyle name="SAPBEXexcBad8 11" xfId="29276" xr:uid="{3D557B76-E261-4207-8B91-8426E039D03A}"/>
    <cellStyle name="SAPBEXexcBad8 2" xfId="2665" xr:uid="{00000000-0005-0000-0000-0000410A0000}"/>
    <cellStyle name="SAPBEXexcBad8 2 10" xfId="29456" xr:uid="{6653462B-9836-4EB9-8CBD-DA7E588645F3}"/>
    <cellStyle name="SAPBEXexcBad8 2 11" xfId="27715" xr:uid="{08AB2642-18B6-49E4-804C-235CDD35C3AF}"/>
    <cellStyle name="SAPBEXexcBad8 2 12" xfId="29278" xr:uid="{28EF9B12-ACA5-464E-85ED-C312816DC648}"/>
    <cellStyle name="SAPBEXexcBad8 2 2" xfId="18236" xr:uid="{00000000-0005-0000-0000-000052440000}"/>
    <cellStyle name="SAPBEXexcBad8 2 2 2" xfId="18237" xr:uid="{00000000-0005-0000-0000-000053440000}"/>
    <cellStyle name="SAPBEXexcBad8 2 2 3" xfId="18238" xr:uid="{00000000-0005-0000-0000-000054440000}"/>
    <cellStyle name="SAPBEXexcBad8 2 2 3 2" xfId="20234" xr:uid="{00000000-0005-0000-0000-000054440000}"/>
    <cellStyle name="SAPBEXexcBad8 2 2 3 2 2" xfId="28622" xr:uid="{858D3FCE-A73D-4A8B-A98C-5CD02F7B358F}"/>
    <cellStyle name="SAPBEXexcBad8 2 2 3 2 3" xfId="30028" xr:uid="{8EFC27F2-0EAA-466C-82D6-8D6B9C192C42}"/>
    <cellStyle name="SAPBEXexcBad8 2 2 3 2 4" xfId="30549" xr:uid="{989652AE-BF95-49D6-ABCE-35D816A78744}"/>
    <cellStyle name="SAPBEXexcBad8 2 2 3 2 5" xfId="31056" xr:uid="{80237541-5205-4BD5-B2D8-11BFB6F98722}"/>
    <cellStyle name="SAPBEXexcBad8 2 2 3 2 6" xfId="30437" xr:uid="{A4BCF98A-982C-41EB-A03B-65228AFDB84C}"/>
    <cellStyle name="SAPBEXexcBad8 2 2 3 3" xfId="28108" xr:uid="{8A0DC3FA-2423-4D85-881A-2ECB67294FDE}"/>
    <cellStyle name="SAPBEXexcBad8 2 2 3 4" xfId="29563" xr:uid="{3EA39AC0-A95D-4634-88DA-43391AB06A77}"/>
    <cellStyle name="SAPBEXexcBad8 2 2 3 5" xfId="27383" xr:uid="{E399FA7D-226B-4725-9741-96D0C8B69725}"/>
    <cellStyle name="SAPBEXexcBad8 2 2 3 6" xfId="29193" xr:uid="{9054F8AB-9942-466C-B75C-1D43C74B9B79}"/>
    <cellStyle name="SAPBEXexcBad8 2 2 4" xfId="18239" xr:uid="{00000000-0005-0000-0000-000055440000}"/>
    <cellStyle name="SAPBEXexcBad8 2 3" xfId="18240" xr:uid="{00000000-0005-0000-0000-000056440000}"/>
    <cellStyle name="SAPBEXexcBad8 2 3 2" xfId="18241" xr:uid="{00000000-0005-0000-0000-000057440000}"/>
    <cellStyle name="SAPBEXexcBad8 2 3 3" xfId="18242" xr:uid="{00000000-0005-0000-0000-000058440000}"/>
    <cellStyle name="SAPBEXexcBad8 2 3 3 2" xfId="20235" xr:uid="{00000000-0005-0000-0000-000058440000}"/>
    <cellStyle name="SAPBEXexcBad8 2 3 3 2 2" xfId="28623" xr:uid="{32771132-D254-4795-893C-4853EAF45F1F}"/>
    <cellStyle name="SAPBEXexcBad8 2 3 3 2 3" xfId="30029" xr:uid="{C2B4910C-1B25-4493-BAB0-398C08CBB0DC}"/>
    <cellStyle name="SAPBEXexcBad8 2 3 3 2 4" xfId="30550" xr:uid="{1D09BE05-8002-4FB6-AE35-0EA4DC4977E9}"/>
    <cellStyle name="SAPBEXexcBad8 2 3 3 2 5" xfId="31057" xr:uid="{8D1652C3-3640-482B-A4B4-586D7F589D08}"/>
    <cellStyle name="SAPBEXexcBad8 2 3 3 2 6" xfId="27829" xr:uid="{56B89649-D8E3-4C16-B76C-9DE0D198443F}"/>
    <cellStyle name="SAPBEXexcBad8 2 3 3 3" xfId="28109" xr:uid="{64548358-0B49-48ED-A155-11B03BE792DB}"/>
    <cellStyle name="SAPBEXexcBad8 2 3 3 4" xfId="29564" xr:uid="{4958D373-19D0-439A-8F1A-78D4A4B5F70F}"/>
    <cellStyle name="SAPBEXexcBad8 2 3 3 5" xfId="27380" xr:uid="{0EBF8BB6-3FF7-4BC2-B06D-AA4254FA4BEA}"/>
    <cellStyle name="SAPBEXexcBad8 2 3 3 6" xfId="29192" xr:uid="{7222A5A9-7DBC-413C-9DE6-E6A6C02E8047}"/>
    <cellStyle name="SAPBEXexcBad8 2 3 4" xfId="18243" xr:uid="{00000000-0005-0000-0000-000059440000}"/>
    <cellStyle name="SAPBEXexcBad8 2 4" xfId="18244" xr:uid="{00000000-0005-0000-0000-00005A440000}"/>
    <cellStyle name="SAPBEXexcBad8 2 4 2" xfId="18245" xr:uid="{00000000-0005-0000-0000-00005B440000}"/>
    <cellStyle name="SAPBEXexcBad8 2 4 2 2" xfId="20236" xr:uid="{00000000-0005-0000-0000-00005B440000}"/>
    <cellStyle name="SAPBEXexcBad8 2 4 2 2 2" xfId="28624" xr:uid="{FC667910-D736-44A1-BB38-A7F42BAF33AA}"/>
    <cellStyle name="SAPBEXexcBad8 2 4 2 2 3" xfId="30030" xr:uid="{3A06C5DB-CFFB-4210-859B-588F49322441}"/>
    <cellStyle name="SAPBEXexcBad8 2 4 2 2 4" xfId="30551" xr:uid="{F35B4817-BCD7-4952-91DB-D89522CFBAAC}"/>
    <cellStyle name="SAPBEXexcBad8 2 4 2 2 5" xfId="31058" xr:uid="{0015E435-1161-46B0-B75C-EFE68324F70A}"/>
    <cellStyle name="SAPBEXexcBad8 2 4 2 2 6" xfId="30926" xr:uid="{9944630A-CB65-49D0-AEFB-EE2E4F85AB0F}"/>
    <cellStyle name="SAPBEXexcBad8 2 4 2 3" xfId="28110" xr:uid="{3D74AE3B-456C-47DC-B86F-15B2E4C41E75}"/>
    <cellStyle name="SAPBEXexcBad8 2 4 2 4" xfId="29565" xr:uid="{350EF015-45F1-4324-8DCA-628848D1CF05}"/>
    <cellStyle name="SAPBEXexcBad8 2 4 2 5" xfId="27379" xr:uid="{2BEE9B66-76A5-4A5C-8BE7-B9A9624BD7E1}"/>
    <cellStyle name="SAPBEXexcBad8 2 4 2 6" xfId="29191" xr:uid="{90B59614-6A02-489B-AB50-03E09C5A4C0A}"/>
    <cellStyle name="SAPBEXexcBad8 2 5" xfId="18246" xr:uid="{00000000-0005-0000-0000-00005C440000}"/>
    <cellStyle name="SAPBEXexcBad8 2 5 2" xfId="20237" xr:uid="{00000000-0005-0000-0000-00005C440000}"/>
    <cellStyle name="SAPBEXexcBad8 2 5 2 2" xfId="28625" xr:uid="{7B305B8E-2B8E-4AED-B781-106AE62C9F18}"/>
    <cellStyle name="SAPBEXexcBad8 2 5 2 3" xfId="30031" xr:uid="{1B3E545C-E451-48A0-B471-B6DA933FD248}"/>
    <cellStyle name="SAPBEXexcBad8 2 5 2 4" xfId="30552" xr:uid="{93D4B533-ACB3-4D58-89B8-7B35FF9B3595}"/>
    <cellStyle name="SAPBEXexcBad8 2 5 2 5" xfId="31059" xr:uid="{5ED029C2-EF9B-4CF6-97E2-4F6F35327917}"/>
    <cellStyle name="SAPBEXexcBad8 2 5 2 6" xfId="30925" xr:uid="{C2BAC60A-3E1A-4494-99F4-40B91D6FFA51}"/>
    <cellStyle name="SAPBEXexcBad8 2 5 3" xfId="28111" xr:uid="{2B322F22-ACC4-47B1-8DB0-5B25280EDD85}"/>
    <cellStyle name="SAPBEXexcBad8 2 5 4" xfId="29566" xr:uid="{BB71F422-D4F5-4C44-976B-6754FC10B893}"/>
    <cellStyle name="SAPBEXexcBad8 2 5 5" xfId="27378" xr:uid="{629E4918-EDED-4075-8BFF-D73E0B940089}"/>
    <cellStyle name="SAPBEXexcBad8 2 5 6" xfId="29190" xr:uid="{EA256866-B518-4B8F-A48D-D5BFF6CBEA44}"/>
    <cellStyle name="SAPBEXexcBad8 2 6" xfId="18247" xr:uid="{00000000-0005-0000-0000-00005D440000}"/>
    <cellStyle name="SAPBEXexcBad8 2 7" xfId="18235" xr:uid="{00000000-0005-0000-0000-000051440000}"/>
    <cellStyle name="SAPBEXexcBad8 2 8" xfId="20865" xr:uid="{8CCC2808-2E14-4274-BD0C-B7670A944643}"/>
    <cellStyle name="SAPBEXexcBad8 2 9" xfId="27986" xr:uid="{E4440442-4816-4EA7-9DA5-CE24DC4C64DA}"/>
    <cellStyle name="SAPBEXexcBad8 3" xfId="18248" xr:uid="{00000000-0005-0000-0000-00005E440000}"/>
    <cellStyle name="SAPBEXexcBad8 3 2" xfId="18249" xr:uid="{00000000-0005-0000-0000-00005F440000}"/>
    <cellStyle name="SAPBEXexcBad8 3 3" xfId="18250" xr:uid="{00000000-0005-0000-0000-000060440000}"/>
    <cellStyle name="SAPBEXexcBad8 3 3 2" xfId="20238" xr:uid="{00000000-0005-0000-0000-000060440000}"/>
    <cellStyle name="SAPBEXexcBad8 3 3 2 2" xfId="28626" xr:uid="{465C8145-350C-456B-92CB-06A4CF52692B}"/>
    <cellStyle name="SAPBEXexcBad8 3 3 2 3" xfId="30032" xr:uid="{5B957D55-1C3C-4ABF-9C6C-87AAAD7E7D04}"/>
    <cellStyle name="SAPBEXexcBad8 3 3 2 4" xfId="30553" xr:uid="{BA746374-57C4-47E7-92A9-1353EE780F94}"/>
    <cellStyle name="SAPBEXexcBad8 3 3 2 5" xfId="31060" xr:uid="{E4AA39C2-8428-4ED8-AAEF-30C8A6FC2D44}"/>
    <cellStyle name="SAPBEXexcBad8 3 3 2 6" xfId="30949" xr:uid="{491CC54D-0E43-4412-B262-F394886E6F8C}"/>
    <cellStyle name="SAPBEXexcBad8 3 3 3" xfId="29567" xr:uid="{4400A5A9-ED6D-45AB-948D-6FF92B0AFC1D}"/>
    <cellStyle name="SAPBEXexcBad8 3 3 4" xfId="27376" xr:uid="{2E41F2ED-A2A2-42B7-AE66-7687F8DF3F7C}"/>
    <cellStyle name="SAPBEXexcBad8 3 3 5" xfId="29189" xr:uid="{ADB20180-FAF5-4EEB-88E9-38C4B9060AAC}"/>
    <cellStyle name="SAPBEXexcBad8 3 3 6" xfId="29493" xr:uid="{80FF8770-9346-4D22-BDA9-3DB75B1F16CD}"/>
    <cellStyle name="SAPBEXexcBad8 3 4" xfId="18251" xr:uid="{00000000-0005-0000-0000-000061440000}"/>
    <cellStyle name="SAPBEXexcBad8 3 4 2" xfId="20239" xr:uid="{00000000-0005-0000-0000-000061440000}"/>
    <cellStyle name="SAPBEXexcBad8 3 4 2 2" xfId="28627" xr:uid="{349CBFCE-01BC-4998-AE98-A3CA1457822A}"/>
    <cellStyle name="SAPBEXexcBad8 3 4 2 3" xfId="30033" xr:uid="{EDD5005D-A8C4-4610-A79E-0A76435BF452}"/>
    <cellStyle name="SAPBEXexcBad8 3 4 2 4" xfId="30554" xr:uid="{BDF725F6-0F0A-4FE4-ABB0-D15CFA4083DE}"/>
    <cellStyle name="SAPBEXexcBad8 3 4 2 5" xfId="31061" xr:uid="{36DE9E58-B077-4056-8103-60555064E789}"/>
    <cellStyle name="SAPBEXexcBad8 3 4 2 6" xfId="30933" xr:uid="{B07BFFD5-4613-470B-B86A-C157B18856DE}"/>
    <cellStyle name="SAPBEXexcBad8 3 4 3" xfId="29568" xr:uid="{C6AFE577-B67B-425E-B952-70A9155DD651}"/>
    <cellStyle name="SAPBEXexcBad8 3 4 4" xfId="27374" xr:uid="{84D1C4E8-5E10-42A8-8A62-7B86EE218940}"/>
    <cellStyle name="SAPBEXexcBad8 3 4 5" xfId="29188" xr:uid="{AAF9D6AB-4DCA-4B3D-B31C-C338A87B5CFA}"/>
    <cellStyle name="SAPBEXexcBad8 3 4 6" xfId="26619" xr:uid="{BF287189-93BC-4937-BDA6-63F09F5E9915}"/>
    <cellStyle name="SAPBEXexcBad8 3 5" xfId="18252" xr:uid="{00000000-0005-0000-0000-000062440000}"/>
    <cellStyle name="SAPBEXexcBad8 4" xfId="18253" xr:uid="{00000000-0005-0000-0000-000063440000}"/>
    <cellStyle name="SAPBEXexcBad8 4 2" xfId="18254" xr:uid="{00000000-0005-0000-0000-000064440000}"/>
    <cellStyle name="SAPBEXexcBad8 4 2 2" xfId="20240" xr:uid="{00000000-0005-0000-0000-000064440000}"/>
    <cellStyle name="SAPBEXexcBad8 4 2 2 2" xfId="28628" xr:uid="{F5D75D66-3D97-4C5B-AF5D-2BA4C33F4716}"/>
    <cellStyle name="SAPBEXexcBad8 4 2 2 3" xfId="30034" xr:uid="{9B8564CC-C7AA-486D-B039-836FA1341D8B}"/>
    <cellStyle name="SAPBEXexcBad8 4 2 2 4" xfId="30555" xr:uid="{CC94DBA7-66EE-422A-93F7-77A0A55E2AC2}"/>
    <cellStyle name="SAPBEXexcBad8 4 2 2 5" xfId="31062" xr:uid="{87A6F5FA-620A-41CA-9AD3-0CA3640ED35E}"/>
    <cellStyle name="SAPBEXexcBad8 4 2 2 6" xfId="26465" xr:uid="{AAB296E1-9718-4704-8128-B1DF10B0566F}"/>
    <cellStyle name="SAPBEXexcBad8 4 2 3" xfId="29569" xr:uid="{5D79F4F3-8DC2-424E-BD84-E8722CE91AAB}"/>
    <cellStyle name="SAPBEXexcBad8 4 2 4" xfId="27373" xr:uid="{280D2747-954E-44F2-B6AA-0EAFF653F04C}"/>
    <cellStyle name="SAPBEXexcBad8 4 2 5" xfId="29187" xr:uid="{7A53E694-ADD2-4FB3-A406-ADCA691000B7}"/>
    <cellStyle name="SAPBEXexcBad8 4 2 6" xfId="26616" xr:uid="{091B1583-5B43-4E20-A053-C8F895B90659}"/>
    <cellStyle name="SAPBEXexcBad8 5" xfId="18255" xr:uid="{00000000-0005-0000-0000-000065440000}"/>
    <cellStyle name="SAPBEXexcBad8 5 2" xfId="20241" xr:uid="{00000000-0005-0000-0000-000065440000}"/>
    <cellStyle name="SAPBEXexcBad8 5 2 2" xfId="28629" xr:uid="{A1336B56-A567-44FF-8A42-14A5D36AB640}"/>
    <cellStyle name="SAPBEXexcBad8 5 2 3" xfId="30035" xr:uid="{F502906C-67EC-41F3-AADD-E6043A03449D}"/>
    <cellStyle name="SAPBEXexcBad8 5 2 4" xfId="30556" xr:uid="{F6D39C86-728F-4A24-A448-CF53EA75DDD9}"/>
    <cellStyle name="SAPBEXexcBad8 5 2 5" xfId="31063" xr:uid="{C8249B43-59C9-4985-85A2-2F07E0FCE06C}"/>
    <cellStyle name="SAPBEXexcBad8 5 2 6" xfId="30921" xr:uid="{8E22102E-10F2-46F1-A98E-BF671F498979}"/>
    <cellStyle name="SAPBEXexcBad8 5 3" xfId="29570" xr:uid="{DBD00C7C-93ED-4D1A-A170-7A1E0F1574C3}"/>
    <cellStyle name="SAPBEXexcBad8 5 4" xfId="27372" xr:uid="{C894B71C-D1D9-49D7-99CF-F908D78856EF}"/>
    <cellStyle name="SAPBEXexcBad8 5 5" xfId="29186" xr:uid="{3346A967-D0C9-4E6D-8CC0-5DCE26D158CB}"/>
    <cellStyle name="SAPBEXexcBad8 5 6" xfId="26615" xr:uid="{DD175D04-CBDC-41E7-B700-F96251F74E92}"/>
    <cellStyle name="SAPBEXexcBad8 6" xfId="18256" xr:uid="{00000000-0005-0000-0000-000066440000}"/>
    <cellStyle name="SAPBEXexcBad8 7" xfId="18234" xr:uid="{00000000-0005-0000-0000-000050440000}"/>
    <cellStyle name="SAPBEXexcBad8 8" xfId="20850" xr:uid="{CA22FCA6-F1AC-45DD-8605-BAAB697B1744}"/>
    <cellStyle name="SAPBEXexcBad8 9" xfId="29457" xr:uid="{418ADCF3-E516-4C1E-8782-FA531F30079D}"/>
    <cellStyle name="SAPBEXexcBad9" xfId="2666" xr:uid="{00000000-0005-0000-0000-0000420A0000}"/>
    <cellStyle name="SAPBEXexcBad9 10" xfId="27713" xr:uid="{EDBC330C-E519-4FA0-BC0A-09400E7F16AC}"/>
    <cellStyle name="SAPBEXexcBad9 11" xfId="29279" xr:uid="{C239EDA0-46EA-406D-BF72-B94CE1F3ADBB}"/>
    <cellStyle name="SAPBEXexcBad9 2" xfId="2667" xr:uid="{00000000-0005-0000-0000-0000430A0000}"/>
    <cellStyle name="SAPBEXexcBad9 2 10" xfId="29454" xr:uid="{F73576D1-9CE1-4A25-97E4-9B34B5142CDF}"/>
    <cellStyle name="SAPBEXexcBad9 2 11" xfId="27714" xr:uid="{1C7C1FD3-904D-4084-8AA8-E483DB1715F0}"/>
    <cellStyle name="SAPBEXexcBad9 2 12" xfId="29006" xr:uid="{FFACCAD5-B63E-4024-9CBA-14E1C09459B1}"/>
    <cellStyle name="SAPBEXexcBad9 2 2" xfId="18259" xr:uid="{00000000-0005-0000-0000-000069440000}"/>
    <cellStyle name="SAPBEXexcBad9 2 2 2" xfId="18260" xr:uid="{00000000-0005-0000-0000-00006A440000}"/>
    <cellStyle name="SAPBEXexcBad9 2 2 3" xfId="18261" xr:uid="{00000000-0005-0000-0000-00006B440000}"/>
    <cellStyle name="SAPBEXexcBad9 2 2 3 2" xfId="20242" xr:uid="{00000000-0005-0000-0000-00006B440000}"/>
    <cellStyle name="SAPBEXexcBad9 2 2 3 2 2" xfId="28630" xr:uid="{30C9821E-1753-4299-945C-82D83B6ACAB5}"/>
    <cellStyle name="SAPBEXexcBad9 2 2 3 2 3" xfId="30036" xr:uid="{C91ABBCF-BA02-4DA3-A292-EC0215FFE78C}"/>
    <cellStyle name="SAPBEXexcBad9 2 2 3 2 4" xfId="30557" xr:uid="{A225FA3A-FD32-42C5-BA5F-1934451A0A4C}"/>
    <cellStyle name="SAPBEXexcBad9 2 2 3 2 5" xfId="31064" xr:uid="{7D81795C-F2B3-433F-A139-C5A98A26B624}"/>
    <cellStyle name="SAPBEXexcBad9 2 2 3 2 6" xfId="30934" xr:uid="{E28DCE93-4690-444D-89F5-0DAD71B7B029}"/>
    <cellStyle name="SAPBEXexcBad9 2 2 3 3" xfId="28112" xr:uid="{03338E94-21A0-45E1-820A-51BA33A6DBAA}"/>
    <cellStyle name="SAPBEXexcBad9 2 2 3 4" xfId="29571" xr:uid="{46EED28F-ED8B-4F06-A88C-431EA551E4CE}"/>
    <cellStyle name="SAPBEXexcBad9 2 2 3 5" xfId="27370" xr:uid="{52CD37E2-E95B-4727-9A4B-922897039399}"/>
    <cellStyle name="SAPBEXexcBad9 2 2 3 6" xfId="29185" xr:uid="{12823B22-B2E8-4903-9267-05D91619C8AF}"/>
    <cellStyle name="SAPBEXexcBad9 2 2 4" xfId="18262" xr:uid="{00000000-0005-0000-0000-00006C440000}"/>
    <cellStyle name="SAPBEXexcBad9 2 3" xfId="18263" xr:uid="{00000000-0005-0000-0000-00006D440000}"/>
    <cellStyle name="SAPBEXexcBad9 2 3 2" xfId="18264" xr:uid="{00000000-0005-0000-0000-00006E440000}"/>
    <cellStyle name="SAPBEXexcBad9 2 3 3" xfId="18265" xr:uid="{00000000-0005-0000-0000-00006F440000}"/>
    <cellStyle name="SAPBEXexcBad9 2 3 3 2" xfId="20243" xr:uid="{00000000-0005-0000-0000-00006F440000}"/>
    <cellStyle name="SAPBEXexcBad9 2 3 3 2 2" xfId="28631" xr:uid="{20ECEF07-CE1A-4954-8770-FA866962CDFB}"/>
    <cellStyle name="SAPBEXexcBad9 2 3 3 2 3" xfId="30037" xr:uid="{86F1704F-ACBB-4F57-8A26-03A2F32E518E}"/>
    <cellStyle name="SAPBEXexcBad9 2 3 3 2 4" xfId="30558" xr:uid="{ED143573-F878-485E-BC63-30E35D3FDD88}"/>
    <cellStyle name="SAPBEXexcBad9 2 3 3 2 5" xfId="31065" xr:uid="{80D986A9-5322-4AFF-A934-B919473FB2EE}"/>
    <cellStyle name="SAPBEXexcBad9 2 3 3 2 6" xfId="30936" xr:uid="{0A47DF81-A528-499A-B498-EAD98FDBD319}"/>
    <cellStyle name="SAPBEXexcBad9 2 3 3 3" xfId="28113" xr:uid="{24B1C8BC-A0CE-432B-9F15-B644325E9E33}"/>
    <cellStyle name="SAPBEXexcBad9 2 3 3 4" xfId="29572" xr:uid="{9FABA6AB-42BE-4719-B695-AF10D60D0F6F}"/>
    <cellStyle name="SAPBEXexcBad9 2 3 3 5" xfId="27368" xr:uid="{071D493D-CE9D-48FB-919D-96166C5DFED4}"/>
    <cellStyle name="SAPBEXexcBad9 2 3 3 6" xfId="29184" xr:uid="{00A07DE0-DD84-4343-8820-167A7720E3B4}"/>
    <cellStyle name="SAPBEXexcBad9 2 3 4" xfId="18266" xr:uid="{00000000-0005-0000-0000-000070440000}"/>
    <cellStyle name="SAPBEXexcBad9 2 4" xfId="18267" xr:uid="{00000000-0005-0000-0000-000071440000}"/>
    <cellStyle name="SAPBEXexcBad9 2 4 2" xfId="18268" xr:uid="{00000000-0005-0000-0000-000072440000}"/>
    <cellStyle name="SAPBEXexcBad9 2 4 2 2" xfId="20244" xr:uid="{00000000-0005-0000-0000-000072440000}"/>
    <cellStyle name="SAPBEXexcBad9 2 4 2 2 2" xfId="28632" xr:uid="{5A49463D-82B3-41FE-9312-5954E291D17B}"/>
    <cellStyle name="SAPBEXexcBad9 2 4 2 2 3" xfId="30038" xr:uid="{18F2AD1A-1BA0-40C2-83EE-A5A122D258CB}"/>
    <cellStyle name="SAPBEXexcBad9 2 4 2 2 4" xfId="30559" xr:uid="{31F5D3C5-BFD1-478D-A67B-54846A5BDAA0}"/>
    <cellStyle name="SAPBEXexcBad9 2 4 2 2 5" xfId="31066" xr:uid="{797692B9-A506-47C9-A794-8486EB51D08A}"/>
    <cellStyle name="SAPBEXexcBad9 2 4 2 2 6" xfId="30932" xr:uid="{76004F80-9402-468E-9CA1-477121FEF825}"/>
    <cellStyle name="SAPBEXexcBad9 2 4 2 3" xfId="28114" xr:uid="{61F9F162-EB1F-4BC1-B3DC-92C537665B7C}"/>
    <cellStyle name="SAPBEXexcBad9 2 4 2 4" xfId="29573" xr:uid="{51D44E6F-CD07-488E-A691-AC66B4861A35}"/>
    <cellStyle name="SAPBEXexcBad9 2 4 2 5" xfId="20837" xr:uid="{B564A544-A00D-4B55-A5AE-8AF33D999D74}"/>
    <cellStyle name="SAPBEXexcBad9 2 4 2 6" xfId="29183" xr:uid="{7E3F3EC5-C7D5-457E-9DE9-8694DB8DA927}"/>
    <cellStyle name="SAPBEXexcBad9 2 5" xfId="18269" xr:uid="{00000000-0005-0000-0000-000073440000}"/>
    <cellStyle name="SAPBEXexcBad9 2 5 2" xfId="20245" xr:uid="{00000000-0005-0000-0000-000073440000}"/>
    <cellStyle name="SAPBEXexcBad9 2 5 2 2" xfId="28633" xr:uid="{25A13DE4-61E1-4987-9336-336B707D146E}"/>
    <cellStyle name="SAPBEXexcBad9 2 5 2 3" xfId="30039" xr:uid="{5D430F35-2B9B-4C94-A1C0-D20F3B0038A9}"/>
    <cellStyle name="SAPBEXexcBad9 2 5 2 4" xfId="30560" xr:uid="{22A7D711-104B-4979-88E3-AF1B4D1802F5}"/>
    <cellStyle name="SAPBEXexcBad9 2 5 2 5" xfId="31067" xr:uid="{6B9295BC-41F4-4ECF-8431-7F03BDE75E5C}"/>
    <cellStyle name="SAPBEXexcBad9 2 5 2 6" xfId="31353" xr:uid="{240A85D3-3B28-4704-AC4C-EF6980349ED4}"/>
    <cellStyle name="SAPBEXexcBad9 2 5 3" xfId="28115" xr:uid="{97DDA073-EE0F-416B-8022-1D2AF401975B}"/>
    <cellStyle name="SAPBEXexcBad9 2 5 4" xfId="29574" xr:uid="{2E08AA91-B5EF-457C-AFC7-9CD6B212112F}"/>
    <cellStyle name="SAPBEXexcBad9 2 5 5" xfId="27367" xr:uid="{841AD4DB-7082-4335-9721-F8EBCB62FF12}"/>
    <cellStyle name="SAPBEXexcBad9 2 5 6" xfId="29182" xr:uid="{F8B91F6F-A1D9-4769-8E94-515002B78866}"/>
    <cellStyle name="SAPBEXexcBad9 2 6" xfId="18270" xr:uid="{00000000-0005-0000-0000-000074440000}"/>
    <cellStyle name="SAPBEXexcBad9 2 7" xfId="18258" xr:uid="{00000000-0005-0000-0000-000068440000}"/>
    <cellStyle name="SAPBEXexcBad9 2 8" xfId="20866" xr:uid="{AD499CAC-145F-458B-8028-18F3129CA9B0}"/>
    <cellStyle name="SAPBEXexcBad9 2 9" xfId="20849" xr:uid="{7FA514DB-D1FA-4CC5-AD77-833494AFDEE6}"/>
    <cellStyle name="SAPBEXexcBad9 3" xfId="18271" xr:uid="{00000000-0005-0000-0000-000075440000}"/>
    <cellStyle name="SAPBEXexcBad9 3 2" xfId="18272" xr:uid="{00000000-0005-0000-0000-000076440000}"/>
    <cellStyle name="SAPBEXexcBad9 3 3" xfId="18273" xr:uid="{00000000-0005-0000-0000-000077440000}"/>
    <cellStyle name="SAPBEXexcBad9 3 3 2" xfId="20246" xr:uid="{00000000-0005-0000-0000-000077440000}"/>
    <cellStyle name="SAPBEXexcBad9 3 3 2 2" xfId="28634" xr:uid="{E12920E1-38E7-4DE5-8E98-558188E4BF19}"/>
    <cellStyle name="SAPBEXexcBad9 3 3 2 3" xfId="30040" xr:uid="{5BA1AB86-C44E-4B53-8E6C-9AEF9CB21898}"/>
    <cellStyle name="SAPBEXexcBad9 3 3 2 4" xfId="30561" xr:uid="{4ADA8F80-0A47-4B72-A723-897748F9316B}"/>
    <cellStyle name="SAPBEXexcBad9 3 3 2 5" xfId="31068" xr:uid="{B6734BCD-AE36-4D3C-94BA-4F00B2974BB1}"/>
    <cellStyle name="SAPBEXexcBad9 3 3 2 6" xfId="31354" xr:uid="{CE99D10A-4AEE-4FD5-9386-046B8CB691B8}"/>
    <cellStyle name="SAPBEXexcBad9 3 3 3" xfId="29575" xr:uid="{0468E280-9095-41EE-B1D3-6671BA8E0D26}"/>
    <cellStyle name="SAPBEXexcBad9 3 3 4" xfId="27365" xr:uid="{668599AF-145E-42FA-987D-BC8B23A4AAE1}"/>
    <cellStyle name="SAPBEXexcBad9 3 3 5" xfId="29181" xr:uid="{00398C87-0AD3-4A7A-9838-0A708312770D}"/>
    <cellStyle name="SAPBEXexcBad9 3 3 6" xfId="26609" xr:uid="{0E666300-5619-4EEC-9607-C4156E3A30B6}"/>
    <cellStyle name="SAPBEXexcBad9 3 4" xfId="18274" xr:uid="{00000000-0005-0000-0000-000078440000}"/>
    <cellStyle name="SAPBEXexcBad9 3 4 2" xfId="20247" xr:uid="{00000000-0005-0000-0000-000078440000}"/>
    <cellStyle name="SAPBEXexcBad9 3 4 2 2" xfId="28635" xr:uid="{B2315FA5-850F-457D-A3EC-9BD461DAA08D}"/>
    <cellStyle name="SAPBEXexcBad9 3 4 2 3" xfId="30041" xr:uid="{BF5733D0-5EC9-4372-8C71-FB3BDF1E65FF}"/>
    <cellStyle name="SAPBEXexcBad9 3 4 2 4" xfId="30562" xr:uid="{F9CC04E2-5192-4AC5-8134-3F2D886FE0B7}"/>
    <cellStyle name="SAPBEXexcBad9 3 4 2 5" xfId="31069" xr:uid="{9F5520F2-FE38-47C4-8405-77DECB741CF3}"/>
    <cellStyle name="SAPBEXexcBad9 3 4 2 6" xfId="31355" xr:uid="{B325E9F1-4996-4254-9339-16E0D7083612}"/>
    <cellStyle name="SAPBEXexcBad9 3 4 3" xfId="29576" xr:uid="{6E0E84F2-FB4E-4B51-BFC7-C4ED0CDCB8AF}"/>
    <cellStyle name="SAPBEXexcBad9 3 4 4" xfId="27364" xr:uid="{63041458-0675-423D-A927-E0CA5712B12D}"/>
    <cellStyle name="SAPBEXexcBad9 3 4 5" xfId="29180" xr:uid="{E2D51601-D42D-4BB1-ACC3-3102A808EF97}"/>
    <cellStyle name="SAPBEXexcBad9 3 4 6" xfId="26608" xr:uid="{A94030AB-13FD-4D9E-9923-6C2E2C1CE2A4}"/>
    <cellStyle name="SAPBEXexcBad9 3 5" xfId="18275" xr:uid="{00000000-0005-0000-0000-000079440000}"/>
    <cellStyle name="SAPBEXexcBad9 4" xfId="18276" xr:uid="{00000000-0005-0000-0000-00007A440000}"/>
    <cellStyle name="SAPBEXexcBad9 4 2" xfId="18277" xr:uid="{00000000-0005-0000-0000-00007B440000}"/>
    <cellStyle name="SAPBEXexcBad9 4 2 2" xfId="20248" xr:uid="{00000000-0005-0000-0000-00007B440000}"/>
    <cellStyle name="SAPBEXexcBad9 4 2 2 2" xfId="28636" xr:uid="{6E79EDBC-A775-444B-8996-7BB43B15A0D1}"/>
    <cellStyle name="SAPBEXexcBad9 4 2 2 3" xfId="30042" xr:uid="{9385B142-E1B6-4406-8480-A7AF3C46A9F1}"/>
    <cellStyle name="SAPBEXexcBad9 4 2 2 4" xfId="30563" xr:uid="{EA451F50-7B14-41F2-81FF-DB4D6291728F}"/>
    <cellStyle name="SAPBEXexcBad9 4 2 2 5" xfId="31070" xr:uid="{C3EEE320-AA10-4E44-8267-1A1ABBE0D6B5}"/>
    <cellStyle name="SAPBEXexcBad9 4 2 2 6" xfId="31356" xr:uid="{EBD1DC1C-03F6-4E09-B4D2-D458AE45C7A7}"/>
    <cellStyle name="SAPBEXexcBad9 4 2 3" xfId="29577" xr:uid="{1D4219D7-5427-47CE-8B24-EBA48DBD83E3}"/>
    <cellStyle name="SAPBEXexcBad9 4 2 4" xfId="27362" xr:uid="{ECD7C57A-DB7A-4F0F-98AE-266762CBD7A0}"/>
    <cellStyle name="SAPBEXexcBad9 4 2 5" xfId="29179" xr:uid="{BE87C9FC-2329-4CC3-AB9C-3D6D82DF6F8C}"/>
    <cellStyle name="SAPBEXexcBad9 4 2 6" xfId="26607" xr:uid="{2D37F520-92B4-4381-A5BA-0457CE60DE25}"/>
    <cellStyle name="SAPBEXexcBad9 5" xfId="18278" xr:uid="{00000000-0005-0000-0000-00007C440000}"/>
    <cellStyle name="SAPBEXexcBad9 5 2" xfId="20249" xr:uid="{00000000-0005-0000-0000-00007C440000}"/>
    <cellStyle name="SAPBEXexcBad9 5 2 2" xfId="28637" xr:uid="{2869EBE9-9D69-4124-88D6-B6CB372DF4F0}"/>
    <cellStyle name="SAPBEXexcBad9 5 2 3" xfId="30043" xr:uid="{FE669139-6D40-449E-A466-E2052CA2C78C}"/>
    <cellStyle name="SAPBEXexcBad9 5 2 4" xfId="30564" xr:uid="{004B6A44-5E1E-45FB-A16D-B4E1A572B03F}"/>
    <cellStyle name="SAPBEXexcBad9 5 2 5" xfId="31071" xr:uid="{39056E76-A788-4291-B395-FB29930953EA}"/>
    <cellStyle name="SAPBEXexcBad9 5 2 6" xfId="31357" xr:uid="{87DA688C-2F7E-4883-8506-3435D3BDD8EA}"/>
    <cellStyle name="SAPBEXexcBad9 5 3" xfId="29578" xr:uid="{DACE6FA6-49C6-4D4B-9C55-1071169B994D}"/>
    <cellStyle name="SAPBEXexcBad9 5 4" xfId="27361" xr:uid="{6950631A-E15C-429C-9F3E-11944BFBD62C}"/>
    <cellStyle name="SAPBEXexcBad9 5 5" xfId="29178" xr:uid="{A847DF85-38D6-49D7-A488-9181FCA56BE2}"/>
    <cellStyle name="SAPBEXexcBad9 5 6" xfId="26606" xr:uid="{2DCCD982-C8B3-4BF2-BB56-A6DB166F2D42}"/>
    <cellStyle name="SAPBEXexcBad9 6" xfId="18279" xr:uid="{00000000-0005-0000-0000-00007D440000}"/>
    <cellStyle name="SAPBEXexcBad9 7" xfId="18257" xr:uid="{00000000-0005-0000-0000-000067440000}"/>
    <cellStyle name="SAPBEXexcBad9 8" xfId="27988" xr:uid="{D28EBFCC-3174-4951-B2CD-4FD283D8E55E}"/>
    <cellStyle name="SAPBEXexcBad9 9" xfId="29455" xr:uid="{21F5723D-7C79-479A-B4F3-DE277C3D25C6}"/>
    <cellStyle name="SAPBEXexcCritical4" xfId="2668" xr:uid="{00000000-0005-0000-0000-0000440A0000}"/>
    <cellStyle name="SAPBEXexcCritical4 10" xfId="27716" xr:uid="{1E3604F0-2C25-4741-8FEA-8C01F2C63B09}"/>
    <cellStyle name="SAPBEXexcCritical4 11" xfId="29005" xr:uid="{7B696889-238E-4FFA-B7D8-31B626A5AB44}"/>
    <cellStyle name="SAPBEXexcCritical4 2" xfId="2669" xr:uid="{00000000-0005-0000-0000-0000450A0000}"/>
    <cellStyle name="SAPBEXexcCritical4 2 10" xfId="29452" xr:uid="{8404F098-7917-432A-87C3-A4C1D95851A9}"/>
    <cellStyle name="SAPBEXexcCritical4 2 11" xfId="27717" xr:uid="{66802341-342F-42C8-AD67-23D83262B1DE}"/>
    <cellStyle name="SAPBEXexcCritical4 2 12" xfId="29002" xr:uid="{0E34A152-01FD-4B47-93D0-D88C72BB0317}"/>
    <cellStyle name="SAPBEXexcCritical4 2 2" xfId="18282" xr:uid="{00000000-0005-0000-0000-000080440000}"/>
    <cellStyle name="SAPBEXexcCritical4 2 2 2" xfId="18283" xr:uid="{00000000-0005-0000-0000-000081440000}"/>
    <cellStyle name="SAPBEXexcCritical4 2 2 3" xfId="18284" xr:uid="{00000000-0005-0000-0000-000082440000}"/>
    <cellStyle name="SAPBEXexcCritical4 2 2 3 2" xfId="20250" xr:uid="{00000000-0005-0000-0000-000082440000}"/>
    <cellStyle name="SAPBEXexcCritical4 2 2 3 2 2" xfId="28638" xr:uid="{877FF752-4EB6-4334-B03B-4CF9D00F9D67}"/>
    <cellStyle name="SAPBEXexcCritical4 2 2 3 2 3" xfId="30044" xr:uid="{2F810F92-C4B7-4183-AE92-8C113ABD6009}"/>
    <cellStyle name="SAPBEXexcCritical4 2 2 3 2 4" xfId="30565" xr:uid="{6685A692-5DD0-4C5A-9F22-F4479DEDE0C6}"/>
    <cellStyle name="SAPBEXexcCritical4 2 2 3 2 5" xfId="31072" xr:uid="{03224A40-EB21-4FA5-9E4A-F01114548D2B}"/>
    <cellStyle name="SAPBEXexcCritical4 2 2 3 2 6" xfId="31358" xr:uid="{05F0FB18-FB0A-4BE4-962E-8D45E9289603}"/>
    <cellStyle name="SAPBEXexcCritical4 2 2 3 3" xfId="28116" xr:uid="{06858C28-B749-4500-8BB2-E5C0754DC5BB}"/>
    <cellStyle name="SAPBEXexcCritical4 2 2 3 4" xfId="29579" xr:uid="{53E1A07C-DA26-4675-8DD1-55231C9125C5}"/>
    <cellStyle name="SAPBEXexcCritical4 2 2 3 5" xfId="27358" xr:uid="{92AEF26E-8AC7-43A2-A517-82E0BB73794B}"/>
    <cellStyle name="SAPBEXexcCritical4 2 2 3 6" xfId="29177" xr:uid="{8E418671-813A-493B-BB32-B7D5FC55CC78}"/>
    <cellStyle name="SAPBEXexcCritical4 2 2 4" xfId="18285" xr:uid="{00000000-0005-0000-0000-000083440000}"/>
    <cellStyle name="SAPBEXexcCritical4 2 3" xfId="18286" xr:uid="{00000000-0005-0000-0000-000084440000}"/>
    <cellStyle name="SAPBEXexcCritical4 2 3 2" xfId="18287" xr:uid="{00000000-0005-0000-0000-000085440000}"/>
    <cellStyle name="SAPBEXexcCritical4 2 3 3" xfId="18288" xr:uid="{00000000-0005-0000-0000-000086440000}"/>
    <cellStyle name="SAPBEXexcCritical4 2 3 3 2" xfId="20251" xr:uid="{00000000-0005-0000-0000-000086440000}"/>
    <cellStyle name="SAPBEXexcCritical4 2 3 3 2 2" xfId="28639" xr:uid="{39BB7946-84DB-4D54-94D1-382CAD9B8A86}"/>
    <cellStyle name="SAPBEXexcCritical4 2 3 3 2 3" xfId="30045" xr:uid="{932BF89D-E023-4C87-B818-3820AD50D3D7}"/>
    <cellStyle name="SAPBEXexcCritical4 2 3 3 2 4" xfId="30566" xr:uid="{F8F444C5-97B3-4598-93B9-5D0869FC20D4}"/>
    <cellStyle name="SAPBEXexcCritical4 2 3 3 2 5" xfId="31073" xr:uid="{3675015F-6448-42E2-A268-E3682E64D8E0}"/>
    <cellStyle name="SAPBEXexcCritical4 2 3 3 2 6" xfId="31359" xr:uid="{B04DF5F0-030B-40FB-92F9-EDB6F1032633}"/>
    <cellStyle name="SAPBEXexcCritical4 2 3 3 3" xfId="28117" xr:uid="{C221341B-96CA-410E-9526-951D35A4B0AA}"/>
    <cellStyle name="SAPBEXexcCritical4 2 3 3 4" xfId="29580" xr:uid="{56420590-788F-4D69-9255-84DDBB9CA9BA}"/>
    <cellStyle name="SAPBEXexcCritical4 2 3 3 5" xfId="20925" xr:uid="{CC797FF6-E015-4534-9796-661015EB2C7B}"/>
    <cellStyle name="SAPBEXexcCritical4 2 3 3 6" xfId="29176" xr:uid="{BC8DB28C-75EC-4131-9298-887FE769722A}"/>
    <cellStyle name="SAPBEXexcCritical4 2 3 4" xfId="18289" xr:uid="{00000000-0005-0000-0000-000087440000}"/>
    <cellStyle name="SAPBEXexcCritical4 2 4" xfId="18290" xr:uid="{00000000-0005-0000-0000-000088440000}"/>
    <cellStyle name="SAPBEXexcCritical4 2 4 2" xfId="18291" xr:uid="{00000000-0005-0000-0000-000089440000}"/>
    <cellStyle name="SAPBEXexcCritical4 2 4 2 2" xfId="20252" xr:uid="{00000000-0005-0000-0000-000089440000}"/>
    <cellStyle name="SAPBEXexcCritical4 2 4 2 2 2" xfId="28640" xr:uid="{35B550DB-6C65-4601-B0AA-157A3A6414E2}"/>
    <cellStyle name="SAPBEXexcCritical4 2 4 2 2 3" xfId="30046" xr:uid="{E246010A-0BD3-4558-9679-9C70AB865499}"/>
    <cellStyle name="SAPBEXexcCritical4 2 4 2 2 4" xfId="30567" xr:uid="{2DCEF142-AF22-4F64-B74C-A4B06AA3796E}"/>
    <cellStyle name="SAPBEXexcCritical4 2 4 2 2 5" xfId="31074" xr:uid="{EE1B9B92-9250-46E0-AC0A-E046F1FF5382}"/>
    <cellStyle name="SAPBEXexcCritical4 2 4 2 2 6" xfId="31360" xr:uid="{333A5005-E0E3-451F-B8F4-5B282C9EC519}"/>
    <cellStyle name="SAPBEXexcCritical4 2 4 2 3" xfId="28118" xr:uid="{2E17476B-48CC-48BF-A120-68DC1B5E6B9B}"/>
    <cellStyle name="SAPBEXexcCritical4 2 4 2 4" xfId="29581" xr:uid="{8A5B98AB-0BE2-4617-909E-3A0A66E4BE6F}"/>
    <cellStyle name="SAPBEXexcCritical4 2 4 2 5" xfId="27355" xr:uid="{FCF30818-0322-48E0-AFEE-60DA329038F4}"/>
    <cellStyle name="SAPBEXexcCritical4 2 4 2 6" xfId="29175" xr:uid="{A8B3D77C-B147-416A-AB20-6FAD83E04895}"/>
    <cellStyle name="SAPBEXexcCritical4 2 5" xfId="18292" xr:uid="{00000000-0005-0000-0000-00008A440000}"/>
    <cellStyle name="SAPBEXexcCritical4 2 5 2" xfId="20253" xr:uid="{00000000-0005-0000-0000-00008A440000}"/>
    <cellStyle name="SAPBEXexcCritical4 2 5 2 2" xfId="28641" xr:uid="{AEA42E54-DED1-4A9B-9D4F-956B05CC3C01}"/>
    <cellStyle name="SAPBEXexcCritical4 2 5 2 3" xfId="30047" xr:uid="{7E962F71-784A-4157-9138-F35BBB091DB9}"/>
    <cellStyle name="SAPBEXexcCritical4 2 5 2 4" xfId="30568" xr:uid="{CD0CEAB9-0E0E-4E09-A36B-EB5AB126B6FE}"/>
    <cellStyle name="SAPBEXexcCritical4 2 5 2 5" xfId="31075" xr:uid="{0A0F7202-A22C-4DD8-84B7-EC74FF5C35DA}"/>
    <cellStyle name="SAPBEXexcCritical4 2 5 2 6" xfId="31361" xr:uid="{89B42C73-2D9E-4234-B218-01AD144C9BBC}"/>
    <cellStyle name="SAPBEXexcCritical4 2 5 3" xfId="28119" xr:uid="{B7C50D13-C4B3-4EDA-BE13-A6681CC537CA}"/>
    <cellStyle name="SAPBEXexcCritical4 2 5 4" xfId="29582" xr:uid="{A505B7D8-86D4-4298-BA81-3085A6E5482A}"/>
    <cellStyle name="SAPBEXexcCritical4 2 5 5" xfId="27354" xr:uid="{95C2B4AF-D24F-4B29-B564-C8ED9FD16B90}"/>
    <cellStyle name="SAPBEXexcCritical4 2 5 6" xfId="29174" xr:uid="{03F1FA2D-794D-425F-885D-99B65946A36F}"/>
    <cellStyle name="SAPBEXexcCritical4 2 6" xfId="18293" xr:uid="{00000000-0005-0000-0000-00008B440000}"/>
    <cellStyle name="SAPBEXexcCritical4 2 7" xfId="18281" xr:uid="{00000000-0005-0000-0000-00007F440000}"/>
    <cellStyle name="SAPBEXexcCritical4 2 8" xfId="20867" xr:uid="{E4B0EB88-CC5B-4763-B003-E3DA9D1C661B}"/>
    <cellStyle name="SAPBEXexcCritical4 2 9" xfId="27984" xr:uid="{00E0CC5C-84A9-40CD-A5A1-CDE8663F85E7}"/>
    <cellStyle name="SAPBEXexcCritical4 3" xfId="18294" xr:uid="{00000000-0005-0000-0000-00008C440000}"/>
    <cellStyle name="SAPBEXexcCritical4 3 2" xfId="18295" xr:uid="{00000000-0005-0000-0000-00008D440000}"/>
    <cellStyle name="SAPBEXexcCritical4 3 3" xfId="18296" xr:uid="{00000000-0005-0000-0000-00008E440000}"/>
    <cellStyle name="SAPBEXexcCritical4 3 3 2" xfId="20254" xr:uid="{00000000-0005-0000-0000-00008E440000}"/>
    <cellStyle name="SAPBEXexcCritical4 3 3 2 2" xfId="28642" xr:uid="{7D5D4420-017D-4BD9-8747-703536E7C8A8}"/>
    <cellStyle name="SAPBEXexcCritical4 3 3 2 3" xfId="30048" xr:uid="{7C9A4BF4-1B9A-4B79-8EBD-A7AB9235561F}"/>
    <cellStyle name="SAPBEXexcCritical4 3 3 2 4" xfId="30569" xr:uid="{1F33F14C-6145-4370-A9DB-2B2DB0FA1DF2}"/>
    <cellStyle name="SAPBEXexcCritical4 3 3 2 5" xfId="31076" xr:uid="{0DE3F291-9AB1-4F37-922B-7F01982727DB}"/>
    <cellStyle name="SAPBEXexcCritical4 3 3 2 6" xfId="31362" xr:uid="{9A98E0A9-9B49-431F-873F-30656A07B091}"/>
    <cellStyle name="SAPBEXexcCritical4 3 3 3" xfId="29583" xr:uid="{C8B13878-6EFC-4EF6-A55E-77ED270572AE}"/>
    <cellStyle name="SAPBEXexcCritical4 3 3 4" xfId="27353" xr:uid="{EF76450C-1F19-4C2C-B64C-565130892E97}"/>
    <cellStyle name="SAPBEXexcCritical4 3 3 5" xfId="29173" xr:uid="{30044D4E-2FB0-43FC-BAF0-DB82873B5186}"/>
    <cellStyle name="SAPBEXexcCritical4 3 3 6" xfId="26601" xr:uid="{3E113F12-D9E3-4EA8-B7E7-C9804605374C}"/>
    <cellStyle name="SAPBEXexcCritical4 3 4" xfId="18297" xr:uid="{00000000-0005-0000-0000-00008F440000}"/>
    <cellStyle name="SAPBEXexcCritical4 3 4 2" xfId="20255" xr:uid="{00000000-0005-0000-0000-00008F440000}"/>
    <cellStyle name="SAPBEXexcCritical4 3 4 2 2" xfId="28643" xr:uid="{6A0AB6B9-FE5F-4C83-B5DA-50E8CA4C0E88}"/>
    <cellStyle name="SAPBEXexcCritical4 3 4 2 3" xfId="30049" xr:uid="{74920CB5-BCEC-4C47-A09C-3AFF1560B480}"/>
    <cellStyle name="SAPBEXexcCritical4 3 4 2 4" xfId="30570" xr:uid="{1078330B-0BE3-4B6A-A9CF-E2FFCF3D47AF}"/>
    <cellStyle name="SAPBEXexcCritical4 3 4 2 5" xfId="31077" xr:uid="{C8E385FC-7965-4351-9E7A-3DB706BDA152}"/>
    <cellStyle name="SAPBEXexcCritical4 3 4 2 6" xfId="31363" xr:uid="{172D00E2-3D7B-43A9-9407-9AC09B5F6EF1}"/>
    <cellStyle name="SAPBEXexcCritical4 3 4 3" xfId="29584" xr:uid="{60566E08-167A-432A-AD84-3ED4A140E9D7}"/>
    <cellStyle name="SAPBEXexcCritical4 3 4 4" xfId="27351" xr:uid="{7DE65FC8-C1C1-44D4-A81D-BF2B7E780F49}"/>
    <cellStyle name="SAPBEXexcCritical4 3 4 5" xfId="29172" xr:uid="{02FF9737-FE03-4B06-B000-EFA89942B500}"/>
    <cellStyle name="SAPBEXexcCritical4 3 4 6" xfId="26600" xr:uid="{91BC180B-2DEF-4230-BE07-ABD15BF67938}"/>
    <cellStyle name="SAPBEXexcCritical4 3 5" xfId="18298" xr:uid="{00000000-0005-0000-0000-000090440000}"/>
    <cellStyle name="SAPBEXexcCritical4 4" xfId="18299" xr:uid="{00000000-0005-0000-0000-000091440000}"/>
    <cellStyle name="SAPBEXexcCritical4 4 2" xfId="18300" xr:uid="{00000000-0005-0000-0000-000092440000}"/>
    <cellStyle name="SAPBEXexcCritical4 4 2 2" xfId="20256" xr:uid="{00000000-0005-0000-0000-000092440000}"/>
    <cellStyle name="SAPBEXexcCritical4 4 2 2 2" xfId="28644" xr:uid="{E11C5E8B-401B-4C1D-A9DC-29FAAB85158C}"/>
    <cellStyle name="SAPBEXexcCritical4 4 2 2 3" xfId="30050" xr:uid="{C315085E-242F-434D-A5D8-A071961757AF}"/>
    <cellStyle name="SAPBEXexcCritical4 4 2 2 4" xfId="30571" xr:uid="{CF6A4E6C-1133-48D4-A5FB-3305C4A43A0B}"/>
    <cellStyle name="SAPBEXexcCritical4 4 2 2 5" xfId="31078" xr:uid="{CA02B4D1-9CA1-43E3-A0E0-A48D686B7B90}"/>
    <cellStyle name="SAPBEXexcCritical4 4 2 2 6" xfId="31364" xr:uid="{EA68906D-22DB-4960-9E77-588567172A13}"/>
    <cellStyle name="SAPBEXexcCritical4 4 2 3" xfId="29585" xr:uid="{E851A234-84C8-41BC-98DC-B4B4C56D89B8}"/>
    <cellStyle name="SAPBEXexcCritical4 4 2 4" xfId="27350" xr:uid="{46C60751-BA35-4DD0-80CF-8B4C8F0B2FCC}"/>
    <cellStyle name="SAPBEXexcCritical4 4 2 5" xfId="29171" xr:uid="{97760B53-5EF7-4D2B-9FCC-CD908A2CFAFD}"/>
    <cellStyle name="SAPBEXexcCritical4 4 2 6" xfId="26597" xr:uid="{A3182DA9-6300-4808-88F4-84535ED8A933}"/>
    <cellStyle name="SAPBEXexcCritical4 5" xfId="18301" xr:uid="{00000000-0005-0000-0000-000093440000}"/>
    <cellStyle name="SAPBEXexcCritical4 5 2" xfId="20257" xr:uid="{00000000-0005-0000-0000-000093440000}"/>
    <cellStyle name="SAPBEXexcCritical4 5 2 2" xfId="28645" xr:uid="{4E89CF90-4927-4A49-BBE3-DB9735F5670A}"/>
    <cellStyle name="SAPBEXexcCritical4 5 2 3" xfId="30051" xr:uid="{D5AD964A-2C2B-4C17-982F-1105F59D96D2}"/>
    <cellStyle name="SAPBEXexcCritical4 5 2 4" xfId="30572" xr:uid="{A3B4CDBF-29AB-45A0-9D68-43A0B2A43B17}"/>
    <cellStyle name="SAPBEXexcCritical4 5 2 5" xfId="31079" xr:uid="{F03D6DA3-9602-4BC9-8A0B-1DC83476912F}"/>
    <cellStyle name="SAPBEXexcCritical4 5 2 6" xfId="31365" xr:uid="{6BFBE1F9-D9DF-4A97-BB0D-86512144B5F6}"/>
    <cellStyle name="SAPBEXexcCritical4 5 3" xfId="29586" xr:uid="{89D17D1E-F0EF-4E6E-84E0-92703DDC32CF}"/>
    <cellStyle name="SAPBEXexcCritical4 5 4" xfId="27349" xr:uid="{16FCFE43-255F-49E9-AFE2-E30967356456}"/>
    <cellStyle name="SAPBEXexcCritical4 5 5" xfId="29170" xr:uid="{7814A110-63A1-47D7-BEE4-7A4381B86543}"/>
    <cellStyle name="SAPBEXexcCritical4 5 6" xfId="26596" xr:uid="{177059FA-0118-4CE1-8B23-7484AD4C4D56}"/>
    <cellStyle name="SAPBEXexcCritical4 6" xfId="18302" xr:uid="{00000000-0005-0000-0000-000094440000}"/>
    <cellStyle name="SAPBEXexcCritical4 7" xfId="18280" xr:uid="{00000000-0005-0000-0000-00007E440000}"/>
    <cellStyle name="SAPBEXexcCritical4 8" xfId="27985" xr:uid="{BFAB279B-1F50-447B-912B-8A52A00505E0}"/>
    <cellStyle name="SAPBEXexcCritical4 9" xfId="29453" xr:uid="{F1DC7005-2D98-4B88-A1D2-E52AF8DED880}"/>
    <cellStyle name="SAPBEXexcCritical5" xfId="2670" xr:uid="{00000000-0005-0000-0000-0000460A0000}"/>
    <cellStyle name="SAPBEXexcCritical5 10" xfId="27718" xr:uid="{BE3EAAE3-5952-4649-B70D-D5EEA9AF234B}"/>
    <cellStyle name="SAPBEXexcCritical5 11" xfId="29001" xr:uid="{A5A1D5A2-A4D4-4E11-938C-09EDECC0A30F}"/>
    <cellStyle name="SAPBEXexcCritical5 2" xfId="2671" xr:uid="{00000000-0005-0000-0000-0000470A0000}"/>
    <cellStyle name="SAPBEXexcCritical5 2 10" xfId="29450" xr:uid="{2D80514B-7F10-4783-A806-041E51DED793}"/>
    <cellStyle name="SAPBEXexcCritical5 2 11" xfId="27721" xr:uid="{EB306C0D-7B4F-4DE4-8CC5-702CFF1DE465}"/>
    <cellStyle name="SAPBEXexcCritical5 2 12" xfId="29000" xr:uid="{AF68742F-C9A8-4342-AA76-E23D9F1BDAB3}"/>
    <cellStyle name="SAPBEXexcCritical5 2 2" xfId="18305" xr:uid="{00000000-0005-0000-0000-000097440000}"/>
    <cellStyle name="SAPBEXexcCritical5 2 2 2" xfId="18306" xr:uid="{00000000-0005-0000-0000-000098440000}"/>
    <cellStyle name="SAPBEXexcCritical5 2 2 3" xfId="18307" xr:uid="{00000000-0005-0000-0000-000099440000}"/>
    <cellStyle name="SAPBEXexcCritical5 2 2 3 2" xfId="20258" xr:uid="{00000000-0005-0000-0000-000099440000}"/>
    <cellStyle name="SAPBEXexcCritical5 2 2 3 2 2" xfId="28646" xr:uid="{DD85C870-B22C-4922-9279-CFB056C96F54}"/>
    <cellStyle name="SAPBEXexcCritical5 2 2 3 2 3" xfId="30052" xr:uid="{7F531D36-D68F-4C20-9C9B-A8AFF513384B}"/>
    <cellStyle name="SAPBEXexcCritical5 2 2 3 2 4" xfId="30573" xr:uid="{08612848-CA30-43FE-9F79-5A06AD1EA215}"/>
    <cellStyle name="SAPBEXexcCritical5 2 2 3 2 5" xfId="31080" xr:uid="{D829CF62-7FF2-4411-B83F-1213E65775A8}"/>
    <cellStyle name="SAPBEXexcCritical5 2 2 3 2 6" xfId="31366" xr:uid="{5E093B54-B558-4AC9-80A6-82EF6541E4F2}"/>
    <cellStyle name="SAPBEXexcCritical5 2 2 3 3" xfId="28120" xr:uid="{D745153D-1F98-474B-84AC-34F71C71B6F4}"/>
    <cellStyle name="SAPBEXexcCritical5 2 2 3 4" xfId="29587" xr:uid="{0AC29F65-6DD9-456B-9085-B4D563A0D6ED}"/>
    <cellStyle name="SAPBEXexcCritical5 2 2 3 5" xfId="27347" xr:uid="{D2ED1D78-04C7-4AF4-875B-C81B3ACAECFB}"/>
    <cellStyle name="SAPBEXexcCritical5 2 2 3 6" xfId="29169" xr:uid="{D556B833-1447-4FBC-B556-E1F391CCC984}"/>
    <cellStyle name="SAPBEXexcCritical5 2 2 4" xfId="18308" xr:uid="{00000000-0005-0000-0000-00009A440000}"/>
    <cellStyle name="SAPBEXexcCritical5 2 3" xfId="18309" xr:uid="{00000000-0005-0000-0000-00009B440000}"/>
    <cellStyle name="SAPBEXexcCritical5 2 3 2" xfId="18310" xr:uid="{00000000-0005-0000-0000-00009C440000}"/>
    <cellStyle name="SAPBEXexcCritical5 2 3 3" xfId="18311" xr:uid="{00000000-0005-0000-0000-00009D440000}"/>
    <cellStyle name="SAPBEXexcCritical5 2 3 3 2" xfId="20259" xr:uid="{00000000-0005-0000-0000-00009D440000}"/>
    <cellStyle name="SAPBEXexcCritical5 2 3 3 2 2" xfId="28647" xr:uid="{C9DEF636-5273-4E3D-B84F-5FFCA305414A}"/>
    <cellStyle name="SAPBEXexcCritical5 2 3 3 2 3" xfId="30053" xr:uid="{47EE5B4E-60B0-4B89-A31B-07ED66843800}"/>
    <cellStyle name="SAPBEXexcCritical5 2 3 3 2 4" xfId="30574" xr:uid="{936F1B7E-D86B-4A8A-9ECF-0D8CCAE1BA50}"/>
    <cellStyle name="SAPBEXexcCritical5 2 3 3 2 5" xfId="31081" xr:uid="{FF6CDC1D-54DB-46B4-844C-6A58027549ED}"/>
    <cellStyle name="SAPBEXexcCritical5 2 3 3 2 6" xfId="31367" xr:uid="{536B9406-BCEE-4BDC-93AF-D3183CCDFA4E}"/>
    <cellStyle name="SAPBEXexcCritical5 2 3 3 3" xfId="28121" xr:uid="{B2C9D738-6FCB-4A2F-8CBB-C39472DB7D8A}"/>
    <cellStyle name="SAPBEXexcCritical5 2 3 3 4" xfId="29588" xr:uid="{A891BF93-5716-4D33-A8CD-C4097ADFCAE6}"/>
    <cellStyle name="SAPBEXexcCritical5 2 3 3 5" xfId="28503" xr:uid="{762E8737-1DBA-4FB4-847E-41843BFFF098}"/>
    <cellStyle name="SAPBEXexcCritical5 2 3 3 6" xfId="29168" xr:uid="{250A8AFC-40B8-461C-93A8-D41A9366337F}"/>
    <cellStyle name="SAPBEXexcCritical5 2 3 4" xfId="18312" xr:uid="{00000000-0005-0000-0000-00009E440000}"/>
    <cellStyle name="SAPBEXexcCritical5 2 4" xfId="18313" xr:uid="{00000000-0005-0000-0000-00009F440000}"/>
    <cellStyle name="SAPBEXexcCritical5 2 4 2" xfId="18314" xr:uid="{00000000-0005-0000-0000-0000A0440000}"/>
    <cellStyle name="SAPBEXexcCritical5 2 4 2 2" xfId="20260" xr:uid="{00000000-0005-0000-0000-0000A0440000}"/>
    <cellStyle name="SAPBEXexcCritical5 2 4 2 2 2" xfId="28648" xr:uid="{243EC73B-976B-4477-93D7-479312667B79}"/>
    <cellStyle name="SAPBEXexcCritical5 2 4 2 2 3" xfId="30054" xr:uid="{1A0A6394-7852-4590-AD8A-292D5F9919A4}"/>
    <cellStyle name="SAPBEXexcCritical5 2 4 2 2 4" xfId="30575" xr:uid="{EF89BCD5-492D-4EBF-8A1D-D0444BAD9065}"/>
    <cellStyle name="SAPBEXexcCritical5 2 4 2 2 5" xfId="31082" xr:uid="{D0F42953-588A-4575-921F-62CC2E3A734C}"/>
    <cellStyle name="SAPBEXexcCritical5 2 4 2 2 6" xfId="31368" xr:uid="{DF746849-906C-46C4-8F9C-48D35F601763}"/>
    <cellStyle name="SAPBEXexcCritical5 2 4 2 3" xfId="28122" xr:uid="{941AD0E3-367F-4314-977E-E6E3310B8E46}"/>
    <cellStyle name="SAPBEXexcCritical5 2 4 2 4" xfId="29589" xr:uid="{3BEBB74D-0ED6-41C2-B0A1-447F18EC550B}"/>
    <cellStyle name="SAPBEXexcCritical5 2 4 2 5" xfId="27344" xr:uid="{B5621837-06FA-4CDB-8037-305C28B3D217}"/>
    <cellStyle name="SAPBEXexcCritical5 2 4 2 6" xfId="29167" xr:uid="{1B83BA89-F2F7-427B-8569-37BFCC48B42E}"/>
    <cellStyle name="SAPBEXexcCritical5 2 5" xfId="18315" xr:uid="{00000000-0005-0000-0000-0000A1440000}"/>
    <cellStyle name="SAPBEXexcCritical5 2 5 2" xfId="20261" xr:uid="{00000000-0005-0000-0000-0000A1440000}"/>
    <cellStyle name="SAPBEXexcCritical5 2 5 2 2" xfId="28649" xr:uid="{FAF19981-D7AE-4ED7-9350-445C3672C815}"/>
    <cellStyle name="SAPBEXexcCritical5 2 5 2 3" xfId="30055" xr:uid="{02D85B22-77CD-41E8-8250-DA8D1E9AE7A5}"/>
    <cellStyle name="SAPBEXexcCritical5 2 5 2 4" xfId="30576" xr:uid="{0A454718-48BF-402A-94A1-B97A82CB3C45}"/>
    <cellStyle name="SAPBEXexcCritical5 2 5 2 5" xfId="31083" xr:uid="{A01671CA-FE4D-4D67-B6D7-CEDE0C36E411}"/>
    <cellStyle name="SAPBEXexcCritical5 2 5 2 6" xfId="31369" xr:uid="{A8986A6E-B4FD-4B86-9683-88B1E20B0ADB}"/>
    <cellStyle name="SAPBEXexcCritical5 2 5 3" xfId="28123" xr:uid="{C001ECC3-F031-4ADB-B9AE-1E2ECF7F3064}"/>
    <cellStyle name="SAPBEXexcCritical5 2 5 4" xfId="29590" xr:uid="{427298C6-2FA3-448D-B9AC-3401EEFA907C}"/>
    <cellStyle name="SAPBEXexcCritical5 2 5 5" xfId="27343" xr:uid="{662EA57D-8EFE-4DA4-95B7-FBEE21165B53}"/>
    <cellStyle name="SAPBEXexcCritical5 2 5 6" xfId="29166" xr:uid="{448F8F0B-E19B-49DA-9D3D-16C4D24645B2}"/>
    <cellStyle name="SAPBEXexcCritical5 2 6" xfId="18316" xr:uid="{00000000-0005-0000-0000-0000A2440000}"/>
    <cellStyle name="SAPBEXexcCritical5 2 7" xfId="18304" xr:uid="{00000000-0005-0000-0000-000096440000}"/>
    <cellStyle name="SAPBEXexcCritical5 2 8" xfId="20868" xr:uid="{265FCD93-24A6-4B30-925D-35CBABDE1F2D}"/>
    <cellStyle name="SAPBEXexcCritical5 2 9" xfId="27981" xr:uid="{7C754DA6-02DB-4581-82DB-23C88FA4F345}"/>
    <cellStyle name="SAPBEXexcCritical5 3" xfId="18317" xr:uid="{00000000-0005-0000-0000-0000A3440000}"/>
    <cellStyle name="SAPBEXexcCritical5 3 2" xfId="18318" xr:uid="{00000000-0005-0000-0000-0000A4440000}"/>
    <cellStyle name="SAPBEXexcCritical5 3 3" xfId="18319" xr:uid="{00000000-0005-0000-0000-0000A5440000}"/>
    <cellStyle name="SAPBEXexcCritical5 3 3 2" xfId="20262" xr:uid="{00000000-0005-0000-0000-0000A5440000}"/>
    <cellStyle name="SAPBEXexcCritical5 3 3 2 2" xfId="28650" xr:uid="{852A9531-EA66-4BF4-9E56-AE7EFE523602}"/>
    <cellStyle name="SAPBEXexcCritical5 3 3 2 3" xfId="30056" xr:uid="{FC91D3BE-C518-466A-BD71-C3D94FC210CE}"/>
    <cellStyle name="SAPBEXexcCritical5 3 3 2 4" xfId="30577" xr:uid="{2105ED45-5F80-496F-99A6-5893A6BF6979}"/>
    <cellStyle name="SAPBEXexcCritical5 3 3 2 5" xfId="31084" xr:uid="{9E5CD064-892F-4A48-89FA-B118CF8CCC10}"/>
    <cellStyle name="SAPBEXexcCritical5 3 3 2 6" xfId="31370" xr:uid="{D99810B4-210B-4BE2-B87B-8E663B7393EC}"/>
    <cellStyle name="SAPBEXexcCritical5 3 3 3" xfId="29591" xr:uid="{3110F242-2675-407B-82AB-0B0511D25A81}"/>
    <cellStyle name="SAPBEXexcCritical5 3 3 4" xfId="27341" xr:uid="{E5CD69C9-2E2B-47A0-8395-B98408082B81}"/>
    <cellStyle name="SAPBEXexcCritical5 3 3 5" xfId="29165" xr:uid="{E62DE7EF-C8F9-456F-8A7E-16909F6CE823}"/>
    <cellStyle name="SAPBEXexcCritical5 3 3 6" xfId="26588" xr:uid="{F1058B24-32B8-4060-8051-7788FA021C81}"/>
    <cellStyle name="SAPBEXexcCritical5 3 4" xfId="18320" xr:uid="{00000000-0005-0000-0000-0000A6440000}"/>
    <cellStyle name="SAPBEXexcCritical5 3 4 2" xfId="20263" xr:uid="{00000000-0005-0000-0000-0000A6440000}"/>
    <cellStyle name="SAPBEXexcCritical5 3 4 2 2" xfId="28651" xr:uid="{8978F761-9D65-43ED-85B4-818B0B4857D0}"/>
    <cellStyle name="SAPBEXexcCritical5 3 4 2 3" xfId="30057" xr:uid="{4026E309-338D-4771-AA2B-B5D01D3B2935}"/>
    <cellStyle name="SAPBEXexcCritical5 3 4 2 4" xfId="30578" xr:uid="{07FD1468-6C87-49D2-A88F-7E4038B510A8}"/>
    <cellStyle name="SAPBEXexcCritical5 3 4 2 5" xfId="31085" xr:uid="{62AE6FAF-E8E2-4D80-90B1-9D578CC9432E}"/>
    <cellStyle name="SAPBEXexcCritical5 3 4 2 6" xfId="31371" xr:uid="{21568445-2DE3-46D1-B61C-076CC9AC4428}"/>
    <cellStyle name="SAPBEXexcCritical5 3 4 3" xfId="29592" xr:uid="{9C326E4C-08C0-4998-9A76-8DA33DCE45C7}"/>
    <cellStyle name="SAPBEXexcCritical5 3 4 4" xfId="27340" xr:uid="{19D2CC77-196C-4D06-AFB7-F867CD3040D4}"/>
    <cellStyle name="SAPBEXexcCritical5 3 4 5" xfId="29164" xr:uid="{98D582B2-D3DF-4624-BB8F-DFE40AA6C47B}"/>
    <cellStyle name="SAPBEXexcCritical5 3 4 6" xfId="26587" xr:uid="{D5C84878-49EA-4F59-9372-C7DA13DCD774}"/>
    <cellStyle name="SAPBEXexcCritical5 3 5" xfId="18321" xr:uid="{00000000-0005-0000-0000-0000A7440000}"/>
    <cellStyle name="SAPBEXexcCritical5 4" xfId="18322" xr:uid="{00000000-0005-0000-0000-0000A8440000}"/>
    <cellStyle name="SAPBEXexcCritical5 4 2" xfId="18323" xr:uid="{00000000-0005-0000-0000-0000A9440000}"/>
    <cellStyle name="SAPBEXexcCritical5 4 2 2" xfId="20264" xr:uid="{00000000-0005-0000-0000-0000A9440000}"/>
    <cellStyle name="SAPBEXexcCritical5 4 2 2 2" xfId="28652" xr:uid="{C3A1B6C7-413D-408C-9C9E-75A727917A45}"/>
    <cellStyle name="SAPBEXexcCritical5 4 2 2 3" xfId="30058" xr:uid="{62ADC814-06DE-437B-9720-FB6A5C2EA4F6}"/>
    <cellStyle name="SAPBEXexcCritical5 4 2 2 4" xfId="30579" xr:uid="{CE2D28B5-3F54-410F-94AC-DEFCA7C394DC}"/>
    <cellStyle name="SAPBEXexcCritical5 4 2 2 5" xfId="31086" xr:uid="{0CC6226E-2805-4522-BB22-5A98AF15D30F}"/>
    <cellStyle name="SAPBEXexcCritical5 4 2 2 6" xfId="31372" xr:uid="{0D8CF356-6885-4EB0-816D-4BDB48BF116A}"/>
    <cellStyle name="SAPBEXexcCritical5 4 2 3" xfId="29593" xr:uid="{56AB2453-CE84-4305-9233-608C700A3EF0}"/>
    <cellStyle name="SAPBEXexcCritical5 4 2 4" xfId="27337" xr:uid="{5E223A41-5730-4FFE-8925-C94E4E910C27}"/>
    <cellStyle name="SAPBEXexcCritical5 4 2 5" xfId="29163" xr:uid="{2A593382-5E78-4BB7-9DA4-039DC010117B}"/>
    <cellStyle name="SAPBEXexcCritical5 4 2 6" xfId="26583" xr:uid="{3E6EA884-85CC-4072-94E2-AE497487C620}"/>
    <cellStyle name="SAPBEXexcCritical5 5" xfId="18324" xr:uid="{00000000-0005-0000-0000-0000AA440000}"/>
    <cellStyle name="SAPBEXexcCritical5 5 2" xfId="20265" xr:uid="{00000000-0005-0000-0000-0000AA440000}"/>
    <cellStyle name="SAPBEXexcCritical5 5 2 2" xfId="28653" xr:uid="{29B9DA7E-D7C3-4243-8675-F039694E4B3F}"/>
    <cellStyle name="SAPBEXexcCritical5 5 2 3" xfId="30059" xr:uid="{39760C1E-827B-445A-A58C-ECB7D32E8234}"/>
    <cellStyle name="SAPBEXexcCritical5 5 2 4" xfId="30580" xr:uid="{331FA600-8466-4E2F-A67A-52A850965472}"/>
    <cellStyle name="SAPBEXexcCritical5 5 2 5" xfId="31087" xr:uid="{8961DAE4-999C-46F3-91AE-DCD457BC6694}"/>
    <cellStyle name="SAPBEXexcCritical5 5 2 6" xfId="31373" xr:uid="{D339D3FB-29A9-41DB-BAD6-76F5FBA717D7}"/>
    <cellStyle name="SAPBEXexcCritical5 5 3" xfId="29594" xr:uid="{837DA77E-1EF0-4B58-8EF5-646074BD6AAD}"/>
    <cellStyle name="SAPBEXexcCritical5 5 4" xfId="27336" xr:uid="{94EE324B-BF82-46FB-B87A-5EF10E628C63}"/>
    <cellStyle name="SAPBEXexcCritical5 5 5" xfId="29162" xr:uid="{A21CD4B3-256D-403F-B6AB-4846DCD131D4}"/>
    <cellStyle name="SAPBEXexcCritical5 5 6" xfId="28465" xr:uid="{6BBB0DF6-4365-41F1-B6D3-5C91292D2722}"/>
    <cellStyle name="SAPBEXexcCritical5 6" xfId="18325" xr:uid="{00000000-0005-0000-0000-0000AB440000}"/>
    <cellStyle name="SAPBEXexcCritical5 7" xfId="18303" xr:uid="{00000000-0005-0000-0000-000095440000}"/>
    <cellStyle name="SAPBEXexcCritical5 8" xfId="27983" xr:uid="{3AF138B3-72BA-4B5D-82D0-9D8D201557D6}"/>
    <cellStyle name="SAPBEXexcCritical5 9" xfId="29451" xr:uid="{9A930413-0DF8-41BE-9961-4055116F744A}"/>
    <cellStyle name="SAPBEXexcCritical6" xfId="2672" xr:uid="{00000000-0005-0000-0000-0000480A0000}"/>
    <cellStyle name="SAPBEXexcCritical6 10" xfId="27722" xr:uid="{5448844C-27A4-4421-A5C9-1DAC531B2503}"/>
    <cellStyle name="SAPBEXexcCritical6 11" xfId="28998" xr:uid="{4E4D5D35-8734-4CD3-9904-A18953CEF7D5}"/>
    <cellStyle name="SAPBEXexcCritical6 2" xfId="2673" xr:uid="{00000000-0005-0000-0000-0000490A0000}"/>
    <cellStyle name="SAPBEXexcCritical6 2 10" xfId="29448" xr:uid="{83FDD109-5106-4A7F-A4F2-46ED7E2428A5}"/>
    <cellStyle name="SAPBEXexcCritical6 2 11" xfId="27724" xr:uid="{605C1169-4D5B-4A4B-8757-0FAF592F3DF2}"/>
    <cellStyle name="SAPBEXexcCritical6 2 12" xfId="29280" xr:uid="{BAF04F73-B0F8-4F89-A344-C049A3D94BC1}"/>
    <cellStyle name="SAPBEXexcCritical6 2 2" xfId="18328" xr:uid="{00000000-0005-0000-0000-0000AE440000}"/>
    <cellStyle name="SAPBEXexcCritical6 2 2 2" xfId="18329" xr:uid="{00000000-0005-0000-0000-0000AF440000}"/>
    <cellStyle name="SAPBEXexcCritical6 2 2 3" xfId="18330" xr:uid="{00000000-0005-0000-0000-0000B0440000}"/>
    <cellStyle name="SAPBEXexcCritical6 2 2 3 2" xfId="20266" xr:uid="{00000000-0005-0000-0000-0000B0440000}"/>
    <cellStyle name="SAPBEXexcCritical6 2 2 3 2 2" xfId="28654" xr:uid="{0EA0DCE0-9532-4ED9-9220-6582A13D7691}"/>
    <cellStyle name="SAPBEXexcCritical6 2 2 3 2 3" xfId="30060" xr:uid="{3B1B75E0-43E5-4D29-81B2-EB6AE05328C1}"/>
    <cellStyle name="SAPBEXexcCritical6 2 2 3 2 4" xfId="30581" xr:uid="{515F3078-A2D4-448A-A736-34B1288439E1}"/>
    <cellStyle name="SAPBEXexcCritical6 2 2 3 2 5" xfId="31088" xr:uid="{46BE124E-0EBF-4F40-9441-EB4B4AC73D06}"/>
    <cellStyle name="SAPBEXexcCritical6 2 2 3 2 6" xfId="31374" xr:uid="{46D7E7A0-D511-47BB-856F-0EF3075ADE01}"/>
    <cellStyle name="SAPBEXexcCritical6 2 2 3 3" xfId="28124" xr:uid="{0D55561A-25AF-4BA5-8130-CC779525B339}"/>
    <cellStyle name="SAPBEXexcCritical6 2 2 3 4" xfId="29595" xr:uid="{A7E7092F-4B67-4F74-9D5E-A982ACB264E8}"/>
    <cellStyle name="SAPBEXexcCritical6 2 2 3 5" xfId="27334" xr:uid="{51AD7846-6D69-4685-B22C-16420D8490F0}"/>
    <cellStyle name="SAPBEXexcCritical6 2 2 3 6" xfId="29161" xr:uid="{72D64D3B-21F3-48E2-8F4C-3C05CDF219C8}"/>
    <cellStyle name="SAPBEXexcCritical6 2 2 4" xfId="18331" xr:uid="{00000000-0005-0000-0000-0000B1440000}"/>
    <cellStyle name="SAPBEXexcCritical6 2 3" xfId="18332" xr:uid="{00000000-0005-0000-0000-0000B2440000}"/>
    <cellStyle name="SAPBEXexcCritical6 2 3 2" xfId="18333" xr:uid="{00000000-0005-0000-0000-0000B3440000}"/>
    <cellStyle name="SAPBEXexcCritical6 2 3 3" xfId="18334" xr:uid="{00000000-0005-0000-0000-0000B4440000}"/>
    <cellStyle name="SAPBEXexcCritical6 2 3 3 2" xfId="20267" xr:uid="{00000000-0005-0000-0000-0000B4440000}"/>
    <cellStyle name="SAPBEXexcCritical6 2 3 3 2 2" xfId="28655" xr:uid="{3F3B836D-B4EC-4CB9-895E-950406C4AF34}"/>
    <cellStyle name="SAPBEXexcCritical6 2 3 3 2 3" xfId="30061" xr:uid="{EAD3B9E7-CB68-426A-B829-5BCDFF9B0D29}"/>
    <cellStyle name="SAPBEXexcCritical6 2 3 3 2 4" xfId="30582" xr:uid="{2A8D2BF1-D3EF-4462-B46D-B0D8F191A326}"/>
    <cellStyle name="SAPBEXexcCritical6 2 3 3 2 5" xfId="31089" xr:uid="{E1288722-E46E-4089-803C-A37B973A5326}"/>
    <cellStyle name="SAPBEXexcCritical6 2 3 3 2 6" xfId="31375" xr:uid="{BFB2264A-EFC2-4755-A49F-0FA5CF876EC5}"/>
    <cellStyle name="SAPBEXexcCritical6 2 3 3 3" xfId="28125" xr:uid="{410E6049-063A-45AF-BD68-94BC1B0D4E40}"/>
    <cellStyle name="SAPBEXexcCritical6 2 3 3 4" xfId="29596" xr:uid="{08B418DA-0771-4502-95B0-82A184DB476F}"/>
    <cellStyle name="SAPBEXexcCritical6 2 3 3 5" xfId="27332" xr:uid="{43061BCF-33F2-4077-8332-C31C56CD644D}"/>
    <cellStyle name="SAPBEXexcCritical6 2 3 3 6" xfId="28030" xr:uid="{6213BF58-A058-4AD5-9517-92F1D1C56520}"/>
    <cellStyle name="SAPBEXexcCritical6 2 3 4" xfId="18335" xr:uid="{00000000-0005-0000-0000-0000B5440000}"/>
    <cellStyle name="SAPBEXexcCritical6 2 4" xfId="18336" xr:uid="{00000000-0005-0000-0000-0000B6440000}"/>
    <cellStyle name="SAPBEXexcCritical6 2 4 2" xfId="18337" xr:uid="{00000000-0005-0000-0000-0000B7440000}"/>
    <cellStyle name="SAPBEXexcCritical6 2 4 2 2" xfId="20268" xr:uid="{00000000-0005-0000-0000-0000B7440000}"/>
    <cellStyle name="SAPBEXexcCritical6 2 4 2 2 2" xfId="28656" xr:uid="{CCB3E99A-BD47-4DBA-A88E-8371A03141D5}"/>
    <cellStyle name="SAPBEXexcCritical6 2 4 2 2 3" xfId="30062" xr:uid="{26B5ABA5-85B2-4ACE-9846-45DE5CF97737}"/>
    <cellStyle name="SAPBEXexcCritical6 2 4 2 2 4" xfId="30583" xr:uid="{82E5D3EA-502D-460B-A902-B594F97F8635}"/>
    <cellStyle name="SAPBEXexcCritical6 2 4 2 2 5" xfId="31090" xr:uid="{28E6971C-C63D-42DB-AB2D-69AFE7DE110A}"/>
    <cellStyle name="SAPBEXexcCritical6 2 4 2 2 6" xfId="31376" xr:uid="{6C92D8D9-E637-4804-940A-77F3D0F9EEF1}"/>
    <cellStyle name="SAPBEXexcCritical6 2 4 2 3" xfId="28126" xr:uid="{DA03EA9D-D0F8-4432-8739-6A41885FFF3B}"/>
    <cellStyle name="SAPBEXexcCritical6 2 4 2 4" xfId="29597" xr:uid="{9CF5F5AC-9BD5-4FC9-A93F-9D9CC94CB9E1}"/>
    <cellStyle name="SAPBEXexcCritical6 2 4 2 5" xfId="27331" xr:uid="{A14500D2-A9ED-40CF-9DC5-BD7D728CB266}"/>
    <cellStyle name="SAPBEXexcCritical6 2 4 2 6" xfId="28031" xr:uid="{F6AE5E8D-2AE1-4D3B-BD69-0C72631061BA}"/>
    <cellStyle name="SAPBEXexcCritical6 2 5" xfId="18338" xr:uid="{00000000-0005-0000-0000-0000B8440000}"/>
    <cellStyle name="SAPBEXexcCritical6 2 5 2" xfId="20269" xr:uid="{00000000-0005-0000-0000-0000B8440000}"/>
    <cellStyle name="SAPBEXexcCritical6 2 5 2 2" xfId="28657" xr:uid="{B964D451-D991-4FD7-B8A4-E14FC80C8BD2}"/>
    <cellStyle name="SAPBEXexcCritical6 2 5 2 3" xfId="30063" xr:uid="{DC779D09-6A7C-4E1C-9DB3-76E703AEB2EE}"/>
    <cellStyle name="SAPBEXexcCritical6 2 5 2 4" xfId="30584" xr:uid="{ED35D9F0-1765-43E8-B121-89E7CBE3E64C}"/>
    <cellStyle name="SAPBEXexcCritical6 2 5 2 5" xfId="31091" xr:uid="{6787FD19-A100-49F3-8253-EC2EDD020E7F}"/>
    <cellStyle name="SAPBEXexcCritical6 2 5 2 6" xfId="31377" xr:uid="{5D3F46A7-D2F3-4B44-9C1C-34DCCA115012}"/>
    <cellStyle name="SAPBEXexcCritical6 2 5 3" xfId="28127" xr:uid="{37C4EC22-CDA0-4969-B3B4-38CBD262B64B}"/>
    <cellStyle name="SAPBEXexcCritical6 2 5 4" xfId="29598" xr:uid="{802940DE-4477-4164-A59F-31330B0B5E92}"/>
    <cellStyle name="SAPBEXexcCritical6 2 5 5" xfId="27329" xr:uid="{FFF5E020-FFB7-47B8-9511-976898914EB4}"/>
    <cellStyle name="SAPBEXexcCritical6 2 5 6" xfId="29160" xr:uid="{81659BA7-773D-4D6C-913A-2408977C3C66}"/>
    <cellStyle name="SAPBEXexcCritical6 2 6" xfId="18339" xr:uid="{00000000-0005-0000-0000-0000B9440000}"/>
    <cellStyle name="SAPBEXexcCritical6 2 7" xfId="18327" xr:uid="{00000000-0005-0000-0000-0000AD440000}"/>
    <cellStyle name="SAPBEXexcCritical6 2 8" xfId="20869" xr:uid="{365A02A4-00CD-422C-ABAE-339D61100B9D}"/>
    <cellStyle name="SAPBEXexcCritical6 2 9" xfId="27979" xr:uid="{3C305FEC-88EC-4499-9D8B-AEF9A500C079}"/>
    <cellStyle name="SAPBEXexcCritical6 3" xfId="18340" xr:uid="{00000000-0005-0000-0000-0000BA440000}"/>
    <cellStyle name="SAPBEXexcCritical6 3 2" xfId="18341" xr:uid="{00000000-0005-0000-0000-0000BB440000}"/>
    <cellStyle name="SAPBEXexcCritical6 3 3" xfId="18342" xr:uid="{00000000-0005-0000-0000-0000BC440000}"/>
    <cellStyle name="SAPBEXexcCritical6 3 3 2" xfId="20270" xr:uid="{00000000-0005-0000-0000-0000BC440000}"/>
    <cellStyle name="SAPBEXexcCritical6 3 3 2 2" xfId="28658" xr:uid="{666192C3-A0B4-403C-AF26-B7060E0C50A5}"/>
    <cellStyle name="SAPBEXexcCritical6 3 3 2 3" xfId="30064" xr:uid="{14DD52C3-9DA5-461F-88DA-F76EE361604B}"/>
    <cellStyle name="SAPBEXexcCritical6 3 3 2 4" xfId="30585" xr:uid="{BC90274C-01E3-42A1-9447-237E4298AC24}"/>
    <cellStyle name="SAPBEXexcCritical6 3 3 2 5" xfId="31092" xr:uid="{318FB162-D49B-460E-8FFB-DC0805816F92}"/>
    <cellStyle name="SAPBEXexcCritical6 3 3 2 6" xfId="31378" xr:uid="{C3018F0A-F0BC-4BE1-947D-7E23F8BED789}"/>
    <cellStyle name="SAPBEXexcCritical6 3 3 3" xfId="29599" xr:uid="{1A93FD41-A2FE-4A88-99CE-EA9E15132930}"/>
    <cellStyle name="SAPBEXexcCritical6 3 3 4" xfId="27328" xr:uid="{76F4FD2D-D179-476A-AB3A-EDE0EB4911A1}"/>
    <cellStyle name="SAPBEXexcCritical6 3 3 5" xfId="29159" xr:uid="{264ADA25-FBC2-45A6-81E7-83C18C300BC8}"/>
    <cellStyle name="SAPBEXexcCritical6 3 3 6" xfId="26577" xr:uid="{52DA7CB7-1363-4F4C-8289-484AEA467C27}"/>
    <cellStyle name="SAPBEXexcCritical6 3 4" xfId="18343" xr:uid="{00000000-0005-0000-0000-0000BD440000}"/>
    <cellStyle name="SAPBEXexcCritical6 3 4 2" xfId="20271" xr:uid="{00000000-0005-0000-0000-0000BD440000}"/>
    <cellStyle name="SAPBEXexcCritical6 3 4 2 2" xfId="28659" xr:uid="{8CE2FBE5-8281-4611-A3D6-981C9FD854BA}"/>
    <cellStyle name="SAPBEXexcCritical6 3 4 2 3" xfId="30065" xr:uid="{37AE3730-2A44-4386-B765-E3F191D3B1C7}"/>
    <cellStyle name="SAPBEXexcCritical6 3 4 2 4" xfId="30586" xr:uid="{A3BCF849-90EA-4BA7-8B5D-94A2903C7E6E}"/>
    <cellStyle name="SAPBEXexcCritical6 3 4 2 5" xfId="31093" xr:uid="{8EB18932-5B7F-4CA1-9F07-199C5D0CA8C7}"/>
    <cellStyle name="SAPBEXexcCritical6 3 4 2 6" xfId="31379" xr:uid="{E1EE5151-FA4D-461C-B321-C46C9B0CD2B7}"/>
    <cellStyle name="SAPBEXexcCritical6 3 4 3" xfId="29600" xr:uid="{9914316C-39EF-48B2-9690-C053D986491E}"/>
    <cellStyle name="SAPBEXexcCritical6 3 4 4" xfId="27326" xr:uid="{C0458691-DFFD-49FA-A9D5-7087FC0DB773}"/>
    <cellStyle name="SAPBEXexcCritical6 3 4 5" xfId="29158" xr:uid="{F8565B6B-22EC-4AE3-8004-E1360878B795}"/>
    <cellStyle name="SAPBEXexcCritical6 3 4 6" xfId="26576" xr:uid="{39B3D829-BE07-4514-8372-D9D533BC9815}"/>
    <cellStyle name="SAPBEXexcCritical6 3 5" xfId="18344" xr:uid="{00000000-0005-0000-0000-0000BE440000}"/>
    <cellStyle name="SAPBEXexcCritical6 4" xfId="18345" xr:uid="{00000000-0005-0000-0000-0000BF440000}"/>
    <cellStyle name="SAPBEXexcCritical6 4 2" xfId="18346" xr:uid="{00000000-0005-0000-0000-0000C0440000}"/>
    <cellStyle name="SAPBEXexcCritical6 4 2 2" xfId="20272" xr:uid="{00000000-0005-0000-0000-0000C0440000}"/>
    <cellStyle name="SAPBEXexcCritical6 4 2 2 2" xfId="28660" xr:uid="{B2C4D11F-74C4-48FF-A915-04728DA78945}"/>
    <cellStyle name="SAPBEXexcCritical6 4 2 2 3" xfId="30066" xr:uid="{2F64B313-D262-46FE-92C5-ADC005692F4A}"/>
    <cellStyle name="SAPBEXexcCritical6 4 2 2 4" xfId="30587" xr:uid="{359AE71A-A362-495C-9469-DDF21BB3E700}"/>
    <cellStyle name="SAPBEXexcCritical6 4 2 2 5" xfId="31094" xr:uid="{DDCCA370-E4D4-4347-9FB2-2527F4F715DD}"/>
    <cellStyle name="SAPBEXexcCritical6 4 2 2 6" xfId="31380" xr:uid="{09A04122-524D-43CD-9607-CE30768896F9}"/>
    <cellStyle name="SAPBEXexcCritical6 4 2 3" xfId="29601" xr:uid="{8CF36509-9350-42EA-8DBB-A51396C503A8}"/>
    <cellStyle name="SAPBEXexcCritical6 4 2 4" xfId="27325" xr:uid="{0F836CEC-24DD-431D-AB6C-C23B98C9A695}"/>
    <cellStyle name="SAPBEXexcCritical6 4 2 5" xfId="29157" xr:uid="{490F954C-2D3A-4998-A5A1-14654A956766}"/>
    <cellStyle name="SAPBEXexcCritical6 4 2 6" xfId="26573" xr:uid="{9934C0D2-194E-482A-BF56-AF060900FA6D}"/>
    <cellStyle name="SAPBEXexcCritical6 5" xfId="18347" xr:uid="{00000000-0005-0000-0000-0000C1440000}"/>
    <cellStyle name="SAPBEXexcCritical6 5 2" xfId="20273" xr:uid="{00000000-0005-0000-0000-0000C1440000}"/>
    <cellStyle name="SAPBEXexcCritical6 5 2 2" xfId="28661" xr:uid="{A07B60E9-ACE0-4254-8C2A-F993C23B82FD}"/>
    <cellStyle name="SAPBEXexcCritical6 5 2 3" xfId="30067" xr:uid="{294725F5-EF6F-40A1-9D49-9E9069F47B5F}"/>
    <cellStyle name="SAPBEXexcCritical6 5 2 4" xfId="30588" xr:uid="{A2AC74F7-C6E7-4241-97E9-09FC2EB3A72A}"/>
    <cellStyle name="SAPBEXexcCritical6 5 2 5" xfId="31095" xr:uid="{E5E51432-3490-4D9F-A066-4F1FA09DF22F}"/>
    <cellStyle name="SAPBEXexcCritical6 5 2 6" xfId="31381" xr:uid="{2D557B98-F921-47AF-95B2-527A865D92F3}"/>
    <cellStyle name="SAPBEXexcCritical6 5 3" xfId="29602" xr:uid="{B7CA5D8D-A46A-433E-96B1-5EA14CEB9968}"/>
    <cellStyle name="SAPBEXexcCritical6 5 4" xfId="27324" xr:uid="{0663AD32-2A48-4E03-9A69-E75C3FAFF67F}"/>
    <cellStyle name="SAPBEXexcCritical6 5 5" xfId="28032" xr:uid="{3DB1B279-2A0A-4DAC-ADFE-2A3316EE1117}"/>
    <cellStyle name="SAPBEXexcCritical6 5 6" xfId="26572" xr:uid="{D123F7F0-3DA9-4169-A66F-E39DE68AC3F5}"/>
    <cellStyle name="SAPBEXexcCritical6 6" xfId="18348" xr:uid="{00000000-0005-0000-0000-0000C2440000}"/>
    <cellStyle name="SAPBEXexcCritical6 7" xfId="18326" xr:uid="{00000000-0005-0000-0000-0000AC440000}"/>
    <cellStyle name="SAPBEXexcCritical6 8" xfId="27980" xr:uid="{F0D305C9-27DC-476A-A330-DAE5681B5F38}"/>
    <cellStyle name="SAPBEXexcCritical6 9" xfId="29449" xr:uid="{A8FB7CCE-654F-45CC-889E-DD0D906E43E8}"/>
    <cellStyle name="SAPBEXexcGood1" xfId="2674" xr:uid="{00000000-0005-0000-0000-00004A0A0000}"/>
    <cellStyle name="SAPBEXexcGood1 10" xfId="27725" xr:uid="{B142B3D7-C6CA-442B-824E-2E738EEB64E7}"/>
    <cellStyle name="SAPBEXexcGood1 11" xfId="29281" xr:uid="{047EF001-3BAF-41CC-95B8-3D0594A2A1B9}"/>
    <cellStyle name="SAPBEXexcGood1 2" xfId="2675" xr:uid="{00000000-0005-0000-0000-00004B0A0000}"/>
    <cellStyle name="SAPBEXexcGood1 2 10" xfId="29446" xr:uid="{10A405BC-6164-4D44-9ADF-1B211731745F}"/>
    <cellStyle name="SAPBEXexcGood1 2 11" xfId="27727" xr:uid="{6F26FC8B-3471-41F2-8427-E3009F77F447}"/>
    <cellStyle name="SAPBEXexcGood1 2 12" xfId="29282" xr:uid="{E630F1B3-77FC-4F83-A551-9C37D6227865}"/>
    <cellStyle name="SAPBEXexcGood1 2 2" xfId="18351" xr:uid="{00000000-0005-0000-0000-0000C5440000}"/>
    <cellStyle name="SAPBEXexcGood1 2 2 2" xfId="18352" xr:uid="{00000000-0005-0000-0000-0000C6440000}"/>
    <cellStyle name="SAPBEXexcGood1 2 2 3" xfId="18353" xr:uid="{00000000-0005-0000-0000-0000C7440000}"/>
    <cellStyle name="SAPBEXexcGood1 2 2 3 2" xfId="20274" xr:uid="{00000000-0005-0000-0000-0000C7440000}"/>
    <cellStyle name="SAPBEXexcGood1 2 2 3 2 2" xfId="28662" xr:uid="{D0C26D60-E3E0-4BFF-A1D3-30706E69E51B}"/>
    <cellStyle name="SAPBEXexcGood1 2 2 3 2 3" xfId="30068" xr:uid="{748002B6-9ED9-44A4-8C77-A1D033EEB703}"/>
    <cellStyle name="SAPBEXexcGood1 2 2 3 2 4" xfId="30589" xr:uid="{08024F24-53AA-456E-89FA-B67EF5A62D71}"/>
    <cellStyle name="SAPBEXexcGood1 2 2 3 2 5" xfId="31096" xr:uid="{57C58DEB-09C7-40CE-987E-D48ECBD067ED}"/>
    <cellStyle name="SAPBEXexcGood1 2 2 3 2 6" xfId="31382" xr:uid="{5854949C-90B1-4DF8-BB65-705E1CFF32CD}"/>
    <cellStyle name="SAPBEXexcGood1 2 2 3 3" xfId="28128" xr:uid="{99564F15-5692-4219-9237-D3C7C5F7E558}"/>
    <cellStyle name="SAPBEXexcGood1 2 2 3 4" xfId="29603" xr:uid="{2EEAFDF1-82E0-4049-9DBD-F47D730C63A8}"/>
    <cellStyle name="SAPBEXexcGood1 2 2 3 5" xfId="27322" xr:uid="{FBEF5DC6-3998-4CA2-A9F9-A58A5FFD5941}"/>
    <cellStyle name="SAPBEXexcGood1 2 2 3 6" xfId="28033" xr:uid="{EE7B1B06-7F3F-403B-BDD6-EB3AA85A6C81}"/>
    <cellStyle name="SAPBEXexcGood1 2 2 4" xfId="18354" xr:uid="{00000000-0005-0000-0000-0000C8440000}"/>
    <cellStyle name="SAPBEXexcGood1 2 3" xfId="18355" xr:uid="{00000000-0005-0000-0000-0000C9440000}"/>
    <cellStyle name="SAPBEXexcGood1 2 3 2" xfId="18356" xr:uid="{00000000-0005-0000-0000-0000CA440000}"/>
    <cellStyle name="SAPBEXexcGood1 2 3 3" xfId="18357" xr:uid="{00000000-0005-0000-0000-0000CB440000}"/>
    <cellStyle name="SAPBEXexcGood1 2 3 3 2" xfId="20275" xr:uid="{00000000-0005-0000-0000-0000CB440000}"/>
    <cellStyle name="SAPBEXexcGood1 2 3 3 2 2" xfId="28663" xr:uid="{FBB6C7EB-2D5E-47E3-AD19-D2AD41FA0CEA}"/>
    <cellStyle name="SAPBEXexcGood1 2 3 3 2 3" xfId="30069" xr:uid="{F701A27C-AB60-4FC2-8E86-EA9DAD1F7BF5}"/>
    <cellStyle name="SAPBEXexcGood1 2 3 3 2 4" xfId="30590" xr:uid="{8DF964F9-E6A6-494E-BCEF-BDA5B8C7A576}"/>
    <cellStyle name="SAPBEXexcGood1 2 3 3 2 5" xfId="31097" xr:uid="{9781F0E0-D00D-4672-BB44-0F6A926A335B}"/>
    <cellStyle name="SAPBEXexcGood1 2 3 3 2 6" xfId="31383" xr:uid="{7088782D-C1D4-489F-929E-D12E3764CB49}"/>
    <cellStyle name="SAPBEXexcGood1 2 3 3 3" xfId="28129" xr:uid="{A1EBF1CE-84F2-4A0F-9717-13E0F836BBB7}"/>
    <cellStyle name="SAPBEXexcGood1 2 3 3 4" xfId="29604" xr:uid="{2D59ECC7-8400-45E9-B4C4-D6278E577D89}"/>
    <cellStyle name="SAPBEXexcGood1 2 3 3 5" xfId="28488" xr:uid="{B1056766-B08B-4682-8491-63BD946C9256}"/>
    <cellStyle name="SAPBEXexcGood1 2 3 3 6" xfId="29156" xr:uid="{43DF705C-8655-4059-AEFA-CFD3253980A3}"/>
    <cellStyle name="SAPBEXexcGood1 2 3 4" xfId="18358" xr:uid="{00000000-0005-0000-0000-0000CC440000}"/>
    <cellStyle name="SAPBEXexcGood1 2 4" xfId="18359" xr:uid="{00000000-0005-0000-0000-0000CD440000}"/>
    <cellStyle name="SAPBEXexcGood1 2 4 2" xfId="18360" xr:uid="{00000000-0005-0000-0000-0000CE440000}"/>
    <cellStyle name="SAPBEXexcGood1 2 4 2 2" xfId="20276" xr:uid="{00000000-0005-0000-0000-0000CE440000}"/>
    <cellStyle name="SAPBEXexcGood1 2 4 2 2 2" xfId="28664" xr:uid="{3816709C-92F9-4321-B271-8F14368B525A}"/>
    <cellStyle name="SAPBEXexcGood1 2 4 2 2 3" xfId="30070" xr:uid="{7FE2DD23-8766-4B2E-AA76-202DFF08E125}"/>
    <cellStyle name="SAPBEXexcGood1 2 4 2 2 4" xfId="30591" xr:uid="{064EC772-7EB4-4784-889D-7E6092F14778}"/>
    <cellStyle name="SAPBEXexcGood1 2 4 2 2 5" xfId="31098" xr:uid="{A9C6378F-9065-417F-A51A-DBD2DE24F0D9}"/>
    <cellStyle name="SAPBEXexcGood1 2 4 2 2 6" xfId="31384" xr:uid="{947BC455-7DFB-4F04-8892-3DCEA952F695}"/>
    <cellStyle name="SAPBEXexcGood1 2 4 2 3" xfId="28130" xr:uid="{285ABB3F-438C-4EE8-8C61-9D6A612F7F29}"/>
    <cellStyle name="SAPBEXexcGood1 2 4 2 4" xfId="29605" xr:uid="{C2BB8C4A-357D-4CD1-B5C6-D73660C0E079}"/>
    <cellStyle name="SAPBEXexcGood1 2 4 2 5" xfId="27320" xr:uid="{EF09D8F8-DDB7-4264-A179-13AFD80BA004}"/>
    <cellStyle name="SAPBEXexcGood1 2 4 2 6" xfId="28034" xr:uid="{C5EE22BB-D29C-40C6-B87D-BEFF6D030F5D}"/>
    <cellStyle name="SAPBEXexcGood1 2 5" xfId="18361" xr:uid="{00000000-0005-0000-0000-0000CF440000}"/>
    <cellStyle name="SAPBEXexcGood1 2 5 2" xfId="20277" xr:uid="{00000000-0005-0000-0000-0000CF440000}"/>
    <cellStyle name="SAPBEXexcGood1 2 5 2 2" xfId="28665" xr:uid="{925F80CB-8E79-4EF6-A046-B1EFEB7525EF}"/>
    <cellStyle name="SAPBEXexcGood1 2 5 2 3" xfId="30071" xr:uid="{3C964D81-0B7C-4539-BFA0-F639D9F36605}"/>
    <cellStyle name="SAPBEXexcGood1 2 5 2 4" xfId="30592" xr:uid="{8F0FCEE9-55D6-4EE8-AB8A-75D46E95DDCB}"/>
    <cellStyle name="SAPBEXexcGood1 2 5 2 5" xfId="31099" xr:uid="{AA3E86DA-3913-4306-959E-15FAF30DE22F}"/>
    <cellStyle name="SAPBEXexcGood1 2 5 2 6" xfId="31385" xr:uid="{91CF39B0-6C14-4F28-A6E7-0B2305982429}"/>
    <cellStyle name="SAPBEXexcGood1 2 5 3" xfId="28131" xr:uid="{66157668-ED07-4FD7-A45E-BCCB7FCB3A13}"/>
    <cellStyle name="SAPBEXexcGood1 2 5 4" xfId="29606" xr:uid="{77E6DE76-E5D5-424C-969A-B30A9705B5FE}"/>
    <cellStyle name="SAPBEXexcGood1 2 5 5" xfId="27319" xr:uid="{A781125D-6AC9-44D1-A2D8-BC3E770CFB0F}"/>
    <cellStyle name="SAPBEXexcGood1 2 5 6" xfId="29155" xr:uid="{057ACC88-3002-40B6-A9B6-21AFFF35DD48}"/>
    <cellStyle name="SAPBEXexcGood1 2 6" xfId="18362" xr:uid="{00000000-0005-0000-0000-0000D0440000}"/>
    <cellStyle name="SAPBEXexcGood1 2 7" xfId="18350" xr:uid="{00000000-0005-0000-0000-0000C4440000}"/>
    <cellStyle name="SAPBEXexcGood1 2 8" xfId="20870" xr:uid="{F7F723FF-831A-4121-9EC7-3687208BA159}"/>
    <cellStyle name="SAPBEXexcGood1 2 9" xfId="27977" xr:uid="{F6AD1A33-06B9-413D-B68B-CD521E1E5603}"/>
    <cellStyle name="SAPBEXexcGood1 3" xfId="18363" xr:uid="{00000000-0005-0000-0000-0000D1440000}"/>
    <cellStyle name="SAPBEXexcGood1 3 2" xfId="18364" xr:uid="{00000000-0005-0000-0000-0000D2440000}"/>
    <cellStyle name="SAPBEXexcGood1 3 3" xfId="18365" xr:uid="{00000000-0005-0000-0000-0000D3440000}"/>
    <cellStyle name="SAPBEXexcGood1 3 3 2" xfId="20278" xr:uid="{00000000-0005-0000-0000-0000D3440000}"/>
    <cellStyle name="SAPBEXexcGood1 3 3 2 2" xfId="28666" xr:uid="{AF086E9B-0D88-49A3-8554-2D7E67E7C93D}"/>
    <cellStyle name="SAPBEXexcGood1 3 3 2 3" xfId="30072" xr:uid="{2C6131FD-91FF-473A-B5F1-7F0885F9A368}"/>
    <cellStyle name="SAPBEXexcGood1 3 3 2 4" xfId="30593" xr:uid="{2D454989-1108-43F5-9F25-89BBB41D643C}"/>
    <cellStyle name="SAPBEXexcGood1 3 3 2 5" xfId="31100" xr:uid="{1037DCBC-E690-4586-A7EA-2F64E329B37F}"/>
    <cellStyle name="SAPBEXexcGood1 3 3 2 6" xfId="31386" xr:uid="{C69AA2B3-4F79-4852-8C3A-7339EE89D2F3}"/>
    <cellStyle name="SAPBEXexcGood1 3 3 3" xfId="29607" xr:uid="{0A4E364E-09F0-4095-A6F9-80E2529F9B38}"/>
    <cellStyle name="SAPBEXexcGood1 3 3 4" xfId="27316" xr:uid="{FB6D9408-6409-4FF6-BBA8-0F335F573C4A}"/>
    <cellStyle name="SAPBEXexcGood1 3 3 5" xfId="29154" xr:uid="{2C6ADD4D-3913-4F2D-93A2-8A0D7F990402}"/>
    <cellStyle name="SAPBEXexcGood1 3 3 6" xfId="26566" xr:uid="{3F15DA9F-8DF7-4E22-A9CE-7108EAA8CA47}"/>
    <cellStyle name="SAPBEXexcGood1 3 4" xfId="18366" xr:uid="{00000000-0005-0000-0000-0000D4440000}"/>
    <cellStyle name="SAPBEXexcGood1 3 4 2" xfId="20279" xr:uid="{00000000-0005-0000-0000-0000D4440000}"/>
    <cellStyle name="SAPBEXexcGood1 3 4 2 2" xfId="28667" xr:uid="{96E8AA8E-2E6D-4D98-9C58-77FF9AD13DBF}"/>
    <cellStyle name="SAPBEXexcGood1 3 4 2 3" xfId="30073" xr:uid="{A04EA6B2-50F8-433C-93FB-836CBE140B0B}"/>
    <cellStyle name="SAPBEXexcGood1 3 4 2 4" xfId="30594" xr:uid="{1A0AE8E6-406E-464C-A088-24731BC3DFC4}"/>
    <cellStyle name="SAPBEXexcGood1 3 4 2 5" xfId="31101" xr:uid="{990BE97B-FEC6-4CF0-9EEA-096314A5CAD6}"/>
    <cellStyle name="SAPBEXexcGood1 3 4 2 6" xfId="31387" xr:uid="{FD92F85D-33DF-4320-8A54-7950514A0080}"/>
    <cellStyle name="SAPBEXexcGood1 3 4 3" xfId="29608" xr:uid="{14FA06D5-F6B4-43A0-8CD0-57DB28280ED0}"/>
    <cellStyle name="SAPBEXexcGood1 3 4 4" xfId="27315" xr:uid="{8A2BF28D-DA54-4206-98A2-57D49DAC391B}"/>
    <cellStyle name="SAPBEXexcGood1 3 4 5" xfId="29153" xr:uid="{CE214535-57A6-446A-B633-513B97C69E47}"/>
    <cellStyle name="SAPBEXexcGood1 3 4 6" xfId="26565" xr:uid="{5FD0B993-C325-449D-A4BF-039AC49332BB}"/>
    <cellStyle name="SAPBEXexcGood1 3 5" xfId="18367" xr:uid="{00000000-0005-0000-0000-0000D5440000}"/>
    <cellStyle name="SAPBEXexcGood1 4" xfId="18368" xr:uid="{00000000-0005-0000-0000-0000D6440000}"/>
    <cellStyle name="SAPBEXexcGood1 4 2" xfId="18369" xr:uid="{00000000-0005-0000-0000-0000D7440000}"/>
    <cellStyle name="SAPBEXexcGood1 4 2 2" xfId="20280" xr:uid="{00000000-0005-0000-0000-0000D7440000}"/>
    <cellStyle name="SAPBEXexcGood1 4 2 2 2" xfId="28668" xr:uid="{CF39B11E-FC3B-4463-A655-408B1C1B8FF9}"/>
    <cellStyle name="SAPBEXexcGood1 4 2 2 3" xfId="30074" xr:uid="{9DA86095-8CFC-4FD5-BF0C-7248382FBAB4}"/>
    <cellStyle name="SAPBEXexcGood1 4 2 2 4" xfId="30595" xr:uid="{F0131303-9228-4614-83F3-101561067585}"/>
    <cellStyle name="SAPBEXexcGood1 4 2 2 5" xfId="31102" xr:uid="{4970EE28-CC7E-4D21-92BC-8BD5AF1BBBEF}"/>
    <cellStyle name="SAPBEXexcGood1 4 2 2 6" xfId="31388" xr:uid="{9B60AAAC-8D9E-4F55-9F21-E0586B39417D}"/>
    <cellStyle name="SAPBEXexcGood1 4 2 3" xfId="29609" xr:uid="{F07AF3E1-79E3-438B-86CF-C3D259EF32F2}"/>
    <cellStyle name="SAPBEXexcGood1 4 2 4" xfId="27313" xr:uid="{A24885EE-BD43-4B1C-A70F-DE79ADA484AD}"/>
    <cellStyle name="SAPBEXexcGood1 4 2 5" xfId="29151" xr:uid="{A6605B96-D2B8-4D53-BF2B-3B060F6472FB}"/>
    <cellStyle name="SAPBEXexcGood1 4 2 6" xfId="26562" xr:uid="{A5F81F79-0057-46CC-AD99-E8B5A16B1F55}"/>
    <cellStyle name="SAPBEXexcGood1 5" xfId="18370" xr:uid="{00000000-0005-0000-0000-0000D8440000}"/>
    <cellStyle name="SAPBEXexcGood1 5 2" xfId="20281" xr:uid="{00000000-0005-0000-0000-0000D8440000}"/>
    <cellStyle name="SAPBEXexcGood1 5 2 2" xfId="28669" xr:uid="{FD50C4F5-3AF4-4862-A6D0-73229ADDE346}"/>
    <cellStyle name="SAPBEXexcGood1 5 2 3" xfId="30075" xr:uid="{B2980C6B-1DF4-4853-932B-FD62D85D7BB9}"/>
    <cellStyle name="SAPBEXexcGood1 5 2 4" xfId="30596" xr:uid="{99875C5A-8998-4EF2-BE90-6BE95D2D5F71}"/>
    <cellStyle name="SAPBEXexcGood1 5 2 5" xfId="31103" xr:uid="{514D66C0-0CEC-48C6-8B0C-B163B33AB4B0}"/>
    <cellStyle name="SAPBEXexcGood1 5 2 6" xfId="31389" xr:uid="{28C0AFA6-2FB3-45C7-B780-A9909A3C81C6}"/>
    <cellStyle name="SAPBEXexcGood1 5 3" xfId="29610" xr:uid="{CA95374A-98EF-42AF-897D-8CAAB72CE0D3}"/>
    <cellStyle name="SAPBEXexcGood1 5 4" xfId="27312" xr:uid="{1D1135FC-8521-4308-B5CA-E32676D9DD73}"/>
    <cellStyle name="SAPBEXexcGood1 5 5" xfId="28035" xr:uid="{97E55B42-1798-470F-873C-953A2A863F4E}"/>
    <cellStyle name="SAPBEXexcGood1 5 6" xfId="26561" xr:uid="{761AEAFA-30CA-40B4-AC83-C665D9B164ED}"/>
    <cellStyle name="SAPBEXexcGood1 6" xfId="18371" xr:uid="{00000000-0005-0000-0000-0000D9440000}"/>
    <cellStyle name="SAPBEXexcGood1 7" xfId="18349" xr:uid="{00000000-0005-0000-0000-0000C3440000}"/>
    <cellStyle name="SAPBEXexcGood1 8" xfId="27978" xr:uid="{8FB20215-8AE5-45B2-9B53-F5174E594E86}"/>
    <cellStyle name="SAPBEXexcGood1 9" xfId="29447" xr:uid="{CE1D88ED-FBB1-4CCD-B63C-3200D73574CB}"/>
    <cellStyle name="SAPBEXexcGood2" xfId="2676" xr:uid="{00000000-0005-0000-0000-00004C0A0000}"/>
    <cellStyle name="SAPBEXexcGood2 10" xfId="27728" xr:uid="{B0C28881-6320-46C0-A5E6-DC67282B9F7C}"/>
    <cellStyle name="SAPBEXexcGood2 11" xfId="28997" xr:uid="{7B08611B-7607-439A-A251-4B4E557C74B9}"/>
    <cellStyle name="SAPBEXexcGood2 2" xfId="2677" xr:uid="{00000000-0005-0000-0000-00004D0A0000}"/>
    <cellStyle name="SAPBEXexcGood2 2 10" xfId="29444" xr:uid="{630C32E0-9E30-4D50-9263-8543C9550EF8}"/>
    <cellStyle name="SAPBEXexcGood2 2 11" xfId="27729" xr:uid="{6AA67B7B-88A1-4B54-9A0E-DBBB2C3ADDA9}"/>
    <cellStyle name="SAPBEXexcGood2 2 12" xfId="28996" xr:uid="{53EB5B5E-8D77-4CD0-B3C2-A789AA3D0249}"/>
    <cellStyle name="SAPBEXexcGood2 2 2" xfId="18374" xr:uid="{00000000-0005-0000-0000-0000DC440000}"/>
    <cellStyle name="SAPBEXexcGood2 2 2 2" xfId="18375" xr:uid="{00000000-0005-0000-0000-0000DD440000}"/>
    <cellStyle name="SAPBEXexcGood2 2 2 3" xfId="18376" xr:uid="{00000000-0005-0000-0000-0000DE440000}"/>
    <cellStyle name="SAPBEXexcGood2 2 2 3 2" xfId="20282" xr:uid="{00000000-0005-0000-0000-0000DE440000}"/>
    <cellStyle name="SAPBEXexcGood2 2 2 3 2 2" xfId="28670" xr:uid="{BACB540E-58E3-4579-B11F-FF3548836BEA}"/>
    <cellStyle name="SAPBEXexcGood2 2 2 3 2 3" xfId="30076" xr:uid="{B311F84E-639A-4ED2-AC57-E4D55CB53B42}"/>
    <cellStyle name="SAPBEXexcGood2 2 2 3 2 4" xfId="30597" xr:uid="{06DE4203-5C69-4A47-8199-10560B4C8FBF}"/>
    <cellStyle name="SAPBEXexcGood2 2 2 3 2 5" xfId="31104" xr:uid="{E1FD3690-D81F-4B34-83EC-979F5D4F737F}"/>
    <cellStyle name="SAPBEXexcGood2 2 2 3 2 6" xfId="31390" xr:uid="{FF1D2492-EDFC-4D76-8F28-598F4E118737}"/>
    <cellStyle name="SAPBEXexcGood2 2 2 3 3" xfId="28132" xr:uid="{CF8EDA2C-EF46-426A-81DD-999C32CBFFC9}"/>
    <cellStyle name="SAPBEXexcGood2 2 2 3 4" xfId="29611" xr:uid="{89AC2A1D-1208-4A30-ABA2-86A80EF0D8E0}"/>
    <cellStyle name="SAPBEXexcGood2 2 2 3 5" xfId="27309" xr:uid="{C075F76B-2767-4DEF-8EFB-7E85702D7F33}"/>
    <cellStyle name="SAPBEXexcGood2 2 2 3 6" xfId="28036" xr:uid="{89CFB377-AA96-4E4E-A048-CFFC4D2AFDEC}"/>
    <cellStyle name="SAPBEXexcGood2 2 2 4" xfId="18377" xr:uid="{00000000-0005-0000-0000-0000DF440000}"/>
    <cellStyle name="SAPBEXexcGood2 2 3" xfId="18378" xr:uid="{00000000-0005-0000-0000-0000E0440000}"/>
    <cellStyle name="SAPBEXexcGood2 2 3 2" xfId="18379" xr:uid="{00000000-0005-0000-0000-0000E1440000}"/>
    <cellStyle name="SAPBEXexcGood2 2 3 3" xfId="18380" xr:uid="{00000000-0005-0000-0000-0000E2440000}"/>
    <cellStyle name="SAPBEXexcGood2 2 3 3 2" xfId="20283" xr:uid="{00000000-0005-0000-0000-0000E2440000}"/>
    <cellStyle name="SAPBEXexcGood2 2 3 3 2 2" xfId="28671" xr:uid="{34C70A5E-3935-4A07-8E6D-1856F0D39C49}"/>
    <cellStyle name="SAPBEXexcGood2 2 3 3 2 3" xfId="30077" xr:uid="{1A728240-FE40-4587-9C8B-910781208ACE}"/>
    <cellStyle name="SAPBEXexcGood2 2 3 3 2 4" xfId="30598" xr:uid="{0D21EFB5-1161-49B8-AC3D-135A4E107E3D}"/>
    <cellStyle name="SAPBEXexcGood2 2 3 3 2 5" xfId="31105" xr:uid="{D52E36C3-7440-467D-9C57-282DFE7DBA09}"/>
    <cellStyle name="SAPBEXexcGood2 2 3 3 2 6" xfId="31391" xr:uid="{567ACD1D-090E-4280-A74A-FC1C19BEB75C}"/>
    <cellStyle name="SAPBEXexcGood2 2 3 3 3" xfId="28133" xr:uid="{1D67A190-CFB5-4F0A-AC6E-E193013D5739}"/>
    <cellStyle name="SAPBEXexcGood2 2 3 3 4" xfId="29612" xr:uid="{CE3143EE-90FA-4536-AB22-7727CE18E366}"/>
    <cellStyle name="SAPBEXexcGood2 2 3 3 5" xfId="27306" xr:uid="{B2228B2B-8988-4BB6-AC9A-C1F537981C70}"/>
    <cellStyle name="SAPBEXexcGood2 2 3 3 6" xfId="29148" xr:uid="{B97E7142-B2FC-43B8-BF2A-134B1D5FCC5F}"/>
    <cellStyle name="SAPBEXexcGood2 2 3 4" xfId="18381" xr:uid="{00000000-0005-0000-0000-0000E3440000}"/>
    <cellStyle name="SAPBEXexcGood2 2 4" xfId="18382" xr:uid="{00000000-0005-0000-0000-0000E4440000}"/>
    <cellStyle name="SAPBEXexcGood2 2 4 2" xfId="18383" xr:uid="{00000000-0005-0000-0000-0000E5440000}"/>
    <cellStyle name="SAPBEXexcGood2 2 4 2 2" xfId="20284" xr:uid="{00000000-0005-0000-0000-0000E5440000}"/>
    <cellStyle name="SAPBEXexcGood2 2 4 2 2 2" xfId="28672" xr:uid="{69E0D705-DF48-4185-B952-687137F607F6}"/>
    <cellStyle name="SAPBEXexcGood2 2 4 2 2 3" xfId="30078" xr:uid="{1ECE87A9-0BFE-4527-A29D-D2DC2874F47B}"/>
    <cellStyle name="SAPBEXexcGood2 2 4 2 2 4" xfId="30599" xr:uid="{7BC2CE63-226A-452F-AC43-9A275C4D4774}"/>
    <cellStyle name="SAPBEXexcGood2 2 4 2 2 5" xfId="31106" xr:uid="{8BA4ABF9-45D2-429F-BF9D-9ABBDB7B7298}"/>
    <cellStyle name="SAPBEXexcGood2 2 4 2 2 6" xfId="31392" xr:uid="{6916D436-F517-4EDF-BA9A-F1EDBB4F7A32}"/>
    <cellStyle name="SAPBEXexcGood2 2 4 2 3" xfId="28134" xr:uid="{7F16737C-33B6-41E5-A13A-E216AE51E54D}"/>
    <cellStyle name="SAPBEXexcGood2 2 4 2 4" xfId="29613" xr:uid="{2023A8DD-FACC-489D-B957-8C3411B366DF}"/>
    <cellStyle name="SAPBEXexcGood2 2 4 2 5" xfId="27305" xr:uid="{F65457B8-7AD3-480C-A634-FD1719E9266D}"/>
    <cellStyle name="SAPBEXexcGood2 2 4 2 6" xfId="29147" xr:uid="{5E97E3CD-832A-419D-8F19-FBF53CBA1C3D}"/>
    <cellStyle name="SAPBEXexcGood2 2 5" xfId="18384" xr:uid="{00000000-0005-0000-0000-0000E6440000}"/>
    <cellStyle name="SAPBEXexcGood2 2 5 2" xfId="20285" xr:uid="{00000000-0005-0000-0000-0000E6440000}"/>
    <cellStyle name="SAPBEXexcGood2 2 5 2 2" xfId="28673" xr:uid="{2D059098-0B0D-418A-A8C2-5AD22AC9AD31}"/>
    <cellStyle name="SAPBEXexcGood2 2 5 2 3" xfId="30079" xr:uid="{F8E95F05-49D8-4448-AB42-8EE40F40E4E4}"/>
    <cellStyle name="SAPBEXexcGood2 2 5 2 4" xfId="30600" xr:uid="{C559DA4D-C119-4E72-898C-24E98DD4B2A1}"/>
    <cellStyle name="SAPBEXexcGood2 2 5 2 5" xfId="31107" xr:uid="{91F82E30-F2C3-4426-96FF-B73847CFDBEB}"/>
    <cellStyle name="SAPBEXexcGood2 2 5 2 6" xfId="31393" xr:uid="{9D80F1EC-012A-432F-B493-A1995FD90497}"/>
    <cellStyle name="SAPBEXexcGood2 2 5 3" xfId="28135" xr:uid="{7B5B9712-5439-48FB-BED2-2947EA8B28AC}"/>
    <cellStyle name="SAPBEXexcGood2 2 5 4" xfId="29614" xr:uid="{A9E8DEB6-2A72-4635-97A9-92546F8301A5}"/>
    <cellStyle name="SAPBEXexcGood2 2 5 5" xfId="27304" xr:uid="{42C27E8D-07F5-4004-8C15-0A9401DFA357}"/>
    <cellStyle name="SAPBEXexcGood2 2 5 6" xfId="29146" xr:uid="{381FB206-EFBA-4789-81D6-F969DC6A0E92}"/>
    <cellStyle name="SAPBEXexcGood2 2 6" xfId="18385" xr:uid="{00000000-0005-0000-0000-0000E7440000}"/>
    <cellStyle name="SAPBEXexcGood2 2 7" xfId="18373" xr:uid="{00000000-0005-0000-0000-0000DB440000}"/>
    <cellStyle name="SAPBEXexcGood2 2 8" xfId="20871" xr:uid="{4118DB6B-144F-43D8-8859-E0B37782BC7E}"/>
    <cellStyle name="SAPBEXexcGood2 2 9" xfId="27974" xr:uid="{740EAB36-C0D0-4F7B-91A0-1CEA1AFAA5FA}"/>
    <cellStyle name="SAPBEXexcGood2 3" xfId="18386" xr:uid="{00000000-0005-0000-0000-0000E8440000}"/>
    <cellStyle name="SAPBEXexcGood2 3 2" xfId="18387" xr:uid="{00000000-0005-0000-0000-0000E9440000}"/>
    <cellStyle name="SAPBEXexcGood2 3 3" xfId="18388" xr:uid="{00000000-0005-0000-0000-0000EA440000}"/>
    <cellStyle name="SAPBEXexcGood2 3 3 2" xfId="20286" xr:uid="{00000000-0005-0000-0000-0000EA440000}"/>
    <cellStyle name="SAPBEXexcGood2 3 3 2 2" xfId="28674" xr:uid="{1510F21B-55E4-4D5E-8426-78793D0A1398}"/>
    <cellStyle name="SAPBEXexcGood2 3 3 2 3" xfId="30080" xr:uid="{1539639E-C007-42D6-9542-B402BC530EB4}"/>
    <cellStyle name="SAPBEXexcGood2 3 3 2 4" xfId="30601" xr:uid="{76E5B86A-FDDA-40AB-BB30-A53BFC9F90CC}"/>
    <cellStyle name="SAPBEXexcGood2 3 3 2 5" xfId="31108" xr:uid="{8A6380C4-CD80-4531-A386-F08DC6C3FB28}"/>
    <cellStyle name="SAPBEXexcGood2 3 3 2 6" xfId="31394" xr:uid="{E880DFB5-8548-48D7-82AE-1321B8379A3B}"/>
    <cellStyle name="SAPBEXexcGood2 3 3 3" xfId="29615" xr:uid="{08748C81-8AB2-4EBB-BB2C-D57F89F4FD0B}"/>
    <cellStyle name="SAPBEXexcGood2 3 3 4" xfId="27302" xr:uid="{1A4164C3-6708-4CE1-B395-AB7A46D5C3DD}"/>
    <cellStyle name="SAPBEXexcGood2 3 3 5" xfId="29133" xr:uid="{997505F1-6B2E-4466-BE4D-CAAFB8A5046F}"/>
    <cellStyle name="SAPBEXexcGood2 3 3 6" xfId="26553" xr:uid="{CFACD03A-FB42-4F87-A161-A1730A68159D}"/>
    <cellStyle name="SAPBEXexcGood2 3 4" xfId="18389" xr:uid="{00000000-0005-0000-0000-0000EB440000}"/>
    <cellStyle name="SAPBEXexcGood2 3 4 2" xfId="20287" xr:uid="{00000000-0005-0000-0000-0000EB440000}"/>
    <cellStyle name="SAPBEXexcGood2 3 4 2 2" xfId="28675" xr:uid="{98D2B7FB-38F5-44E1-A49E-C389446FBA55}"/>
    <cellStyle name="SAPBEXexcGood2 3 4 2 3" xfId="30081" xr:uid="{98064D23-3236-49BA-B870-C360B2CBBF03}"/>
    <cellStyle name="SAPBEXexcGood2 3 4 2 4" xfId="30602" xr:uid="{7AE3E36F-FAAB-402E-B4DE-BD34CF63D0B2}"/>
    <cellStyle name="SAPBEXexcGood2 3 4 2 5" xfId="31109" xr:uid="{42415399-1CF3-47D1-AEFD-C7A033419888}"/>
    <cellStyle name="SAPBEXexcGood2 3 4 2 6" xfId="31395" xr:uid="{D331E5AA-FDED-491B-B461-DAD20D714C8F}"/>
    <cellStyle name="SAPBEXexcGood2 3 4 3" xfId="29616" xr:uid="{DA23242D-B2D7-4791-A16C-FE1018F81F87}"/>
    <cellStyle name="SAPBEXexcGood2 3 4 4" xfId="27301" xr:uid="{BEBA6F05-0133-4D44-8B14-3C1CCBCA6D2B}"/>
    <cellStyle name="SAPBEXexcGood2 3 4 5" xfId="29145" xr:uid="{171CB5EE-3C45-4A06-9798-0EB21062E20F}"/>
    <cellStyle name="SAPBEXexcGood2 3 4 6" xfId="26552" xr:uid="{BC3C1E2E-A085-4CFF-8049-96F689F6544A}"/>
    <cellStyle name="SAPBEXexcGood2 3 5" xfId="18390" xr:uid="{00000000-0005-0000-0000-0000EC440000}"/>
    <cellStyle name="SAPBEXexcGood2 4" xfId="18391" xr:uid="{00000000-0005-0000-0000-0000ED440000}"/>
    <cellStyle name="SAPBEXexcGood2 4 2" xfId="18392" xr:uid="{00000000-0005-0000-0000-0000EE440000}"/>
    <cellStyle name="SAPBEXexcGood2 4 2 2" xfId="20288" xr:uid="{00000000-0005-0000-0000-0000EE440000}"/>
    <cellStyle name="SAPBEXexcGood2 4 2 2 2" xfId="28676" xr:uid="{560B5E02-12C0-4FC4-AB9E-2A6EE65D9193}"/>
    <cellStyle name="SAPBEXexcGood2 4 2 2 3" xfId="30082" xr:uid="{2F3691A8-3440-4CDB-BAFA-F4A036F7D6FD}"/>
    <cellStyle name="SAPBEXexcGood2 4 2 2 4" xfId="30603" xr:uid="{F98C79CA-728C-4CA8-BCC9-1E28D100C404}"/>
    <cellStyle name="SAPBEXexcGood2 4 2 2 5" xfId="31110" xr:uid="{27802CE2-7D2E-4DF4-B87E-B7A36D5F9EFD}"/>
    <cellStyle name="SAPBEXexcGood2 4 2 2 6" xfId="31396" xr:uid="{1984B798-9BCF-43C5-BB31-13158E93C29B}"/>
    <cellStyle name="SAPBEXexcGood2 4 2 3" xfId="29617" xr:uid="{579B79C7-E1F4-4D2C-8EFC-4903096A9A86}"/>
    <cellStyle name="SAPBEXexcGood2 4 2 4" xfId="27299" xr:uid="{DB340882-9137-455E-A4B9-C4784A0F9AB0}"/>
    <cellStyle name="SAPBEXexcGood2 4 2 5" xfId="29144" xr:uid="{42191185-4994-44C2-8151-F8FB99A18395}"/>
    <cellStyle name="SAPBEXexcGood2 4 2 6" xfId="26551" xr:uid="{60FA696D-4E33-4553-A708-909D426D614C}"/>
    <cellStyle name="SAPBEXexcGood2 5" xfId="18393" xr:uid="{00000000-0005-0000-0000-0000EF440000}"/>
    <cellStyle name="SAPBEXexcGood2 5 2" xfId="20289" xr:uid="{00000000-0005-0000-0000-0000EF440000}"/>
    <cellStyle name="SAPBEXexcGood2 5 2 2" xfId="28677" xr:uid="{A399BDEC-86EF-4917-8F64-DC81B52C7770}"/>
    <cellStyle name="SAPBEXexcGood2 5 2 3" xfId="30083" xr:uid="{B9EE627E-273E-4E4F-96D4-14D883BDF181}"/>
    <cellStyle name="SAPBEXexcGood2 5 2 4" xfId="30604" xr:uid="{9769DD95-1AB3-4D0B-A7DC-21BD661AF7DF}"/>
    <cellStyle name="SAPBEXexcGood2 5 2 5" xfId="31111" xr:uid="{8FB20704-A309-4648-9E49-F4ED98178B7E}"/>
    <cellStyle name="SAPBEXexcGood2 5 2 6" xfId="31397" xr:uid="{9D47143C-DE10-4C81-A37A-611928BC84EB}"/>
    <cellStyle name="SAPBEXexcGood2 5 3" xfId="29618" xr:uid="{13D9E5F1-3DEF-4B77-82E3-899C016D5ECD}"/>
    <cellStyle name="SAPBEXexcGood2 5 4" xfId="27298" xr:uid="{5EAC86FD-51D3-42F1-8143-B6034E801EED}"/>
    <cellStyle name="SAPBEXexcGood2 5 5" xfId="28038" xr:uid="{1D5B890A-9B9F-46D1-85F8-EFB3AF519227}"/>
    <cellStyle name="SAPBEXexcGood2 5 6" xfId="26548" xr:uid="{78FFF2C3-97E9-4559-9546-41860233A599}"/>
    <cellStyle name="SAPBEXexcGood2 6" xfId="18394" xr:uid="{00000000-0005-0000-0000-0000F0440000}"/>
    <cellStyle name="SAPBEXexcGood2 7" xfId="18372" xr:uid="{00000000-0005-0000-0000-0000DA440000}"/>
    <cellStyle name="SAPBEXexcGood2 8" xfId="27976" xr:uid="{C6A73A8E-3E52-4C02-8977-7147E2C414A7}"/>
    <cellStyle name="SAPBEXexcGood2 9" xfId="29445" xr:uid="{6CC78688-D25F-4651-A927-25C32D5E370A}"/>
    <cellStyle name="SAPBEXexcGood3" xfId="2678" xr:uid="{00000000-0005-0000-0000-00004E0A0000}"/>
    <cellStyle name="SAPBEXexcGood3 10" xfId="27730" xr:uid="{4EED6609-3E98-4206-975C-4F7B2909EC67}"/>
    <cellStyle name="SAPBEXexcGood3 11" xfId="28994" xr:uid="{86E7E426-096C-44BD-86DC-B963F5BA9A0B}"/>
    <cellStyle name="SAPBEXexcGood3 2" xfId="2679" xr:uid="{00000000-0005-0000-0000-00004F0A0000}"/>
    <cellStyle name="SAPBEXexcGood3 2 10" xfId="29442" xr:uid="{9F38ADF2-C98D-4255-AEC9-FEEF8B470DD9}"/>
    <cellStyle name="SAPBEXexcGood3 2 11" xfId="27731" xr:uid="{A3C1CDBE-4BC9-45C5-98D6-174D139C6F33}"/>
    <cellStyle name="SAPBEXexcGood3 2 12" xfId="28993" xr:uid="{4711AFD0-2246-4F38-BD5E-766C9D51CB56}"/>
    <cellStyle name="SAPBEXexcGood3 2 2" xfId="18397" xr:uid="{00000000-0005-0000-0000-0000F3440000}"/>
    <cellStyle name="SAPBEXexcGood3 2 2 2" xfId="18398" xr:uid="{00000000-0005-0000-0000-0000F4440000}"/>
    <cellStyle name="SAPBEXexcGood3 2 2 3" xfId="18399" xr:uid="{00000000-0005-0000-0000-0000F5440000}"/>
    <cellStyle name="SAPBEXexcGood3 2 2 3 2" xfId="20290" xr:uid="{00000000-0005-0000-0000-0000F5440000}"/>
    <cellStyle name="SAPBEXexcGood3 2 2 3 2 2" xfId="28678" xr:uid="{33882109-61AC-41E4-BF3D-7EB35E84F514}"/>
    <cellStyle name="SAPBEXexcGood3 2 2 3 2 3" xfId="30084" xr:uid="{85B3ED5F-D039-4E00-B28F-BBDB087EBF1B}"/>
    <cellStyle name="SAPBEXexcGood3 2 2 3 2 4" xfId="30605" xr:uid="{DD8FED9A-05D0-425F-A99D-7017FD2A059F}"/>
    <cellStyle name="SAPBEXexcGood3 2 2 3 2 5" xfId="31112" xr:uid="{ADFAFAD0-F5FB-4126-8DEA-14B607ABCF7B}"/>
    <cellStyle name="SAPBEXexcGood3 2 2 3 2 6" xfId="31398" xr:uid="{3A458818-7EFA-47F9-94CF-824691CAFC5F}"/>
    <cellStyle name="SAPBEXexcGood3 2 2 3 3" xfId="28136" xr:uid="{724CBBB6-74D4-4050-BAA1-9BAF3843F3AF}"/>
    <cellStyle name="SAPBEXexcGood3 2 2 3 4" xfId="29619" xr:uid="{CA655789-43F7-42A2-B6A9-A33A407691C9}"/>
    <cellStyle name="SAPBEXexcGood3 2 2 3 5" xfId="27295" xr:uid="{F919EBDC-4441-4D28-AF0D-674606D22138}"/>
    <cellStyle name="SAPBEXexcGood3 2 2 3 6" xfId="29143" xr:uid="{464632E9-ED7D-4E7E-B272-7C1663BF4CD3}"/>
    <cellStyle name="SAPBEXexcGood3 2 2 4" xfId="18400" xr:uid="{00000000-0005-0000-0000-0000F6440000}"/>
    <cellStyle name="SAPBEXexcGood3 2 3" xfId="18401" xr:uid="{00000000-0005-0000-0000-0000F7440000}"/>
    <cellStyle name="SAPBEXexcGood3 2 3 2" xfId="18402" xr:uid="{00000000-0005-0000-0000-0000F8440000}"/>
    <cellStyle name="SAPBEXexcGood3 2 3 3" xfId="18403" xr:uid="{00000000-0005-0000-0000-0000F9440000}"/>
    <cellStyle name="SAPBEXexcGood3 2 3 3 2" xfId="20291" xr:uid="{00000000-0005-0000-0000-0000F9440000}"/>
    <cellStyle name="SAPBEXexcGood3 2 3 3 2 2" xfId="28679" xr:uid="{06AD842A-DE6E-4B5E-8C83-514282AB1A08}"/>
    <cellStyle name="SAPBEXexcGood3 2 3 3 2 3" xfId="30085" xr:uid="{F6992B73-1676-4380-9931-DEE34AE58B24}"/>
    <cellStyle name="SAPBEXexcGood3 2 3 3 2 4" xfId="30606" xr:uid="{F41AC038-E254-4862-AB29-3A647DFE067D}"/>
    <cellStyle name="SAPBEXexcGood3 2 3 3 2 5" xfId="31113" xr:uid="{73CC14B9-79EB-40B7-80C0-A2F2E607D906}"/>
    <cellStyle name="SAPBEXexcGood3 2 3 3 2 6" xfId="31399" xr:uid="{F11A6E4D-E5C9-41E6-8B14-A80EB410D501}"/>
    <cellStyle name="SAPBEXexcGood3 2 3 3 3" xfId="28137" xr:uid="{94E6E1CE-7365-418E-8469-27F4FD3DB89E}"/>
    <cellStyle name="SAPBEXexcGood3 2 3 3 4" xfId="29620" xr:uid="{0255EC1C-347D-4DAA-BDF8-737F3184465A}"/>
    <cellStyle name="SAPBEXexcGood3 2 3 3 5" xfId="27292" xr:uid="{B6DE7A81-6695-409D-A46F-29A4EC02B796}"/>
    <cellStyle name="SAPBEXexcGood3 2 3 3 6" xfId="29142" xr:uid="{1ED3654E-02DE-45C1-BC0B-1B8016D15AA5}"/>
    <cellStyle name="SAPBEXexcGood3 2 3 4" xfId="18404" xr:uid="{00000000-0005-0000-0000-0000FA440000}"/>
    <cellStyle name="SAPBEXexcGood3 2 4" xfId="18405" xr:uid="{00000000-0005-0000-0000-0000FB440000}"/>
    <cellStyle name="SAPBEXexcGood3 2 4 2" xfId="18406" xr:uid="{00000000-0005-0000-0000-0000FC440000}"/>
    <cellStyle name="SAPBEXexcGood3 2 4 2 2" xfId="20292" xr:uid="{00000000-0005-0000-0000-0000FC440000}"/>
    <cellStyle name="SAPBEXexcGood3 2 4 2 2 2" xfId="28680" xr:uid="{C2DAA021-A0BB-41C5-9EB4-0A16CBCF4FC8}"/>
    <cellStyle name="SAPBEXexcGood3 2 4 2 2 3" xfId="30086" xr:uid="{6C07B0F1-E1B4-4ECA-B5D6-EECB3D07D3B2}"/>
    <cellStyle name="SAPBEXexcGood3 2 4 2 2 4" xfId="30607" xr:uid="{AC908101-56CE-4F6A-BDA5-F380ED568DCF}"/>
    <cellStyle name="SAPBEXexcGood3 2 4 2 2 5" xfId="31114" xr:uid="{FCB19966-E0FA-4931-BEF2-ED6790DA3157}"/>
    <cellStyle name="SAPBEXexcGood3 2 4 2 2 6" xfId="31400" xr:uid="{E74B94E7-8AB6-4BD7-98EC-2F66A82F80A7}"/>
    <cellStyle name="SAPBEXexcGood3 2 4 2 3" xfId="28138" xr:uid="{1510CA41-B10A-4AB3-B3C0-FC113E1295EC}"/>
    <cellStyle name="SAPBEXexcGood3 2 4 2 4" xfId="29621" xr:uid="{481DB843-A5F7-49B5-B552-AF6730AFE857}"/>
    <cellStyle name="SAPBEXexcGood3 2 4 2 5" xfId="28477" xr:uid="{16A41F34-8761-4B32-875A-15AE1B2AF734}"/>
    <cellStyle name="SAPBEXexcGood3 2 4 2 6" xfId="29141" xr:uid="{9FBD6B03-51C5-4770-97C3-CCFF34A5491C}"/>
    <cellStyle name="SAPBEXexcGood3 2 5" xfId="18407" xr:uid="{00000000-0005-0000-0000-0000FD440000}"/>
    <cellStyle name="SAPBEXexcGood3 2 5 2" xfId="20293" xr:uid="{00000000-0005-0000-0000-0000FD440000}"/>
    <cellStyle name="SAPBEXexcGood3 2 5 2 2" xfId="28681" xr:uid="{9591D851-3D28-4472-AFB6-0C37059B2329}"/>
    <cellStyle name="SAPBEXexcGood3 2 5 2 3" xfId="30087" xr:uid="{7F9B0B62-BA49-45FA-804C-D97A3456447F}"/>
    <cellStyle name="SAPBEXexcGood3 2 5 2 4" xfId="30608" xr:uid="{17D338D4-C786-4E9A-88C7-5D7AC6E4AAEC}"/>
    <cellStyle name="SAPBEXexcGood3 2 5 2 5" xfId="31115" xr:uid="{A709E0B1-C8F5-4499-9244-D3EF58393663}"/>
    <cellStyle name="SAPBEXexcGood3 2 5 2 6" xfId="31401" xr:uid="{973FC152-6D83-49BD-BF41-9D2ABF24DE71}"/>
    <cellStyle name="SAPBEXexcGood3 2 5 3" xfId="28139" xr:uid="{6E84B9BF-9588-44D7-9229-0625B6D0F655}"/>
    <cellStyle name="SAPBEXexcGood3 2 5 4" xfId="29622" xr:uid="{394A21C4-CBA8-4CBB-9567-519D0CC2F921}"/>
    <cellStyle name="SAPBEXexcGood3 2 5 5" xfId="27291" xr:uid="{BCE03DA4-0AF1-4379-B6F6-5C955D55323E}"/>
    <cellStyle name="SAPBEXexcGood3 2 5 6" xfId="29140" xr:uid="{EC9E24DE-E280-4F06-B105-A3E2531AE809}"/>
    <cellStyle name="SAPBEXexcGood3 2 6" xfId="18408" xr:uid="{00000000-0005-0000-0000-0000FE440000}"/>
    <cellStyle name="SAPBEXexcGood3 2 7" xfId="18396" xr:uid="{00000000-0005-0000-0000-0000F2440000}"/>
    <cellStyle name="SAPBEXexcGood3 2 8" xfId="20872" xr:uid="{9F3FB83E-5933-4016-AC57-7A98DBC4128D}"/>
    <cellStyle name="SAPBEXexcGood3 2 9" xfId="27972" xr:uid="{3441688A-BD63-41CD-A44C-724FA7530864}"/>
    <cellStyle name="SAPBEXexcGood3 3" xfId="18409" xr:uid="{00000000-0005-0000-0000-0000FF440000}"/>
    <cellStyle name="SAPBEXexcGood3 3 2" xfId="18410" xr:uid="{00000000-0005-0000-0000-000000450000}"/>
    <cellStyle name="SAPBEXexcGood3 3 3" xfId="18411" xr:uid="{00000000-0005-0000-0000-000001450000}"/>
    <cellStyle name="SAPBEXexcGood3 3 3 2" xfId="20294" xr:uid="{00000000-0005-0000-0000-000001450000}"/>
    <cellStyle name="SAPBEXexcGood3 3 3 2 2" xfId="28682" xr:uid="{851C6B29-5B65-4EBB-99A8-27A226002870}"/>
    <cellStyle name="SAPBEXexcGood3 3 3 2 3" xfId="30088" xr:uid="{8E83AE10-3192-4504-9B43-9365E38179F0}"/>
    <cellStyle name="SAPBEXexcGood3 3 3 2 4" xfId="30609" xr:uid="{5F7EFF40-AFA1-48D4-8579-85858FD45AAC}"/>
    <cellStyle name="SAPBEXexcGood3 3 3 2 5" xfId="31116" xr:uid="{79756100-A207-4780-A9F1-4F78D5B85DE7}"/>
    <cellStyle name="SAPBEXexcGood3 3 3 2 6" xfId="31402" xr:uid="{A88A1FF1-9633-4590-8D82-F0002C3D0CB6}"/>
    <cellStyle name="SAPBEXexcGood3 3 3 3" xfId="29623" xr:uid="{5FDEFF3B-E7B3-425A-9451-A626C6371DAB}"/>
    <cellStyle name="SAPBEXexcGood3 3 3 4" xfId="27288" xr:uid="{EDFFA589-47C7-4C8D-B7C2-654465C49DB7}"/>
    <cellStyle name="SAPBEXexcGood3 3 3 5" xfId="29139" xr:uid="{EB63A2D7-AEBA-4768-966A-D8F7D77951B9}"/>
    <cellStyle name="SAPBEXexcGood3 3 3 6" xfId="26543" xr:uid="{7A2A8BBA-2951-4BF2-8DD6-6B4D6F4C4F6E}"/>
    <cellStyle name="SAPBEXexcGood3 3 4" xfId="18412" xr:uid="{00000000-0005-0000-0000-000002450000}"/>
    <cellStyle name="SAPBEXexcGood3 3 4 2" xfId="20295" xr:uid="{00000000-0005-0000-0000-000002450000}"/>
    <cellStyle name="SAPBEXexcGood3 3 4 2 2" xfId="28683" xr:uid="{7D0409BB-F699-46A9-8532-64CA9DEFFF21}"/>
    <cellStyle name="SAPBEXexcGood3 3 4 2 3" xfId="30089" xr:uid="{E23E371F-A180-4412-971B-9FB8AC8E5E78}"/>
    <cellStyle name="SAPBEXexcGood3 3 4 2 4" xfId="30610" xr:uid="{6CCB77C9-7EC1-4EE8-A5A3-FF25EF97B045}"/>
    <cellStyle name="SAPBEXexcGood3 3 4 2 5" xfId="31117" xr:uid="{5BDF8BC7-1A61-4211-8E1E-DC9BE44341D0}"/>
    <cellStyle name="SAPBEXexcGood3 3 4 2 6" xfId="31403" xr:uid="{A4C6243A-19CC-4147-8658-C3F3D84CD2C9}"/>
    <cellStyle name="SAPBEXexcGood3 3 4 3" xfId="29624" xr:uid="{C8199C9B-7652-453C-9721-FFE3575CEEEC}"/>
    <cellStyle name="SAPBEXexcGood3 3 4 4" xfId="27287" xr:uid="{9AD0975B-5034-4545-8046-16DBED168443}"/>
    <cellStyle name="SAPBEXexcGood3 3 4 5" xfId="29138" xr:uid="{97EA43C5-FB62-42AF-8473-62A93E9D1E97}"/>
    <cellStyle name="SAPBEXexcGood3 3 4 6" xfId="26540" xr:uid="{61011CFC-29F3-49B6-A4A0-5D74FC3104B5}"/>
    <cellStyle name="SAPBEXexcGood3 3 5" xfId="18413" xr:uid="{00000000-0005-0000-0000-000003450000}"/>
    <cellStyle name="SAPBEXexcGood3 4" xfId="18414" xr:uid="{00000000-0005-0000-0000-000004450000}"/>
    <cellStyle name="SAPBEXexcGood3 4 2" xfId="18415" xr:uid="{00000000-0005-0000-0000-000005450000}"/>
    <cellStyle name="SAPBEXexcGood3 4 2 2" xfId="20296" xr:uid="{00000000-0005-0000-0000-000005450000}"/>
    <cellStyle name="SAPBEXexcGood3 4 2 2 2" xfId="28684" xr:uid="{C7EAEC03-9861-4387-834A-D63FEDE64A4D}"/>
    <cellStyle name="SAPBEXexcGood3 4 2 2 3" xfId="30090" xr:uid="{4FF3059F-18F5-4E00-AD91-81427BAF6814}"/>
    <cellStyle name="SAPBEXexcGood3 4 2 2 4" xfId="30611" xr:uid="{46C060D0-F638-416D-9706-DB3DE08226C5}"/>
    <cellStyle name="SAPBEXexcGood3 4 2 2 5" xfId="31118" xr:uid="{9F2CD196-D693-47B6-A531-0D7D9D63CE96}"/>
    <cellStyle name="SAPBEXexcGood3 4 2 2 6" xfId="31404" xr:uid="{4AD4A70D-A4D5-4783-A904-312E49FDD56C}"/>
    <cellStyle name="SAPBEXexcGood3 4 2 3" xfId="29625" xr:uid="{4BCADDD5-A112-4355-8464-870E125B4DD3}"/>
    <cellStyle name="SAPBEXexcGood3 4 2 4" xfId="27284" xr:uid="{C30EC285-2C20-4E33-BB5F-444DA841085D}"/>
    <cellStyle name="SAPBEXexcGood3 4 2 5" xfId="28039" xr:uid="{8C605DF4-1993-4A04-9C02-B43BA17EBD55}"/>
    <cellStyle name="SAPBEXexcGood3 4 2 6" xfId="26539" xr:uid="{B78949DD-D562-49AB-9885-92962DC4151B}"/>
    <cellStyle name="SAPBEXexcGood3 5" xfId="18416" xr:uid="{00000000-0005-0000-0000-000006450000}"/>
    <cellStyle name="SAPBEXexcGood3 5 2" xfId="20297" xr:uid="{00000000-0005-0000-0000-000006450000}"/>
    <cellStyle name="SAPBEXexcGood3 5 2 2" xfId="28685" xr:uid="{D7B565A0-EE58-498F-B46C-D46D1128703C}"/>
    <cellStyle name="SAPBEXexcGood3 5 2 3" xfId="30091" xr:uid="{E1D92F60-01BF-46D0-8972-5E9295323378}"/>
    <cellStyle name="SAPBEXexcGood3 5 2 4" xfId="30612" xr:uid="{9EB93AF6-28EB-4A33-AB7B-0ACC491A7A19}"/>
    <cellStyle name="SAPBEXexcGood3 5 2 5" xfId="31119" xr:uid="{37D4D2DC-4FDD-4877-B703-69B4046C2763}"/>
    <cellStyle name="SAPBEXexcGood3 5 2 6" xfId="31405" xr:uid="{35ED6499-4116-4E86-B1C5-A3CBF67A2FC2}"/>
    <cellStyle name="SAPBEXexcGood3 5 3" xfId="29626" xr:uid="{1704CBA0-9429-49B9-91F6-79720429421C}"/>
    <cellStyle name="SAPBEXexcGood3 5 4" xfId="27283" xr:uid="{DF9D8BC9-5177-46D1-B32C-DCB01439851B}"/>
    <cellStyle name="SAPBEXexcGood3 5 5" xfId="28497" xr:uid="{71E77004-75FF-4C51-8700-3A6B02544E56}"/>
    <cellStyle name="SAPBEXexcGood3 5 6" xfId="26538" xr:uid="{A2FF2613-D8CB-49E9-BB6E-7452B6592CEF}"/>
    <cellStyle name="SAPBEXexcGood3 6" xfId="18417" xr:uid="{00000000-0005-0000-0000-000007450000}"/>
    <cellStyle name="SAPBEXexcGood3 7" xfId="18395" xr:uid="{00000000-0005-0000-0000-0000F1440000}"/>
    <cellStyle name="SAPBEXexcGood3 8" xfId="27973" xr:uid="{D6CB66B8-94B4-499E-8033-20C10869882F}"/>
    <cellStyle name="SAPBEXexcGood3 9" xfId="29443" xr:uid="{5337B7DC-8E52-4F37-9A32-DBDF28E7221E}"/>
    <cellStyle name="SAPBEXfilterDrill" xfId="2680" xr:uid="{00000000-0005-0000-0000-0000500A0000}"/>
    <cellStyle name="SAPBEXfilterDrill 10" xfId="29441" xr:uid="{C219DC89-277E-40EA-B15F-17789EDF0951}"/>
    <cellStyle name="SAPBEXfilterDrill 2" xfId="2899" xr:uid="{00000000-0005-0000-0000-0000510A0000}"/>
    <cellStyle name="SAPBEXfilterDrill 2 10" xfId="29356" xr:uid="{947F302B-E9DA-4ED1-AD10-68B2BBA8BFFC}"/>
    <cellStyle name="SAPBEXfilterDrill 2 2" xfId="18420" xr:uid="{00000000-0005-0000-0000-00000A450000}"/>
    <cellStyle name="SAPBEXfilterDrill 2 2 2" xfId="18421" xr:uid="{00000000-0005-0000-0000-00000B450000}"/>
    <cellStyle name="SAPBEXfilterDrill 2 2 3" xfId="18422" xr:uid="{00000000-0005-0000-0000-00000C450000}"/>
    <cellStyle name="SAPBEXfilterDrill 2 2 3 2" xfId="20298" xr:uid="{00000000-0005-0000-0000-00000C450000}"/>
    <cellStyle name="SAPBEXfilterDrill 2 2 3 2 2" xfId="28686" xr:uid="{99CC23FE-8F8A-4E4D-9B9F-C458F004A714}"/>
    <cellStyle name="SAPBEXfilterDrill 2 2 3 2 3" xfId="30092" xr:uid="{D1A992C0-FF59-408C-9B52-414734E1FFDE}"/>
    <cellStyle name="SAPBEXfilterDrill 2 2 3 2 4" xfId="30613" xr:uid="{68DBA62D-526E-4681-B280-DC2F8570E907}"/>
    <cellStyle name="SAPBEXfilterDrill 2 2 3 2 5" xfId="31120" xr:uid="{27379E7B-B6F6-4661-A094-A680581227E6}"/>
    <cellStyle name="SAPBEXfilterDrill 2 2 3 2 6" xfId="31406" xr:uid="{935AC0FD-F7B2-4B28-A099-1E0D440D544B}"/>
    <cellStyle name="SAPBEXfilterDrill 2 2 3 3" xfId="28140" xr:uid="{D89EA477-AA07-4C71-9F25-01A944C69AEA}"/>
    <cellStyle name="SAPBEXfilterDrill 2 2 3 4" xfId="29627" xr:uid="{9B69EB2E-A0A8-4880-8A85-1F5A1A5D0D0B}"/>
    <cellStyle name="SAPBEXfilterDrill 2 2 3 5" xfId="27280" xr:uid="{20DA8420-8469-42CC-A0ED-C6F9E90A8FD0}"/>
    <cellStyle name="SAPBEXfilterDrill 2 2 3 6" xfId="20929" xr:uid="{65C7FDF5-072A-44EA-9D62-94AE06D74489}"/>
    <cellStyle name="SAPBEXfilterDrill 2 2 4" xfId="18423" xr:uid="{00000000-0005-0000-0000-00000D450000}"/>
    <cellStyle name="SAPBEXfilterDrill 2 3" xfId="18424" xr:uid="{00000000-0005-0000-0000-00000E450000}"/>
    <cellStyle name="SAPBEXfilterDrill 2 3 2" xfId="18425" xr:uid="{00000000-0005-0000-0000-00000F450000}"/>
    <cellStyle name="SAPBEXfilterDrill 2 3 3" xfId="18426" xr:uid="{00000000-0005-0000-0000-000010450000}"/>
    <cellStyle name="SAPBEXfilterDrill 2 3 3 2" xfId="20299" xr:uid="{00000000-0005-0000-0000-000010450000}"/>
    <cellStyle name="SAPBEXfilterDrill 2 3 3 2 2" xfId="28687" xr:uid="{A9A93F44-12CB-4EA9-9582-5BE431644170}"/>
    <cellStyle name="SAPBEXfilterDrill 2 3 3 2 3" xfId="30093" xr:uid="{16554974-4007-45F3-8ADC-F79D791B5296}"/>
    <cellStyle name="SAPBEXfilterDrill 2 3 3 2 4" xfId="30614" xr:uid="{F9387111-2AB1-4451-AE5B-9AF4FD749E50}"/>
    <cellStyle name="SAPBEXfilterDrill 2 3 3 2 5" xfId="31121" xr:uid="{E053BCF7-8590-41A5-B475-46663E5B30A9}"/>
    <cellStyle name="SAPBEXfilterDrill 2 3 3 2 6" xfId="31407" xr:uid="{61B7CF65-7461-4D37-A8DC-E5C4B192D16B}"/>
    <cellStyle name="SAPBEXfilterDrill 2 3 3 3" xfId="28141" xr:uid="{9F408B74-C145-4174-8C7F-143410238BD5}"/>
    <cellStyle name="SAPBEXfilterDrill 2 3 3 4" xfId="29628" xr:uid="{EF9F1ED4-BC87-42F8-94F7-468025FAF7B7}"/>
    <cellStyle name="SAPBEXfilterDrill 2 3 3 5" xfId="27276" xr:uid="{7AB95A95-F20A-4571-8996-891E7EE918A8}"/>
    <cellStyle name="SAPBEXfilterDrill 2 3 3 6" xfId="29137" xr:uid="{C7CF5DC4-E648-43F1-B216-F2514CFF1DD9}"/>
    <cellStyle name="SAPBEXfilterDrill 2 3 4" xfId="18427" xr:uid="{00000000-0005-0000-0000-000011450000}"/>
    <cellStyle name="SAPBEXfilterDrill 2 4" xfId="18428" xr:uid="{00000000-0005-0000-0000-000012450000}"/>
    <cellStyle name="SAPBEXfilterDrill 2 4 2" xfId="18429" xr:uid="{00000000-0005-0000-0000-000013450000}"/>
    <cellStyle name="SAPBEXfilterDrill 2 4 2 2" xfId="20300" xr:uid="{00000000-0005-0000-0000-000013450000}"/>
    <cellStyle name="SAPBEXfilterDrill 2 4 2 2 2" xfId="28688" xr:uid="{603EB76A-63C5-4E3B-B5E8-6D6C09894521}"/>
    <cellStyle name="SAPBEXfilterDrill 2 4 2 2 3" xfId="30094" xr:uid="{D27F5336-EF72-456A-9E4D-D65C0A5D82CB}"/>
    <cellStyle name="SAPBEXfilterDrill 2 4 2 2 4" xfId="30615" xr:uid="{5474CF87-4055-4376-9F4F-7BBB738FD4C3}"/>
    <cellStyle name="SAPBEXfilterDrill 2 4 2 2 5" xfId="31122" xr:uid="{DA5DD194-891E-4868-A3EA-21164B877BA3}"/>
    <cellStyle name="SAPBEXfilterDrill 2 4 2 2 6" xfId="31408" xr:uid="{8CBCA056-CD2B-4B8D-8B45-A4F097571417}"/>
    <cellStyle name="SAPBEXfilterDrill 2 4 2 3" xfId="28142" xr:uid="{402231D8-29AB-4513-A3E0-E06448BE5202}"/>
    <cellStyle name="SAPBEXfilterDrill 2 4 2 4" xfId="29629" xr:uid="{A89CF8C1-5E30-4399-B3E2-EDAFED17240B}"/>
    <cellStyle name="SAPBEXfilterDrill 2 4 2 5" xfId="27275" xr:uid="{7897A60D-EF46-4DC5-985F-7A2688791698}"/>
    <cellStyle name="SAPBEXfilterDrill 2 4 2 6" xfId="29136" xr:uid="{3822E8FB-C206-4D43-B400-D4AD9FB8C0AB}"/>
    <cellStyle name="SAPBEXfilterDrill 2 5" xfId="18430" xr:uid="{00000000-0005-0000-0000-000014450000}"/>
    <cellStyle name="SAPBEXfilterDrill 2 5 2" xfId="20301" xr:uid="{00000000-0005-0000-0000-000014450000}"/>
    <cellStyle name="SAPBEXfilterDrill 2 5 2 2" xfId="28689" xr:uid="{6C527F04-7312-4A3A-80F6-60668952892C}"/>
    <cellStyle name="SAPBEXfilterDrill 2 5 2 3" xfId="30095" xr:uid="{2D32F9C4-1212-4DDC-8DF5-1A493209CC9B}"/>
    <cellStyle name="SAPBEXfilterDrill 2 5 2 4" xfId="30616" xr:uid="{105886AB-9FFC-4287-91AA-30D1DB5A2A62}"/>
    <cellStyle name="SAPBEXfilterDrill 2 5 2 5" xfId="31123" xr:uid="{A3E34F89-C624-403E-B8EB-E52B7A1EF44C}"/>
    <cellStyle name="SAPBEXfilterDrill 2 5 2 6" xfId="31409" xr:uid="{99A9B738-85C2-424D-A2C1-05EBA4A77BA2}"/>
    <cellStyle name="SAPBEXfilterDrill 2 5 3" xfId="28143" xr:uid="{378B2772-1E50-4559-B740-31FA8FFA9015}"/>
    <cellStyle name="SAPBEXfilterDrill 2 5 4" xfId="29630" xr:uid="{2F8ECFF1-F07F-4183-A343-B0B1B431241F}"/>
    <cellStyle name="SAPBEXfilterDrill 2 5 5" xfId="27274" xr:uid="{7F54A224-796D-42D7-9B21-2ADE777C1D6D}"/>
    <cellStyle name="SAPBEXfilterDrill 2 5 6" xfId="29135" xr:uid="{E14569AE-1994-40E8-B7EF-7F5DDE8CC77A}"/>
    <cellStyle name="SAPBEXfilterDrill 2 6" xfId="18431" xr:uid="{00000000-0005-0000-0000-000015450000}"/>
    <cellStyle name="SAPBEXfilterDrill 2 7" xfId="18419" xr:uid="{00000000-0005-0000-0000-000009450000}"/>
    <cellStyle name="SAPBEXfilterDrill 2 8" xfId="20971" xr:uid="{E1913BBE-827C-4D07-8EA7-6023E6EDB6ED}"/>
    <cellStyle name="SAPBEXfilterDrill 2 9" xfId="27866" xr:uid="{F4AE9FA9-0D34-46A9-BBD5-E3EAB4381B1F}"/>
    <cellStyle name="SAPBEXfilterDrill 3" xfId="18432" xr:uid="{00000000-0005-0000-0000-000016450000}"/>
    <cellStyle name="SAPBEXfilterDrill 3 2" xfId="18433" xr:uid="{00000000-0005-0000-0000-000017450000}"/>
    <cellStyle name="SAPBEXfilterDrill 3 3" xfId="18434" xr:uid="{00000000-0005-0000-0000-000018450000}"/>
    <cellStyle name="SAPBEXfilterDrill 3 3 2" xfId="20302" xr:uid="{00000000-0005-0000-0000-000018450000}"/>
    <cellStyle name="SAPBEXfilterDrill 3 3 2 2" xfId="28690" xr:uid="{8150C941-1A7C-4441-ADFB-A32178F756C4}"/>
    <cellStyle name="SAPBEXfilterDrill 3 3 2 3" xfId="30096" xr:uid="{E472C1A5-889E-42CE-B419-81DAB0128A15}"/>
    <cellStyle name="SAPBEXfilterDrill 3 3 2 4" xfId="30617" xr:uid="{89AC7575-1991-4025-8513-4C4C5EDE1A90}"/>
    <cellStyle name="SAPBEXfilterDrill 3 3 3" xfId="28144" xr:uid="{50B35C0E-3393-405F-B5AA-C25E13888943}"/>
    <cellStyle name="SAPBEXfilterDrill 3 3 4" xfId="29631" xr:uid="{8D536D7E-7365-45B0-90C0-D826D9DED898}"/>
    <cellStyle name="SAPBEXfilterDrill 3 3 5" xfId="27271" xr:uid="{FE62E978-683C-45FB-8201-C3AD04C7CE1A}"/>
    <cellStyle name="SAPBEXfilterDrill 3 4" xfId="18435" xr:uid="{00000000-0005-0000-0000-000019450000}"/>
    <cellStyle name="SAPBEXfilterDrill 3 4 2" xfId="20303" xr:uid="{00000000-0005-0000-0000-000019450000}"/>
    <cellStyle name="SAPBEXfilterDrill 3 4 2 2" xfId="28691" xr:uid="{EA9A3BAA-FB7E-47D9-9C83-B3DBEC7096C5}"/>
    <cellStyle name="SAPBEXfilterDrill 3 4 2 3" xfId="30097" xr:uid="{7323AEAD-9DDD-4536-B672-1FCFA003ACB3}"/>
    <cellStyle name="SAPBEXfilterDrill 3 4 2 4" xfId="30618" xr:uid="{4725EFE3-553A-4471-8933-E34A033FC118}"/>
    <cellStyle name="SAPBEXfilterDrill 3 4 2 5" xfId="31124" xr:uid="{C43977DE-9F5D-4EA3-901B-D3684D5B6A08}"/>
    <cellStyle name="SAPBEXfilterDrill 3 4 2 6" xfId="31410" xr:uid="{1CBB5204-6B26-4D8C-A839-02871A11F4C0}"/>
    <cellStyle name="SAPBEXfilterDrill 3 4 3" xfId="29632" xr:uid="{5B18B4E3-02AC-4EE2-A2EB-A111477EED1B}"/>
    <cellStyle name="SAPBEXfilterDrill 3 4 4" xfId="27270" xr:uid="{571AE40B-C727-412F-98D8-4AFE546B6BAD}"/>
    <cellStyle name="SAPBEXfilterDrill 3 4 5" xfId="29134" xr:uid="{6F43BDDE-E61C-4D7F-9E66-3AD837346A9C}"/>
    <cellStyle name="SAPBEXfilterDrill 3 4 6" xfId="26532" xr:uid="{E0E50B72-5D28-46DC-AF52-D5DC4CF15888}"/>
    <cellStyle name="SAPBEXfilterDrill 3 5" xfId="18436" xr:uid="{00000000-0005-0000-0000-00001A450000}"/>
    <cellStyle name="SAPBEXfilterDrill 4" xfId="18437" xr:uid="{00000000-0005-0000-0000-00001B450000}"/>
    <cellStyle name="SAPBEXfilterDrill 4 2" xfId="18438" xr:uid="{00000000-0005-0000-0000-00001C450000}"/>
    <cellStyle name="SAPBEXfilterDrill 4 2 2" xfId="20304" xr:uid="{00000000-0005-0000-0000-00001C450000}"/>
    <cellStyle name="SAPBEXfilterDrill 4 2 2 2" xfId="28692" xr:uid="{5760AE64-3749-4347-9127-45064AAB9674}"/>
    <cellStyle name="SAPBEXfilterDrill 4 2 2 3" xfId="30098" xr:uid="{DB719E21-17E9-4CE5-BFE6-A4ACE92279E3}"/>
    <cellStyle name="SAPBEXfilterDrill 4 2 2 4" xfId="30619" xr:uid="{804BD26B-D65B-4873-A5CE-D2C40830B303}"/>
    <cellStyle name="SAPBEXfilterDrill 4 2 2 5" xfId="31125" xr:uid="{2CCEDC4A-BFCA-4D2B-B33A-79535667F533}"/>
    <cellStyle name="SAPBEXfilterDrill 4 2 2 6" xfId="31411" xr:uid="{E1B6C041-1B26-4179-BE17-90FE1BD916D8}"/>
    <cellStyle name="SAPBEXfilterDrill 4 2 3" xfId="29633" xr:uid="{81E0C735-FE44-4968-9940-F2FAF4851962}"/>
    <cellStyle name="SAPBEXfilterDrill 4 2 4" xfId="27267" xr:uid="{B006DA50-27E7-4C4B-A5BD-0203E2F7E2B4}"/>
    <cellStyle name="SAPBEXfilterDrill 4 2 5" xfId="29132" xr:uid="{1C003B0D-9E95-47FB-983F-DA081DC11D9E}"/>
    <cellStyle name="SAPBEXfilterDrill 4 2 6" xfId="26531" xr:uid="{F3ECA4D1-CF45-4CA6-A715-B3D4BB43A0CE}"/>
    <cellStyle name="SAPBEXfilterDrill 5" xfId="18439" xr:uid="{00000000-0005-0000-0000-00001D450000}"/>
    <cellStyle name="SAPBEXfilterDrill 6" xfId="18440" xr:uid="{00000000-0005-0000-0000-00001E450000}"/>
    <cellStyle name="SAPBEXfilterDrill 7" xfId="18418" xr:uid="{00000000-0005-0000-0000-000008450000}"/>
    <cellStyle name="SAPBEXfilterDrill 8" xfId="20873" xr:uid="{550E5942-1376-4F79-9DA7-571BA6C789FC}"/>
    <cellStyle name="SAPBEXfilterDrill 9" xfId="27971" xr:uid="{D1CB9A86-A0FE-4EFE-9017-7F462CAC38A5}"/>
    <cellStyle name="SAPBEXfilterItem" xfId="2681" xr:uid="{00000000-0005-0000-0000-0000520A0000}"/>
    <cellStyle name="SAPBEXfilterItem 10" xfId="29440" xr:uid="{6186EA34-69DB-488B-AF8E-16241D3D5E28}"/>
    <cellStyle name="SAPBEXfilterItem 2" xfId="2900" xr:uid="{00000000-0005-0000-0000-0000530A0000}"/>
    <cellStyle name="SAPBEXfilterItem 2 2" xfId="18443" xr:uid="{00000000-0005-0000-0000-000021450000}"/>
    <cellStyle name="SAPBEXfilterItem 2 2 2" xfId="18444" xr:uid="{00000000-0005-0000-0000-000022450000}"/>
    <cellStyle name="SAPBEXfilterItem 2 2 2 2" xfId="20305" xr:uid="{00000000-0005-0000-0000-000022450000}"/>
    <cellStyle name="SAPBEXfilterItem 2 2 2 2 2" xfId="28693" xr:uid="{E65AF6B0-934F-41D1-958C-C240DCE8E020}"/>
    <cellStyle name="SAPBEXfilterItem 2 2 2 2 3" xfId="30099" xr:uid="{F94BCF44-45DB-46FC-98F2-6EC2DF5154B6}"/>
    <cellStyle name="SAPBEXfilterItem 2 2 2 2 4" xfId="30620" xr:uid="{FC79735F-6FE3-479C-92EA-0D21BB5B878C}"/>
    <cellStyle name="SAPBEXfilterItem 2 2 2 2 5" xfId="31126" xr:uid="{8F984A0B-2971-42E3-BC25-3EF72FC0A344}"/>
    <cellStyle name="SAPBEXfilterItem 2 2 2 2 6" xfId="31412" xr:uid="{24023484-25FA-4FC5-A451-36BC8162FA9B}"/>
    <cellStyle name="SAPBEXfilterItem 2 2 2 3" xfId="28145" xr:uid="{A7CF4C64-6766-4ECD-A3D4-6CF6478E539C}"/>
    <cellStyle name="SAPBEXfilterItem 2 2 2 4" xfId="29634" xr:uid="{5F13B3A3-6827-4E79-8EDF-C5982D4C5C47}"/>
    <cellStyle name="SAPBEXfilterItem 2 2 2 5" xfId="27263" xr:uid="{7FD2F567-8F6F-4A98-8467-934B3670CDBB}"/>
    <cellStyle name="SAPBEXfilterItem 2 2 2 6" xfId="29131" xr:uid="{881E2365-F8EE-4DB5-B61F-F077C096E78D}"/>
    <cellStyle name="SAPBEXfilterItem 2 3" xfId="18445" xr:uid="{00000000-0005-0000-0000-000023450000}"/>
    <cellStyle name="SAPBEXfilterItem 2 3 2" xfId="20306" xr:uid="{00000000-0005-0000-0000-000023450000}"/>
    <cellStyle name="SAPBEXfilterItem 2 3 2 2" xfId="28694" xr:uid="{DB20C5B6-3C03-4985-9BE5-3B5EBAD0952A}"/>
    <cellStyle name="SAPBEXfilterItem 2 3 2 3" xfId="30100" xr:uid="{07AA6960-CF3D-4004-90EA-7FE3C3925BAF}"/>
    <cellStyle name="SAPBEXfilterItem 2 3 2 4" xfId="30621" xr:uid="{76CEEA41-5C0B-4D29-AE7C-C4286C618268}"/>
    <cellStyle name="SAPBEXfilterItem 2 3 2 5" xfId="31127" xr:uid="{4C42B868-F08F-4967-AAA5-B1AFD70DAF0A}"/>
    <cellStyle name="SAPBEXfilterItem 2 3 2 6" xfId="31413" xr:uid="{3526C579-A080-43BC-B67F-D0EFF93CE048}"/>
    <cellStyle name="SAPBEXfilterItem 2 3 3" xfId="28146" xr:uid="{61121A0D-3B9D-412E-A912-C0E3D0A10054}"/>
    <cellStyle name="SAPBEXfilterItem 2 3 4" xfId="29635" xr:uid="{63B65472-6568-40F3-8F13-A8FA111DCE73}"/>
    <cellStyle name="SAPBEXfilterItem 2 3 5" xfId="27262" xr:uid="{66A59962-B2AB-4984-9BD4-D3B4871EB74B}"/>
    <cellStyle name="SAPBEXfilterItem 2 3 6" xfId="29130" xr:uid="{20B2D5C6-34A1-4B8B-BFB3-CDB163D423FF}"/>
    <cellStyle name="SAPBEXfilterItem 2 4" xfId="18446" xr:uid="{00000000-0005-0000-0000-000024450000}"/>
    <cellStyle name="SAPBEXfilterItem 2 5" xfId="18442" xr:uid="{00000000-0005-0000-0000-000020450000}"/>
    <cellStyle name="SAPBEXfilterItem 2 6" xfId="20972" xr:uid="{F6855970-A075-4224-8E13-6A9FFF4DF20A}"/>
    <cellStyle name="SAPBEXfilterItem 2 7" xfId="27865" xr:uid="{E0DCA73B-9349-42FF-BCE7-D3F7A9981E3E}"/>
    <cellStyle name="SAPBEXfilterItem 2 8" xfId="29355" xr:uid="{3226C772-869E-47A9-B011-B980886147E4}"/>
    <cellStyle name="SAPBEXfilterItem 3" xfId="18447" xr:uid="{00000000-0005-0000-0000-000025450000}"/>
    <cellStyle name="SAPBEXfilterItem 3 2" xfId="18448" xr:uid="{00000000-0005-0000-0000-000026450000}"/>
    <cellStyle name="SAPBEXfilterItem 3 3" xfId="18449" xr:uid="{00000000-0005-0000-0000-000027450000}"/>
    <cellStyle name="SAPBEXfilterItem 3 3 2" xfId="20307" xr:uid="{00000000-0005-0000-0000-000027450000}"/>
    <cellStyle name="SAPBEXfilterItem 3 3 2 2" xfId="28695" xr:uid="{133359B7-59DB-479F-B2ED-F110568396C4}"/>
    <cellStyle name="SAPBEXfilterItem 3 3 2 3" xfId="30101" xr:uid="{7F220A4C-C76A-4DC2-94E9-8ADE73A412D2}"/>
    <cellStyle name="SAPBEXfilterItem 3 3 2 4" xfId="30622" xr:uid="{0EE1ED96-618E-407A-A14D-AA7932EFB620}"/>
    <cellStyle name="SAPBEXfilterItem 3 3 3" xfId="28147" xr:uid="{C26CF0E4-DC2F-43AD-A5AF-27531CAC29A6}"/>
    <cellStyle name="SAPBEXfilterItem 3 3 4" xfId="29636" xr:uid="{2D480951-A753-4D19-96DB-CC630E3F7A37}"/>
    <cellStyle name="SAPBEXfilterItem 3 3 5" xfId="27259" xr:uid="{787B16B8-E592-42F4-AB86-E09F6A57B39C}"/>
    <cellStyle name="SAPBEXfilterItem 3 4" xfId="18450" xr:uid="{00000000-0005-0000-0000-000028450000}"/>
    <cellStyle name="SAPBEXfilterItem 3 4 2" xfId="20308" xr:uid="{00000000-0005-0000-0000-000028450000}"/>
    <cellStyle name="SAPBEXfilterItem 3 4 2 2" xfId="30102" xr:uid="{85340EA7-CD2F-4776-80B1-3B10334F2CCA}"/>
    <cellStyle name="SAPBEXfilterItem 3 4 2 3" xfId="30623" xr:uid="{C158FA56-19BD-49DE-B727-8F8E2312335A}"/>
    <cellStyle name="SAPBEXfilterItem 3 4 2 4" xfId="31128" xr:uid="{758E66F4-E38E-471F-9E20-9545F4540FCF}"/>
    <cellStyle name="SAPBEXfilterItem 3 4 2 5" xfId="31414" xr:uid="{6E4EC378-7AC3-4819-B090-DE8E6943BC72}"/>
    <cellStyle name="SAPBEXfilterItem 3 4 3" xfId="29637" xr:uid="{AE237A00-3087-43D3-9451-0CEC8FD9388C}"/>
    <cellStyle name="SAPBEXfilterItem 3 4 4" xfId="27258" xr:uid="{44CA5EA9-D367-446E-9E78-7D73C17FACA1}"/>
    <cellStyle name="SAPBEXfilterItem 3 4 5" xfId="29129" xr:uid="{1902993D-318B-4199-85EC-E50C6F49A469}"/>
    <cellStyle name="SAPBEXfilterItem 3 4 6" xfId="28982" xr:uid="{C96F2B1A-9629-4196-BFD5-CFBD69F6E693}"/>
    <cellStyle name="SAPBEXfilterItem 3 5" xfId="18451" xr:uid="{00000000-0005-0000-0000-000029450000}"/>
    <cellStyle name="SAPBEXfilterItem 4" xfId="18452" xr:uid="{00000000-0005-0000-0000-00002A450000}"/>
    <cellStyle name="SAPBEXfilterItem 4 2" xfId="18453" xr:uid="{00000000-0005-0000-0000-00002B450000}"/>
    <cellStyle name="SAPBEXfilterItem 4 2 2" xfId="20309" xr:uid="{00000000-0005-0000-0000-00002B450000}"/>
    <cellStyle name="SAPBEXfilterItem 4 2 2 2" xfId="30103" xr:uid="{3E764398-2C42-4ACC-AE0B-9651B6CA543B}"/>
    <cellStyle name="SAPBEXfilterItem 4 2 2 3" xfId="30624" xr:uid="{6AF7F0E0-E770-483F-BA4D-1C174637C07B}"/>
    <cellStyle name="SAPBEXfilterItem 4 2 2 4" xfId="31129" xr:uid="{5858EC1B-4A42-434E-94B3-F23F0F2B5798}"/>
    <cellStyle name="SAPBEXfilterItem 4 2 2 5" xfId="31415" xr:uid="{6BB40E6D-13AC-4F71-8BA2-8C0BA9288BD3}"/>
    <cellStyle name="SAPBEXfilterItem 4 2 3" xfId="29638" xr:uid="{E21167C2-2C5E-4862-8EFD-23EE807F01D5}"/>
    <cellStyle name="SAPBEXfilterItem 4 2 4" xfId="27257" xr:uid="{A174AAF0-A625-4282-BFB7-D13F829B17F6}"/>
    <cellStyle name="SAPBEXfilterItem 4 2 5" xfId="29128" xr:uid="{9A46840E-A522-4E0D-A2B1-A3775DAD207C}"/>
    <cellStyle name="SAPBEXfilterItem 4 2 6" xfId="28981" xr:uid="{F6F1DC30-A472-4CEB-A19C-FD6B464131CF}"/>
    <cellStyle name="SAPBEXfilterItem 5" xfId="18454" xr:uid="{00000000-0005-0000-0000-00002C450000}"/>
    <cellStyle name="SAPBEXfilterItem 6" xfId="18455" xr:uid="{00000000-0005-0000-0000-00002D450000}"/>
    <cellStyle name="SAPBEXfilterItem 7" xfId="18441" xr:uid="{00000000-0005-0000-0000-00001F450000}"/>
    <cellStyle name="SAPBEXfilterItem 8" xfId="20874" xr:uid="{DCBDE996-42D9-44B1-87D0-8D502BEFA860}"/>
    <cellStyle name="SAPBEXfilterItem 9" xfId="27970" xr:uid="{ED201FFE-3696-4555-B79B-B0221248385D}"/>
    <cellStyle name="SAPBEXfilterText" xfId="2682" xr:uid="{00000000-0005-0000-0000-0000540A0000}"/>
    <cellStyle name="SAPBEXfilterText 2" xfId="18457" xr:uid="{00000000-0005-0000-0000-00002F450000}"/>
    <cellStyle name="SAPBEXfilterText 2 2" xfId="18458" xr:uid="{00000000-0005-0000-0000-000030450000}"/>
    <cellStyle name="SAPBEXfilterText 2 2 2" xfId="18459" xr:uid="{00000000-0005-0000-0000-000031450000}"/>
    <cellStyle name="SAPBEXfilterText 2 2 2 2" xfId="20310" xr:uid="{00000000-0005-0000-0000-000031450000}"/>
    <cellStyle name="SAPBEXfilterText 2 2 2 2 2" xfId="28696" xr:uid="{42B91A1E-3C90-42BF-9B7D-C6F1CE417CE5}"/>
    <cellStyle name="SAPBEXfilterText 2 2 2 2 3" xfId="30104" xr:uid="{8BD4455A-1C7A-4767-8FCD-EA7B19667913}"/>
    <cellStyle name="SAPBEXfilterText 2 2 2 2 4" xfId="30625" xr:uid="{F2A33904-25B7-4C6E-B8CE-9B8A0C71C8A2}"/>
    <cellStyle name="SAPBEXfilterText 2 2 2 2 5" xfId="31130" xr:uid="{176B34DC-534B-469A-BD9E-F0F3BAD1AB0C}"/>
    <cellStyle name="SAPBEXfilterText 2 2 2 2 6" xfId="31416" xr:uid="{67DC40DF-F029-4658-A1D6-3C067EC5C8CF}"/>
    <cellStyle name="SAPBEXfilterText 2 2 2 3" xfId="28148" xr:uid="{B6D893E9-F9A1-4D86-AB34-BA84C3E854BE}"/>
    <cellStyle name="SAPBEXfilterText 2 2 2 4" xfId="29639" xr:uid="{EA6F7EBA-51EB-43AC-A76C-D7E713C4AD3F}"/>
    <cellStyle name="SAPBEXfilterText 2 2 2 5" xfId="27253" xr:uid="{5C9831F3-AE86-424F-BF33-BECBB7EB134C}"/>
    <cellStyle name="SAPBEXfilterText 2 2 2 6" xfId="29127" xr:uid="{B5D76B11-A68D-4C92-985B-D33C3C273218}"/>
    <cellStyle name="SAPBEXfilterText 2 3" xfId="18460" xr:uid="{00000000-0005-0000-0000-000032450000}"/>
    <cellStyle name="SAPBEXfilterText 2 3 2" xfId="20311" xr:uid="{00000000-0005-0000-0000-000032450000}"/>
    <cellStyle name="SAPBEXfilterText 2 3 2 2" xfId="28697" xr:uid="{8699D2B3-0919-45CA-9996-E96D8EF5643A}"/>
    <cellStyle name="SAPBEXfilterText 2 3 2 3" xfId="30105" xr:uid="{95776452-73B8-4781-B7D9-843B41391664}"/>
    <cellStyle name="SAPBEXfilterText 2 3 2 4" xfId="30626" xr:uid="{8122A9A9-F094-483E-90B2-A8CCE5F76902}"/>
    <cellStyle name="SAPBEXfilterText 2 3 2 5" xfId="31131" xr:uid="{B843F9B2-E895-498C-BA3B-D3D4B1B10E88}"/>
    <cellStyle name="SAPBEXfilterText 2 3 2 6" xfId="31417" xr:uid="{D6E394B4-297D-4CF7-B1B1-B303127C0FB7}"/>
    <cellStyle name="SAPBEXfilterText 2 3 3" xfId="28149" xr:uid="{194666CD-10CE-4495-9BCB-3D004F43EAAE}"/>
    <cellStyle name="SAPBEXfilterText 2 3 4" xfId="29640" xr:uid="{E6FD36BE-FE53-4F70-B2DD-4BBC476CA026}"/>
    <cellStyle name="SAPBEXfilterText 2 3 5" xfId="27252" xr:uid="{673CC1F3-A72D-4055-B06C-E016B4306732}"/>
    <cellStyle name="SAPBEXfilterText 2 3 6" xfId="29126" xr:uid="{523D9D13-6274-431E-A707-4A00B48946B1}"/>
    <cellStyle name="SAPBEXfilterText 2 4" xfId="18461" xr:uid="{00000000-0005-0000-0000-000033450000}"/>
    <cellStyle name="SAPBEXfilterText 3" xfId="18462" xr:uid="{00000000-0005-0000-0000-000034450000}"/>
    <cellStyle name="SAPBEXfilterText 3 2" xfId="18463" xr:uid="{00000000-0005-0000-0000-000035450000}"/>
    <cellStyle name="SAPBEXfilterText 4" xfId="18464" xr:uid="{00000000-0005-0000-0000-000036450000}"/>
    <cellStyle name="SAPBEXfilterText 5" xfId="18465" xr:uid="{00000000-0005-0000-0000-000037450000}"/>
    <cellStyle name="SAPBEXfilterText 6" xfId="18466" xr:uid="{00000000-0005-0000-0000-000038450000}"/>
    <cellStyle name="SAPBEXfilterText 7" xfId="18456" xr:uid="{00000000-0005-0000-0000-00002E450000}"/>
    <cellStyle name="SAPBEXformats" xfId="2683" xr:uid="{00000000-0005-0000-0000-0000550A0000}"/>
    <cellStyle name="SAPBEXformats 10" xfId="27733" xr:uid="{5BD5AC3C-4A7A-4727-BE60-F20BD00AD9DC}"/>
    <cellStyle name="SAPBEXformats 11" xfId="28992" xr:uid="{3AEAF87A-67A1-43A1-95EB-D07CB141BBA0}"/>
    <cellStyle name="SAPBEXformats 2" xfId="2684" xr:uid="{00000000-0005-0000-0000-0000560A0000}"/>
    <cellStyle name="SAPBEXformats 2 10" xfId="29438" xr:uid="{AEFE66FE-7073-4801-87C3-3CEBAF5B78EA}"/>
    <cellStyle name="SAPBEXformats 2 11" xfId="27734" xr:uid="{8DAF5D3F-E749-4AE5-AEA9-857800B6868B}"/>
    <cellStyle name="SAPBEXformats 2 12" xfId="28991" xr:uid="{94F08E3F-D2AE-4781-9065-13EEC36C28A4}"/>
    <cellStyle name="SAPBEXformats 2 2" xfId="18469" xr:uid="{00000000-0005-0000-0000-00003B450000}"/>
    <cellStyle name="SAPBEXformats 2 2 2" xfId="18470" xr:uid="{00000000-0005-0000-0000-00003C450000}"/>
    <cellStyle name="SAPBEXformats 2 2 3" xfId="18471" xr:uid="{00000000-0005-0000-0000-00003D450000}"/>
    <cellStyle name="SAPBEXformats 2 2 3 2" xfId="20312" xr:uid="{00000000-0005-0000-0000-00003D450000}"/>
    <cellStyle name="SAPBEXformats 2 2 3 2 2" xfId="28698" xr:uid="{6764F534-3F41-49A6-8B21-6EB4DEF285E6}"/>
    <cellStyle name="SAPBEXformats 2 2 3 2 3" xfId="30106" xr:uid="{A550969C-37CD-49A7-B93D-5AD28866DA90}"/>
    <cellStyle name="SAPBEXformats 2 2 3 2 4" xfId="30627" xr:uid="{81B60E0D-3F25-4DE7-98E6-7F61882C8DA1}"/>
    <cellStyle name="SAPBEXformats 2 2 3 2 5" xfId="31132" xr:uid="{68F11053-AA6A-40E8-BB1A-DD081B022369}"/>
    <cellStyle name="SAPBEXformats 2 2 3 2 6" xfId="31418" xr:uid="{A697602C-1B8B-4FEB-908B-CA80CCBE5DF4}"/>
    <cellStyle name="SAPBEXformats 2 2 3 3" xfId="28150" xr:uid="{090B5480-D395-475B-B1B4-94C2A089EE83}"/>
    <cellStyle name="SAPBEXformats 2 2 3 4" xfId="29641" xr:uid="{B77915F5-A684-4058-B14D-49B5216B3675}"/>
    <cellStyle name="SAPBEXformats 2 2 3 5" xfId="27251" xr:uid="{E2F3D1FF-09D6-4A9A-9CC3-44A35AB59BBB}"/>
    <cellStyle name="SAPBEXformats 2 2 3 6" xfId="29125" xr:uid="{E59BAD13-6674-4DA9-8F8C-A92AD5A8061B}"/>
    <cellStyle name="SAPBEXformats 2 2 4" xfId="18472" xr:uid="{00000000-0005-0000-0000-00003E450000}"/>
    <cellStyle name="SAPBEXformats 2 3" xfId="18473" xr:uid="{00000000-0005-0000-0000-00003F450000}"/>
    <cellStyle name="SAPBEXformats 2 3 2" xfId="18474" xr:uid="{00000000-0005-0000-0000-000040450000}"/>
    <cellStyle name="SAPBEXformats 2 3 3" xfId="18475" xr:uid="{00000000-0005-0000-0000-000041450000}"/>
    <cellStyle name="SAPBEXformats 2 3 3 2" xfId="20313" xr:uid="{00000000-0005-0000-0000-000041450000}"/>
    <cellStyle name="SAPBEXformats 2 3 3 2 2" xfId="28699" xr:uid="{16214A16-7C71-4E7C-85C5-B40F59ABB3AA}"/>
    <cellStyle name="SAPBEXformats 2 3 3 2 3" xfId="30107" xr:uid="{8E579C4F-1544-47BF-9448-AF2A7831FD69}"/>
    <cellStyle name="SAPBEXformats 2 3 3 2 4" xfId="30628" xr:uid="{525A4433-A119-4161-B805-11F64D65C48B}"/>
    <cellStyle name="SAPBEXformats 2 3 3 2 5" xfId="31133" xr:uid="{42C9FE5B-06A0-46A4-904A-6BD53EB4E2FD}"/>
    <cellStyle name="SAPBEXformats 2 3 3 2 6" xfId="31419" xr:uid="{3C4E2C8C-07EC-4CDC-A18E-5DBF7B52AB24}"/>
    <cellStyle name="SAPBEXformats 2 3 3 3" xfId="28151" xr:uid="{F42F28B9-8290-4E84-8A16-706BFA76766A}"/>
    <cellStyle name="SAPBEXformats 2 3 3 4" xfId="29642" xr:uid="{2556102A-727B-4CD3-9857-C3F7548649CA}"/>
    <cellStyle name="SAPBEXformats 2 3 3 5" xfId="27249" xr:uid="{16FB0E0D-FFF6-486A-A9ED-7119C43E2D03}"/>
    <cellStyle name="SAPBEXformats 2 3 3 6" xfId="29122" xr:uid="{39D8EBC3-928C-48CA-A944-9DE611A1B24B}"/>
    <cellStyle name="SAPBEXformats 2 3 4" xfId="18476" xr:uid="{00000000-0005-0000-0000-000042450000}"/>
    <cellStyle name="SAPBEXformats 2 4" xfId="18477" xr:uid="{00000000-0005-0000-0000-000043450000}"/>
    <cellStyle name="SAPBEXformats 2 4 2" xfId="18478" xr:uid="{00000000-0005-0000-0000-000044450000}"/>
    <cellStyle name="SAPBEXformats 2 4 2 2" xfId="20314" xr:uid="{00000000-0005-0000-0000-000044450000}"/>
    <cellStyle name="SAPBEXformats 2 4 2 2 2" xfId="28700" xr:uid="{48C9B4D2-21C1-402B-A92B-8FB3FC5B750E}"/>
    <cellStyle name="SAPBEXformats 2 4 2 2 3" xfId="30108" xr:uid="{D8D59BF1-7C94-4DB5-B08C-233AD77D543A}"/>
    <cellStyle name="SAPBEXformats 2 4 2 2 4" xfId="30629" xr:uid="{554C4544-2E84-491A-BD2D-BBB6CC5E426F}"/>
    <cellStyle name="SAPBEXformats 2 4 2 2 5" xfId="31134" xr:uid="{302F71BD-3E72-4A44-834B-3CED863DC1EF}"/>
    <cellStyle name="SAPBEXformats 2 4 2 2 6" xfId="31420" xr:uid="{69A0D599-B452-4615-8430-EFEBC0BA108A}"/>
    <cellStyle name="SAPBEXformats 2 4 2 3" xfId="28152" xr:uid="{054624E0-E83D-44E9-8DC3-0934182AF355}"/>
    <cellStyle name="SAPBEXformats 2 4 2 4" xfId="29643" xr:uid="{53F88C8E-3550-4ED8-801C-E75144582F73}"/>
    <cellStyle name="SAPBEXformats 2 4 2 5" xfId="27248" xr:uid="{D7F44F12-C081-4CFD-A788-B017D88BD225}"/>
    <cellStyle name="SAPBEXformats 2 4 2 6" xfId="29124" xr:uid="{F44C6E44-F153-4E9F-BB80-283B4D245C10}"/>
    <cellStyle name="SAPBEXformats 2 5" xfId="18479" xr:uid="{00000000-0005-0000-0000-000045450000}"/>
    <cellStyle name="SAPBEXformats 2 5 2" xfId="20315" xr:uid="{00000000-0005-0000-0000-000045450000}"/>
    <cellStyle name="SAPBEXformats 2 5 2 2" xfId="28701" xr:uid="{EBFF1343-AC66-4EB4-86F9-834D8D81E345}"/>
    <cellStyle name="SAPBEXformats 2 5 2 3" xfId="30109" xr:uid="{ABF4745B-E938-4008-A6F9-CF6FBCB3E7F6}"/>
    <cellStyle name="SAPBEXformats 2 5 2 4" xfId="30630" xr:uid="{A0900CC1-84F7-4FCE-9AF1-B2E2A41C8853}"/>
    <cellStyle name="SAPBEXformats 2 5 2 5" xfId="31135" xr:uid="{8C2076E4-3473-44E1-A4B9-66A1D24F879A}"/>
    <cellStyle name="SAPBEXformats 2 5 2 6" xfId="31421" xr:uid="{B1FFCD9D-EAC6-42BC-AD3B-1B6B7F8FC5FE}"/>
    <cellStyle name="SAPBEXformats 2 5 3" xfId="28153" xr:uid="{C5E2FC72-4207-4F13-A562-74D56915E961}"/>
    <cellStyle name="SAPBEXformats 2 5 4" xfId="29644" xr:uid="{2DB8C88C-6845-44E9-8A2E-2FF19B17C355}"/>
    <cellStyle name="SAPBEXformats 2 5 5" xfId="27247" xr:uid="{36BFF0F1-99FA-4BB8-9EF8-A1A6E5589093}"/>
    <cellStyle name="SAPBEXformats 2 5 6" xfId="29123" xr:uid="{B8C0A119-6B02-4258-814C-86793CA93421}"/>
    <cellStyle name="SAPBEXformats 2 6" xfId="18480" xr:uid="{00000000-0005-0000-0000-000046450000}"/>
    <cellStyle name="SAPBEXformats 2 7" xfId="18468" xr:uid="{00000000-0005-0000-0000-00003A450000}"/>
    <cellStyle name="SAPBEXformats 2 8" xfId="20875" xr:uid="{02266CDE-5AAC-4302-A78B-EEDEBBD9ADD6}"/>
    <cellStyle name="SAPBEXformats 2 9" xfId="27968" xr:uid="{3E73A6B9-4AB3-40AF-8DB7-EC92F88FB2A1}"/>
    <cellStyle name="SAPBEXformats 3" xfId="18481" xr:uid="{00000000-0005-0000-0000-000047450000}"/>
    <cellStyle name="SAPBEXformats 3 2" xfId="18482" xr:uid="{00000000-0005-0000-0000-000048450000}"/>
    <cellStyle name="SAPBEXformats 3 2 2" xfId="18483" xr:uid="{00000000-0005-0000-0000-000049450000}"/>
    <cellStyle name="SAPBEXformats 3 2 2 2" xfId="20316" xr:uid="{00000000-0005-0000-0000-000049450000}"/>
    <cellStyle name="SAPBEXformats 3 2 2 2 2" xfId="28702" xr:uid="{8E710E49-3867-420A-BE06-D21992798BED}"/>
    <cellStyle name="SAPBEXformats 3 2 2 2 3" xfId="30110" xr:uid="{EEFC8373-5104-413D-A932-8AB96F813493}"/>
    <cellStyle name="SAPBEXformats 3 2 2 2 4" xfId="30631" xr:uid="{A1064485-1961-4DC1-BCD0-6AD1F39701DF}"/>
    <cellStyle name="SAPBEXformats 3 2 2 2 5" xfId="31136" xr:uid="{967FFD62-9CBC-44C0-90C9-5FD45A3F265D}"/>
    <cellStyle name="SAPBEXformats 3 2 2 2 6" xfId="31422" xr:uid="{2E59C2C4-E4CB-456A-A798-82D9528A12A5}"/>
    <cellStyle name="SAPBEXformats 3 2 2 3" xfId="29645" xr:uid="{A35238D5-BBE1-41E4-9625-ED60D1FACC57}"/>
    <cellStyle name="SAPBEXformats 3 2 2 4" xfId="27244" xr:uid="{E99D6CC0-F442-4264-880C-823BA47A9B53}"/>
    <cellStyle name="SAPBEXformats 3 2 2 5" xfId="28495" xr:uid="{B6CA3B8E-F995-48F6-AD35-E6EABC2A0A24}"/>
    <cellStyle name="SAPBEXformats 3 2 2 6" xfId="26526" xr:uid="{63A3F2F6-D838-4C87-80EC-AD21D1BD691A}"/>
    <cellStyle name="SAPBEXformats 3 3" xfId="18484" xr:uid="{00000000-0005-0000-0000-00004A450000}"/>
    <cellStyle name="SAPBEXformats 3 3 2" xfId="18485" xr:uid="{00000000-0005-0000-0000-00004B450000}"/>
    <cellStyle name="SAPBEXformats 3 3 2 2" xfId="20318" xr:uid="{00000000-0005-0000-0000-00004B450000}"/>
    <cellStyle name="SAPBEXformats 3 3 2 2 2" xfId="28704" xr:uid="{BFE3C304-4083-4028-B631-47030A417593}"/>
    <cellStyle name="SAPBEXformats 3 3 2 2 3" xfId="30112" xr:uid="{204CBC14-0724-4CF8-AAE2-BCBBA70A424D}"/>
    <cellStyle name="SAPBEXformats 3 3 2 2 4" xfId="30633" xr:uid="{9DEA3415-B0D1-4452-AC1D-11CDEE0AAA9C}"/>
    <cellStyle name="SAPBEXformats 3 3 2 2 5" xfId="31138" xr:uid="{7F1BE73C-BC09-4418-8178-E1663711FF82}"/>
    <cellStyle name="SAPBEXformats 3 3 2 2 6" xfId="31424" xr:uid="{E534A762-F109-43F5-B9DF-5D97ABDE3DBA}"/>
    <cellStyle name="SAPBEXformats 3 3 2 3" xfId="29647" xr:uid="{61D5B4F2-F8E6-4BC2-A746-B0D2A0A5FA77}"/>
    <cellStyle name="SAPBEXformats 3 3 2 4" xfId="27242" xr:uid="{CFE63E61-2521-4D6F-8C81-485F15243223}"/>
    <cellStyle name="SAPBEXformats 3 3 2 5" xfId="29121" xr:uid="{6C594C72-3057-404F-A4F7-09AA3A1AA573}"/>
    <cellStyle name="SAPBEXformats 3 3 2 6" xfId="29496" xr:uid="{279D983C-CB3F-4268-88A2-38B336697AA5}"/>
    <cellStyle name="SAPBEXformats 3 3 3" xfId="20317" xr:uid="{00000000-0005-0000-0000-00004A450000}"/>
    <cellStyle name="SAPBEXformats 3 3 3 2" xfId="28703" xr:uid="{AEE61AF7-4EE6-47A9-9B32-B6ADAA2CE523}"/>
    <cellStyle name="SAPBEXformats 3 3 3 3" xfId="30111" xr:uid="{3A102466-38C7-4AA4-89C1-B326DCEA7629}"/>
    <cellStyle name="SAPBEXformats 3 3 3 4" xfId="30632" xr:uid="{5E7C9CF6-2816-4AFD-ADFE-A0EA0D00DC49}"/>
    <cellStyle name="SAPBEXformats 3 3 3 5" xfId="31137" xr:uid="{24EF6233-D90D-4128-8560-79D8CBA81F47}"/>
    <cellStyle name="SAPBEXformats 3 3 3 6" xfId="31423" xr:uid="{AEE7CFB1-C106-440F-B2E8-24687FF59841}"/>
    <cellStyle name="SAPBEXformats 3 3 4" xfId="29646" xr:uid="{CB0A8B79-DC3B-46CC-98E1-4D4401B115F5}"/>
    <cellStyle name="SAPBEXformats 3 3 5" xfId="27243" xr:uid="{10A3A337-E267-4956-BC75-B7384D799520}"/>
    <cellStyle name="SAPBEXformats 3 3 6" xfId="23290" xr:uid="{6AC19F01-B85C-4720-95C1-35A06DCDC7CF}"/>
    <cellStyle name="SAPBEXformats 3 3 7" xfId="29495" xr:uid="{D1C224CC-F10C-437F-8879-6B21FBA5A89F}"/>
    <cellStyle name="SAPBEXformats 3 4" xfId="18486" xr:uid="{00000000-0005-0000-0000-00004C450000}"/>
    <cellStyle name="SAPBEXformats 3 4 2" xfId="20319" xr:uid="{00000000-0005-0000-0000-00004C450000}"/>
    <cellStyle name="SAPBEXformats 3 4 2 2" xfId="28705" xr:uid="{8AABF550-64B9-457A-8507-1F87ABE73402}"/>
    <cellStyle name="SAPBEXformats 3 4 2 3" xfId="30113" xr:uid="{A7E5E047-E22E-4303-B742-6A13E7EAACC5}"/>
    <cellStyle name="SAPBEXformats 3 4 2 4" xfId="30634" xr:uid="{864DDCC2-10CC-422F-9B18-A42F4555EF19}"/>
    <cellStyle name="SAPBEXformats 3 4 2 5" xfId="31139" xr:uid="{AB061818-23D7-4B66-9170-2C311ED1EDAB}"/>
    <cellStyle name="SAPBEXformats 3 4 2 6" xfId="31425" xr:uid="{3E5BC517-B5E1-4F62-BC63-17CE75717AD5}"/>
    <cellStyle name="SAPBEXformats 3 4 3" xfId="29648" xr:uid="{751EFDBC-0242-4D63-A528-77BF1DA2F2E8}"/>
    <cellStyle name="SAPBEXformats 3 4 4" xfId="27240" xr:uid="{9E372F8C-FEBB-4DDC-A292-A4369C28F800}"/>
    <cellStyle name="SAPBEXformats 3 4 5" xfId="29120" xr:uid="{5699C99C-2E23-4F4D-AAFA-CB2EF6D38759}"/>
    <cellStyle name="SAPBEXformats 3 4 6" xfId="20820" xr:uid="{D97382D1-3F85-4D52-8343-AFAB6F047431}"/>
    <cellStyle name="SAPBEXformats 3 5" xfId="18487" xr:uid="{00000000-0005-0000-0000-00004D450000}"/>
    <cellStyle name="SAPBEXformats 4" xfId="18488" xr:uid="{00000000-0005-0000-0000-00004E450000}"/>
    <cellStyle name="SAPBEXformats 4 2" xfId="18489" xr:uid="{00000000-0005-0000-0000-00004F450000}"/>
    <cellStyle name="SAPBEXformats 4 2 2" xfId="20320" xr:uid="{00000000-0005-0000-0000-00004F450000}"/>
    <cellStyle name="SAPBEXformats 4 2 2 2" xfId="28706" xr:uid="{E5CDB91C-5704-4759-9E5C-7F66763CD2C1}"/>
    <cellStyle name="SAPBEXformats 4 2 2 3" xfId="30114" xr:uid="{7F829A80-0A3E-4FA0-AF57-34F7BE101C13}"/>
    <cellStyle name="SAPBEXformats 4 2 2 4" xfId="30635" xr:uid="{BFDE4A23-0D71-473A-B57B-76212E5963BA}"/>
    <cellStyle name="SAPBEXformats 4 2 2 5" xfId="31140" xr:uid="{B2BD7A82-E78E-4572-8E10-EEB3FFB9EE37}"/>
    <cellStyle name="SAPBEXformats 4 2 2 6" xfId="31426" xr:uid="{A5164BEB-7440-4B81-9C07-1E8D1DC5E76C}"/>
    <cellStyle name="SAPBEXformats 4 2 3" xfId="29649" xr:uid="{656ED3AD-E73A-4485-AE87-E93BFFA6358A}"/>
    <cellStyle name="SAPBEXformats 4 2 4" xfId="27239" xr:uid="{C533CFCA-5C92-40D5-B9C1-DC9F469AB846}"/>
    <cellStyle name="SAPBEXformats 4 2 5" xfId="20930" xr:uid="{E42A5241-18A3-464E-AFAD-BBE83CFED4B3}"/>
    <cellStyle name="SAPBEXformats 4 2 6" xfId="26525" xr:uid="{426D78B6-18CA-48CD-A796-65B3282297C5}"/>
    <cellStyle name="SAPBEXformats 5" xfId="18490" xr:uid="{00000000-0005-0000-0000-000050450000}"/>
    <cellStyle name="SAPBEXformats 5 2" xfId="18491" xr:uid="{00000000-0005-0000-0000-000051450000}"/>
    <cellStyle name="SAPBEXformats 5 2 2" xfId="20322" xr:uid="{00000000-0005-0000-0000-000051450000}"/>
    <cellStyle name="SAPBEXformats 5 2 2 2" xfId="28708" xr:uid="{10889D26-9218-4D78-9D7F-26535248A9BE}"/>
    <cellStyle name="SAPBEXformats 5 2 2 3" xfId="30116" xr:uid="{63D161D9-B866-4E8F-802B-A5D44D638B88}"/>
    <cellStyle name="SAPBEXformats 5 2 2 4" xfId="30637" xr:uid="{B9E793AC-548F-4F7C-9374-5BD00E8CE2F5}"/>
    <cellStyle name="SAPBEXformats 5 2 2 5" xfId="31142" xr:uid="{36D25288-F6F8-4E1C-A4F1-E72285EAD174}"/>
    <cellStyle name="SAPBEXformats 5 2 2 6" xfId="31428" xr:uid="{26C82673-20B0-40D2-B2A0-1718BE35E28E}"/>
    <cellStyle name="SAPBEXformats 5 2 3" xfId="29651" xr:uid="{6B672E3B-1BBF-47F1-90F4-7101BE22CDC6}"/>
    <cellStyle name="SAPBEXformats 5 2 4" xfId="27235" xr:uid="{2D7C04F1-C2AE-4AC3-A8EA-8F044B898CB5}"/>
    <cellStyle name="SAPBEXformats 5 2 5" xfId="29118" xr:uid="{D0570FC1-F585-41D0-A267-B0B47D6848AA}"/>
    <cellStyle name="SAPBEXformats 5 2 6" xfId="29497" xr:uid="{40417892-6ADD-40C2-A1B7-F977D2090E7B}"/>
    <cellStyle name="SAPBEXformats 5 3" xfId="20321" xr:uid="{00000000-0005-0000-0000-000050450000}"/>
    <cellStyle name="SAPBEXformats 5 3 2" xfId="28707" xr:uid="{4FFC63CA-921B-403F-82EE-7CFB0834F830}"/>
    <cellStyle name="SAPBEXformats 5 3 3" xfId="30115" xr:uid="{29C3A55A-2302-4DD8-8FC0-CD19ACF47153}"/>
    <cellStyle name="SAPBEXformats 5 3 4" xfId="30636" xr:uid="{C44ABB3F-EE63-4834-A12F-9FA5141A205F}"/>
    <cellStyle name="SAPBEXformats 5 3 5" xfId="31141" xr:uid="{8C7A9D77-4567-4FDC-AB8C-0F48C4CEA638}"/>
    <cellStyle name="SAPBEXformats 5 3 6" xfId="31427" xr:uid="{701D8954-8BB8-4D79-A80E-D11A6444A381}"/>
    <cellStyle name="SAPBEXformats 5 4" xfId="29650" xr:uid="{A32BF14A-5823-46D9-82F9-EBE4320BC275}"/>
    <cellStyle name="SAPBEXformats 5 5" xfId="27238" xr:uid="{592C4968-43B7-4E33-AFD2-B1C83801D405}"/>
    <cellStyle name="SAPBEXformats 5 6" xfId="29119" xr:uid="{AAFC77D4-CE6F-4B37-8664-E6D62F0E87A7}"/>
    <cellStyle name="SAPBEXformats 5 7" xfId="20818" xr:uid="{9B8C393D-8F5D-4AB3-9A2B-82C89DB13A48}"/>
    <cellStyle name="SAPBEXformats 6" xfId="18492" xr:uid="{00000000-0005-0000-0000-000052450000}"/>
    <cellStyle name="SAPBEXformats 7" xfId="18467" xr:uid="{00000000-0005-0000-0000-000039450000}"/>
    <cellStyle name="SAPBEXformats 8" xfId="27969" xr:uid="{51D9D3C5-9CF7-4A69-9CA9-213BB5BECB2E}"/>
    <cellStyle name="SAPBEXformats 9" xfId="29439" xr:uid="{5521EA98-58A4-4D84-A4A0-E7ACF6B6C3F5}"/>
    <cellStyle name="SAPBEXheaderData" xfId="2685" xr:uid="{00000000-0005-0000-0000-0000570A0000}"/>
    <cellStyle name="SAPBEXheaderData 2" xfId="18494" xr:uid="{00000000-0005-0000-0000-000054450000}"/>
    <cellStyle name="SAPBEXheaderData 2 2" xfId="18495" xr:uid="{00000000-0005-0000-0000-000055450000}"/>
    <cellStyle name="SAPBEXheaderData 2 3" xfId="28154" xr:uid="{5DB4EE3A-B51F-4E96-A585-3870E32CD2F3}"/>
    <cellStyle name="SAPBEXheaderData 2 4" xfId="29652" xr:uid="{A47BAE53-5B60-497B-AE7E-0AE7C8E13555}"/>
    <cellStyle name="SAPBEXheaderData 2 5" xfId="29117" xr:uid="{FDF31273-19CB-4735-BEB5-050FEA75C509}"/>
    <cellStyle name="SAPBEXheaderData 3" xfId="18496" xr:uid="{00000000-0005-0000-0000-000056450000}"/>
    <cellStyle name="SAPBEXheaderData 4" xfId="18493" xr:uid="{00000000-0005-0000-0000-000053450000}"/>
    <cellStyle name="SAPBEXheaderData 5" xfId="20876" xr:uid="{4770B86A-C24B-42C2-A334-533E827EAAD4}"/>
    <cellStyle name="SAPBEXheaderData 6" xfId="27967" xr:uid="{B162B9AA-3394-478F-8097-82D22C92E46C}"/>
    <cellStyle name="SAPBEXheaderData 7" xfId="27735" xr:uid="{D4B1AB28-899A-4880-B376-C928AA3DEC46}"/>
    <cellStyle name="SAPBEXheaderItem" xfId="2686" xr:uid="{00000000-0005-0000-0000-0000580A0000}"/>
    <cellStyle name="SAPBEXheaderItem 2" xfId="2687" xr:uid="{00000000-0005-0000-0000-0000590A0000}"/>
    <cellStyle name="SAPBEXheaderItem 2 2" xfId="18499" xr:uid="{00000000-0005-0000-0000-000059450000}"/>
    <cellStyle name="SAPBEXheaderItem 2 2 2" xfId="18500" xr:uid="{00000000-0005-0000-0000-00005A450000}"/>
    <cellStyle name="SAPBEXheaderItem 2 2 3" xfId="18501" xr:uid="{00000000-0005-0000-0000-00005B450000}"/>
    <cellStyle name="SAPBEXheaderItem 2 2 3 2" xfId="20323" xr:uid="{00000000-0005-0000-0000-00005B450000}"/>
    <cellStyle name="SAPBEXheaderItem 2 2 3 2 2" xfId="28709" xr:uid="{498AD3CE-E00E-4052-B281-FEDF98BD49C5}"/>
    <cellStyle name="SAPBEXheaderItem 2 2 3 2 3" xfId="30117" xr:uid="{D8576F2C-7816-45A8-A35B-B7B24C615FD6}"/>
    <cellStyle name="SAPBEXheaderItem 2 2 3 2 4" xfId="30638" xr:uid="{237DEC11-BB9E-4F89-8C67-B1F79551A67C}"/>
    <cellStyle name="SAPBEXheaderItem 2 2 3 2 5" xfId="31143" xr:uid="{DF4A0707-A573-4677-9622-72BC4216630E}"/>
    <cellStyle name="SAPBEXheaderItem 2 2 3 2 6" xfId="31429" xr:uid="{22AF00F9-F7DB-45B6-B0FD-5C8B8FBF3668}"/>
    <cellStyle name="SAPBEXheaderItem 2 2 3 3" xfId="28155" xr:uid="{9A5E49B1-49B3-46DC-ABA3-73A77511E75C}"/>
    <cellStyle name="SAPBEXheaderItem 2 2 3 4" xfId="29653" xr:uid="{867CFB40-05B1-43CE-A073-26A5F762332B}"/>
    <cellStyle name="SAPBEXheaderItem 2 2 3 5" xfId="27232" xr:uid="{9EBBE329-D1B6-4E75-B555-0941E405EB1F}"/>
    <cellStyle name="SAPBEXheaderItem 2 2 3 6" xfId="28498" xr:uid="{7149526E-B5E6-46C0-B016-6630DC171714}"/>
    <cellStyle name="SAPBEXheaderItem 2 2 4" xfId="18502" xr:uid="{00000000-0005-0000-0000-00005C450000}"/>
    <cellStyle name="SAPBEXheaderItem 2 3" xfId="18503" xr:uid="{00000000-0005-0000-0000-00005D450000}"/>
    <cellStyle name="SAPBEXheaderItem 2 3 2" xfId="18504" xr:uid="{00000000-0005-0000-0000-00005E450000}"/>
    <cellStyle name="SAPBEXheaderItem 2 3 3" xfId="18505" xr:uid="{00000000-0005-0000-0000-00005F450000}"/>
    <cellStyle name="SAPBEXheaderItem 2 3 3 2" xfId="20324" xr:uid="{00000000-0005-0000-0000-00005F450000}"/>
    <cellStyle name="SAPBEXheaderItem 2 3 3 2 2" xfId="28710" xr:uid="{764B6492-90AF-4AB7-BC26-7FEFEAEAF9D8}"/>
    <cellStyle name="SAPBEXheaderItem 2 3 3 2 3" xfId="30118" xr:uid="{2D33A684-1DD8-4CE4-9452-B8A0D7BCA3BC}"/>
    <cellStyle name="SAPBEXheaderItem 2 3 3 2 4" xfId="30639" xr:uid="{BA791C93-79E8-44EE-8D85-B2EE47C2BAEC}"/>
    <cellStyle name="SAPBEXheaderItem 2 3 3 2 5" xfId="31144" xr:uid="{90214182-6FDE-4575-A663-39FFF1EF64E9}"/>
    <cellStyle name="SAPBEXheaderItem 2 3 3 2 6" xfId="31430" xr:uid="{BCF8FC77-3651-44FD-8318-C00D7ACEFCC9}"/>
    <cellStyle name="SAPBEXheaderItem 2 3 3 3" xfId="28156" xr:uid="{3583B928-7D5C-41AA-95C2-4728B5845E53}"/>
    <cellStyle name="SAPBEXheaderItem 2 3 3 4" xfId="29654" xr:uid="{0D290410-0E33-4C91-AE13-9563B614389F}"/>
    <cellStyle name="SAPBEXheaderItem 2 3 3 5" xfId="27230" xr:uid="{75048D7E-6341-49E6-97EF-3E5A3238B344}"/>
    <cellStyle name="SAPBEXheaderItem 2 3 3 6" xfId="29116" xr:uid="{16074E09-49C0-4954-9EFE-AFF3D8F01A5D}"/>
    <cellStyle name="SAPBEXheaderItem 2 3 4" xfId="18506" xr:uid="{00000000-0005-0000-0000-000060450000}"/>
    <cellStyle name="SAPBEXheaderItem 2 4" xfId="18507" xr:uid="{00000000-0005-0000-0000-000061450000}"/>
    <cellStyle name="SAPBEXheaderItem 2 4 2" xfId="18508" xr:uid="{00000000-0005-0000-0000-000062450000}"/>
    <cellStyle name="SAPBEXheaderItem 2 4 2 2" xfId="18509" xr:uid="{00000000-0005-0000-0000-000063450000}"/>
    <cellStyle name="SAPBEXheaderItem 2 4 3" xfId="18510" xr:uid="{00000000-0005-0000-0000-000064450000}"/>
    <cellStyle name="SAPBEXheaderItem 2 5" xfId="18511" xr:uid="{00000000-0005-0000-0000-000065450000}"/>
    <cellStyle name="SAPBEXheaderItem 2 5 2" xfId="18512" xr:uid="{00000000-0005-0000-0000-000066450000}"/>
    <cellStyle name="SAPBEXheaderItem 2 5 2 2" xfId="20325" xr:uid="{00000000-0005-0000-0000-000066450000}"/>
    <cellStyle name="SAPBEXheaderItem 2 5 2 2 2" xfId="28711" xr:uid="{149310DE-1869-46AE-A436-6ABF1E3091E1}"/>
    <cellStyle name="SAPBEXheaderItem 2 5 2 2 3" xfId="30119" xr:uid="{34E7A137-FFE6-4B17-8283-96CF5D50DFBC}"/>
    <cellStyle name="SAPBEXheaderItem 2 5 2 2 4" xfId="30640" xr:uid="{30F080EE-66F8-4960-8D8A-2A5609723675}"/>
    <cellStyle name="SAPBEXheaderItem 2 5 2 2 5" xfId="31145" xr:uid="{757A850F-1A3F-42FB-BB3A-95A694084C74}"/>
    <cellStyle name="SAPBEXheaderItem 2 5 2 2 6" xfId="31431" xr:uid="{D30A8EE8-FB2E-47D5-AB7C-92FCEBFF650D}"/>
    <cellStyle name="SAPBEXheaderItem 2 5 2 3" xfId="28157" xr:uid="{E3D73493-83B1-4BFA-91DD-100A233FECA9}"/>
    <cellStyle name="SAPBEXheaderItem 2 5 2 4" xfId="29655" xr:uid="{D181C357-10E2-4063-BF86-231F4950DC13}"/>
    <cellStyle name="SAPBEXheaderItem 2 5 2 5" xfId="27227" xr:uid="{6FCAD7D1-0D3C-4169-876B-14C8B3F6F84A}"/>
    <cellStyle name="SAPBEXheaderItem 2 5 2 6" xfId="29918" xr:uid="{620973BE-8ADF-4935-9280-91F8E3534A1F}"/>
    <cellStyle name="SAPBEXheaderItem 2 6" xfId="18513" xr:uid="{00000000-0005-0000-0000-000067450000}"/>
    <cellStyle name="SAPBEXheaderItem 2 6 2" xfId="20326" xr:uid="{00000000-0005-0000-0000-000067450000}"/>
    <cellStyle name="SAPBEXheaderItem 2 6 2 2" xfId="28712" xr:uid="{7268606B-6F65-41E4-92D1-C6C1EFB2465C}"/>
    <cellStyle name="SAPBEXheaderItem 2 6 2 3" xfId="30120" xr:uid="{775F2AB8-269B-4740-9CA1-E37853164CCC}"/>
    <cellStyle name="SAPBEXheaderItem 2 6 2 4" xfId="30641" xr:uid="{C99CDCFF-431A-4AEF-BDA8-CDE6855B2D1C}"/>
    <cellStyle name="SAPBEXheaderItem 2 6 2 5" xfId="31146" xr:uid="{BEDBA83E-D53E-4A68-96F4-84365FD331EE}"/>
    <cellStyle name="SAPBEXheaderItem 2 6 2 6" xfId="31432" xr:uid="{B973D79F-EB80-4A8C-A70E-28AF0B697544}"/>
    <cellStyle name="SAPBEXheaderItem 2 6 3" xfId="28158" xr:uid="{6234642C-E444-49AA-B739-8FC3366C9F73}"/>
    <cellStyle name="SAPBEXheaderItem 2 6 4" xfId="29656" xr:uid="{94EF92FF-19E8-415F-B6D7-4F5636184A33}"/>
    <cellStyle name="SAPBEXheaderItem 2 6 5" xfId="27226" xr:uid="{DBD7E899-C1FE-4272-83C6-084E9ABD6A10}"/>
    <cellStyle name="SAPBEXheaderItem 2 6 6" xfId="29115" xr:uid="{49AA671B-50E9-4D13-B661-4DEE80C8A6F5}"/>
    <cellStyle name="SAPBEXheaderItem 2 7" xfId="18514" xr:uid="{00000000-0005-0000-0000-000068450000}"/>
    <cellStyle name="SAPBEXheaderItem 2 8" xfId="18498" xr:uid="{00000000-0005-0000-0000-000058450000}"/>
    <cellStyle name="SAPBEXheaderItem 3" xfId="18515" xr:uid="{00000000-0005-0000-0000-000069450000}"/>
    <cellStyle name="SAPBEXheaderItem 3 2" xfId="18516" xr:uid="{00000000-0005-0000-0000-00006A450000}"/>
    <cellStyle name="SAPBEXheaderItem 3 3" xfId="18517" xr:uid="{00000000-0005-0000-0000-00006B450000}"/>
    <cellStyle name="SAPBEXheaderItem 3 4" xfId="18518" xr:uid="{00000000-0005-0000-0000-00006C450000}"/>
    <cellStyle name="SAPBEXheaderItem 3 4 2" xfId="20327" xr:uid="{00000000-0005-0000-0000-00006C450000}"/>
    <cellStyle name="SAPBEXheaderItem 3 4 2 2" xfId="28713" xr:uid="{C4830884-F7C9-45F0-A3EA-362487713EB8}"/>
    <cellStyle name="SAPBEXheaderItem 3 4 2 3" xfId="30121" xr:uid="{FD978916-DC47-4212-9E9C-001E8B407CD3}"/>
    <cellStyle name="SAPBEXheaderItem 3 4 2 4" xfId="30642" xr:uid="{56E6C2BB-85BA-4C51-BF96-6BA031D26FD3}"/>
    <cellStyle name="SAPBEXheaderItem 3 4 2 5" xfId="31147" xr:uid="{F3006715-D340-4BD9-B6E0-BCD404E7560D}"/>
    <cellStyle name="SAPBEXheaderItem 3 4 2 6" xfId="31433" xr:uid="{BAEF1299-BC1B-479B-8B57-057E08CA1DF9}"/>
    <cellStyle name="SAPBEXheaderItem 3 4 3" xfId="29657" xr:uid="{B07C4C03-AB75-4577-B3BE-652FA528A07A}"/>
    <cellStyle name="SAPBEXheaderItem 3 4 4" xfId="27223" xr:uid="{BA672AD9-BE04-4FC5-90A9-25921E8B07A5}"/>
    <cellStyle name="SAPBEXheaderItem 3 4 5" xfId="28041" xr:uid="{AD62B870-4488-4745-A62A-64F3F54B41AA}"/>
    <cellStyle name="SAPBEXheaderItem 3 4 6" xfId="29498" xr:uid="{A65AA79E-06A5-4682-963B-B4D890A3061B}"/>
    <cellStyle name="SAPBEXheaderItem 3 5" xfId="18519" xr:uid="{00000000-0005-0000-0000-00006D450000}"/>
    <cellStyle name="SAPBEXheaderItem 4" xfId="18520" xr:uid="{00000000-0005-0000-0000-00006E450000}"/>
    <cellStyle name="SAPBEXheaderItem 4 2" xfId="18521" xr:uid="{00000000-0005-0000-0000-00006F450000}"/>
    <cellStyle name="SAPBEXheaderItem 4 2 2" xfId="20328" xr:uid="{00000000-0005-0000-0000-00006F450000}"/>
    <cellStyle name="SAPBEXheaderItem 4 2 2 2" xfId="28714" xr:uid="{39C4A300-C789-4B0C-B9CC-201129A16FE2}"/>
    <cellStyle name="SAPBEXheaderItem 4 2 2 3" xfId="30122" xr:uid="{9D8EDB26-3C8B-4829-9383-7EA0D48E6DC5}"/>
    <cellStyle name="SAPBEXheaderItem 4 2 2 4" xfId="30643" xr:uid="{B89F9234-D0BE-4DB5-82EA-304A942F07D8}"/>
    <cellStyle name="SAPBEXheaderItem 4 2 2 5" xfId="31148" xr:uid="{BCE8BC44-983D-4C28-A826-49D312739E04}"/>
    <cellStyle name="SAPBEXheaderItem 4 2 2 6" xfId="31434" xr:uid="{788B822A-B019-40FE-BDF9-7FA00FF57FB4}"/>
    <cellStyle name="SAPBEXheaderItem 4 2 3" xfId="29658" xr:uid="{C6693479-36E2-4F96-BDA7-49F159C4B6FA}"/>
    <cellStyle name="SAPBEXheaderItem 4 2 4" xfId="27222" xr:uid="{58C21FA8-DB29-4F8A-809B-C99120E2BF2C}"/>
    <cellStyle name="SAPBEXheaderItem 4 2 5" xfId="28496" xr:uid="{F86FEB47-BE96-42D2-9FD9-277A984FECC3}"/>
    <cellStyle name="SAPBEXheaderItem 4 2 6" xfId="20817" xr:uid="{EC7749B3-B6D2-4F69-8087-F48696FE941E}"/>
    <cellStyle name="SAPBEXheaderItem 5" xfId="18522" xr:uid="{00000000-0005-0000-0000-000070450000}"/>
    <cellStyle name="SAPBEXheaderItem 6" xfId="18523" xr:uid="{00000000-0005-0000-0000-000071450000}"/>
    <cellStyle name="SAPBEXheaderItem 7" xfId="18497" xr:uid="{00000000-0005-0000-0000-000057450000}"/>
    <cellStyle name="SAPBEXheaderItem_2010-2012 Program Workbook Completed_Incent_V2" xfId="2688" xr:uid="{00000000-0005-0000-0000-00005A0A0000}"/>
    <cellStyle name="SAPBEXheaderText" xfId="2689" xr:uid="{00000000-0005-0000-0000-00005B0A0000}"/>
    <cellStyle name="SAPBEXheaderText 2" xfId="2690" xr:uid="{00000000-0005-0000-0000-00005C0A0000}"/>
    <cellStyle name="SAPBEXheaderText 2 2" xfId="18526" xr:uid="{00000000-0005-0000-0000-000075450000}"/>
    <cellStyle name="SAPBEXheaderText 2 2 2" xfId="18527" xr:uid="{00000000-0005-0000-0000-000076450000}"/>
    <cellStyle name="SAPBEXheaderText 2 2 3" xfId="18528" xr:uid="{00000000-0005-0000-0000-000077450000}"/>
    <cellStyle name="SAPBEXheaderText 2 2 3 2" xfId="20329" xr:uid="{00000000-0005-0000-0000-000077450000}"/>
    <cellStyle name="SAPBEXheaderText 2 2 3 2 2" xfId="28715" xr:uid="{C13DB411-360B-4865-9E86-E76B1ADF1591}"/>
    <cellStyle name="SAPBEXheaderText 2 2 3 2 3" xfId="30123" xr:uid="{77E0C9B0-D9E5-47E4-860A-AB5C9829A023}"/>
    <cellStyle name="SAPBEXheaderText 2 2 3 2 4" xfId="30644" xr:uid="{BEF3099C-44EA-44B5-9278-DA2FA18F64D3}"/>
    <cellStyle name="SAPBEXheaderText 2 2 3 2 5" xfId="31149" xr:uid="{FFA7800C-7E19-4890-A0C5-2977E06CA213}"/>
    <cellStyle name="SAPBEXheaderText 2 2 3 2 6" xfId="31435" xr:uid="{BE596DDC-481A-4521-8547-F2FD5B7647BE}"/>
    <cellStyle name="SAPBEXheaderText 2 2 3 3" xfId="28159" xr:uid="{A3B86BF7-1415-4559-A53E-039E46E1CF91}"/>
    <cellStyle name="SAPBEXheaderText 2 2 3 4" xfId="29659" xr:uid="{32993FBC-DF33-49AF-9430-C58126C449F4}"/>
    <cellStyle name="SAPBEXheaderText 2 2 3 5" xfId="27218" xr:uid="{9E4EC338-5EB8-4905-8A6A-8C9393E2A9C3}"/>
    <cellStyle name="SAPBEXheaderText 2 2 3 6" xfId="29114" xr:uid="{8409A7D7-3E57-4FFE-9799-D04CDEFE9D51}"/>
    <cellStyle name="SAPBEXheaderText 2 2 4" xfId="18529" xr:uid="{00000000-0005-0000-0000-000078450000}"/>
    <cellStyle name="SAPBEXheaderText 2 3" xfId="18530" xr:uid="{00000000-0005-0000-0000-000079450000}"/>
    <cellStyle name="SAPBEXheaderText 2 3 2" xfId="18531" xr:uid="{00000000-0005-0000-0000-00007A450000}"/>
    <cellStyle name="SAPBEXheaderText 2 3 3" xfId="18532" xr:uid="{00000000-0005-0000-0000-00007B450000}"/>
    <cellStyle name="SAPBEXheaderText 2 3 3 2" xfId="20330" xr:uid="{00000000-0005-0000-0000-00007B450000}"/>
    <cellStyle name="SAPBEXheaderText 2 3 3 2 2" xfId="28716" xr:uid="{5D1E1874-D0A8-4135-B04D-12E178E949C2}"/>
    <cellStyle name="SAPBEXheaderText 2 3 3 2 3" xfId="30124" xr:uid="{8EC8DAC8-0534-4B28-A377-0A4B4CA120AD}"/>
    <cellStyle name="SAPBEXheaderText 2 3 3 2 4" xfId="30645" xr:uid="{F4E655A5-FDA5-4354-9AC7-AD7DDA2DE8A9}"/>
    <cellStyle name="SAPBEXheaderText 2 3 3 2 5" xfId="31150" xr:uid="{0AD826E6-3B32-4B1D-A585-EA57701A8791}"/>
    <cellStyle name="SAPBEXheaderText 2 3 3 2 6" xfId="31436" xr:uid="{75573598-C0FC-4EDB-814A-5A2F99E7B723}"/>
    <cellStyle name="SAPBEXheaderText 2 3 3 3" xfId="28160" xr:uid="{7AB1B90F-B7FF-4513-A029-8182B46F2B22}"/>
    <cellStyle name="SAPBEXheaderText 2 3 3 4" xfId="29660" xr:uid="{C1BE5DA3-0583-45F2-B110-EC54725CF7EA}"/>
    <cellStyle name="SAPBEXheaderText 2 3 3 5" xfId="27217" xr:uid="{D213D79C-BA0A-4C46-8338-418C6D43C4BF}"/>
    <cellStyle name="SAPBEXheaderText 2 3 3 6" xfId="29113" xr:uid="{065967A0-3B69-492F-824F-10AEAF91C52D}"/>
    <cellStyle name="SAPBEXheaderText 2 3 4" xfId="18533" xr:uid="{00000000-0005-0000-0000-00007C450000}"/>
    <cellStyle name="SAPBEXheaderText 2 4" xfId="18534" xr:uid="{00000000-0005-0000-0000-00007D450000}"/>
    <cellStyle name="SAPBEXheaderText 2 4 2" xfId="18535" xr:uid="{00000000-0005-0000-0000-00007E450000}"/>
    <cellStyle name="SAPBEXheaderText 2 4 2 2" xfId="18536" xr:uid="{00000000-0005-0000-0000-00007F450000}"/>
    <cellStyle name="SAPBEXheaderText 2 4 3" xfId="18537" xr:uid="{00000000-0005-0000-0000-000080450000}"/>
    <cellStyle name="SAPBEXheaderText 2 5" xfId="18538" xr:uid="{00000000-0005-0000-0000-000081450000}"/>
    <cellStyle name="SAPBEXheaderText 2 5 2" xfId="18539" xr:uid="{00000000-0005-0000-0000-000082450000}"/>
    <cellStyle name="SAPBEXheaderText 2 5 2 2" xfId="20331" xr:uid="{00000000-0005-0000-0000-000082450000}"/>
    <cellStyle name="SAPBEXheaderText 2 5 2 2 2" xfId="28717" xr:uid="{B2A7A979-F01D-4E32-BF31-855C94F3EEC6}"/>
    <cellStyle name="SAPBEXheaderText 2 5 2 2 3" xfId="30125" xr:uid="{344BCB30-EB8B-4054-A5DA-9ECBFE1BF305}"/>
    <cellStyle name="SAPBEXheaderText 2 5 2 2 4" xfId="30646" xr:uid="{CCFB88D2-63F4-45DF-A169-D4215DD85538}"/>
    <cellStyle name="SAPBEXheaderText 2 5 2 2 5" xfId="31151" xr:uid="{6FB32617-232C-4193-9E18-89D1F880ECB1}"/>
    <cellStyle name="SAPBEXheaderText 2 5 2 2 6" xfId="31437" xr:uid="{775D0418-D09B-454C-BB2D-7CA27C9F30F8}"/>
    <cellStyle name="SAPBEXheaderText 2 5 2 3" xfId="28161" xr:uid="{CF65AC3A-6F75-468A-A54A-EB90F86A532C}"/>
    <cellStyle name="SAPBEXheaderText 2 5 2 4" xfId="29661" xr:uid="{932C7EF0-B861-4E51-83A8-38B47651539C}"/>
    <cellStyle name="SAPBEXheaderText 2 5 2 5" xfId="27212" xr:uid="{B410C86B-AB59-4E1D-936B-FB698688B862}"/>
    <cellStyle name="SAPBEXheaderText 2 5 2 6" xfId="29112" xr:uid="{3306596B-11CD-43C7-B126-2B4FBEB49FA5}"/>
    <cellStyle name="SAPBEXheaderText 2 6" xfId="18540" xr:uid="{00000000-0005-0000-0000-000083450000}"/>
    <cellStyle name="SAPBEXheaderText 2 6 2" xfId="20332" xr:uid="{00000000-0005-0000-0000-000083450000}"/>
    <cellStyle name="SAPBEXheaderText 2 6 2 2" xfId="28718" xr:uid="{8572045C-C583-4FD9-B86C-A8548F801E8A}"/>
    <cellStyle name="SAPBEXheaderText 2 6 2 3" xfId="30126" xr:uid="{8E551003-2B45-4ECD-A97B-F0B62AB52CCC}"/>
    <cellStyle name="SAPBEXheaderText 2 6 2 4" xfId="30647" xr:uid="{70A243F6-A27D-485A-B80C-7F87DB0646BE}"/>
    <cellStyle name="SAPBEXheaderText 2 6 2 5" xfId="31152" xr:uid="{6415E920-C9C5-4184-A716-9481FAF59423}"/>
    <cellStyle name="SAPBEXheaderText 2 6 2 6" xfId="31438" xr:uid="{04DA412A-8965-415B-BE5A-89F1706B7391}"/>
    <cellStyle name="SAPBEXheaderText 2 6 3" xfId="28162" xr:uid="{E5BFBC55-2ACA-4FDD-930B-146A22B9C71F}"/>
    <cellStyle name="SAPBEXheaderText 2 6 4" xfId="29662" xr:uid="{3D45D13A-20CB-4120-B0DC-53FEDAFE281D}"/>
    <cellStyle name="SAPBEXheaderText 2 6 5" xfId="27211" xr:uid="{98D89A2E-0CCB-4223-923D-2E765AB04630}"/>
    <cellStyle name="SAPBEXheaderText 2 6 6" xfId="29111" xr:uid="{18C148B7-9632-4504-B557-75CA5EEC1AA7}"/>
    <cellStyle name="SAPBEXheaderText 2 7" xfId="18541" xr:uid="{00000000-0005-0000-0000-000084450000}"/>
    <cellStyle name="SAPBEXheaderText 2 8" xfId="18525" xr:uid="{00000000-0005-0000-0000-000074450000}"/>
    <cellStyle name="SAPBEXheaderText 3" xfId="18542" xr:uid="{00000000-0005-0000-0000-000085450000}"/>
    <cellStyle name="SAPBEXheaderText 3 2" xfId="18543" xr:uid="{00000000-0005-0000-0000-000086450000}"/>
    <cellStyle name="SAPBEXheaderText 3 3" xfId="18544" xr:uid="{00000000-0005-0000-0000-000087450000}"/>
    <cellStyle name="SAPBEXheaderText 3 4" xfId="18545" xr:uid="{00000000-0005-0000-0000-000088450000}"/>
    <cellStyle name="SAPBEXheaderText 3 4 2" xfId="20333" xr:uid="{00000000-0005-0000-0000-000088450000}"/>
    <cellStyle name="SAPBEXheaderText 3 4 2 2" xfId="28719" xr:uid="{193A3420-6EB4-4C96-8323-E1E57D2A22ED}"/>
    <cellStyle name="SAPBEXheaderText 3 4 2 3" xfId="30127" xr:uid="{C89A25AF-CFD3-4860-A1BE-4B2A052E2416}"/>
    <cellStyle name="SAPBEXheaderText 3 4 2 4" xfId="30648" xr:uid="{1268A576-460E-45CC-8010-74A6E8A008C0}"/>
    <cellStyle name="SAPBEXheaderText 3 4 2 5" xfId="31153" xr:uid="{615942DC-9386-4789-9C31-FEC9E9D9AB80}"/>
    <cellStyle name="SAPBEXheaderText 3 4 2 6" xfId="31439" xr:uid="{3A3B2634-0B89-42BA-8DAB-1E706585A845}"/>
    <cellStyle name="SAPBEXheaderText 3 4 3" xfId="29663" xr:uid="{50447C7D-5763-4A0C-A55E-E9F9E015378C}"/>
    <cellStyle name="SAPBEXheaderText 3 4 4" xfId="27208" xr:uid="{EC706C31-571E-46D5-925D-5D07BA7F1294}"/>
    <cellStyle name="SAPBEXheaderText 3 4 5" xfId="29110" xr:uid="{6362E181-8EB3-4B5D-8040-EBA77014BDDA}"/>
    <cellStyle name="SAPBEXheaderText 3 4 6" xfId="29912" xr:uid="{1B7901A1-86A5-4949-839F-E81A88E50E6E}"/>
    <cellStyle name="SAPBEXheaderText 3 5" xfId="18546" xr:uid="{00000000-0005-0000-0000-000089450000}"/>
    <cellStyle name="SAPBEXheaderText 4" xfId="18547" xr:uid="{00000000-0005-0000-0000-00008A450000}"/>
    <cellStyle name="SAPBEXheaderText 4 2" xfId="18548" xr:uid="{00000000-0005-0000-0000-00008B450000}"/>
    <cellStyle name="SAPBEXheaderText 4 2 2" xfId="20334" xr:uid="{00000000-0005-0000-0000-00008B450000}"/>
    <cellStyle name="SAPBEXheaderText 4 2 2 2" xfId="28720" xr:uid="{F71754F6-7672-4029-A684-62AB702AB53D}"/>
    <cellStyle name="SAPBEXheaderText 4 2 2 3" xfId="30128" xr:uid="{2E5B8826-7A13-4D14-8707-0B2C92F7D026}"/>
    <cellStyle name="SAPBEXheaderText 4 2 2 4" xfId="30649" xr:uid="{F8511F18-D12D-4C95-ABD8-B595A2ABFA87}"/>
    <cellStyle name="SAPBEXheaderText 4 2 2 5" xfId="31154" xr:uid="{A87541C1-9765-4055-AFF6-B1E053A74C8A}"/>
    <cellStyle name="SAPBEXheaderText 4 2 2 6" xfId="31440" xr:uid="{65BA2354-409F-49AD-AD27-DF387B206901}"/>
    <cellStyle name="SAPBEXheaderText 4 2 3" xfId="29664" xr:uid="{B1BD8796-C1C4-4B05-83C3-7457BE16994E}"/>
    <cellStyle name="SAPBEXheaderText 4 2 4" xfId="27206" xr:uid="{B9F6B8B2-AEEB-4A8D-B75A-3538D424E77A}"/>
    <cellStyle name="SAPBEXheaderText 4 2 5" xfId="29109" xr:uid="{9DC76DE5-B363-42DE-B3E6-2F03BCEF08B9}"/>
    <cellStyle name="SAPBEXheaderText 4 2 6" xfId="26521" xr:uid="{1DECF906-188D-4E23-8EDA-BB016ABEF195}"/>
    <cellStyle name="SAPBEXheaderText 5" xfId="18549" xr:uid="{00000000-0005-0000-0000-00008C450000}"/>
    <cellStyle name="SAPBEXheaderText 6" xfId="18550" xr:uid="{00000000-0005-0000-0000-00008D450000}"/>
    <cellStyle name="SAPBEXheaderText 7" xfId="18524" xr:uid="{00000000-0005-0000-0000-000073450000}"/>
    <cellStyle name="SAPBEXheaderText_2010-2012 Program Workbook Completed_Incent_V2" xfId="2691" xr:uid="{00000000-0005-0000-0000-00005D0A0000}"/>
    <cellStyle name="SAPBEXHLevel0" xfId="2692" xr:uid="{00000000-0005-0000-0000-00005E0A0000}"/>
    <cellStyle name="SAPBEXHLevel0 10" xfId="29437" xr:uid="{7947FCAA-E9F0-4A7A-93BB-2CFCB0F1797F}"/>
    <cellStyle name="SAPBEXHLevel0 2" xfId="2693" xr:uid="{00000000-0005-0000-0000-00005F0A0000}"/>
    <cellStyle name="SAPBEXHLevel0 2 10" xfId="27965" xr:uid="{1C323E4F-3C2B-45E6-A372-91632ACC2E11}"/>
    <cellStyle name="SAPBEXHLevel0 2 11" xfId="29436" xr:uid="{6BF62BF7-F610-4B2C-875E-153FB1B1DD17}"/>
    <cellStyle name="SAPBEXHLevel0 2 2" xfId="2902" xr:uid="{00000000-0005-0000-0000-0000600A0000}"/>
    <cellStyle name="SAPBEXHLevel0 2 2 2" xfId="18554" xr:uid="{00000000-0005-0000-0000-000092450000}"/>
    <cellStyle name="SAPBEXHLevel0 2 2 3" xfId="18555" xr:uid="{00000000-0005-0000-0000-000093450000}"/>
    <cellStyle name="SAPBEXHLevel0 2 2 3 2" xfId="20335" xr:uid="{00000000-0005-0000-0000-000093450000}"/>
    <cellStyle name="SAPBEXHLevel0 2 2 3 2 2" xfId="28721" xr:uid="{3D7A0898-1370-4355-8DB7-F5114901A8A8}"/>
    <cellStyle name="SAPBEXHLevel0 2 2 3 2 3" xfId="30129" xr:uid="{FD19D69B-4BF2-423E-A686-304EEE546BFB}"/>
    <cellStyle name="SAPBEXHLevel0 2 2 3 2 4" xfId="30650" xr:uid="{06538135-BB57-42A5-B0CA-583D281DB34D}"/>
    <cellStyle name="SAPBEXHLevel0 2 2 3 2 5" xfId="31155" xr:uid="{630F0E8D-FE70-4FAF-9DA9-F20F8514E2B4}"/>
    <cellStyle name="SAPBEXHLevel0 2 2 3 2 6" xfId="31441" xr:uid="{A26F266E-148C-4084-A14E-6C9D49E9AD5C}"/>
    <cellStyle name="SAPBEXHLevel0 2 2 3 3" xfId="28163" xr:uid="{7AA9D10F-6A99-4695-A697-E4BD9A400ECF}"/>
    <cellStyle name="SAPBEXHLevel0 2 2 3 4" xfId="29665" xr:uid="{71C138E3-9242-4CFF-B8B5-61174D283E3B}"/>
    <cellStyle name="SAPBEXHLevel0 2 2 3 5" xfId="27203" xr:uid="{6340527D-8FF1-45EB-899A-B7BE74AF1990}"/>
    <cellStyle name="SAPBEXHLevel0 2 2 3 6" xfId="29108" xr:uid="{4A29FAC1-6F9D-4220-8644-41FAE9DCF323}"/>
    <cellStyle name="SAPBEXHLevel0 2 2 4" xfId="18556" xr:uid="{00000000-0005-0000-0000-000094450000}"/>
    <cellStyle name="SAPBEXHLevel0 2 2 5" xfId="18553" xr:uid="{00000000-0005-0000-0000-000091450000}"/>
    <cellStyle name="SAPBEXHLevel0 2 2 6" xfId="20974" xr:uid="{2CC52F33-4FE9-4379-B990-E0ACAD1FD9C7}"/>
    <cellStyle name="SAPBEXHLevel0 2 2 7" xfId="27863" xr:uid="{BEEE887D-470D-47A3-B2B0-E9A020CCE27E}"/>
    <cellStyle name="SAPBEXHLevel0 2 2 8" xfId="29353" xr:uid="{2B29B7CE-F205-43CC-9096-37F159249252}"/>
    <cellStyle name="SAPBEXHLevel0 2 3" xfId="18557" xr:uid="{00000000-0005-0000-0000-000095450000}"/>
    <cellStyle name="SAPBEXHLevel0 2 3 2" xfId="18558" xr:uid="{00000000-0005-0000-0000-000096450000}"/>
    <cellStyle name="SAPBEXHLevel0 2 3 3" xfId="18559" xr:uid="{00000000-0005-0000-0000-000097450000}"/>
    <cellStyle name="SAPBEXHLevel0 2 3 3 2" xfId="20336" xr:uid="{00000000-0005-0000-0000-000097450000}"/>
    <cellStyle name="SAPBEXHLevel0 2 3 3 2 2" xfId="28722" xr:uid="{F82C07E2-9148-42B2-8933-0E72969FBBCD}"/>
    <cellStyle name="SAPBEXHLevel0 2 3 3 2 3" xfId="30130" xr:uid="{838AB609-7E41-42B6-B07D-472D8759AD32}"/>
    <cellStyle name="SAPBEXHLevel0 2 3 3 2 4" xfId="30651" xr:uid="{163E6569-C55F-4C8B-A3B5-A312B2DA607D}"/>
    <cellStyle name="SAPBEXHLevel0 2 3 3 2 5" xfId="31156" xr:uid="{919DA547-583A-4E68-B42F-6706800F99E0}"/>
    <cellStyle name="SAPBEXHLevel0 2 3 3 2 6" xfId="31442" xr:uid="{25A491EA-FA06-4BD4-92E1-14E91BEDBF5E}"/>
    <cellStyle name="SAPBEXHLevel0 2 3 3 3" xfId="28164" xr:uid="{EA2E1E63-A3F6-4958-A026-92C04E99A30D}"/>
    <cellStyle name="SAPBEXHLevel0 2 3 3 4" xfId="29666" xr:uid="{73C88229-D756-4583-A03B-AC17B131EF31}"/>
    <cellStyle name="SAPBEXHLevel0 2 3 3 5" xfId="27201" xr:uid="{5D4C4FBA-F811-43D5-BF55-07468883B9CF}"/>
    <cellStyle name="SAPBEXHLevel0 2 3 3 6" xfId="29107" xr:uid="{1AF23052-E93F-423D-A69F-447F740E1483}"/>
    <cellStyle name="SAPBEXHLevel0 2 3 4" xfId="18560" xr:uid="{00000000-0005-0000-0000-000098450000}"/>
    <cellStyle name="SAPBEXHLevel0 2 4" xfId="18561" xr:uid="{00000000-0005-0000-0000-000099450000}"/>
    <cellStyle name="SAPBEXHLevel0 2 4 2" xfId="18562" xr:uid="{00000000-0005-0000-0000-00009A450000}"/>
    <cellStyle name="SAPBEXHLevel0 2 4 2 2" xfId="18563" xr:uid="{00000000-0005-0000-0000-00009B450000}"/>
    <cellStyle name="SAPBEXHLevel0 2 4 2 3" xfId="20337" xr:uid="{00000000-0005-0000-0000-00009A450000}"/>
    <cellStyle name="SAPBEXHLevel0 2 4 2 3 2" xfId="28723" xr:uid="{D114A5D5-8B4E-4432-973A-E4E068A247A4}"/>
    <cellStyle name="SAPBEXHLevel0 2 4 2 3 3" xfId="30131" xr:uid="{A05C38E7-6594-47C6-8B90-921A3E01340D}"/>
    <cellStyle name="SAPBEXHLevel0 2 4 2 3 4" xfId="30652" xr:uid="{13D2BFD5-1FDF-4A99-BDDC-8DBAE1310DEE}"/>
    <cellStyle name="SAPBEXHLevel0 2 4 2 4" xfId="28165" xr:uid="{10BDC438-2BC9-408D-B481-5929AA3496EC}"/>
    <cellStyle name="SAPBEXHLevel0 2 4 2 5" xfId="29667" xr:uid="{FDA22A12-40C1-4457-8075-5ABD688BD708}"/>
    <cellStyle name="SAPBEXHLevel0 2 4 2 6" xfId="27198" xr:uid="{45ACC92C-ED69-49F8-A059-5243A9924A83}"/>
    <cellStyle name="SAPBEXHLevel0 2 4 3" xfId="18564" xr:uid="{00000000-0005-0000-0000-00009C450000}"/>
    <cellStyle name="SAPBEXHLevel0 2 5" xfId="18565" xr:uid="{00000000-0005-0000-0000-00009D450000}"/>
    <cellStyle name="SAPBEXHLevel0 2 5 2" xfId="18566" xr:uid="{00000000-0005-0000-0000-00009E450000}"/>
    <cellStyle name="SAPBEXHLevel0 2 5 2 2" xfId="20338" xr:uid="{00000000-0005-0000-0000-00009E450000}"/>
    <cellStyle name="SAPBEXHLevel0 2 5 2 2 2" xfId="28724" xr:uid="{6E4E833B-19E5-46EE-BB78-EC0552AC1102}"/>
    <cellStyle name="SAPBEXHLevel0 2 5 2 2 3" xfId="30132" xr:uid="{4CB3BE93-6C32-46A3-AB44-54C10CCE45DC}"/>
    <cellStyle name="SAPBEXHLevel0 2 5 2 2 4" xfId="30653" xr:uid="{375BF879-6E6E-41F4-A6D7-1FFD0C175B52}"/>
    <cellStyle name="SAPBEXHLevel0 2 5 2 2 5" xfId="31157" xr:uid="{093CBDA9-7336-4F31-8FB0-55A44DAD67D8}"/>
    <cellStyle name="SAPBEXHLevel0 2 5 2 2 6" xfId="31443" xr:uid="{BFD779D8-5133-40CF-B3AD-196EFDE2A8CC}"/>
    <cellStyle name="SAPBEXHLevel0 2 5 2 3" xfId="28166" xr:uid="{55FC03C5-7ACA-4317-A2BC-8D4566B09E64}"/>
    <cellStyle name="SAPBEXHLevel0 2 5 2 4" xfId="29668" xr:uid="{8F6845F1-9A57-44C7-A8D2-1CD6A6C62041}"/>
    <cellStyle name="SAPBEXHLevel0 2 5 2 5" xfId="27197" xr:uid="{D2D5A54E-E484-492C-A2ED-31D5A9F18F98}"/>
    <cellStyle name="SAPBEXHLevel0 2 5 2 6" xfId="29106" xr:uid="{A7521889-0480-4D84-A0A5-A776C1D9B60E}"/>
    <cellStyle name="SAPBEXHLevel0 2 6" xfId="18567" xr:uid="{00000000-0005-0000-0000-00009F450000}"/>
    <cellStyle name="SAPBEXHLevel0 2 6 2" xfId="20339" xr:uid="{00000000-0005-0000-0000-00009F450000}"/>
    <cellStyle name="SAPBEXHLevel0 2 6 2 2" xfId="28725" xr:uid="{94804E32-B066-426E-BD44-BAE2A7AE3D3C}"/>
    <cellStyle name="SAPBEXHLevel0 2 6 2 3" xfId="30133" xr:uid="{DA003180-08F4-43F5-A3F1-FB51B2E7C5D5}"/>
    <cellStyle name="SAPBEXHLevel0 2 6 2 4" xfId="30654" xr:uid="{40EACE73-9AE7-41EF-B577-97C7ED448E71}"/>
    <cellStyle name="SAPBEXHLevel0 2 6 2 5" xfId="31158" xr:uid="{1176ECD2-1333-4DA4-ADFC-56016B582F46}"/>
    <cellStyle name="SAPBEXHLevel0 2 6 2 6" xfId="31444" xr:uid="{70521955-A3BB-473F-B17E-1FCFB4EBE200}"/>
    <cellStyle name="SAPBEXHLevel0 2 6 3" xfId="28167" xr:uid="{81D4204B-09D5-4B76-A1B6-62299AB1E341}"/>
    <cellStyle name="SAPBEXHLevel0 2 6 4" xfId="29669" xr:uid="{48D59DB3-03AB-4566-B82F-5AC3D3F519C6}"/>
    <cellStyle name="SAPBEXHLevel0 2 6 5" xfId="27196" xr:uid="{CD2A80C6-D7C5-4A03-9223-8DEEB1D1332F}"/>
    <cellStyle name="SAPBEXHLevel0 2 6 6" xfId="29105" xr:uid="{895FC213-A955-4A3B-93F4-5F0A60E1CA3D}"/>
    <cellStyle name="SAPBEXHLevel0 2 7" xfId="18568" xr:uid="{00000000-0005-0000-0000-0000A0450000}"/>
    <cellStyle name="SAPBEXHLevel0 2 8" xfId="18552" xr:uid="{00000000-0005-0000-0000-000090450000}"/>
    <cellStyle name="SAPBEXHLevel0 2 9" xfId="20878" xr:uid="{47748A8A-5CC1-4963-BF39-B930A75D815E}"/>
    <cellStyle name="SAPBEXHLevel0 3" xfId="2901" xr:uid="{00000000-0005-0000-0000-0000610A0000}"/>
    <cellStyle name="SAPBEXHLevel0 3 2" xfId="18570" xr:uid="{00000000-0005-0000-0000-0000A2450000}"/>
    <cellStyle name="SAPBEXHLevel0 3 2 2" xfId="18571" xr:uid="{00000000-0005-0000-0000-0000A3450000}"/>
    <cellStyle name="SAPBEXHLevel0 3 2 2 2" xfId="20340" xr:uid="{00000000-0005-0000-0000-0000A3450000}"/>
    <cellStyle name="SAPBEXHLevel0 3 2 2 2 2" xfId="28726" xr:uid="{5557E8B3-C180-491D-884C-0AB11451DB53}"/>
    <cellStyle name="SAPBEXHLevel0 3 2 2 2 3" xfId="30134" xr:uid="{718B45D0-CC3E-4D7A-88CB-815128D0D917}"/>
    <cellStyle name="SAPBEXHLevel0 3 2 2 2 4" xfId="30655" xr:uid="{BBB54845-2CF2-4C90-8CE8-3E3FC9568822}"/>
    <cellStyle name="SAPBEXHLevel0 3 2 2 2 5" xfId="31159" xr:uid="{53676B07-BEEF-4003-8C83-A60BF8FC85B0}"/>
    <cellStyle name="SAPBEXHLevel0 3 2 2 2 6" xfId="31445" xr:uid="{EA8A404C-E5B7-49B9-8848-7B7E24D227B9}"/>
    <cellStyle name="SAPBEXHLevel0 3 2 2 3" xfId="29670" xr:uid="{1563B0A9-06E9-43C2-8F65-4F8E291CEF28}"/>
    <cellStyle name="SAPBEXHLevel0 3 2 2 4" xfId="27193" xr:uid="{B847E0B0-EB91-42BB-AA8E-348E104029DD}"/>
    <cellStyle name="SAPBEXHLevel0 3 2 2 5" xfId="29104" xr:uid="{7B470BE5-73D6-4ADE-8297-C1421B688F0D}"/>
    <cellStyle name="SAPBEXHLevel0 3 2 2 6" xfId="26520" xr:uid="{A633938B-FDA3-4727-B33D-5F97FA08C2D2}"/>
    <cellStyle name="SAPBEXHLevel0 3 3" xfId="18572" xr:uid="{00000000-0005-0000-0000-0000A4450000}"/>
    <cellStyle name="SAPBEXHLevel0 3 3 2" xfId="18573" xr:uid="{00000000-0005-0000-0000-0000A5450000}"/>
    <cellStyle name="SAPBEXHLevel0 3 3 2 2" xfId="20342" xr:uid="{00000000-0005-0000-0000-0000A5450000}"/>
    <cellStyle name="SAPBEXHLevel0 3 3 2 2 2" xfId="28728" xr:uid="{57529212-9313-46E5-9294-2B75E841EDE2}"/>
    <cellStyle name="SAPBEXHLevel0 3 3 2 2 3" xfId="30136" xr:uid="{0DDF759B-F428-46F5-9883-85BC68B3E3FD}"/>
    <cellStyle name="SAPBEXHLevel0 3 3 2 2 4" xfId="30657" xr:uid="{8F42BC22-EC60-4606-A35E-533F18DCCE90}"/>
    <cellStyle name="SAPBEXHLevel0 3 3 2 2 5" xfId="31160" xr:uid="{F3D491BB-67C1-4437-85AE-7E1CE0329F9C}"/>
    <cellStyle name="SAPBEXHLevel0 3 3 2 2 6" xfId="31446" xr:uid="{7C66E261-BF0B-418C-8311-120C70BF56F2}"/>
    <cellStyle name="SAPBEXHLevel0 3 3 2 3" xfId="29672" xr:uid="{A6FC031A-3275-4B05-82C0-43D14B31A747}"/>
    <cellStyle name="SAPBEXHLevel0 3 3 2 4" xfId="27191" xr:uid="{C5948297-9D2D-432E-8DFE-801731CBEAA0}"/>
    <cellStyle name="SAPBEXHLevel0 3 3 2 5" xfId="29103" xr:uid="{30AE5165-BA24-43DE-8496-2EA7DB185382}"/>
    <cellStyle name="SAPBEXHLevel0 3 3 2 6" xfId="20816" xr:uid="{BC6663C8-D925-44FE-9943-73440FCCB863}"/>
    <cellStyle name="SAPBEXHLevel0 3 3 3" xfId="20341" xr:uid="{00000000-0005-0000-0000-0000A4450000}"/>
    <cellStyle name="SAPBEXHLevel0 3 3 3 2" xfId="28727" xr:uid="{92F28D32-0CB3-498C-A259-D11EC1186A5E}"/>
    <cellStyle name="SAPBEXHLevel0 3 3 3 3" xfId="30135" xr:uid="{AF99E25F-0C38-4A5E-8A3F-8851E6AB6DF0}"/>
    <cellStyle name="SAPBEXHLevel0 3 3 3 4" xfId="30656" xr:uid="{92F23C17-1626-4866-82AB-1D0389CA68C5}"/>
    <cellStyle name="SAPBEXHLevel0 3 3 4" xfId="28168" xr:uid="{DB2DAC6F-DACA-469E-BD68-119BF24742FF}"/>
    <cellStyle name="SAPBEXHLevel0 3 3 5" xfId="29671" xr:uid="{F3601238-C5BE-4369-89DD-0C17861177E8}"/>
    <cellStyle name="SAPBEXHLevel0 3 3 6" xfId="27192" xr:uid="{07B6CFF0-9C08-4913-A2E7-96ED3EEBD20E}"/>
    <cellStyle name="SAPBEXHLevel0 3 4" xfId="18574" xr:uid="{00000000-0005-0000-0000-0000A6450000}"/>
    <cellStyle name="SAPBEXHLevel0 3 4 2" xfId="20343" xr:uid="{00000000-0005-0000-0000-0000A6450000}"/>
    <cellStyle name="SAPBEXHLevel0 3 4 2 2" xfId="28729" xr:uid="{1770EBDD-537A-4275-8933-7E0A20B4E4D5}"/>
    <cellStyle name="SAPBEXHLevel0 3 4 2 3" xfId="30137" xr:uid="{67577FB9-E4B5-4357-8110-CF22A52F1014}"/>
    <cellStyle name="SAPBEXHLevel0 3 4 2 4" xfId="30658" xr:uid="{B414D1C4-D694-48C9-BD68-FE74DDA08B4C}"/>
    <cellStyle name="SAPBEXHLevel0 3 4 2 5" xfId="31161" xr:uid="{63E114B5-E396-43EE-B97D-AC634EA614AB}"/>
    <cellStyle name="SAPBEXHLevel0 3 4 2 6" xfId="31447" xr:uid="{543562F0-C7FD-438A-82A3-675AC9E716F5}"/>
    <cellStyle name="SAPBEXHLevel0 3 4 3" xfId="29673" xr:uid="{58691790-50F4-40F0-9735-1C7757E63FAF}"/>
    <cellStyle name="SAPBEXHLevel0 3 4 4" xfId="27190" xr:uid="{D22B1B3A-A658-4024-9E67-285ECF278DF5}"/>
    <cellStyle name="SAPBEXHLevel0 3 4 5" xfId="29102" xr:uid="{5F13C071-F952-4196-95F7-4479682D511D}"/>
    <cellStyle name="SAPBEXHLevel0 3 4 6" xfId="26519" xr:uid="{CBE4EA6B-0153-493F-BE8C-49F0E10A649F}"/>
    <cellStyle name="SAPBEXHLevel0 3 5" xfId="18575" xr:uid="{00000000-0005-0000-0000-0000A7450000}"/>
    <cellStyle name="SAPBEXHLevel0 3 6" xfId="18569" xr:uid="{00000000-0005-0000-0000-0000A1450000}"/>
    <cellStyle name="SAPBEXHLevel0 3 7" xfId="20973" xr:uid="{E3E68023-C5A4-4552-AAC9-9AE40106F86D}"/>
    <cellStyle name="SAPBEXHLevel0 3 8" xfId="27864" xr:uid="{378A5AD0-8F11-4A5F-B07F-F6BB202B1DE2}"/>
    <cellStyle name="SAPBEXHLevel0 3 9" xfId="29354" xr:uid="{605344A8-E857-48A5-84F4-89C25C6D7FFD}"/>
    <cellStyle name="SAPBEXHLevel0 4" xfId="18576" xr:uid="{00000000-0005-0000-0000-0000A8450000}"/>
    <cellStyle name="SAPBEXHLevel0 4 2" xfId="18577" xr:uid="{00000000-0005-0000-0000-0000A9450000}"/>
    <cellStyle name="SAPBEXHLevel0 4 2 2" xfId="20344" xr:uid="{00000000-0005-0000-0000-0000A9450000}"/>
    <cellStyle name="SAPBEXHLevel0 4 2 2 2" xfId="28730" xr:uid="{963BE58E-6499-4683-A480-55072C06F492}"/>
    <cellStyle name="SAPBEXHLevel0 4 2 2 3" xfId="30138" xr:uid="{ECC64A12-D1B0-485B-94B4-E9F3E600738C}"/>
    <cellStyle name="SAPBEXHLevel0 4 2 2 4" xfId="30659" xr:uid="{FF439B18-CD55-4EF4-A027-912C44EFB10F}"/>
    <cellStyle name="SAPBEXHLevel0 4 2 2 5" xfId="31162" xr:uid="{DED61B7B-AF10-4D39-928B-CD0ACB56743B}"/>
    <cellStyle name="SAPBEXHLevel0 4 2 2 6" xfId="31448" xr:uid="{9270BED6-142F-4C46-ACF9-821E07281DD2}"/>
    <cellStyle name="SAPBEXHLevel0 4 2 3" xfId="29674" xr:uid="{5240B696-6921-4E33-90DF-287EA3F2A386}"/>
    <cellStyle name="SAPBEXHLevel0 4 2 4" xfId="27188" xr:uid="{365A941D-15F4-4F3B-A21C-BA4F8789BD47}"/>
    <cellStyle name="SAPBEXHLevel0 4 2 5" xfId="29101" xr:uid="{6FA01D33-6EDE-46A1-B7E5-D34A4CB17FCC}"/>
    <cellStyle name="SAPBEXHLevel0 4 2 6" xfId="26518" xr:uid="{5EEA0B4C-1CF2-4C45-8D74-0F53A59DD0AA}"/>
    <cellStyle name="SAPBEXHLevel0 5" xfId="18578" xr:uid="{00000000-0005-0000-0000-0000AA450000}"/>
    <cellStyle name="SAPBEXHLevel0 5 2" xfId="18579" xr:uid="{00000000-0005-0000-0000-0000AB450000}"/>
    <cellStyle name="SAPBEXHLevel0 5 2 2" xfId="20346" xr:uid="{00000000-0005-0000-0000-0000AB450000}"/>
    <cellStyle name="SAPBEXHLevel0 5 2 2 2" xfId="28732" xr:uid="{3171D5D3-A82F-454E-BBF2-881AF653E6C9}"/>
    <cellStyle name="SAPBEXHLevel0 5 2 2 3" xfId="30140" xr:uid="{BE232A30-8422-4673-801F-33B4675A6BCA}"/>
    <cellStyle name="SAPBEXHLevel0 5 2 2 4" xfId="30661" xr:uid="{73A3E0E2-889F-401E-B481-E8A7A6612B8F}"/>
    <cellStyle name="SAPBEXHLevel0 5 2 2 5" xfId="31164" xr:uid="{3DC46E84-E31E-448C-8752-F2AEB739AD1A}"/>
    <cellStyle name="SAPBEXHLevel0 5 2 2 6" xfId="31450" xr:uid="{CAEEB1C6-3BAF-4DE1-8E8B-7333456C3D84}"/>
    <cellStyle name="SAPBEXHLevel0 5 2 3" xfId="29676" xr:uid="{8D83B4BE-7879-441E-A293-E72FE0823C90}"/>
    <cellStyle name="SAPBEXHLevel0 5 2 4" xfId="27186" xr:uid="{B4671CD6-7A81-42AD-9B95-BB94E865DDAE}"/>
    <cellStyle name="SAPBEXHLevel0 5 2 5" xfId="29099" xr:uid="{28CECD15-1314-44DE-BE52-BD51DC86C585}"/>
    <cellStyle name="SAPBEXHLevel0 5 2 6" xfId="20815" xr:uid="{5702398B-7A30-4796-9AB1-F28B355DAA53}"/>
    <cellStyle name="SAPBEXHLevel0 5 3" xfId="20345" xr:uid="{00000000-0005-0000-0000-0000AA450000}"/>
    <cellStyle name="SAPBEXHLevel0 5 3 2" xfId="28731" xr:uid="{4D02A1BB-EB76-4E93-AD6E-9A28D94082F6}"/>
    <cellStyle name="SAPBEXHLevel0 5 3 3" xfId="30139" xr:uid="{A56E22D8-BBDC-418F-9167-EEB9D4830FAD}"/>
    <cellStyle name="SAPBEXHLevel0 5 3 4" xfId="30660" xr:uid="{4AF1561A-9D78-4D54-AC38-58817C09C5D9}"/>
    <cellStyle name="SAPBEXHLevel0 5 3 5" xfId="31163" xr:uid="{C87EA1A1-9C2E-45F9-8770-67DB1CC9ABFD}"/>
    <cellStyle name="SAPBEXHLevel0 5 3 6" xfId="31449" xr:uid="{0AC0F5C7-40CF-4436-A403-CED65E36F1E5}"/>
    <cellStyle name="SAPBEXHLevel0 5 4" xfId="29675" xr:uid="{C045A7BC-78F1-4777-AA9A-C35F067ACE97}"/>
    <cellStyle name="SAPBEXHLevel0 5 5" xfId="27187" xr:uid="{E8B14856-D343-4047-B1BE-226634E5F68F}"/>
    <cellStyle name="SAPBEXHLevel0 5 6" xfId="29100" xr:uid="{C3BAA1AB-48B7-4D60-AF28-E99135413F6C}"/>
    <cellStyle name="SAPBEXHLevel0 5 7" xfId="26517" xr:uid="{B3648D62-2734-4042-9C4C-B27B3033E585}"/>
    <cellStyle name="SAPBEXHLevel0 6" xfId="18580" xr:uid="{00000000-0005-0000-0000-0000AC450000}"/>
    <cellStyle name="SAPBEXHLevel0 7" xfId="18551" xr:uid="{00000000-0005-0000-0000-00008F450000}"/>
    <cellStyle name="SAPBEXHLevel0 8" xfId="20877" xr:uid="{CB3A5856-E925-4E4E-96A2-BE3E1942D78C}"/>
    <cellStyle name="SAPBEXHLevel0 9" xfId="27966" xr:uid="{1F9203F1-9486-454C-B53D-6C496786602D}"/>
    <cellStyle name="SAPBEXHLevel0_2010-2012 Program Workbook Completed_Incent_V2" xfId="2694" xr:uid="{00000000-0005-0000-0000-0000620A0000}"/>
    <cellStyle name="SAPBEXHLevel0X" xfId="2695" xr:uid="{00000000-0005-0000-0000-0000630A0000}"/>
    <cellStyle name="SAPBEXHLevel0X 10" xfId="29434" xr:uid="{BB8051FC-0B3B-459F-912A-9FB64F8537D2}"/>
    <cellStyle name="SAPBEXHLevel0X 11" xfId="20656" xr:uid="{10CBA2DF-16D0-4360-BE03-1628FD302C21}"/>
    <cellStyle name="SAPBEXHLevel0X 12" xfId="29015" xr:uid="{7554B3C0-B4F2-45A9-A274-D62099EEE9BD}"/>
    <cellStyle name="SAPBEXHLevel0X 2" xfId="2696" xr:uid="{00000000-0005-0000-0000-0000640A0000}"/>
    <cellStyle name="SAPBEXHLevel0X 2 10" xfId="29013" xr:uid="{388F155D-6209-47B8-BA5F-D328AF35B932}"/>
    <cellStyle name="SAPBEXHLevel0X 2 2" xfId="2697" xr:uid="{00000000-0005-0000-0000-0000650A0000}"/>
    <cellStyle name="SAPBEXHLevel0X 2 2 2" xfId="18584" xr:uid="{00000000-0005-0000-0000-0000B1450000}"/>
    <cellStyle name="SAPBEXHLevel0X 2 2 2 2" xfId="18585" xr:uid="{00000000-0005-0000-0000-0000B2450000}"/>
    <cellStyle name="SAPBEXHLevel0X 2 2 2 3" xfId="20347" xr:uid="{00000000-0005-0000-0000-0000B1450000}"/>
    <cellStyle name="SAPBEXHLevel0X 2 2 2 3 2" xfId="28733" xr:uid="{B9EFA703-59D9-4445-8F2E-3A6D329BAABA}"/>
    <cellStyle name="SAPBEXHLevel0X 2 2 2 3 3" xfId="30141" xr:uid="{E070B2FD-BD0E-4F86-B5AA-FBCD2CDF0ED1}"/>
    <cellStyle name="SAPBEXHLevel0X 2 2 2 3 4" xfId="30662" xr:uid="{64147B89-A2BA-4AB1-9BBC-40E05E8B3FFB}"/>
    <cellStyle name="SAPBEXHLevel0X 2 2 2 3 5" xfId="31165" xr:uid="{8251AC35-4665-4989-80B2-9F3F2CB35E9E}"/>
    <cellStyle name="SAPBEXHLevel0X 2 2 2 3 6" xfId="31451" xr:uid="{7CA53EBC-A321-4830-A9B4-05AC71EDA880}"/>
    <cellStyle name="SAPBEXHLevel0X 2 2 2 4" xfId="29677" xr:uid="{B4C7F123-4AC6-422D-90FF-A6CD78DF147C}"/>
    <cellStyle name="SAPBEXHLevel0X 2 2 2 5" xfId="27183" xr:uid="{7244F734-2D5B-417B-9B38-2868AB7A02B6}"/>
    <cellStyle name="SAPBEXHLevel0X 2 2 2 6" xfId="29098" xr:uid="{ACA03C75-D736-4DF5-AF2E-31A2BBAF1464}"/>
    <cellStyle name="SAPBEXHLevel0X 2 2 2 7" xfId="26516" xr:uid="{1E3DAED4-7978-4C73-8325-CB871FB471B7}"/>
    <cellStyle name="SAPBEXHLevel0X 2 2 3" xfId="18586" xr:uid="{00000000-0005-0000-0000-0000B3450000}"/>
    <cellStyle name="SAPBEXHLevel0X 2 2 4" xfId="18583" xr:uid="{00000000-0005-0000-0000-0000B0450000}"/>
    <cellStyle name="SAPBEXHLevel0X 2 2 5" xfId="27962" xr:uid="{D6644D4A-CC67-4FAF-BAE6-9BD13FDB6F72}"/>
    <cellStyle name="SAPBEXHLevel0X 2 2 6" xfId="29432" xr:uid="{0E5BAB27-7B67-4DB2-854D-A92DEFF8750E}"/>
    <cellStyle name="SAPBEXHLevel0X 2 2 7" xfId="20605" xr:uid="{CB3D5912-F0E0-4E97-85C2-51A3AEB5E6C1}"/>
    <cellStyle name="SAPBEXHLevel0X 2 2 8" xfId="29283" xr:uid="{D341B096-C22C-4F1B-B697-E2511D2322F9}"/>
    <cellStyle name="SAPBEXHLevel0X 2 3" xfId="18587" xr:uid="{00000000-0005-0000-0000-0000B4450000}"/>
    <cellStyle name="SAPBEXHLevel0X 2 3 2" xfId="18588" xr:uid="{00000000-0005-0000-0000-0000B5450000}"/>
    <cellStyle name="SAPBEXHLevel0X 2 3 2 2" xfId="20348" xr:uid="{00000000-0005-0000-0000-0000B5450000}"/>
    <cellStyle name="SAPBEXHLevel0X 2 3 2 2 2" xfId="28734" xr:uid="{92474731-F576-49CE-AE89-5F791F46A20B}"/>
    <cellStyle name="SAPBEXHLevel0X 2 3 2 2 3" xfId="30142" xr:uid="{E04ECDA6-DB04-41DA-9F5C-8A0C8359A12D}"/>
    <cellStyle name="SAPBEXHLevel0X 2 3 2 2 4" xfId="30663" xr:uid="{A5E8DB89-F0AD-4893-8DE4-25B288482E57}"/>
    <cellStyle name="SAPBEXHLevel0X 2 3 2 2 5" xfId="31166" xr:uid="{51530163-A402-4228-858D-5D3CDF567CDD}"/>
    <cellStyle name="SAPBEXHLevel0X 2 3 2 2 6" xfId="31452" xr:uid="{4F066EBF-B7A5-40DD-935D-63B1DD5CEB7A}"/>
    <cellStyle name="SAPBEXHLevel0X 2 3 2 3" xfId="29678" xr:uid="{34052EF2-B712-4F75-8DC6-155476D42D0A}"/>
    <cellStyle name="SAPBEXHLevel0X 2 3 2 4" xfId="27180" xr:uid="{A14087B6-D57A-40CF-9499-28A9DF5BB2BA}"/>
    <cellStyle name="SAPBEXHLevel0X 2 3 2 5" xfId="29097" xr:uid="{2727AF1E-BE07-4FB5-B6DA-270BA8A572F8}"/>
    <cellStyle name="SAPBEXHLevel0X 2 3 2 6" xfId="20814" xr:uid="{5FFAA9A4-9420-400A-AA29-3B5C40B1D1B7}"/>
    <cellStyle name="SAPBEXHLevel0X 2 4" xfId="18589" xr:uid="{00000000-0005-0000-0000-0000B6450000}"/>
    <cellStyle name="SAPBEXHLevel0X 2 4 2" xfId="20349" xr:uid="{00000000-0005-0000-0000-0000B6450000}"/>
    <cellStyle name="SAPBEXHLevel0X 2 4 2 2" xfId="28735" xr:uid="{02EA7F8D-6BE9-44B0-9446-49E29B1892A9}"/>
    <cellStyle name="SAPBEXHLevel0X 2 4 2 3" xfId="30143" xr:uid="{5ECAFF52-49D6-4D2E-9829-746FDEE9B4E1}"/>
    <cellStyle name="SAPBEXHLevel0X 2 4 2 4" xfId="30664" xr:uid="{5CCD6B51-D32B-4FD0-9CC2-B994287A3BEF}"/>
    <cellStyle name="SAPBEXHLevel0X 2 4 2 5" xfId="31167" xr:uid="{3F659B3B-07EC-44FA-9364-1EBB7DBAA205}"/>
    <cellStyle name="SAPBEXHLevel0X 2 4 2 6" xfId="31453" xr:uid="{62DAFF67-1EF0-4001-BFE4-54B1EC5E92D3}"/>
    <cellStyle name="SAPBEXHLevel0X 2 4 3" xfId="29679" xr:uid="{46FE64B3-B683-4F15-81AA-731C00EF3895}"/>
    <cellStyle name="SAPBEXHLevel0X 2 4 4" xfId="27179" xr:uid="{F894AC78-DA30-4241-B145-08D0F5430372}"/>
    <cellStyle name="SAPBEXHLevel0X 2 4 5" xfId="29096" xr:uid="{83B5F1C8-B1EF-41D7-B31E-286ECD5037DF}"/>
    <cellStyle name="SAPBEXHLevel0X 2 4 6" xfId="26515" xr:uid="{86E1D107-A86A-4399-A34D-06CE6EDAB366}"/>
    <cellStyle name="SAPBEXHLevel0X 2 5" xfId="18590" xr:uid="{00000000-0005-0000-0000-0000B7450000}"/>
    <cellStyle name="SAPBEXHLevel0X 2 6" xfId="18582" xr:uid="{00000000-0005-0000-0000-0000AF450000}"/>
    <cellStyle name="SAPBEXHLevel0X 2 7" xfId="27963" xr:uid="{17DB4E3B-B1DC-40A9-AD01-3D20A0C0E9E9}"/>
    <cellStyle name="SAPBEXHLevel0X 2 8" xfId="29433" xr:uid="{148FEB03-D271-4A42-8C9E-5B2D8813B79E}"/>
    <cellStyle name="SAPBEXHLevel0X 2 9" xfId="27743" xr:uid="{3D9FC4D6-84E4-49CE-98A6-ACAE17257ABB}"/>
    <cellStyle name="SAPBEXHLevel0X 3" xfId="2698" xr:uid="{00000000-0005-0000-0000-0000660A0000}"/>
    <cellStyle name="SAPBEXHLevel0X 3 10" xfId="29286" xr:uid="{0FCB5824-CCC0-41F9-AC8E-018A80A97C28}"/>
    <cellStyle name="SAPBEXHLevel0X 3 2" xfId="2699" xr:uid="{00000000-0005-0000-0000-0000670A0000}"/>
    <cellStyle name="SAPBEXHLevel0X 3 2 2" xfId="18593" xr:uid="{00000000-0005-0000-0000-0000BA450000}"/>
    <cellStyle name="SAPBEXHLevel0X 3 2 2 2" xfId="20350" xr:uid="{00000000-0005-0000-0000-0000BA450000}"/>
    <cellStyle name="SAPBEXHLevel0X 3 2 2 2 2" xfId="28736" xr:uid="{BBA57EA4-13F8-493B-9912-4C0D0C6DE6F0}"/>
    <cellStyle name="SAPBEXHLevel0X 3 2 2 2 3" xfId="30144" xr:uid="{FB84A5C4-89D9-4F42-B6E4-C31326E6DC7C}"/>
    <cellStyle name="SAPBEXHLevel0X 3 2 2 2 4" xfId="30665" xr:uid="{7DD3A3FE-3F3A-487B-A45C-BF6820E0C275}"/>
    <cellStyle name="SAPBEXHLevel0X 3 2 2 2 5" xfId="31168" xr:uid="{E7DDE7F8-9270-4AE0-9BAA-A9CB6A0317C6}"/>
    <cellStyle name="SAPBEXHLevel0X 3 2 2 2 6" xfId="31454" xr:uid="{920ECF29-693E-4A4F-9F69-D0DB8494D28A}"/>
    <cellStyle name="SAPBEXHLevel0X 3 2 2 3" xfId="29680" xr:uid="{428777B0-2D0E-447F-BAC8-B423473720E1}"/>
    <cellStyle name="SAPBEXHLevel0X 3 2 2 4" xfId="27177" xr:uid="{E4C37F8E-432E-497F-900F-33A28FC49FA4}"/>
    <cellStyle name="SAPBEXHLevel0X 3 2 2 5" xfId="29095" xr:uid="{C2BA03E3-3EB8-4A2D-BBDA-3E64CE3912B1}"/>
    <cellStyle name="SAPBEXHLevel0X 3 2 2 6" xfId="26514" xr:uid="{BC8A9867-A84A-47F6-A4C0-0F8ACB3A4EF2}"/>
    <cellStyle name="SAPBEXHLevel0X 3 2 3" xfId="18592" xr:uid="{00000000-0005-0000-0000-0000B9450000}"/>
    <cellStyle name="SAPBEXHLevel0X 3 2 4" xfId="20879" xr:uid="{F5CF4FC8-7E30-4BBF-A74A-03725111DDB0}"/>
    <cellStyle name="SAPBEXHLevel0X 3 2 5" xfId="27960" xr:uid="{3B05CC13-801E-4A2F-992A-31454E2ECB31}"/>
    <cellStyle name="SAPBEXHLevel0X 3 2 6" xfId="29430" xr:uid="{BDB42AC6-0BA9-424F-AFCE-5E85EE502302}"/>
    <cellStyle name="SAPBEXHLevel0X 3 2 7" xfId="20607" xr:uid="{E86E59EF-92C2-464C-AA70-AD3B063A37EC}"/>
    <cellStyle name="SAPBEXHLevel0X 3 2 8" xfId="29284" xr:uid="{31E6660F-CDAB-42E4-B238-3ED3ADBB0EB1}"/>
    <cellStyle name="SAPBEXHLevel0X 3 3" xfId="18594" xr:uid="{00000000-0005-0000-0000-0000BB450000}"/>
    <cellStyle name="SAPBEXHLevel0X 3 3 2" xfId="18595" xr:uid="{00000000-0005-0000-0000-0000BC450000}"/>
    <cellStyle name="SAPBEXHLevel0X 3 3 2 2" xfId="20352" xr:uid="{00000000-0005-0000-0000-0000BC450000}"/>
    <cellStyle name="SAPBEXHLevel0X 3 3 2 2 2" xfId="28738" xr:uid="{2DD61D1E-E05A-4BA8-8C2D-0C17DB5C3E0B}"/>
    <cellStyle name="SAPBEXHLevel0X 3 3 2 2 3" xfId="30146" xr:uid="{CC92839E-27DF-4844-9BF3-A00C0869549A}"/>
    <cellStyle name="SAPBEXHLevel0X 3 3 2 2 4" xfId="30667" xr:uid="{21DA872E-B914-4440-96D7-42CE92B813C0}"/>
    <cellStyle name="SAPBEXHLevel0X 3 3 2 2 5" xfId="31170" xr:uid="{2EF2FBC1-3B71-4BFD-B36D-72D516EBB05D}"/>
    <cellStyle name="SAPBEXHLevel0X 3 3 2 2 6" xfId="31456" xr:uid="{33E86791-7059-4187-AC77-87F40EB30390}"/>
    <cellStyle name="SAPBEXHLevel0X 3 3 2 3" xfId="29682" xr:uid="{F164167C-357C-4EFA-A79D-54A04D24FBBD}"/>
    <cellStyle name="SAPBEXHLevel0X 3 3 2 4" xfId="27175" xr:uid="{0FFB7F9A-3F21-4230-A7FA-17983F4791F9}"/>
    <cellStyle name="SAPBEXHLevel0X 3 3 2 5" xfId="29093" xr:uid="{D73AA840-E1E3-4148-AC96-6E3D83807720}"/>
    <cellStyle name="SAPBEXHLevel0X 3 3 2 6" xfId="26512" xr:uid="{FB950CA1-92B3-4112-82B1-7537548511A2}"/>
    <cellStyle name="SAPBEXHLevel0X 3 3 3" xfId="20351" xr:uid="{00000000-0005-0000-0000-0000BB450000}"/>
    <cellStyle name="SAPBEXHLevel0X 3 3 3 2" xfId="28737" xr:uid="{74676050-5D5A-422E-9204-BD7B8CA1BD4D}"/>
    <cellStyle name="SAPBEXHLevel0X 3 3 3 3" xfId="30145" xr:uid="{124BE9B4-42D2-4122-B89A-B2187826F122}"/>
    <cellStyle name="SAPBEXHLevel0X 3 3 3 4" xfId="30666" xr:uid="{E4E7363C-1057-4DB5-A1A4-2F3435CC7721}"/>
    <cellStyle name="SAPBEXHLevel0X 3 3 3 5" xfId="31169" xr:uid="{A8C23200-4FFC-46BC-B483-FD57159713FB}"/>
    <cellStyle name="SAPBEXHLevel0X 3 3 3 6" xfId="31455" xr:uid="{3C559301-9D11-4A9F-962B-F08971BEDCAE}"/>
    <cellStyle name="SAPBEXHLevel0X 3 3 4" xfId="29681" xr:uid="{3BBC4219-F5E0-4716-9ED0-132AF3FF7A8D}"/>
    <cellStyle name="SAPBEXHLevel0X 3 3 5" xfId="27176" xr:uid="{A238519C-E8CC-45F7-BFBE-4B456247EAD1}"/>
    <cellStyle name="SAPBEXHLevel0X 3 3 6" xfId="29094" xr:uid="{5341D33F-7F5D-4FF9-B385-F094D0AE5044}"/>
    <cellStyle name="SAPBEXHLevel0X 3 3 7" xfId="26513" xr:uid="{800748B8-2930-4040-A758-1DBF37363C90}"/>
    <cellStyle name="SAPBEXHLevel0X 3 4" xfId="18596" xr:uid="{00000000-0005-0000-0000-0000BD450000}"/>
    <cellStyle name="SAPBEXHLevel0X 3 4 2" xfId="20353" xr:uid="{00000000-0005-0000-0000-0000BD450000}"/>
    <cellStyle name="SAPBEXHLevel0X 3 4 2 2" xfId="28739" xr:uid="{1C30DC53-54D7-4FD2-B215-54E7A8098634}"/>
    <cellStyle name="SAPBEXHLevel0X 3 4 2 3" xfId="30147" xr:uid="{F01B9411-0C66-4254-9653-553AA42B6E41}"/>
    <cellStyle name="SAPBEXHLevel0X 3 4 2 4" xfId="30668" xr:uid="{A162F3DB-BEDE-462F-8BA4-8E01EB39FC1A}"/>
    <cellStyle name="SAPBEXHLevel0X 3 4 2 5" xfId="31171" xr:uid="{A01875E7-F0A8-4B81-AB04-7542D3FEE1D7}"/>
    <cellStyle name="SAPBEXHLevel0X 3 4 2 6" xfId="31457" xr:uid="{BB36F737-40E8-438E-A749-7A274F863AAC}"/>
    <cellStyle name="SAPBEXHLevel0X 3 4 3" xfId="29683" xr:uid="{8F6A762D-EBCB-4C0F-A0A6-AD2CF0839EF2}"/>
    <cellStyle name="SAPBEXHLevel0X 3 4 4" xfId="27174" xr:uid="{B361B68C-E21D-49FC-A44F-D9D7E449C7AD}"/>
    <cellStyle name="SAPBEXHLevel0X 3 4 5" xfId="29092" xr:uid="{F2F27B8D-4CDF-4766-8464-07D97D0D9279}"/>
    <cellStyle name="SAPBEXHLevel0X 3 4 6" xfId="20813" xr:uid="{5C8407AF-0D49-4181-B9B5-BD62EB828035}"/>
    <cellStyle name="SAPBEXHLevel0X 3 5" xfId="18597" xr:uid="{00000000-0005-0000-0000-0000BE450000}"/>
    <cellStyle name="SAPBEXHLevel0X 3 6" xfId="18591" xr:uid="{00000000-0005-0000-0000-0000B8450000}"/>
    <cellStyle name="SAPBEXHLevel0X 3 7" xfId="27961" xr:uid="{FB13F901-569E-4C88-AF79-10C889FFD435}"/>
    <cellStyle name="SAPBEXHLevel0X 3 8" xfId="29431" xr:uid="{99182F42-C322-44AB-ABD6-0F86B48154BB}"/>
    <cellStyle name="SAPBEXHLevel0X 3 9" xfId="28937" xr:uid="{E1A8ABDD-45D8-4234-9C8A-95308620B5F2}"/>
    <cellStyle name="SAPBEXHLevel0X 4" xfId="2700" xr:uid="{00000000-0005-0000-0000-0000680A0000}"/>
    <cellStyle name="SAPBEXHLevel0X 4 2" xfId="18599" xr:uid="{00000000-0005-0000-0000-0000C0450000}"/>
    <cellStyle name="SAPBEXHLevel0X 4 2 2" xfId="18600" xr:uid="{00000000-0005-0000-0000-0000C1450000}"/>
    <cellStyle name="SAPBEXHLevel0X 4 2 2 2" xfId="20355" xr:uid="{00000000-0005-0000-0000-0000C1450000}"/>
    <cellStyle name="SAPBEXHLevel0X 4 2 2 2 2" xfId="28741" xr:uid="{FC967AA2-FD55-4D76-B164-2BF1E324F911}"/>
    <cellStyle name="SAPBEXHLevel0X 4 2 2 2 3" xfId="30149" xr:uid="{65C2E346-00DC-4EC9-88A7-A1A5ABBD8B80}"/>
    <cellStyle name="SAPBEXHLevel0X 4 2 2 2 4" xfId="30670" xr:uid="{CB019360-DD9E-4F44-B446-4D4BEADD09B2}"/>
    <cellStyle name="SAPBEXHLevel0X 4 2 2 2 5" xfId="31173" xr:uid="{DF94FF24-A9B7-4DC3-B771-D6C0131EF9B4}"/>
    <cellStyle name="SAPBEXHLevel0X 4 2 2 2 6" xfId="31459" xr:uid="{8B5AA39D-EDCB-4069-A42A-8CB37981CA19}"/>
    <cellStyle name="SAPBEXHLevel0X 4 2 2 3" xfId="29685" xr:uid="{A84CA646-6842-4928-A302-0500369EF71C}"/>
    <cellStyle name="SAPBEXHLevel0X 4 2 2 4" xfId="27170" xr:uid="{552F7B16-F8C2-4022-83E1-1FF293255ED7}"/>
    <cellStyle name="SAPBEXHLevel0X 4 2 2 5" xfId="29090" xr:uid="{FD57AEBB-B3BF-4489-90B8-370E4D5C5EB2}"/>
    <cellStyle name="SAPBEXHLevel0X 4 2 2 6" xfId="20812" xr:uid="{0113E671-30D8-40AF-B022-8010A0758BF3}"/>
    <cellStyle name="SAPBEXHLevel0X 4 2 3" xfId="18601" xr:uid="{00000000-0005-0000-0000-0000C2450000}"/>
    <cellStyle name="SAPBEXHLevel0X 4 2 4" xfId="20354" xr:uid="{00000000-0005-0000-0000-0000C0450000}"/>
    <cellStyle name="SAPBEXHLevel0X 4 2 4 2" xfId="28740" xr:uid="{FCE83895-21BB-41D0-A83A-6484388CE48B}"/>
    <cellStyle name="SAPBEXHLevel0X 4 2 4 3" xfId="30148" xr:uid="{ABC5526E-C7F9-40DC-B264-9A0D5124CE4A}"/>
    <cellStyle name="SAPBEXHLevel0X 4 2 4 4" xfId="30669" xr:uid="{684545BC-0C72-4374-B52C-161185CFE682}"/>
    <cellStyle name="SAPBEXHLevel0X 4 2 4 5" xfId="31172" xr:uid="{6F876351-8773-41A6-9092-3D73CB9895D3}"/>
    <cellStyle name="SAPBEXHLevel0X 4 2 4 6" xfId="31458" xr:uid="{D9C59ED3-8A0C-4C23-812E-A92021169B0C}"/>
    <cellStyle name="SAPBEXHLevel0X 4 2 5" xfId="29684" xr:uid="{6AFA6651-3F07-44D9-A8E7-B9A184A05998}"/>
    <cellStyle name="SAPBEXHLevel0X 4 2 6" xfId="27171" xr:uid="{0150BB9D-5CEE-440C-849B-74B4D8817088}"/>
    <cellStyle name="SAPBEXHLevel0X 4 2 7" xfId="29091" xr:uid="{875C4EED-0D48-475E-BE16-5F3EC7522A3B}"/>
    <cellStyle name="SAPBEXHLevel0X 4 2 8" xfId="29499" xr:uid="{16D5DB11-BFF5-467E-9681-C832A85CD562}"/>
    <cellStyle name="SAPBEXHLevel0X 4 3" xfId="18602" xr:uid="{00000000-0005-0000-0000-0000C3450000}"/>
    <cellStyle name="SAPBEXHLevel0X 4 4" xfId="18598" xr:uid="{00000000-0005-0000-0000-0000BF450000}"/>
    <cellStyle name="SAPBEXHLevel0X 4 5" xfId="27959" xr:uid="{DD67DE90-722B-411F-AAB4-288D3D22602B}"/>
    <cellStyle name="SAPBEXHLevel0X 4 6" xfId="29429" xr:uid="{6222E7EA-73BB-48CA-BE57-F5187C59ABBB}"/>
    <cellStyle name="SAPBEXHLevel0X 4 7" xfId="28936" xr:uid="{52480D3B-5894-4D93-8096-5CDF1505CA6E}"/>
    <cellStyle name="SAPBEXHLevel0X 4 8" xfId="29285" xr:uid="{333FA159-7DEF-4708-91E1-4A769E59D022}"/>
    <cellStyle name="SAPBEXHLevel0X 5" xfId="18603" xr:uid="{00000000-0005-0000-0000-0000C4450000}"/>
    <cellStyle name="SAPBEXHLevel0X 5 2" xfId="18604" xr:uid="{00000000-0005-0000-0000-0000C5450000}"/>
    <cellStyle name="SAPBEXHLevel0X 5 2 2" xfId="20356" xr:uid="{00000000-0005-0000-0000-0000C5450000}"/>
    <cellStyle name="SAPBEXHLevel0X 5 2 2 2" xfId="28742" xr:uid="{4BBB9ACC-A571-4B8D-9DA2-9D21D2B1FADB}"/>
    <cellStyle name="SAPBEXHLevel0X 5 2 2 3" xfId="30150" xr:uid="{A2FB0779-DFC6-4206-88A7-F71770C14615}"/>
    <cellStyle name="SAPBEXHLevel0X 5 2 2 4" xfId="30671" xr:uid="{564E35FA-D839-46B0-9EFF-BD5EBCBC7F98}"/>
    <cellStyle name="SAPBEXHLevel0X 5 2 2 5" xfId="31174" xr:uid="{F7087821-8B4B-4D78-B313-2388B129BB52}"/>
    <cellStyle name="SAPBEXHLevel0X 5 2 2 6" xfId="31460" xr:uid="{09ADCE1B-708E-4B2A-B9EE-41386350B71D}"/>
    <cellStyle name="SAPBEXHLevel0X 5 2 3" xfId="29686" xr:uid="{4073AD50-49A7-494D-9FE1-CA69E04CD0FA}"/>
    <cellStyle name="SAPBEXHLevel0X 5 2 4" xfId="27169" xr:uid="{5695E910-BF53-48EA-BD39-36C5D031A60C}"/>
    <cellStyle name="SAPBEXHLevel0X 5 2 5" xfId="29089" xr:uid="{8758A8FC-DFE2-4341-B708-1927B6B743C5}"/>
    <cellStyle name="SAPBEXHLevel0X 5 2 6" xfId="26511" xr:uid="{73F11CA1-75CD-4F26-A323-B2AACB98227C}"/>
    <cellStyle name="SAPBEXHLevel0X 6" xfId="18605" xr:uid="{00000000-0005-0000-0000-0000C6450000}"/>
    <cellStyle name="SAPBEXHLevel0X 6 2" xfId="20357" xr:uid="{00000000-0005-0000-0000-0000C6450000}"/>
    <cellStyle name="SAPBEXHLevel0X 6 2 2" xfId="28743" xr:uid="{C580C2F2-D1BE-4672-B120-A479A7F47A93}"/>
    <cellStyle name="SAPBEXHLevel0X 6 2 3" xfId="30151" xr:uid="{12A47AA6-C95B-4BB6-BCA4-AB808EE079DF}"/>
    <cellStyle name="SAPBEXHLevel0X 6 2 4" xfId="30672" xr:uid="{3B282921-6961-4D6A-9A42-FA1E2D4B727F}"/>
    <cellStyle name="SAPBEXHLevel0X 6 2 5" xfId="31175" xr:uid="{590C3BA9-4580-4B1D-BCB4-70CE1BBE8524}"/>
    <cellStyle name="SAPBEXHLevel0X 6 2 6" xfId="31461" xr:uid="{A058B286-1D75-4955-8FD5-4047B2390CCD}"/>
    <cellStyle name="SAPBEXHLevel0X 6 3" xfId="29687" xr:uid="{7675C3E1-C438-4A3F-B84C-EE6BD826A97E}"/>
    <cellStyle name="SAPBEXHLevel0X 6 4" xfId="27168" xr:uid="{642F7780-38BA-4CDB-939F-762F928F6F44}"/>
    <cellStyle name="SAPBEXHLevel0X 6 5" xfId="29088" xr:uid="{4EBE95C5-7126-4B63-80F9-94CC4831D785}"/>
    <cellStyle name="SAPBEXHLevel0X 6 6" xfId="26510" xr:uid="{509B639E-A4A4-483C-ADE4-F0C7C7659F37}"/>
    <cellStyle name="SAPBEXHLevel0X 7" xfId="18606" xr:uid="{00000000-0005-0000-0000-0000C7450000}"/>
    <cellStyle name="SAPBEXHLevel0X 8" xfId="18581" xr:uid="{00000000-0005-0000-0000-0000AE450000}"/>
    <cellStyle name="SAPBEXHLevel0X 9" xfId="27964" xr:uid="{208A07FD-F9F8-44E2-9362-1A4162CA9EE6}"/>
    <cellStyle name="SAPBEXHLevel0X_2010-2012 Program Workbook_Incent_FS" xfId="2701" xr:uid="{00000000-0005-0000-0000-0000690A0000}"/>
    <cellStyle name="SAPBEXHLevel1" xfId="2702" xr:uid="{00000000-0005-0000-0000-00006A0A0000}"/>
    <cellStyle name="SAPBEXHLevel1 10" xfId="29428" xr:uid="{63CB9F95-565C-498A-B7B6-29B36689D6D5}"/>
    <cellStyle name="SAPBEXHLevel1 2" xfId="2903" xr:uid="{00000000-0005-0000-0000-00006B0A0000}"/>
    <cellStyle name="SAPBEXHLevel1 2 10" xfId="29352" xr:uid="{438444C4-17C2-4545-8F2A-19D141CA6844}"/>
    <cellStyle name="SAPBEXHLevel1 2 2" xfId="18609" xr:uid="{00000000-0005-0000-0000-0000CB450000}"/>
    <cellStyle name="SAPBEXHLevel1 2 2 2" xfId="18610" xr:uid="{00000000-0005-0000-0000-0000CC450000}"/>
    <cellStyle name="SAPBEXHLevel1 2 2 3" xfId="18611" xr:uid="{00000000-0005-0000-0000-0000CD450000}"/>
    <cellStyle name="SAPBEXHLevel1 2 2 3 2" xfId="20358" xr:uid="{00000000-0005-0000-0000-0000CD450000}"/>
    <cellStyle name="SAPBEXHLevel1 2 2 3 2 2" xfId="28744" xr:uid="{DF266D28-8077-4E02-BE16-3A80C03803E4}"/>
    <cellStyle name="SAPBEXHLevel1 2 2 3 2 3" xfId="30152" xr:uid="{F0080429-A9F9-440E-855C-076F75514D31}"/>
    <cellStyle name="SAPBEXHLevel1 2 2 3 2 4" xfId="30673" xr:uid="{8193BFA8-3D1C-47D6-9A9D-F502B3A2B22D}"/>
    <cellStyle name="SAPBEXHLevel1 2 2 3 2 5" xfId="31176" xr:uid="{3F038863-3384-4909-8D68-1AC79D122CC1}"/>
    <cellStyle name="SAPBEXHLevel1 2 2 3 2 6" xfId="31462" xr:uid="{668E8557-720C-49F9-921D-4881B3367797}"/>
    <cellStyle name="SAPBEXHLevel1 2 2 3 3" xfId="28169" xr:uid="{BB569C69-FBF2-4BCD-9159-1F647F9D6C84}"/>
    <cellStyle name="SAPBEXHLevel1 2 2 3 4" xfId="29688" xr:uid="{24CEC848-DD81-4EB9-B8A4-EF12FE981738}"/>
    <cellStyle name="SAPBEXHLevel1 2 2 3 5" xfId="27162" xr:uid="{5D62D213-F284-47EB-BCB2-4B70ADABE942}"/>
    <cellStyle name="SAPBEXHLevel1 2 2 3 6" xfId="29087" xr:uid="{38DF4676-0BD7-4635-917C-3829B977DD71}"/>
    <cellStyle name="SAPBEXHLevel1 2 2 4" xfId="18612" xr:uid="{00000000-0005-0000-0000-0000CE450000}"/>
    <cellStyle name="SAPBEXHLevel1 2 3" xfId="18613" xr:uid="{00000000-0005-0000-0000-0000CF450000}"/>
    <cellStyle name="SAPBEXHLevel1 2 3 2" xfId="18614" xr:uid="{00000000-0005-0000-0000-0000D0450000}"/>
    <cellStyle name="SAPBEXHLevel1 2 3 3" xfId="18615" xr:uid="{00000000-0005-0000-0000-0000D1450000}"/>
    <cellStyle name="SAPBEXHLevel1 2 3 3 2" xfId="20359" xr:uid="{00000000-0005-0000-0000-0000D1450000}"/>
    <cellStyle name="SAPBEXHLevel1 2 3 3 2 2" xfId="28745" xr:uid="{310C0898-5B15-408A-9B5C-0260A09ABDDD}"/>
    <cellStyle name="SAPBEXHLevel1 2 3 3 2 3" xfId="30153" xr:uid="{D4CDCB40-08C1-4C22-8E00-882C1357914E}"/>
    <cellStyle name="SAPBEXHLevel1 2 3 3 2 4" xfId="30674" xr:uid="{38DD57E0-7CE8-46F9-80C9-84FABB50B848}"/>
    <cellStyle name="SAPBEXHLevel1 2 3 3 2 5" xfId="31177" xr:uid="{56D0E15F-FDE5-4599-866D-B0296492BAD6}"/>
    <cellStyle name="SAPBEXHLevel1 2 3 3 2 6" xfId="31463" xr:uid="{B58090C2-4D83-4DE2-86E1-A1281588FFE1}"/>
    <cellStyle name="SAPBEXHLevel1 2 3 3 3" xfId="28170" xr:uid="{22A315C7-E6A3-495E-884F-30074B13D89A}"/>
    <cellStyle name="SAPBEXHLevel1 2 3 3 4" xfId="29689" xr:uid="{CED424B2-6EB5-4EA3-8200-24B278E46B69}"/>
    <cellStyle name="SAPBEXHLevel1 2 3 3 5" xfId="27161" xr:uid="{4F6EB54A-7719-4075-B7D7-BE3E672F2124}"/>
    <cellStyle name="SAPBEXHLevel1 2 3 3 6" xfId="29086" xr:uid="{354EE654-10DB-409A-87BE-2ED18011DD1F}"/>
    <cellStyle name="SAPBEXHLevel1 2 3 4" xfId="18616" xr:uid="{00000000-0005-0000-0000-0000D2450000}"/>
    <cellStyle name="SAPBEXHLevel1 2 4" xfId="18617" xr:uid="{00000000-0005-0000-0000-0000D3450000}"/>
    <cellStyle name="SAPBEXHLevel1 2 4 2" xfId="18618" xr:uid="{00000000-0005-0000-0000-0000D4450000}"/>
    <cellStyle name="SAPBEXHLevel1 2 4 2 2" xfId="20360" xr:uid="{00000000-0005-0000-0000-0000D4450000}"/>
    <cellStyle name="SAPBEXHLevel1 2 4 2 2 2" xfId="28746" xr:uid="{645DDA6A-7339-4211-941C-132C89BF401B}"/>
    <cellStyle name="SAPBEXHLevel1 2 4 2 2 3" xfId="30154" xr:uid="{053B69E8-BFB3-4EF5-A1A4-C1CB470221C5}"/>
    <cellStyle name="SAPBEXHLevel1 2 4 2 2 4" xfId="30675" xr:uid="{644F219A-52C2-4A6F-9D37-D17CB2D935EA}"/>
    <cellStyle name="SAPBEXHLevel1 2 4 2 2 5" xfId="31178" xr:uid="{B00152DB-FB8D-4900-9334-EEE0DA54AB64}"/>
    <cellStyle name="SAPBEXHLevel1 2 4 2 2 6" xfId="31464" xr:uid="{8C674191-F9A3-4475-8BD7-6E0117D72545}"/>
    <cellStyle name="SAPBEXHLevel1 2 4 2 3" xfId="28171" xr:uid="{0657FF70-245C-492F-9707-29D5729DCC44}"/>
    <cellStyle name="SAPBEXHLevel1 2 4 2 4" xfId="29690" xr:uid="{4AB81A4B-304D-4124-AAC0-142F12E26D21}"/>
    <cellStyle name="SAPBEXHLevel1 2 4 2 5" xfId="27157" xr:uid="{1BD5ADCD-92F7-4955-9FEA-7776BF0CCDE0}"/>
    <cellStyle name="SAPBEXHLevel1 2 4 2 6" xfId="29085" xr:uid="{64C0BA1E-E76B-4FD1-A20C-33738CCC8054}"/>
    <cellStyle name="SAPBEXHLevel1 2 5" xfId="18619" xr:uid="{00000000-0005-0000-0000-0000D5450000}"/>
    <cellStyle name="SAPBEXHLevel1 2 5 2" xfId="20361" xr:uid="{00000000-0005-0000-0000-0000D5450000}"/>
    <cellStyle name="SAPBEXHLevel1 2 5 2 2" xfId="28747" xr:uid="{FC20DFD7-BA9F-4778-A2BB-5691A1347530}"/>
    <cellStyle name="SAPBEXHLevel1 2 5 2 3" xfId="30155" xr:uid="{83B03DAE-0C5F-4698-8DC5-2AB7027FEFB7}"/>
    <cellStyle name="SAPBEXHLevel1 2 5 2 4" xfId="30676" xr:uid="{CCD64782-47BB-469E-8C6F-5D7BB583EA4F}"/>
    <cellStyle name="SAPBEXHLevel1 2 5 2 5" xfId="31179" xr:uid="{B5C0AEB6-9433-4918-86F2-049FEF72A5A4}"/>
    <cellStyle name="SAPBEXHLevel1 2 5 2 6" xfId="31465" xr:uid="{7E9B23A6-5FA5-429E-991C-F2A16F28A6B4}"/>
    <cellStyle name="SAPBEXHLevel1 2 5 3" xfId="28172" xr:uid="{BE0F5167-1F53-4C2A-89B6-F9A9B6E9F8B6}"/>
    <cellStyle name="SAPBEXHLevel1 2 5 4" xfId="29691" xr:uid="{5F564A06-8F58-4DBC-9D2E-B3860B1ABB8A}"/>
    <cellStyle name="SAPBEXHLevel1 2 5 5" xfId="27156" xr:uid="{76AB2D9C-D416-4E75-94E1-499F09FD3C64}"/>
    <cellStyle name="SAPBEXHLevel1 2 5 6" xfId="29084" xr:uid="{710FCC49-03A7-467A-98C1-8BE4A1933B14}"/>
    <cellStyle name="SAPBEXHLevel1 2 6" xfId="18620" xr:uid="{00000000-0005-0000-0000-0000D6450000}"/>
    <cellStyle name="SAPBEXHLevel1 2 7" xfId="18608" xr:uid="{00000000-0005-0000-0000-0000CA450000}"/>
    <cellStyle name="SAPBEXHLevel1 2 8" xfId="20975" xr:uid="{58A9BE64-15ED-4AAA-9EE8-E8DC899548C7}"/>
    <cellStyle name="SAPBEXHLevel1 2 9" xfId="27862" xr:uid="{4B59C89A-D59A-4C7D-8CEA-4491F536861C}"/>
    <cellStyle name="SAPBEXHLevel1 3" xfId="18621" xr:uid="{00000000-0005-0000-0000-0000D7450000}"/>
    <cellStyle name="SAPBEXHLevel1 3 2" xfId="18622" xr:uid="{00000000-0005-0000-0000-0000D8450000}"/>
    <cellStyle name="SAPBEXHLevel1 3 2 2" xfId="18623" xr:uid="{00000000-0005-0000-0000-0000D9450000}"/>
    <cellStyle name="SAPBEXHLevel1 3 2 2 2" xfId="20362" xr:uid="{00000000-0005-0000-0000-0000D9450000}"/>
    <cellStyle name="SAPBEXHLevel1 3 2 2 2 2" xfId="28748" xr:uid="{96FE78FC-7642-46F7-B50D-1BDCBCB40540}"/>
    <cellStyle name="SAPBEXHLevel1 3 2 2 2 3" xfId="30156" xr:uid="{1DFF6CE9-4C54-4BA4-924A-393F055F2312}"/>
    <cellStyle name="SAPBEXHLevel1 3 2 2 2 4" xfId="30677" xr:uid="{5CA6ED21-C69E-446B-8E8B-24377CBC92C3}"/>
    <cellStyle name="SAPBEXHLevel1 3 2 2 2 5" xfId="31180" xr:uid="{A8F699C4-0462-4BDC-9C9A-C89D004D77B4}"/>
    <cellStyle name="SAPBEXHLevel1 3 2 2 2 6" xfId="31466" xr:uid="{B5F48730-3D29-44C5-8A00-5B0E8830E514}"/>
    <cellStyle name="SAPBEXHLevel1 3 2 2 3" xfId="29692" xr:uid="{4C041DAC-7871-45D8-9BBD-F517CA1C96BD}"/>
    <cellStyle name="SAPBEXHLevel1 3 2 2 4" xfId="20836" xr:uid="{1FE44366-0A20-4326-847A-AD2663B444D9}"/>
    <cellStyle name="SAPBEXHLevel1 3 2 2 5" xfId="29083" xr:uid="{E9260B80-4422-4F15-8F45-AADE83ECF4AB}"/>
    <cellStyle name="SAPBEXHLevel1 3 2 2 6" xfId="29500" xr:uid="{38DAD64C-15AC-42B0-9A4F-4C6856FB8901}"/>
    <cellStyle name="SAPBEXHLevel1 3 3" xfId="18624" xr:uid="{00000000-0005-0000-0000-0000DA450000}"/>
    <cellStyle name="SAPBEXHLevel1 3 3 2" xfId="18625" xr:uid="{00000000-0005-0000-0000-0000DB450000}"/>
    <cellStyle name="SAPBEXHLevel1 3 3 2 2" xfId="20364" xr:uid="{00000000-0005-0000-0000-0000DB450000}"/>
    <cellStyle name="SAPBEXHLevel1 3 3 2 2 2" xfId="28750" xr:uid="{1CFE53DD-FC73-4CBE-94A4-095BA93CB19A}"/>
    <cellStyle name="SAPBEXHLevel1 3 3 2 2 3" xfId="30158" xr:uid="{958FDB93-C5C3-426F-8FA9-67260D800850}"/>
    <cellStyle name="SAPBEXHLevel1 3 3 2 2 4" xfId="30679" xr:uid="{834E8BFE-294A-4039-93BD-877218C720EC}"/>
    <cellStyle name="SAPBEXHLevel1 3 3 2 2 5" xfId="31181" xr:uid="{4AF36CC0-1157-4A3A-8E20-6A423D8990A0}"/>
    <cellStyle name="SAPBEXHLevel1 3 3 2 2 6" xfId="31467" xr:uid="{EAC3918A-4BDF-4421-A431-5CC56816A6BC}"/>
    <cellStyle name="SAPBEXHLevel1 3 3 2 3" xfId="29694" xr:uid="{D711E130-8274-45BD-947B-66B310ABDF02}"/>
    <cellStyle name="SAPBEXHLevel1 3 3 2 4" xfId="27154" xr:uid="{3D05FD79-F397-452A-A194-2DA73C94664B}"/>
    <cellStyle name="SAPBEXHLevel1 3 3 2 5" xfId="29082" xr:uid="{6D232BF4-5CF7-4DF2-A338-764613F046BC}"/>
    <cellStyle name="SAPBEXHLevel1 3 3 2 6" xfId="29914" xr:uid="{22D691A4-8944-4B22-9282-9F3B5AA2F927}"/>
    <cellStyle name="SAPBEXHLevel1 3 3 3" xfId="20363" xr:uid="{00000000-0005-0000-0000-0000DA450000}"/>
    <cellStyle name="SAPBEXHLevel1 3 3 3 2" xfId="28749" xr:uid="{6D4C559F-8B07-4606-8EA9-6B8DD418FEF9}"/>
    <cellStyle name="SAPBEXHLevel1 3 3 3 3" xfId="30157" xr:uid="{8BC226FE-6E0A-4191-A656-0C8FABE0641D}"/>
    <cellStyle name="SAPBEXHLevel1 3 3 3 4" xfId="30678" xr:uid="{8CDAAAE4-CE5C-4769-8740-7FE8F682A0D4}"/>
    <cellStyle name="SAPBEXHLevel1 3 3 4" xfId="28173" xr:uid="{6DB83430-9C20-48DD-9052-AF244374D9B5}"/>
    <cellStyle name="SAPBEXHLevel1 3 3 5" xfId="29693" xr:uid="{79B18E45-C732-41E9-8FD3-3A19DA060F99}"/>
    <cellStyle name="SAPBEXHLevel1 3 3 6" xfId="27155" xr:uid="{53C5D303-DCF5-41DB-B605-E8D801A4C220}"/>
    <cellStyle name="SAPBEXHLevel1 3 4" xfId="18626" xr:uid="{00000000-0005-0000-0000-0000DC450000}"/>
    <cellStyle name="SAPBEXHLevel1 3 4 2" xfId="20365" xr:uid="{00000000-0005-0000-0000-0000DC450000}"/>
    <cellStyle name="SAPBEXHLevel1 3 4 2 2" xfId="28751" xr:uid="{B75D5DFF-B2F4-4667-992E-93F43A3FA576}"/>
    <cellStyle name="SAPBEXHLevel1 3 4 2 3" xfId="30159" xr:uid="{5263D2A9-BD55-4811-B111-514C26065A2F}"/>
    <cellStyle name="SAPBEXHLevel1 3 4 2 4" xfId="30680" xr:uid="{84DA8980-B6E0-4106-AC12-40246EE8C16B}"/>
    <cellStyle name="SAPBEXHLevel1 3 4 2 5" xfId="31182" xr:uid="{81FE51FF-5224-43CE-88DD-0C90CAACB8CD}"/>
    <cellStyle name="SAPBEXHLevel1 3 4 2 6" xfId="31468" xr:uid="{9440715C-A223-4E47-9B3B-8B2CB744260C}"/>
    <cellStyle name="SAPBEXHLevel1 3 4 3" xfId="29695" xr:uid="{D428B2EA-A0CF-4AC1-A602-090238664ECD}"/>
    <cellStyle name="SAPBEXHLevel1 3 4 4" xfId="20835" xr:uid="{9063D7D2-D07C-46D7-B3BE-161779BC57D7}"/>
    <cellStyle name="SAPBEXHLevel1 3 4 5" xfId="29081" xr:uid="{8946DB3B-E750-4FC6-A8A5-D94BE364071F}"/>
    <cellStyle name="SAPBEXHLevel1 3 4 6" xfId="26833" xr:uid="{1DA22119-5D9E-4039-B9F4-B472B6124D69}"/>
    <cellStyle name="SAPBEXHLevel1 3 5" xfId="18627" xr:uid="{00000000-0005-0000-0000-0000DD450000}"/>
    <cellStyle name="SAPBEXHLevel1 4" xfId="18628" xr:uid="{00000000-0005-0000-0000-0000DE450000}"/>
    <cellStyle name="SAPBEXHLevel1 4 2" xfId="18629" xr:uid="{00000000-0005-0000-0000-0000DF450000}"/>
    <cellStyle name="SAPBEXHLevel1 4 2 2" xfId="20366" xr:uid="{00000000-0005-0000-0000-0000DF450000}"/>
    <cellStyle name="SAPBEXHLevel1 4 2 2 2" xfId="28752" xr:uid="{F5D5E38E-B939-44BF-B6C4-1803F3B5CDBA}"/>
    <cellStyle name="SAPBEXHLevel1 4 2 2 3" xfId="30160" xr:uid="{766AA47A-2883-4A90-8C44-109D0AD0CA64}"/>
    <cellStyle name="SAPBEXHLevel1 4 2 2 4" xfId="30681" xr:uid="{EFC0C7EB-B724-41A8-B267-C21BE380D548}"/>
    <cellStyle name="SAPBEXHLevel1 4 2 2 5" xfId="31183" xr:uid="{0F921BC6-3949-4E22-B71F-F95C745F31B6}"/>
    <cellStyle name="SAPBEXHLevel1 4 2 2 6" xfId="31469" xr:uid="{E875ECBD-365B-4F02-8AE8-CB4D0386AB0B}"/>
    <cellStyle name="SAPBEXHLevel1 4 2 3" xfId="29696" xr:uid="{C4CC935C-E56B-4A68-8BB2-3C072828DC73}"/>
    <cellStyle name="SAPBEXHLevel1 4 2 4" xfId="20834" xr:uid="{E8D544E3-05AA-47BE-B466-17842CD9E657}"/>
    <cellStyle name="SAPBEXHLevel1 4 2 5" xfId="29080" xr:uid="{FE3493FC-35CA-40C7-8311-D56EF691C908}"/>
    <cellStyle name="SAPBEXHLevel1 4 2 6" xfId="26509" xr:uid="{6B23FBB1-488B-467C-8480-F84C382CA232}"/>
    <cellStyle name="SAPBEXHLevel1 5" xfId="18630" xr:uid="{00000000-0005-0000-0000-0000E0450000}"/>
    <cellStyle name="SAPBEXHLevel1 5 2" xfId="18631" xr:uid="{00000000-0005-0000-0000-0000E1450000}"/>
    <cellStyle name="SAPBEXHLevel1 5 2 2" xfId="20368" xr:uid="{00000000-0005-0000-0000-0000E1450000}"/>
    <cellStyle name="SAPBEXHLevel1 5 2 2 2" xfId="28754" xr:uid="{B1729D49-380D-42BB-B93F-1D13B4F0B640}"/>
    <cellStyle name="SAPBEXHLevel1 5 2 2 3" xfId="30162" xr:uid="{3B979D64-15CB-49CB-8593-9D0B039AA6E9}"/>
    <cellStyle name="SAPBEXHLevel1 5 2 2 4" xfId="30683" xr:uid="{4C054C2E-176C-4A3D-8740-DBFD7DAEB2C1}"/>
    <cellStyle name="SAPBEXHLevel1 5 2 2 5" xfId="31185" xr:uid="{EF1562AD-412F-480B-96DB-258AEAC03687}"/>
    <cellStyle name="SAPBEXHLevel1 5 2 2 6" xfId="31471" xr:uid="{4C9BBA2A-DB6C-4486-AEC6-F90B8EF9AEFA}"/>
    <cellStyle name="SAPBEXHLevel1 5 2 3" xfId="29698" xr:uid="{FBE9C4DB-B848-47D7-B486-1EB01A4A4262}"/>
    <cellStyle name="SAPBEXHLevel1 5 2 4" xfId="27152" xr:uid="{12302E43-7D0F-44FA-B60C-C29C60100069}"/>
    <cellStyle name="SAPBEXHLevel1 5 2 5" xfId="29078" xr:uid="{1AE4B0B5-D652-429D-AF8A-E349D6DC1240}"/>
    <cellStyle name="SAPBEXHLevel1 5 2 6" xfId="29913" xr:uid="{143F9420-E7A0-474B-B2B7-656DF3E734D0}"/>
    <cellStyle name="SAPBEXHLevel1 5 3" xfId="20367" xr:uid="{00000000-0005-0000-0000-0000E0450000}"/>
    <cellStyle name="SAPBEXHLevel1 5 3 2" xfId="28753" xr:uid="{A9801994-EFCE-454D-A9F8-853171D3A008}"/>
    <cellStyle name="SAPBEXHLevel1 5 3 3" xfId="30161" xr:uid="{8B0BA103-372E-441F-A3BE-FADC01CDC4FF}"/>
    <cellStyle name="SAPBEXHLevel1 5 3 4" xfId="30682" xr:uid="{24ED3402-87BB-4E91-A715-7DB8C68E8F84}"/>
    <cellStyle name="SAPBEXHLevel1 5 3 5" xfId="31184" xr:uid="{DCCA75FD-BAC8-4DD5-A57F-1DE387520C24}"/>
    <cellStyle name="SAPBEXHLevel1 5 3 6" xfId="31470" xr:uid="{86ED67E8-CE37-465C-8CBF-C94C128B11FE}"/>
    <cellStyle name="SAPBEXHLevel1 5 4" xfId="29697" xr:uid="{E24BB91E-00C1-4BD6-8BDA-F25D62786CAD}"/>
    <cellStyle name="SAPBEXHLevel1 5 5" xfId="27153" xr:uid="{0A442D54-C178-4ADC-A93D-2EAEBB118C8B}"/>
    <cellStyle name="SAPBEXHLevel1 5 6" xfId="29079" xr:uid="{D0DBDD70-3B97-4710-AEFD-656D28AC90F5}"/>
    <cellStyle name="SAPBEXHLevel1 5 7" xfId="26508" xr:uid="{B4372A2A-01C6-41DF-8CDC-3D5190EDAEF8}"/>
    <cellStyle name="SAPBEXHLevel1 6" xfId="18632" xr:uid="{00000000-0005-0000-0000-0000E2450000}"/>
    <cellStyle name="SAPBEXHLevel1 7" xfId="18607" xr:uid="{00000000-0005-0000-0000-0000C9450000}"/>
    <cellStyle name="SAPBEXHLevel1 8" xfId="20880" xr:uid="{C10D3273-FDC9-4EEC-9E07-822396186A8B}"/>
    <cellStyle name="SAPBEXHLevel1 9" xfId="27958" xr:uid="{DF044C41-2676-4C2B-BC24-AD4813E33018}"/>
    <cellStyle name="SAPBEXHLevel1X" xfId="2703" xr:uid="{00000000-0005-0000-0000-00006C0A0000}"/>
    <cellStyle name="SAPBEXHLevel1X 10" xfId="29427" xr:uid="{7B6AE6F4-B0A8-4D6D-B119-DB8E4AB8C358}"/>
    <cellStyle name="SAPBEXHLevel1X 11" xfId="27766" xr:uid="{690409E1-59A0-44D5-BFAF-2B404D3860CD}"/>
    <cellStyle name="SAPBEXHLevel1X 12" xfId="29287" xr:uid="{0F781613-6302-4CDA-A220-799D1B2AD1DB}"/>
    <cellStyle name="SAPBEXHLevel1X 2" xfId="2704" xr:uid="{00000000-0005-0000-0000-00006D0A0000}"/>
    <cellStyle name="SAPBEXHLevel1X 2 10" xfId="29288" xr:uid="{5638E75D-F9BF-4B54-91E8-E3490173AA83}"/>
    <cellStyle name="SAPBEXHLevel1X 2 2" xfId="2705" xr:uid="{00000000-0005-0000-0000-00006E0A0000}"/>
    <cellStyle name="SAPBEXHLevel1X 2 2 2" xfId="18636" xr:uid="{00000000-0005-0000-0000-0000E6450000}"/>
    <cellStyle name="SAPBEXHLevel1X 2 2 2 2" xfId="18637" xr:uid="{00000000-0005-0000-0000-0000E7450000}"/>
    <cellStyle name="SAPBEXHLevel1X 2 2 2 3" xfId="20369" xr:uid="{00000000-0005-0000-0000-0000E6450000}"/>
    <cellStyle name="SAPBEXHLevel1X 2 2 2 3 2" xfId="28755" xr:uid="{F00EB36D-3C10-4E53-BC86-122B2CD25F75}"/>
    <cellStyle name="SAPBEXHLevel1X 2 2 2 3 3" xfId="30163" xr:uid="{5CB43A36-7A6C-4019-820E-5213DD1B36F1}"/>
    <cellStyle name="SAPBEXHLevel1X 2 2 2 3 4" xfId="30684" xr:uid="{1836C085-A138-456B-8B78-30BE667D8A66}"/>
    <cellStyle name="SAPBEXHLevel1X 2 2 2 3 5" xfId="31186" xr:uid="{C89AFED9-1237-45C5-B8FC-B1946C69C4EB}"/>
    <cellStyle name="SAPBEXHLevel1X 2 2 2 3 6" xfId="31472" xr:uid="{02086FD3-6F24-4A50-B032-9884159A3783}"/>
    <cellStyle name="SAPBEXHLevel1X 2 2 2 4" xfId="29699" xr:uid="{4AF32B5E-5416-4A29-973B-D69EC2B0E155}"/>
    <cellStyle name="SAPBEXHLevel1X 2 2 2 5" xfId="27151" xr:uid="{ECC4099F-2DAE-4E47-8554-87B769BBAAC6}"/>
    <cellStyle name="SAPBEXHLevel1X 2 2 2 6" xfId="29077" xr:uid="{268D858E-08BD-46F7-9E66-7939C6165445}"/>
    <cellStyle name="SAPBEXHLevel1X 2 2 2 7" xfId="30439" xr:uid="{C29E9551-813F-473D-B308-8B6839D214DE}"/>
    <cellStyle name="SAPBEXHLevel1X 2 2 3" xfId="18638" xr:uid="{00000000-0005-0000-0000-0000E8450000}"/>
    <cellStyle name="SAPBEXHLevel1X 2 2 4" xfId="18635" xr:uid="{00000000-0005-0000-0000-0000E5450000}"/>
    <cellStyle name="SAPBEXHLevel1X 2 2 5" xfId="27955" xr:uid="{8D694FC7-DDC4-44D9-BF43-BB8A9AEA703F}"/>
    <cellStyle name="SAPBEXHLevel1X 2 2 6" xfId="29425" xr:uid="{0760C905-6198-4913-B7BE-371A0A7C1A84}"/>
    <cellStyle name="SAPBEXHLevel1X 2 2 7" xfId="20843" xr:uid="{BF19D7B7-1F83-4D98-9849-226F76EA6646}"/>
    <cellStyle name="SAPBEXHLevel1X 2 2 8" xfId="29289" xr:uid="{C83F02D5-29B7-4C4D-A4EC-23CF986E198E}"/>
    <cellStyle name="SAPBEXHLevel1X 2 3" xfId="18639" xr:uid="{00000000-0005-0000-0000-0000E9450000}"/>
    <cellStyle name="SAPBEXHLevel1X 2 3 2" xfId="18640" xr:uid="{00000000-0005-0000-0000-0000EA450000}"/>
    <cellStyle name="SAPBEXHLevel1X 2 3 2 2" xfId="20370" xr:uid="{00000000-0005-0000-0000-0000EA450000}"/>
    <cellStyle name="SAPBEXHLevel1X 2 3 2 2 2" xfId="28756" xr:uid="{16BC8B5D-D66C-45A3-88BF-73F4B5212E44}"/>
    <cellStyle name="SAPBEXHLevel1X 2 3 2 2 3" xfId="30164" xr:uid="{D165B7E7-DB89-42B3-A0C1-AFAC1169BC1C}"/>
    <cellStyle name="SAPBEXHLevel1X 2 3 2 2 4" xfId="30685" xr:uid="{47F03C01-C8CB-41D3-A16B-5BA533782C19}"/>
    <cellStyle name="SAPBEXHLevel1X 2 3 2 2 5" xfId="31187" xr:uid="{40409069-C219-4D59-B6F8-3E1F7321CCE7}"/>
    <cellStyle name="SAPBEXHLevel1X 2 3 2 2 6" xfId="31473" xr:uid="{BBF6C3AE-8C7A-45CB-8BC0-18F7A11A2F7C}"/>
    <cellStyle name="SAPBEXHLevel1X 2 3 2 3" xfId="29700" xr:uid="{FF837A8A-AF66-454C-A002-593E1AC84057}"/>
    <cellStyle name="SAPBEXHLevel1X 2 3 2 4" xfId="27150" xr:uid="{49783E1E-E2B7-4578-BC18-FF3515DDA0F6}"/>
    <cellStyle name="SAPBEXHLevel1X 2 3 2 5" xfId="29076" xr:uid="{44246C02-DBF4-46D6-AD03-748BF1561156}"/>
    <cellStyle name="SAPBEXHLevel1X 2 3 2 6" xfId="26507" xr:uid="{E96B38C9-D1C7-40AB-B690-2E87CA661BB6}"/>
    <cellStyle name="SAPBEXHLevel1X 2 4" xfId="18641" xr:uid="{00000000-0005-0000-0000-0000EB450000}"/>
    <cellStyle name="SAPBEXHLevel1X 2 4 2" xfId="20371" xr:uid="{00000000-0005-0000-0000-0000EB450000}"/>
    <cellStyle name="SAPBEXHLevel1X 2 4 2 2" xfId="28757" xr:uid="{B72C8C60-71AD-4871-BFEE-FD4AA6B63707}"/>
    <cellStyle name="SAPBEXHLevel1X 2 4 2 3" xfId="30165" xr:uid="{EC5AF182-914B-4CB6-9E75-DE4CD2C035B6}"/>
    <cellStyle name="SAPBEXHLevel1X 2 4 2 4" xfId="30686" xr:uid="{03B6A40A-4FAE-4A35-8C35-B3FDB0D71EA4}"/>
    <cellStyle name="SAPBEXHLevel1X 2 4 2 5" xfId="31188" xr:uid="{3F5D415F-63E5-472C-BFE3-22DE956893AD}"/>
    <cellStyle name="SAPBEXHLevel1X 2 4 2 6" xfId="31474" xr:uid="{5D9D8D7A-045E-4A5E-8223-3CB9B991593B}"/>
    <cellStyle name="SAPBEXHLevel1X 2 4 3" xfId="29701" xr:uid="{DE441C89-E1A9-4E57-B2A7-6D983563D2C2}"/>
    <cellStyle name="SAPBEXHLevel1X 2 4 4" xfId="20833" xr:uid="{8DE48405-2C8A-4825-BB03-6CC16EF46D35}"/>
    <cellStyle name="SAPBEXHLevel1X 2 4 5" xfId="29075" xr:uid="{7575B0D1-1620-460E-878A-C16CACCDAB2F}"/>
    <cellStyle name="SAPBEXHLevel1X 2 4 6" xfId="20811" xr:uid="{1A904179-E2B1-4279-BAEA-128E32E3E46B}"/>
    <cellStyle name="SAPBEXHLevel1X 2 5" xfId="18642" xr:uid="{00000000-0005-0000-0000-0000EC450000}"/>
    <cellStyle name="SAPBEXHLevel1X 2 6" xfId="18634" xr:uid="{00000000-0005-0000-0000-0000E4450000}"/>
    <cellStyle name="SAPBEXHLevel1X 2 7" xfId="27956" xr:uid="{A0C15CE2-CAC5-4BDC-BB87-8BE21EA95521}"/>
    <cellStyle name="SAPBEXHLevel1X 2 8" xfId="29426" xr:uid="{69F72824-7C64-4F81-A111-3E34D66E743C}"/>
    <cellStyle name="SAPBEXHLevel1X 2 9" xfId="27767" xr:uid="{FA047892-68BE-42F3-A8E0-D15D8AB8DDB6}"/>
    <cellStyle name="SAPBEXHLevel1X 3" xfId="2706" xr:uid="{00000000-0005-0000-0000-00006F0A0000}"/>
    <cellStyle name="SAPBEXHLevel1X 3 10" xfId="29290" xr:uid="{CDA31A5B-496B-4380-B077-57EE2A7CFD4E}"/>
    <cellStyle name="SAPBEXHLevel1X 3 2" xfId="2707" xr:uid="{00000000-0005-0000-0000-0000700A0000}"/>
    <cellStyle name="SAPBEXHLevel1X 3 2 2" xfId="18645" xr:uid="{00000000-0005-0000-0000-0000EF450000}"/>
    <cellStyle name="SAPBEXHLevel1X 3 2 2 2" xfId="20372" xr:uid="{00000000-0005-0000-0000-0000EF450000}"/>
    <cellStyle name="SAPBEXHLevel1X 3 2 2 2 2" xfId="28758" xr:uid="{855203A6-80F5-4E72-9A99-471963DAF251}"/>
    <cellStyle name="SAPBEXHLevel1X 3 2 2 2 3" xfId="30166" xr:uid="{6BE47B87-7525-41CF-922C-3669255D7F87}"/>
    <cellStyle name="SAPBEXHLevel1X 3 2 2 2 4" xfId="30687" xr:uid="{6AD34C1F-6201-41EF-BDF7-BA1B06A961A7}"/>
    <cellStyle name="SAPBEXHLevel1X 3 2 2 2 5" xfId="31189" xr:uid="{288BE4A1-9152-4AAE-8E56-7AFC697A6198}"/>
    <cellStyle name="SAPBEXHLevel1X 3 2 2 2 6" xfId="31475" xr:uid="{40DECA6C-2403-4DDA-938D-A5F7C0BA3F69}"/>
    <cellStyle name="SAPBEXHLevel1X 3 2 2 3" xfId="29702" xr:uid="{2CD8488D-7BB4-4FA2-8156-911C2DB96116}"/>
    <cellStyle name="SAPBEXHLevel1X 3 2 2 4" xfId="27149" xr:uid="{1B3C7C58-327C-43EC-9D3F-4C573BB24AF2}"/>
    <cellStyle name="SAPBEXHLevel1X 3 2 2 5" xfId="29074" xr:uid="{F3FD3266-8D7C-4CDA-AA13-F113457BA909}"/>
    <cellStyle name="SAPBEXHLevel1X 3 2 2 6" xfId="27891" xr:uid="{DBD90236-22AD-48FF-8BF8-A62E22F479E4}"/>
    <cellStyle name="SAPBEXHLevel1X 3 2 3" xfId="18644" xr:uid="{00000000-0005-0000-0000-0000EE450000}"/>
    <cellStyle name="SAPBEXHLevel1X 3 2 4" xfId="20881" xr:uid="{5942C4C0-1FE1-4BD7-835D-F5A6C17E6FC1}"/>
    <cellStyle name="SAPBEXHLevel1X 3 2 5" xfId="27953" xr:uid="{DC73E122-DC55-4DFB-AADD-05F553342A80}"/>
    <cellStyle name="SAPBEXHLevel1X 3 2 6" xfId="29423" xr:uid="{0A56EB70-364E-4AF3-936B-20BD73469D56}"/>
    <cellStyle name="SAPBEXHLevel1X 3 2 7" xfId="27770" xr:uid="{773BF756-5E23-4BCA-84E4-98CA0550C6F3}"/>
    <cellStyle name="SAPBEXHLevel1X 3 2 8" xfId="29291" xr:uid="{45825A73-4EF4-4C57-9FCA-758ECCF045E8}"/>
    <cellStyle name="SAPBEXHLevel1X 3 3" xfId="18646" xr:uid="{00000000-0005-0000-0000-0000F0450000}"/>
    <cellStyle name="SAPBEXHLevel1X 3 3 2" xfId="18647" xr:uid="{00000000-0005-0000-0000-0000F1450000}"/>
    <cellStyle name="SAPBEXHLevel1X 3 3 2 2" xfId="20374" xr:uid="{00000000-0005-0000-0000-0000F1450000}"/>
    <cellStyle name="SAPBEXHLevel1X 3 3 2 2 2" xfId="28760" xr:uid="{310FF56C-8A58-48E9-85DB-E823BB47DC1B}"/>
    <cellStyle name="SAPBEXHLevel1X 3 3 2 2 3" xfId="30168" xr:uid="{AC1DCC31-A36F-4005-9B9B-0D51E6631149}"/>
    <cellStyle name="SAPBEXHLevel1X 3 3 2 2 4" xfId="30689" xr:uid="{206CC14F-BEE1-4724-879C-821BC9193949}"/>
    <cellStyle name="SAPBEXHLevel1X 3 3 2 2 5" xfId="31191" xr:uid="{D6D06A8F-4835-484E-B9BF-0EF4E44F1B01}"/>
    <cellStyle name="SAPBEXHLevel1X 3 3 2 2 6" xfId="31477" xr:uid="{C000737C-3B7A-4B7E-8FE8-F340BB66FCE4}"/>
    <cellStyle name="SAPBEXHLevel1X 3 3 2 3" xfId="29704" xr:uid="{1A3CFEEF-7711-434B-ACD9-C3D38E36117B}"/>
    <cellStyle name="SAPBEXHLevel1X 3 3 2 4" xfId="20827" xr:uid="{D4CFF343-39AC-4491-9367-74A4F5A70B30}"/>
    <cellStyle name="SAPBEXHLevel1X 3 3 2 5" xfId="29072" xr:uid="{2C26FBFE-2B15-4AE5-9F98-A3A06FD65049}"/>
    <cellStyle name="SAPBEXHLevel1X 3 3 2 6" xfId="29027" xr:uid="{536F9E9F-27C4-49C0-967C-B4B183E59FCB}"/>
    <cellStyle name="SAPBEXHLevel1X 3 3 3" xfId="20373" xr:uid="{00000000-0005-0000-0000-0000F0450000}"/>
    <cellStyle name="SAPBEXHLevel1X 3 3 3 2" xfId="28759" xr:uid="{4E3FC2E3-559F-4F04-940A-28B9D31B2CD1}"/>
    <cellStyle name="SAPBEXHLevel1X 3 3 3 3" xfId="30167" xr:uid="{C831933A-82CC-403A-BE9C-E8EAB9C83F06}"/>
    <cellStyle name="SAPBEXHLevel1X 3 3 3 4" xfId="30688" xr:uid="{B132D4C7-7B75-4BB2-BEE6-FB71C8E36CCB}"/>
    <cellStyle name="SAPBEXHLevel1X 3 3 3 5" xfId="31190" xr:uid="{C628357A-F80C-4760-9ACA-C3D2FBF819EC}"/>
    <cellStyle name="SAPBEXHLevel1X 3 3 3 6" xfId="31476" xr:uid="{D02DF35C-A2B1-44C2-9451-BA73C7D01759}"/>
    <cellStyle name="SAPBEXHLevel1X 3 3 4" xfId="29703" xr:uid="{39686492-B645-49FE-9DB4-75E2B6CC96C1}"/>
    <cellStyle name="SAPBEXHLevel1X 3 3 5" xfId="26827" xr:uid="{CF5D7EE9-F04F-43B9-AA45-02D2CDD7F9AE}"/>
    <cellStyle name="SAPBEXHLevel1X 3 3 6" xfId="29073" xr:uid="{BE54EEB8-B3FB-466E-9553-17BFE89333CD}"/>
    <cellStyle name="SAPBEXHLevel1X 3 3 7" xfId="27886" xr:uid="{63E832D5-8B8A-4837-A7C6-BA063F26B121}"/>
    <cellStyle name="SAPBEXHLevel1X 3 4" xfId="18648" xr:uid="{00000000-0005-0000-0000-0000F2450000}"/>
    <cellStyle name="SAPBEXHLevel1X 3 4 2" xfId="20375" xr:uid="{00000000-0005-0000-0000-0000F2450000}"/>
    <cellStyle name="SAPBEXHLevel1X 3 4 2 2" xfId="28761" xr:uid="{513A3338-A408-4CA0-9C91-9C51A3A431C1}"/>
    <cellStyle name="SAPBEXHLevel1X 3 4 2 3" xfId="30169" xr:uid="{8B41972E-C8F9-499A-8647-4DA5073D0642}"/>
    <cellStyle name="SAPBEXHLevel1X 3 4 2 4" xfId="30690" xr:uid="{262F92D1-09AD-42A6-9B62-DB0AD7703DCB}"/>
    <cellStyle name="SAPBEXHLevel1X 3 4 2 5" xfId="31192" xr:uid="{F49A6772-04BA-434D-A5FD-C056F7F77E8B}"/>
    <cellStyle name="SAPBEXHLevel1X 3 4 2 6" xfId="31478" xr:uid="{EB03A405-F44D-41A8-B1AB-ADC3F15CB442}"/>
    <cellStyle name="SAPBEXHLevel1X 3 4 3" xfId="29705" xr:uid="{72CEFC3B-6DBB-4250-9846-3FE40ECBB532}"/>
    <cellStyle name="SAPBEXHLevel1X 3 4 4" xfId="27148" xr:uid="{984FEFA3-B1BD-4584-ABF7-F7EE00A71185}"/>
    <cellStyle name="SAPBEXHLevel1X 3 4 5" xfId="29071" xr:uid="{9E50CDCB-AB68-48B1-93E2-AAB4007738F9}"/>
    <cellStyle name="SAPBEXHLevel1X 3 4 6" xfId="28044" xr:uid="{AA087375-4210-4DF1-BA41-183CCB697B03}"/>
    <cellStyle name="SAPBEXHLevel1X 3 5" xfId="18649" xr:uid="{00000000-0005-0000-0000-0000F3450000}"/>
    <cellStyle name="SAPBEXHLevel1X 3 6" xfId="18643" xr:uid="{00000000-0005-0000-0000-0000ED450000}"/>
    <cellStyle name="SAPBEXHLevel1X 3 7" xfId="27954" xr:uid="{E6B9618B-1676-47F6-BA28-98CA707ABD9D}"/>
    <cellStyle name="SAPBEXHLevel1X 3 8" xfId="29424" xr:uid="{67F0CD83-6335-473F-86C1-0361B63C6FEB}"/>
    <cellStyle name="SAPBEXHLevel1X 3 9" xfId="27769" xr:uid="{CD8F03C5-7AF3-4B09-B85C-6CA8AFE4BE57}"/>
    <cellStyle name="SAPBEXHLevel1X 4" xfId="2708" xr:uid="{00000000-0005-0000-0000-0000710A0000}"/>
    <cellStyle name="SAPBEXHLevel1X 4 2" xfId="18651" xr:uid="{00000000-0005-0000-0000-0000F5450000}"/>
    <cellStyle name="SAPBEXHLevel1X 4 2 2" xfId="18652" xr:uid="{00000000-0005-0000-0000-0000F6450000}"/>
    <cellStyle name="SAPBEXHLevel1X 4 2 2 2" xfId="20377" xr:uid="{00000000-0005-0000-0000-0000F6450000}"/>
    <cellStyle name="SAPBEXHLevel1X 4 2 2 2 2" xfId="28763" xr:uid="{5A2CB824-FE03-4C06-BB5D-3E0BB347AEB8}"/>
    <cellStyle name="SAPBEXHLevel1X 4 2 2 2 3" xfId="30171" xr:uid="{93A5AA66-473A-4AEC-87BC-F802005606DB}"/>
    <cellStyle name="SAPBEXHLevel1X 4 2 2 2 4" xfId="30692" xr:uid="{828FAFEF-8E13-4300-B844-53D83F644B85}"/>
    <cellStyle name="SAPBEXHLevel1X 4 2 2 2 5" xfId="31194" xr:uid="{1A972410-B64F-4A7A-917C-CB1DDF592ADF}"/>
    <cellStyle name="SAPBEXHLevel1X 4 2 2 2 6" xfId="31480" xr:uid="{6F7445BB-38E7-4441-93CA-9343BF449C4A}"/>
    <cellStyle name="SAPBEXHLevel1X 4 2 2 3" xfId="29707" xr:uid="{C9D4CDD6-8ADA-4A0C-AC78-CA66A1457A51}"/>
    <cellStyle name="SAPBEXHLevel1X 4 2 2 4" xfId="20828" xr:uid="{66CE1B7F-7FFD-4924-99EF-6A19AD368BD4}"/>
    <cellStyle name="SAPBEXHLevel1X 4 2 2 5" xfId="29069" xr:uid="{0946A2BD-96C0-4675-983C-20F1E6920811}"/>
    <cellStyle name="SAPBEXHLevel1X 4 2 2 6" xfId="20810" xr:uid="{AAB4E3B3-160D-484C-853A-9AC6B5589365}"/>
    <cellStyle name="SAPBEXHLevel1X 4 2 3" xfId="18653" xr:uid="{00000000-0005-0000-0000-0000F7450000}"/>
    <cellStyle name="SAPBEXHLevel1X 4 2 4" xfId="20376" xr:uid="{00000000-0005-0000-0000-0000F5450000}"/>
    <cellStyle name="SAPBEXHLevel1X 4 2 4 2" xfId="28762" xr:uid="{E0420341-6188-4EFC-868E-FF02D1F8A6A5}"/>
    <cellStyle name="SAPBEXHLevel1X 4 2 4 3" xfId="30170" xr:uid="{DB7FE571-FE23-4744-A33D-BC543B783A50}"/>
    <cellStyle name="SAPBEXHLevel1X 4 2 4 4" xfId="30691" xr:uid="{C109A3CC-22B6-4F18-A769-EEED261FFD07}"/>
    <cellStyle name="SAPBEXHLevel1X 4 2 4 5" xfId="31193" xr:uid="{A47F1CD3-E1CE-485C-A329-DB3C0B1DC67F}"/>
    <cellStyle name="SAPBEXHLevel1X 4 2 4 6" xfId="31479" xr:uid="{AE2B16A8-ABA7-4E64-A433-DF6E8C63443D}"/>
    <cellStyle name="SAPBEXHLevel1X 4 2 5" xfId="29706" xr:uid="{C04659BA-6878-426B-AC0A-B4B2B0828C31}"/>
    <cellStyle name="SAPBEXHLevel1X 4 2 6" xfId="26828" xr:uid="{0B542991-C42E-434C-B3FD-69F75505809B}"/>
    <cellStyle name="SAPBEXHLevel1X 4 2 7" xfId="29070" xr:uid="{F51D660F-F00F-42CF-BC39-72425BB0288A}"/>
    <cellStyle name="SAPBEXHLevel1X 4 2 8" xfId="26506" xr:uid="{367AADB7-0F25-472D-B038-9FBCC0B9C10F}"/>
    <cellStyle name="SAPBEXHLevel1X 4 3" xfId="18654" xr:uid="{00000000-0005-0000-0000-0000F8450000}"/>
    <cellStyle name="SAPBEXHLevel1X 4 4" xfId="18650" xr:uid="{00000000-0005-0000-0000-0000F4450000}"/>
    <cellStyle name="SAPBEXHLevel1X 4 5" xfId="27952" xr:uid="{23039294-BCBC-485F-9A03-79C4F00C9BB8}"/>
    <cellStyle name="SAPBEXHLevel1X 4 6" xfId="29422" xr:uid="{78B29D64-EC03-4FF3-9F60-5AA68CCD2669}"/>
    <cellStyle name="SAPBEXHLevel1X 4 7" xfId="27771" xr:uid="{124C2008-DC07-44C8-8462-09B7B278729B}"/>
    <cellStyle name="SAPBEXHLevel1X 4 8" xfId="29292" xr:uid="{BCD4B8AB-4D4C-4048-84D3-AB4C234456DE}"/>
    <cellStyle name="SAPBEXHLevel1X 5" xfId="18655" xr:uid="{00000000-0005-0000-0000-0000F9450000}"/>
    <cellStyle name="SAPBEXHLevel1X 5 2" xfId="18656" xr:uid="{00000000-0005-0000-0000-0000FA450000}"/>
    <cellStyle name="SAPBEXHLevel1X 5 2 2" xfId="20378" xr:uid="{00000000-0005-0000-0000-0000FA450000}"/>
    <cellStyle name="SAPBEXHLevel1X 5 2 2 2" xfId="28764" xr:uid="{60E0D71F-DD37-4313-B2A2-4DD7C2C9657F}"/>
    <cellStyle name="SAPBEXHLevel1X 5 2 2 3" xfId="30172" xr:uid="{1289AEC5-8051-451D-A62F-2A18A789AE38}"/>
    <cellStyle name="SAPBEXHLevel1X 5 2 2 4" xfId="30693" xr:uid="{C70FCD23-0542-4D6E-889A-47710BA90DCB}"/>
    <cellStyle name="SAPBEXHLevel1X 5 2 2 5" xfId="31195" xr:uid="{0ABB6FAE-9A97-4B0A-A95D-E3ADAB4982A3}"/>
    <cellStyle name="SAPBEXHLevel1X 5 2 2 6" xfId="31481" xr:uid="{B97AB39B-325A-4A89-8015-8D712EBC4E33}"/>
    <cellStyle name="SAPBEXHLevel1X 5 2 3" xfId="29708" xr:uid="{CC1E4777-A176-4514-AB91-503A38000199}"/>
    <cellStyle name="SAPBEXHLevel1X 5 2 4" xfId="26826" xr:uid="{49016269-B1DF-46D1-A27B-495290850A6C}"/>
    <cellStyle name="SAPBEXHLevel1X 5 2 5" xfId="29068" xr:uid="{A28670CC-473C-4DDD-AC84-94693CAFCCAC}"/>
    <cellStyle name="SAPBEXHLevel1X 5 2 6" xfId="30422" xr:uid="{6DE5168D-378D-4D70-BAED-D9BB5C29FE37}"/>
    <cellStyle name="SAPBEXHLevel1X 6" xfId="18657" xr:uid="{00000000-0005-0000-0000-0000FB450000}"/>
    <cellStyle name="SAPBEXHLevel1X 6 2" xfId="20379" xr:uid="{00000000-0005-0000-0000-0000FB450000}"/>
    <cellStyle name="SAPBEXHLevel1X 6 2 2" xfId="28765" xr:uid="{CB802518-3E22-4857-A249-6633E86EFDF0}"/>
    <cellStyle name="SAPBEXHLevel1X 6 2 3" xfId="30173" xr:uid="{7D613DF1-6794-4E57-BBCB-BEF0EE68548C}"/>
    <cellStyle name="SAPBEXHLevel1X 6 2 4" xfId="30694" xr:uid="{3049DF6E-887D-4385-BBA1-1AA8443269C3}"/>
    <cellStyle name="SAPBEXHLevel1X 6 2 5" xfId="31196" xr:uid="{468AE671-390E-415A-9FF3-09CB05BD7024}"/>
    <cellStyle name="SAPBEXHLevel1X 6 2 6" xfId="31482" xr:uid="{805BBDEF-ECEF-4055-899C-94840ECD6830}"/>
    <cellStyle name="SAPBEXHLevel1X 6 3" xfId="29709" xr:uid="{F71D3BE9-6963-4A34-89FC-F1492D5CCF2D}"/>
    <cellStyle name="SAPBEXHLevel1X 6 4" xfId="26821" xr:uid="{52E2438C-B083-4D2F-BE4E-5D738610899E}"/>
    <cellStyle name="SAPBEXHLevel1X 6 5" xfId="29067" xr:uid="{892D467B-44A9-415A-B35F-C54AA06AC8B6}"/>
    <cellStyle name="SAPBEXHLevel1X 6 6" xfId="26505" xr:uid="{96087164-6E45-4DAF-ACE9-0B789D067C91}"/>
    <cellStyle name="SAPBEXHLevel1X 7" xfId="18658" xr:uid="{00000000-0005-0000-0000-0000FC450000}"/>
    <cellStyle name="SAPBEXHLevel1X 8" xfId="18633" xr:uid="{00000000-0005-0000-0000-0000E3450000}"/>
    <cellStyle name="SAPBEXHLevel1X 9" xfId="27957" xr:uid="{D97513F9-17F2-447F-A773-464B2BEF6F40}"/>
    <cellStyle name="SAPBEXHLevel1X_2010-2012 Program Workbook_Incent_FS" xfId="2709" xr:uid="{00000000-0005-0000-0000-0000720A0000}"/>
    <cellStyle name="SAPBEXHLevel2" xfId="2710" xr:uid="{00000000-0005-0000-0000-0000730A0000}"/>
    <cellStyle name="SAPBEXHLevel2 10" xfId="29421" xr:uid="{09D975BD-8448-4A08-997F-D12F497D1771}"/>
    <cellStyle name="SAPBEXHLevel2 2" xfId="2904" xr:uid="{00000000-0005-0000-0000-0000740A0000}"/>
    <cellStyle name="SAPBEXHLevel2 2 10" xfId="29351" xr:uid="{A6D57240-7479-4266-8E8B-293A8734F903}"/>
    <cellStyle name="SAPBEXHLevel2 2 2" xfId="18661" xr:uid="{00000000-0005-0000-0000-000000460000}"/>
    <cellStyle name="SAPBEXHLevel2 2 2 2" xfId="18662" xr:uid="{00000000-0005-0000-0000-000001460000}"/>
    <cellStyle name="SAPBEXHLevel2 2 2 3" xfId="18663" xr:uid="{00000000-0005-0000-0000-000002460000}"/>
    <cellStyle name="SAPBEXHLevel2 2 2 3 2" xfId="20380" xr:uid="{00000000-0005-0000-0000-000002460000}"/>
    <cellStyle name="SAPBEXHLevel2 2 2 3 2 2" xfId="28766" xr:uid="{AB2FF984-9651-479B-99C2-4BC5F28EB839}"/>
    <cellStyle name="SAPBEXHLevel2 2 2 3 2 3" xfId="30174" xr:uid="{E178F33C-AE54-42F4-9F12-0EA790004459}"/>
    <cellStyle name="SAPBEXHLevel2 2 2 3 2 4" xfId="30695" xr:uid="{83ACB476-B12C-47F2-8058-9BEDB05BFDB4}"/>
    <cellStyle name="SAPBEXHLevel2 2 2 3 2 5" xfId="31197" xr:uid="{BA8F371C-F8DE-469C-98EC-E04A298E804B}"/>
    <cellStyle name="SAPBEXHLevel2 2 2 3 2 6" xfId="31483" xr:uid="{C30EF99D-3FFB-43A7-BF10-40D4E1352697}"/>
    <cellStyle name="SAPBEXHLevel2 2 2 3 3" xfId="28174" xr:uid="{9AECBACA-B1BA-40FC-9789-59263FE009D6}"/>
    <cellStyle name="SAPBEXHLevel2 2 2 3 4" xfId="29710" xr:uid="{C1EBAAD2-33A5-4C49-AF63-E7DF14C8E51D}"/>
    <cellStyle name="SAPBEXHLevel2 2 2 3 5" xfId="20826" xr:uid="{4AD1401E-C24B-4716-B08D-A4131A34E8A9}"/>
    <cellStyle name="SAPBEXHLevel2 2 2 3 6" xfId="29066" xr:uid="{9A737866-5CFD-40A7-8478-3BA23B4609E9}"/>
    <cellStyle name="SAPBEXHLevel2 2 2 4" xfId="18664" xr:uid="{00000000-0005-0000-0000-000003460000}"/>
    <cellStyle name="SAPBEXHLevel2 2 3" xfId="18665" xr:uid="{00000000-0005-0000-0000-000004460000}"/>
    <cellStyle name="SAPBEXHLevel2 2 3 2" xfId="18666" xr:uid="{00000000-0005-0000-0000-000005460000}"/>
    <cellStyle name="SAPBEXHLevel2 2 3 3" xfId="18667" xr:uid="{00000000-0005-0000-0000-000006460000}"/>
    <cellStyle name="SAPBEXHLevel2 2 3 3 2" xfId="20381" xr:uid="{00000000-0005-0000-0000-000006460000}"/>
    <cellStyle name="SAPBEXHLevel2 2 3 3 2 2" xfId="28767" xr:uid="{73367818-E523-4DDE-9DC9-24353D76429E}"/>
    <cellStyle name="SAPBEXHLevel2 2 3 3 2 3" xfId="30175" xr:uid="{DAF1A7DE-F8DE-4287-9B2C-DB2CF0878EC0}"/>
    <cellStyle name="SAPBEXHLevel2 2 3 3 2 4" xfId="30696" xr:uid="{194524D0-8141-4E6C-9100-E0FD26C1A662}"/>
    <cellStyle name="SAPBEXHLevel2 2 3 3 2 5" xfId="31198" xr:uid="{0BCDBA92-8D92-494E-A7DC-5E80D0B6A1F9}"/>
    <cellStyle name="SAPBEXHLevel2 2 3 3 2 6" xfId="31484" xr:uid="{6357DC1A-4A46-47B9-9043-1716B45F7EC2}"/>
    <cellStyle name="SAPBEXHLevel2 2 3 3 3" xfId="28175" xr:uid="{97ADCBAB-A3BB-4D01-91A2-9980EC4E9568}"/>
    <cellStyle name="SAPBEXHLevel2 2 3 3 4" xfId="29711" xr:uid="{A486C33C-24B9-4B75-A3F9-6CF19981E2AE}"/>
    <cellStyle name="SAPBEXHLevel2 2 3 3 5" xfId="26825" xr:uid="{8FF0090D-2C7D-4502-B796-2FB841D83462}"/>
    <cellStyle name="SAPBEXHLevel2 2 3 3 6" xfId="29065" xr:uid="{C1F47A94-2A09-4706-924F-6CCBC0918124}"/>
    <cellStyle name="SAPBEXHLevel2 2 3 4" xfId="18668" xr:uid="{00000000-0005-0000-0000-000007460000}"/>
    <cellStyle name="SAPBEXHLevel2 2 4" xfId="18669" xr:uid="{00000000-0005-0000-0000-000008460000}"/>
    <cellStyle name="SAPBEXHLevel2 2 4 2" xfId="18670" xr:uid="{00000000-0005-0000-0000-000009460000}"/>
    <cellStyle name="SAPBEXHLevel2 2 4 2 2" xfId="20382" xr:uid="{00000000-0005-0000-0000-000009460000}"/>
    <cellStyle name="SAPBEXHLevel2 2 4 2 2 2" xfId="28768" xr:uid="{F91C3CA3-C174-4060-9162-84EF0CA239AE}"/>
    <cellStyle name="SAPBEXHLevel2 2 4 2 2 3" xfId="30176" xr:uid="{A466BDAC-504D-44A3-92F7-F23420379BD9}"/>
    <cellStyle name="SAPBEXHLevel2 2 4 2 2 4" xfId="30697" xr:uid="{8B4FFEC0-3D07-4319-807D-9CEB118A9F2E}"/>
    <cellStyle name="SAPBEXHLevel2 2 4 2 2 5" xfId="31199" xr:uid="{381B455D-29FC-459C-A66A-B798F521C063}"/>
    <cellStyle name="SAPBEXHLevel2 2 4 2 2 6" xfId="31485" xr:uid="{49BD05F4-9BA5-4664-A29B-922033EAAE1D}"/>
    <cellStyle name="SAPBEXHLevel2 2 4 2 3" xfId="28176" xr:uid="{F0A609BE-E994-4516-A5D8-FEC13F89E804}"/>
    <cellStyle name="SAPBEXHLevel2 2 4 2 4" xfId="29712" xr:uid="{2A06D26A-0784-4DDE-B216-6F7375F0F0BA}"/>
    <cellStyle name="SAPBEXHLevel2 2 4 2 5" xfId="27142" xr:uid="{DF85D837-D99A-447A-90D9-BA55A92BC516}"/>
    <cellStyle name="SAPBEXHLevel2 2 4 2 6" xfId="29064" xr:uid="{3B53EB36-28FF-414B-8323-C49A8C9AB1D1}"/>
    <cellStyle name="SAPBEXHLevel2 2 5" xfId="18671" xr:uid="{00000000-0005-0000-0000-00000A460000}"/>
    <cellStyle name="SAPBEXHLevel2 2 5 2" xfId="20383" xr:uid="{00000000-0005-0000-0000-00000A460000}"/>
    <cellStyle name="SAPBEXHLevel2 2 5 2 2" xfId="28769" xr:uid="{8B0BD35F-D5C6-41CA-B4F8-914B0FB41D7F}"/>
    <cellStyle name="SAPBEXHLevel2 2 5 2 3" xfId="30177" xr:uid="{42391555-E447-4C53-9C40-288B7801B67C}"/>
    <cellStyle name="SAPBEXHLevel2 2 5 2 4" xfId="30698" xr:uid="{CEBF7F57-B75A-4486-8969-D4F90663AEBB}"/>
    <cellStyle name="SAPBEXHLevel2 2 5 2 5" xfId="31200" xr:uid="{DFDA7EB7-C238-4FA5-BEFA-2BAA0F1FAE63}"/>
    <cellStyle name="SAPBEXHLevel2 2 5 2 6" xfId="31486" xr:uid="{F000696B-7A10-4089-821A-08883258D278}"/>
    <cellStyle name="SAPBEXHLevel2 2 5 3" xfId="28177" xr:uid="{A1123946-5367-4C23-8E4E-2D375D554D6D}"/>
    <cellStyle name="SAPBEXHLevel2 2 5 4" xfId="29713" xr:uid="{02F49B9C-4720-4725-A556-36D442C4E88B}"/>
    <cellStyle name="SAPBEXHLevel2 2 5 5" xfId="27141" xr:uid="{EF07B8DA-49FC-428C-A503-A6A66F165BFF}"/>
    <cellStyle name="SAPBEXHLevel2 2 5 6" xfId="29063" xr:uid="{D61303F8-EC89-4A1F-939A-3F659E1BA493}"/>
    <cellStyle name="SAPBEXHLevel2 2 6" xfId="18672" xr:uid="{00000000-0005-0000-0000-00000B460000}"/>
    <cellStyle name="SAPBEXHLevel2 2 7" xfId="18660" xr:uid="{00000000-0005-0000-0000-0000FF450000}"/>
    <cellStyle name="SAPBEXHLevel2 2 8" xfId="20976" xr:uid="{04EDD644-F5A2-479B-ACD8-62B97A22617E}"/>
    <cellStyle name="SAPBEXHLevel2 2 9" xfId="27861" xr:uid="{1049E9E0-D5EE-4CD1-9668-032B64147984}"/>
    <cellStyle name="SAPBEXHLevel2 3" xfId="18673" xr:uid="{00000000-0005-0000-0000-00000C460000}"/>
    <cellStyle name="SAPBEXHLevel2 3 2" xfId="18674" xr:uid="{00000000-0005-0000-0000-00000D460000}"/>
    <cellStyle name="SAPBEXHLevel2 3 2 2" xfId="18675" xr:uid="{00000000-0005-0000-0000-00000E460000}"/>
    <cellStyle name="SAPBEXHLevel2 3 2 2 2" xfId="20384" xr:uid="{00000000-0005-0000-0000-00000E460000}"/>
    <cellStyle name="SAPBEXHLevel2 3 2 2 2 2" xfId="28770" xr:uid="{77713E3C-6298-4A4E-93F3-95CFB4CFD690}"/>
    <cellStyle name="SAPBEXHLevel2 3 2 2 2 3" xfId="30178" xr:uid="{CA3D1376-FACA-4B2E-AEE3-E3905101CD4B}"/>
    <cellStyle name="SAPBEXHLevel2 3 2 2 2 4" xfId="30699" xr:uid="{C7A2A8A1-C2D3-411F-9174-21C6F7015128}"/>
    <cellStyle name="SAPBEXHLevel2 3 2 2 2 5" xfId="31201" xr:uid="{C5324094-E191-4E0C-8FF5-ACD37BD34D49}"/>
    <cellStyle name="SAPBEXHLevel2 3 2 2 2 6" xfId="31487" xr:uid="{A8820CD2-42CD-41A9-9625-40F6A09B3344}"/>
    <cellStyle name="SAPBEXHLevel2 3 2 2 3" xfId="29714" xr:uid="{2E22AE6A-4D8D-4EDB-869B-32D65FC2C774}"/>
    <cellStyle name="SAPBEXHLevel2 3 2 2 4" xfId="26824" xr:uid="{1B361B08-C671-468F-917A-BAF302584B81}"/>
    <cellStyle name="SAPBEXHLevel2 3 2 2 5" xfId="29062" xr:uid="{0009726C-025B-4FBE-B296-BC4F8A7C9108}"/>
    <cellStyle name="SAPBEXHLevel2 3 2 2 6" xfId="26504" xr:uid="{65291913-66A5-4EC2-A523-F9AEA4C8C48C}"/>
    <cellStyle name="SAPBEXHLevel2 3 3" xfId="18676" xr:uid="{00000000-0005-0000-0000-00000F460000}"/>
    <cellStyle name="SAPBEXHLevel2 3 3 2" xfId="18677" xr:uid="{00000000-0005-0000-0000-000010460000}"/>
    <cellStyle name="SAPBEXHLevel2 3 3 2 2" xfId="20386" xr:uid="{00000000-0005-0000-0000-000010460000}"/>
    <cellStyle name="SAPBEXHLevel2 3 3 2 2 2" xfId="28772" xr:uid="{4CD456B1-A633-4DE9-A087-7163B1BF2199}"/>
    <cellStyle name="SAPBEXHLevel2 3 3 2 2 3" xfId="30180" xr:uid="{6870BB02-5855-448D-BBD6-954CB17752CC}"/>
    <cellStyle name="SAPBEXHLevel2 3 3 2 2 4" xfId="30701" xr:uid="{87913844-D50F-4BDB-AAE0-955F1C785BE6}"/>
    <cellStyle name="SAPBEXHLevel2 3 3 2 2 5" xfId="31202" xr:uid="{422D5840-03F4-4335-B51A-D3DB96C927E3}"/>
    <cellStyle name="SAPBEXHLevel2 3 3 2 2 6" xfId="31488" xr:uid="{B59137E1-E5ED-4CFE-9699-11185A0494CF}"/>
    <cellStyle name="SAPBEXHLevel2 3 3 2 3" xfId="29716" xr:uid="{EE7F1D93-3316-40C3-819C-ECE492601D4E}"/>
    <cellStyle name="SAPBEXHLevel2 3 3 2 4" xfId="27138" xr:uid="{3C442C13-C822-4766-9642-8A942CD58849}"/>
    <cellStyle name="SAPBEXHLevel2 3 3 2 5" xfId="29011" xr:uid="{66055EB3-F07F-4713-8FDA-D6990BD9408E}"/>
    <cellStyle name="SAPBEXHLevel2 3 3 2 6" xfId="20809" xr:uid="{C274A8A2-50B4-467A-995A-DB46C086D31D}"/>
    <cellStyle name="SAPBEXHLevel2 3 3 3" xfId="20385" xr:uid="{00000000-0005-0000-0000-00000F460000}"/>
    <cellStyle name="SAPBEXHLevel2 3 3 3 2" xfId="28771" xr:uid="{A3AC583A-0D43-48E6-B4AD-2035E4EB8D08}"/>
    <cellStyle name="SAPBEXHLevel2 3 3 3 3" xfId="30179" xr:uid="{95A9DCF2-64E6-4C47-8019-AB6DDD96C0FD}"/>
    <cellStyle name="SAPBEXHLevel2 3 3 3 4" xfId="30700" xr:uid="{9FD13009-9061-48AB-8957-EDEDE7090140}"/>
    <cellStyle name="SAPBEXHLevel2 3 3 4" xfId="28178" xr:uid="{EC88EDD2-74EF-4FC6-8FD8-56FF0293CE79}"/>
    <cellStyle name="SAPBEXHLevel2 3 3 5" xfId="29715" xr:uid="{F32B9035-7FDB-4E70-9DC3-D2E40E309342}"/>
    <cellStyle name="SAPBEXHLevel2 3 3 6" xfId="26820" xr:uid="{4FDCF30F-ECBF-4C51-8933-582B7D87F3A8}"/>
    <cellStyle name="SAPBEXHLevel2 3 4" xfId="18678" xr:uid="{00000000-0005-0000-0000-000011460000}"/>
    <cellStyle name="SAPBEXHLevel2 3 4 2" xfId="20387" xr:uid="{00000000-0005-0000-0000-000011460000}"/>
    <cellStyle name="SAPBEXHLevel2 3 4 2 2" xfId="28773" xr:uid="{2CC9001B-E959-434E-BBB2-DCD896C525F9}"/>
    <cellStyle name="SAPBEXHLevel2 3 4 2 3" xfId="30181" xr:uid="{FC779BE7-8D0A-4E14-8C8B-8354FCB37CC5}"/>
    <cellStyle name="SAPBEXHLevel2 3 4 2 4" xfId="30702" xr:uid="{C0558B7C-9783-4562-AEFA-DBBE9A72E033}"/>
    <cellStyle name="SAPBEXHLevel2 3 4 2 5" xfId="31203" xr:uid="{81A804CF-556F-4596-8D5E-F0E52DAA7D1C}"/>
    <cellStyle name="SAPBEXHLevel2 3 4 2 6" xfId="31489" xr:uid="{AA33C0FE-F706-4519-BF78-15328933EBA4}"/>
    <cellStyle name="SAPBEXHLevel2 3 4 3" xfId="29717" xr:uid="{E27537CF-0FAC-4CF3-8531-A6FB895E5A27}"/>
    <cellStyle name="SAPBEXHLevel2 3 4 4" xfId="20830" xr:uid="{C5DD21B8-060C-43D6-8556-A0AAA2AAE3C7}"/>
    <cellStyle name="SAPBEXHLevel2 3 4 5" xfId="29061" xr:uid="{05856824-B3E6-4999-AA89-BF27861A5009}"/>
    <cellStyle name="SAPBEXHLevel2 3 4 6" xfId="26503" xr:uid="{14D49A1E-00F3-4B8E-BA0C-076783DEC983}"/>
    <cellStyle name="SAPBEXHLevel2 3 5" xfId="18679" xr:uid="{00000000-0005-0000-0000-000012460000}"/>
    <cellStyle name="SAPBEXHLevel2 4" xfId="18680" xr:uid="{00000000-0005-0000-0000-000013460000}"/>
    <cellStyle name="SAPBEXHLevel2 4 2" xfId="18681" xr:uid="{00000000-0005-0000-0000-000014460000}"/>
    <cellStyle name="SAPBEXHLevel2 4 2 2" xfId="20388" xr:uid="{00000000-0005-0000-0000-000014460000}"/>
    <cellStyle name="SAPBEXHLevel2 4 2 2 2" xfId="28774" xr:uid="{CF025F8C-BF6A-4A57-89B9-4AB82D69C615}"/>
    <cellStyle name="SAPBEXHLevel2 4 2 2 3" xfId="30182" xr:uid="{8B1674EF-2D52-44EE-9BCA-B88D957B36F8}"/>
    <cellStyle name="SAPBEXHLevel2 4 2 2 4" xfId="30703" xr:uid="{84BEDF3A-AC3A-43D0-A150-4E714967085E}"/>
    <cellStyle name="SAPBEXHLevel2 4 2 2 5" xfId="31204" xr:uid="{51D60F1B-6FD8-41AE-A29B-BF828CE0FDA4}"/>
    <cellStyle name="SAPBEXHLevel2 4 2 2 6" xfId="31490" xr:uid="{AB5BEDB4-23EC-48D5-A635-A4A22576612B}"/>
    <cellStyle name="SAPBEXHLevel2 4 2 3" xfId="29718" xr:uid="{3A0DAAA1-3741-471D-8E51-C8AAF6C3E662}"/>
    <cellStyle name="SAPBEXHLevel2 4 2 4" xfId="27137" xr:uid="{792D5567-467C-4A60-ADFB-466D4FD619AF}"/>
    <cellStyle name="SAPBEXHLevel2 4 2 5" xfId="29021" xr:uid="{D5B06340-5BA6-41EA-8709-783894F1331F}"/>
    <cellStyle name="SAPBEXHLevel2 4 2 6" xfId="20808" xr:uid="{119B88C5-4799-4428-ABDA-9710FA69B5E6}"/>
    <cellStyle name="SAPBEXHLevel2 5" xfId="18682" xr:uid="{00000000-0005-0000-0000-000015460000}"/>
    <cellStyle name="SAPBEXHLevel2 5 2" xfId="18683" xr:uid="{00000000-0005-0000-0000-000016460000}"/>
    <cellStyle name="SAPBEXHLevel2 5 2 2" xfId="20390" xr:uid="{00000000-0005-0000-0000-000016460000}"/>
    <cellStyle name="SAPBEXHLevel2 5 2 2 2" xfId="28776" xr:uid="{E8D91DED-4E26-44CB-B2E5-2C50E0850545}"/>
    <cellStyle name="SAPBEXHLevel2 5 2 2 3" xfId="30184" xr:uid="{16CB8C15-E2B3-49C1-BCBF-97E04098C309}"/>
    <cellStyle name="SAPBEXHLevel2 5 2 2 4" xfId="30705" xr:uid="{CA780BC9-7FAC-484A-B018-B180ED3F6447}"/>
    <cellStyle name="SAPBEXHLevel2 5 2 2 5" xfId="31206" xr:uid="{1369847D-19F5-4463-834C-D4E81684507A}"/>
    <cellStyle name="SAPBEXHLevel2 5 2 2 6" xfId="31492" xr:uid="{94166842-255A-415C-8BBB-D5D3C47FD738}"/>
    <cellStyle name="SAPBEXHLevel2 5 2 3" xfId="29720" xr:uid="{67A6A515-C7A3-4F1B-9C68-4F0E3F93268A}"/>
    <cellStyle name="SAPBEXHLevel2 5 2 4" xfId="26816" xr:uid="{29F91C1C-321C-4CAF-A2F9-84E153FE2F5C}"/>
    <cellStyle name="SAPBEXHLevel2 5 2 5" xfId="29060" xr:uid="{E443AAF6-DCC3-45BE-894F-D90B5411ABB1}"/>
    <cellStyle name="SAPBEXHLevel2 5 2 6" xfId="26501" xr:uid="{168A6F75-C6D8-4745-9F4E-A0BE95FDEE8E}"/>
    <cellStyle name="SAPBEXHLevel2 5 3" xfId="20389" xr:uid="{00000000-0005-0000-0000-000015460000}"/>
    <cellStyle name="SAPBEXHLevel2 5 3 2" xfId="28775" xr:uid="{7158D5DA-38A7-46BA-A4F7-93DF6CCC85A0}"/>
    <cellStyle name="SAPBEXHLevel2 5 3 3" xfId="30183" xr:uid="{55C20FD7-C128-448A-A0C7-1D61DDFB7EED}"/>
    <cellStyle name="SAPBEXHLevel2 5 3 4" xfId="30704" xr:uid="{1B491192-06C2-440E-A519-315C7BA17521}"/>
    <cellStyle name="SAPBEXHLevel2 5 3 5" xfId="31205" xr:uid="{BD0BDCA5-E6EE-4CC1-973C-9CCAAA95AC08}"/>
    <cellStyle name="SAPBEXHLevel2 5 3 6" xfId="31491" xr:uid="{A7376A41-8663-437C-A7E9-8DA10A95EFD5}"/>
    <cellStyle name="SAPBEXHLevel2 5 4" xfId="29719" xr:uid="{616938AA-84D2-431E-AB90-AA0BBA8C4ADE}"/>
    <cellStyle name="SAPBEXHLevel2 5 5" xfId="26823" xr:uid="{0DA8D03A-4718-48A3-8ED6-A872B2616C06}"/>
    <cellStyle name="SAPBEXHLevel2 5 6" xfId="29012" xr:uid="{01F185EC-03D3-41FD-8AD6-72BEF6EFCA90}"/>
    <cellStyle name="SAPBEXHLevel2 5 7" xfId="26502" xr:uid="{7EDDF14A-A94F-465C-BA07-9B5A0057A989}"/>
    <cellStyle name="SAPBEXHLevel2 6" xfId="18684" xr:uid="{00000000-0005-0000-0000-000017460000}"/>
    <cellStyle name="SAPBEXHLevel2 7" xfId="18659" xr:uid="{00000000-0005-0000-0000-0000FE450000}"/>
    <cellStyle name="SAPBEXHLevel2 8" xfId="20882" xr:uid="{9E5D3167-53D9-4C18-A66C-7E73101EB1F7}"/>
    <cellStyle name="SAPBEXHLevel2 9" xfId="27950" xr:uid="{2AF71D2A-1684-4F19-B8DF-80F9FA68951D}"/>
    <cellStyle name="SAPBEXHLevel2X" xfId="2711" xr:uid="{00000000-0005-0000-0000-0000750A0000}"/>
    <cellStyle name="SAPBEXHLevel2X 10" xfId="29420" xr:uid="{5558B629-CFF9-436E-A1B4-17D64D96D97F}"/>
    <cellStyle name="SAPBEXHLevel2X 11" xfId="27776" xr:uid="{764B7717-F086-4389-A8EA-0F0CD2627BE3}"/>
    <cellStyle name="SAPBEXHLevel2X 12" xfId="29293" xr:uid="{4B98191D-6618-461D-B016-F7173A5231A2}"/>
    <cellStyle name="SAPBEXHLevel2X 2" xfId="2712" xr:uid="{00000000-0005-0000-0000-0000760A0000}"/>
    <cellStyle name="SAPBEXHLevel2X 2 10" xfId="29022" xr:uid="{908567DD-38DB-4A6C-B264-247C524A6D9B}"/>
    <cellStyle name="SAPBEXHLevel2X 2 2" xfId="2713" xr:uid="{00000000-0005-0000-0000-0000770A0000}"/>
    <cellStyle name="SAPBEXHLevel2X 2 2 2" xfId="18688" xr:uid="{00000000-0005-0000-0000-00001B460000}"/>
    <cellStyle name="SAPBEXHLevel2X 2 2 2 2" xfId="18689" xr:uid="{00000000-0005-0000-0000-00001C460000}"/>
    <cellStyle name="SAPBEXHLevel2X 2 2 2 3" xfId="20391" xr:uid="{00000000-0005-0000-0000-00001B460000}"/>
    <cellStyle name="SAPBEXHLevel2X 2 2 2 3 2" xfId="28777" xr:uid="{B5DBA817-2A98-4E11-948D-FE4979CD1F1C}"/>
    <cellStyle name="SAPBEXHLevel2X 2 2 2 3 3" xfId="30185" xr:uid="{D997467D-4DE3-4B6D-984A-7AC24B7170C2}"/>
    <cellStyle name="SAPBEXHLevel2X 2 2 2 3 4" xfId="30706" xr:uid="{99651C55-A4D9-4A0D-85A9-2E90B87246A1}"/>
    <cellStyle name="SAPBEXHLevel2X 2 2 2 3 5" xfId="31207" xr:uid="{0C24322F-4919-43D2-A6CF-1FB3C3D78276}"/>
    <cellStyle name="SAPBEXHLevel2X 2 2 2 3 6" xfId="31493" xr:uid="{4AA15D93-F5DA-46C1-A45D-D548DB59B083}"/>
    <cellStyle name="SAPBEXHLevel2X 2 2 2 4" xfId="29721" xr:uid="{8DF805BC-646C-4139-8D6C-3D2D864BB300}"/>
    <cellStyle name="SAPBEXHLevel2X 2 2 2 5" xfId="27135" xr:uid="{667B2B33-40C7-45F9-AC67-80DEEE3BD9E7}"/>
    <cellStyle name="SAPBEXHLevel2X 2 2 2 6" xfId="29059" xr:uid="{192199B3-BE08-49A2-AA1E-1A9AFE3A8201}"/>
    <cellStyle name="SAPBEXHLevel2X 2 2 2 7" xfId="26500" xr:uid="{8AB64A58-5480-4888-9E87-B8ADB5AE15A7}"/>
    <cellStyle name="SAPBEXHLevel2X 2 2 3" xfId="18690" xr:uid="{00000000-0005-0000-0000-00001D460000}"/>
    <cellStyle name="SAPBEXHLevel2X 2 2 4" xfId="18687" xr:uid="{00000000-0005-0000-0000-00001A460000}"/>
    <cellStyle name="SAPBEXHLevel2X 2 2 5" xfId="27947" xr:uid="{C3E0A2B7-8B46-46E8-9637-E37802332816}"/>
    <cellStyle name="SAPBEXHLevel2X 2 2 6" xfId="29418" xr:uid="{4775ED74-773C-4122-A3C7-2752C5F78A19}"/>
    <cellStyle name="SAPBEXHLevel2X 2 2 7" xfId="27779" xr:uid="{22A81B62-C030-464C-9777-4963E148E526}"/>
    <cellStyle name="SAPBEXHLevel2X 2 2 8" xfId="29294" xr:uid="{1B28028B-DE49-4156-B33E-4A0020A0DD7D}"/>
    <cellStyle name="SAPBEXHLevel2X 2 3" xfId="18691" xr:uid="{00000000-0005-0000-0000-00001E460000}"/>
    <cellStyle name="SAPBEXHLevel2X 2 3 2" xfId="18692" xr:uid="{00000000-0005-0000-0000-00001F460000}"/>
    <cellStyle name="SAPBEXHLevel2X 2 3 2 2" xfId="20392" xr:uid="{00000000-0005-0000-0000-00001F460000}"/>
    <cellStyle name="SAPBEXHLevel2X 2 3 2 2 2" xfId="28778" xr:uid="{6DC67D1C-F600-4562-A3B1-B931944CEEA1}"/>
    <cellStyle name="SAPBEXHLevel2X 2 3 2 2 3" xfId="30186" xr:uid="{FA3661F1-53BD-41D9-82C7-738DC547E1E7}"/>
    <cellStyle name="SAPBEXHLevel2X 2 3 2 2 4" xfId="30707" xr:uid="{441C39F0-FC2A-4435-93EF-42469E88FEDC}"/>
    <cellStyle name="SAPBEXHLevel2X 2 3 2 2 5" xfId="31208" xr:uid="{E05FF325-ABE1-4854-9943-901326277B5F}"/>
    <cellStyle name="SAPBEXHLevel2X 2 3 2 2 6" xfId="31494" xr:uid="{81C43FC6-4720-4EFA-BD13-62D9283221BA}"/>
    <cellStyle name="SAPBEXHLevel2X 2 3 2 3" xfId="29722" xr:uid="{246E755C-9FF2-4484-94E6-B25D04866721}"/>
    <cellStyle name="SAPBEXHLevel2X 2 3 2 4" xfId="27133" xr:uid="{A415A6D0-E3E8-43BF-AEDC-EA6FBE26098A}"/>
    <cellStyle name="SAPBEXHLevel2X 2 3 2 5" xfId="29020" xr:uid="{4E10E62A-9B63-45C7-B905-20D7EABC17BE}"/>
    <cellStyle name="SAPBEXHLevel2X 2 3 2 6" xfId="20807" xr:uid="{DB1FBD8E-ABE0-4F77-B117-90C7A944D1C1}"/>
    <cellStyle name="SAPBEXHLevel2X 2 4" xfId="18693" xr:uid="{00000000-0005-0000-0000-000020460000}"/>
    <cellStyle name="SAPBEXHLevel2X 2 4 2" xfId="20393" xr:uid="{00000000-0005-0000-0000-000020460000}"/>
    <cellStyle name="SAPBEXHLevel2X 2 4 2 2" xfId="28779" xr:uid="{D8842598-06A9-44A7-B7C6-B9B96CDE1DC7}"/>
    <cellStyle name="SAPBEXHLevel2X 2 4 2 3" xfId="30187" xr:uid="{985BB490-567D-4F8A-B598-8336E392BF00}"/>
    <cellStyle name="SAPBEXHLevel2X 2 4 2 4" xfId="30708" xr:uid="{996FA529-0556-4EBF-B1EE-6EB488B9AB81}"/>
    <cellStyle name="SAPBEXHLevel2X 2 4 2 5" xfId="31209" xr:uid="{A3A6DC16-217D-4740-833E-BB86C2EB382E}"/>
    <cellStyle name="SAPBEXHLevel2X 2 4 2 6" xfId="31495" xr:uid="{07037F89-D9C0-4DA1-A963-E293D99C13D4}"/>
    <cellStyle name="SAPBEXHLevel2X 2 4 3" xfId="29723" xr:uid="{9A4B8D87-1920-4B20-8D39-910DA17051B4}"/>
    <cellStyle name="SAPBEXHLevel2X 2 4 4" xfId="27131" xr:uid="{123026AF-E976-4FC3-81DB-5D76CF15466F}"/>
    <cellStyle name="SAPBEXHLevel2X 2 4 5" xfId="29010" xr:uid="{E366497F-B181-4969-AFBB-F3709C99D561}"/>
    <cellStyle name="SAPBEXHLevel2X 2 4 6" xfId="26499" xr:uid="{4901D2D0-4FD7-4BCB-883C-ECB1D571A785}"/>
    <cellStyle name="SAPBEXHLevel2X 2 5" xfId="18694" xr:uid="{00000000-0005-0000-0000-000021460000}"/>
    <cellStyle name="SAPBEXHLevel2X 2 6" xfId="18686" xr:uid="{00000000-0005-0000-0000-000019460000}"/>
    <cellStyle name="SAPBEXHLevel2X 2 7" xfId="27948" xr:uid="{0234F0B0-912C-4AF2-B78C-CB2104D7F82B}"/>
    <cellStyle name="SAPBEXHLevel2X 2 8" xfId="29419" xr:uid="{55EA1507-0089-4A85-9C51-D433034265C4}"/>
    <cellStyle name="SAPBEXHLevel2X 2 9" xfId="27777" xr:uid="{DF2FC039-0C0D-40BA-94F0-94C4DB703126}"/>
    <cellStyle name="SAPBEXHLevel2X 3" xfId="2714" xr:uid="{00000000-0005-0000-0000-0000780A0000}"/>
    <cellStyle name="SAPBEXHLevel2X 3 10" xfId="29295" xr:uid="{53BB9A2B-5A7F-4E83-9CE3-E5AB20C52E89}"/>
    <cellStyle name="SAPBEXHLevel2X 3 2" xfId="2715" xr:uid="{00000000-0005-0000-0000-0000790A0000}"/>
    <cellStyle name="SAPBEXHLevel2X 3 2 2" xfId="18697" xr:uid="{00000000-0005-0000-0000-000024460000}"/>
    <cellStyle name="SAPBEXHLevel2X 3 2 2 2" xfId="20394" xr:uid="{00000000-0005-0000-0000-000024460000}"/>
    <cellStyle name="SAPBEXHLevel2X 3 2 2 2 2" xfId="28780" xr:uid="{A2468900-D8FB-4862-B65C-EC4303CC5401}"/>
    <cellStyle name="SAPBEXHLevel2X 3 2 2 2 3" xfId="30188" xr:uid="{4BA2CC53-E713-4B52-84F9-E561413F1223}"/>
    <cellStyle name="SAPBEXHLevel2X 3 2 2 2 4" xfId="30709" xr:uid="{06BD774E-D3C4-4C17-ACED-F7240D59D311}"/>
    <cellStyle name="SAPBEXHLevel2X 3 2 2 2 5" xfId="31210" xr:uid="{0009A7EF-4205-4D4F-85DE-1B56508BDC09}"/>
    <cellStyle name="SAPBEXHLevel2X 3 2 2 2 6" xfId="31496" xr:uid="{FF0CDA23-32E1-4ADE-B81B-0B45606EF2E6}"/>
    <cellStyle name="SAPBEXHLevel2X 3 2 2 3" xfId="29724" xr:uid="{EE634D9C-DF8D-47B0-AAEB-CE51A2B8A185}"/>
    <cellStyle name="SAPBEXHLevel2X 3 2 2 4" xfId="27129" xr:uid="{3F588DA5-3B7D-4731-9A43-A07D1203B805}"/>
    <cellStyle name="SAPBEXHLevel2X 3 2 2 5" xfId="29019" xr:uid="{FA5CEA10-F90B-4750-8EA6-7C22D49D3740}"/>
    <cellStyle name="SAPBEXHLevel2X 3 2 2 6" xfId="26498" xr:uid="{AC5B5474-DF40-4437-9829-3BBD46F9E990}"/>
    <cellStyle name="SAPBEXHLevel2X 3 2 3" xfId="18696" xr:uid="{00000000-0005-0000-0000-000023460000}"/>
    <cellStyle name="SAPBEXHLevel2X 3 2 4" xfId="20883" xr:uid="{053566BF-8F6C-461B-A2EE-3CD06B1E8F71}"/>
    <cellStyle name="SAPBEXHLevel2X 3 2 5" xfId="27944" xr:uid="{1F925F3C-CA6B-49BF-8E1E-1635FEFF37C7}"/>
    <cellStyle name="SAPBEXHLevel2X 3 2 6" xfId="29416" xr:uid="{971E5BC1-5B70-4958-96F3-D267CAD620DA}"/>
    <cellStyle name="SAPBEXHLevel2X 3 2 7" xfId="27781" xr:uid="{D6893B7F-0C80-4F12-916B-04F923952FDA}"/>
    <cellStyle name="SAPBEXHLevel2X 3 2 8" xfId="29296" xr:uid="{556E3D63-6A6F-4C4A-934F-FAE19B58897C}"/>
    <cellStyle name="SAPBEXHLevel2X 3 3" xfId="18698" xr:uid="{00000000-0005-0000-0000-000025460000}"/>
    <cellStyle name="SAPBEXHLevel2X 3 3 2" xfId="18699" xr:uid="{00000000-0005-0000-0000-000026460000}"/>
    <cellStyle name="SAPBEXHLevel2X 3 3 2 2" xfId="20396" xr:uid="{00000000-0005-0000-0000-000026460000}"/>
    <cellStyle name="SAPBEXHLevel2X 3 3 2 2 2" xfId="28782" xr:uid="{33E84B17-CBA1-4D03-BC46-7966DAB7F6DA}"/>
    <cellStyle name="SAPBEXHLevel2X 3 3 2 2 3" xfId="30190" xr:uid="{E7E4F89C-0533-4B68-AD81-76991BD6225C}"/>
    <cellStyle name="SAPBEXHLevel2X 3 3 2 2 4" xfId="30711" xr:uid="{F402AE25-9A2C-4E45-BF2A-D125305E0A1C}"/>
    <cellStyle name="SAPBEXHLevel2X 3 3 2 2 5" xfId="31212" xr:uid="{4D895D2A-83D2-4B78-8862-DFF57CA0AD9C}"/>
    <cellStyle name="SAPBEXHLevel2X 3 3 2 2 6" xfId="31498" xr:uid="{AF0C5648-DAB6-45E8-B445-466C524732A1}"/>
    <cellStyle name="SAPBEXHLevel2X 3 3 2 3" xfId="29726" xr:uid="{DC2F0302-C627-4240-AA1C-5354E543CC7C}"/>
    <cellStyle name="SAPBEXHLevel2X 3 3 2 4" xfId="27125" xr:uid="{4C340529-90D1-4E2E-8890-48173D79B95A}"/>
    <cellStyle name="SAPBEXHLevel2X 3 3 2 5" xfId="29058" xr:uid="{05FD872E-6EA8-4D1F-A6A4-08B81DA34CFA}"/>
    <cellStyle name="SAPBEXHLevel2X 3 3 2 6" xfId="26497" xr:uid="{96446C1F-6F10-4C4E-8761-C1687936F1CD}"/>
    <cellStyle name="SAPBEXHLevel2X 3 3 3" xfId="20395" xr:uid="{00000000-0005-0000-0000-000025460000}"/>
    <cellStyle name="SAPBEXHLevel2X 3 3 3 2" xfId="28781" xr:uid="{1FEB3514-751B-4F94-8127-555DBA0E94A0}"/>
    <cellStyle name="SAPBEXHLevel2X 3 3 3 3" xfId="30189" xr:uid="{7DE114A2-B346-44E9-A7D6-EF7B5F472791}"/>
    <cellStyle name="SAPBEXHLevel2X 3 3 3 4" xfId="30710" xr:uid="{D580E0D4-637D-4F43-85E6-6693AB8BEC11}"/>
    <cellStyle name="SAPBEXHLevel2X 3 3 3 5" xfId="31211" xr:uid="{062F6351-2CD7-4A75-8406-B52A1DEDA5A4}"/>
    <cellStyle name="SAPBEXHLevel2X 3 3 3 6" xfId="31497" xr:uid="{80044A95-80D1-4BC9-AD6D-320AAD48FA7D}"/>
    <cellStyle name="SAPBEXHLevel2X 3 3 4" xfId="29725" xr:uid="{D67ACEC0-221F-49A4-A9F4-6E05634BE195}"/>
    <cellStyle name="SAPBEXHLevel2X 3 3 5" xfId="27126" xr:uid="{CA144919-F25F-4304-B1D4-2890FBE76A71}"/>
    <cellStyle name="SAPBEXHLevel2X 3 3 6" xfId="29009" xr:uid="{99425F21-52E9-4C76-93E7-7B2EE66FC744}"/>
    <cellStyle name="SAPBEXHLevel2X 3 3 7" xfId="20806" xr:uid="{F1BC1F93-D422-430C-A161-8D09F9F82F50}"/>
    <cellStyle name="SAPBEXHLevel2X 3 4" xfId="18700" xr:uid="{00000000-0005-0000-0000-000027460000}"/>
    <cellStyle name="SAPBEXHLevel2X 3 4 2" xfId="20397" xr:uid="{00000000-0005-0000-0000-000027460000}"/>
    <cellStyle name="SAPBEXHLevel2X 3 4 2 2" xfId="28783" xr:uid="{9CCAB594-BF9A-4255-881F-0F655BCC2DED}"/>
    <cellStyle name="SAPBEXHLevel2X 3 4 2 3" xfId="30191" xr:uid="{90A1ADAE-E9B9-4DFD-8B23-3ABE43D17A45}"/>
    <cellStyle name="SAPBEXHLevel2X 3 4 2 4" xfId="30712" xr:uid="{7060669D-9B1F-4CDC-B948-4CB2B298EB03}"/>
    <cellStyle name="SAPBEXHLevel2X 3 4 2 5" xfId="31213" xr:uid="{73F8C01A-B91F-49D2-BB72-F03978BC815A}"/>
    <cellStyle name="SAPBEXHLevel2X 3 4 2 6" xfId="31499" xr:uid="{D92A1E56-5D96-4D19-A21B-8035E374C3C7}"/>
    <cellStyle name="SAPBEXHLevel2X 3 4 3" xfId="29727" xr:uid="{BFD67770-260B-44E0-B264-FFEC2E4741F2}"/>
    <cellStyle name="SAPBEXHLevel2X 3 4 4" xfId="27124" xr:uid="{FDBC833B-517F-4058-B9EF-0F3ECB19FADD}"/>
    <cellStyle name="SAPBEXHLevel2X 3 4 5" xfId="29057" xr:uid="{B77AFB97-F95A-40F2-B696-92DE62DE7F5B}"/>
    <cellStyle name="SAPBEXHLevel2X 3 4 6" xfId="26496" xr:uid="{90A46C39-0C62-4D8B-9DE5-AEF1E1D39865}"/>
    <cellStyle name="SAPBEXHLevel2X 3 5" xfId="18701" xr:uid="{00000000-0005-0000-0000-000028460000}"/>
    <cellStyle name="SAPBEXHLevel2X 3 6" xfId="18695" xr:uid="{00000000-0005-0000-0000-000022460000}"/>
    <cellStyle name="SAPBEXHLevel2X 3 7" xfId="27945" xr:uid="{24FF5737-996E-4CA8-A41C-2FDFEAFC3CAC}"/>
    <cellStyle name="SAPBEXHLevel2X 3 8" xfId="29417" xr:uid="{1C6232D7-A524-4050-85BA-59A6BAC81373}"/>
    <cellStyle name="SAPBEXHLevel2X 3 9" xfId="27780" xr:uid="{AAA869ED-ED26-4595-BBD8-EF1830383611}"/>
    <cellStyle name="SAPBEXHLevel2X 4" xfId="2716" xr:uid="{00000000-0005-0000-0000-00007A0A0000}"/>
    <cellStyle name="SAPBEXHLevel2X 4 2" xfId="18703" xr:uid="{00000000-0005-0000-0000-00002A460000}"/>
    <cellStyle name="SAPBEXHLevel2X 4 2 2" xfId="18704" xr:uid="{00000000-0005-0000-0000-00002B460000}"/>
    <cellStyle name="SAPBEXHLevel2X 4 2 2 2" xfId="20399" xr:uid="{00000000-0005-0000-0000-00002B460000}"/>
    <cellStyle name="SAPBEXHLevel2X 4 2 2 2 2" xfId="28785" xr:uid="{853B9E1C-9849-42DC-B134-3356F7A282CA}"/>
    <cellStyle name="SAPBEXHLevel2X 4 2 2 2 3" xfId="30193" xr:uid="{3F03C1C9-50BF-4E2C-B52D-5BFA5EA8517C}"/>
    <cellStyle name="SAPBEXHLevel2X 4 2 2 2 4" xfId="30714" xr:uid="{773D9E03-389B-4A79-9BCB-8DAA72FBD8B6}"/>
    <cellStyle name="SAPBEXHLevel2X 4 2 2 2 5" xfId="31215" xr:uid="{5B1DF220-2A24-4FFF-85A0-6D3BEB2F485E}"/>
    <cellStyle name="SAPBEXHLevel2X 4 2 2 2 6" xfId="31501" xr:uid="{8CBFF1B9-EA45-4A7F-8487-34E4BD9B6F5D}"/>
    <cellStyle name="SAPBEXHLevel2X 4 2 2 3" xfId="29729" xr:uid="{A29C89BE-54C9-4407-A1AD-9C202E54A034}"/>
    <cellStyle name="SAPBEXHLevel2X 4 2 2 4" xfId="27120" xr:uid="{4A9EC9A6-1BF2-4311-8956-79997D80231C}"/>
    <cellStyle name="SAPBEXHLevel2X 4 2 2 5" xfId="29056" xr:uid="{F18EE1D6-7A37-4C94-AE65-0E30E2571A16}"/>
    <cellStyle name="SAPBEXHLevel2X 4 2 2 6" xfId="20805" xr:uid="{4DCD0359-6E6D-49D7-9685-F4142388B300}"/>
    <cellStyle name="SAPBEXHLevel2X 4 2 3" xfId="18705" xr:uid="{00000000-0005-0000-0000-00002C460000}"/>
    <cellStyle name="SAPBEXHLevel2X 4 2 4" xfId="20398" xr:uid="{00000000-0005-0000-0000-00002A460000}"/>
    <cellStyle name="SAPBEXHLevel2X 4 2 4 2" xfId="28784" xr:uid="{E5850E98-FAF0-416F-8517-41A1B69815AE}"/>
    <cellStyle name="SAPBEXHLevel2X 4 2 4 3" xfId="30192" xr:uid="{384F7B61-69A6-412C-B39D-2B068238B646}"/>
    <cellStyle name="SAPBEXHLevel2X 4 2 4 4" xfId="30713" xr:uid="{B1FE0D8B-C9EF-45EA-A678-BCBE051AAB35}"/>
    <cellStyle name="SAPBEXHLevel2X 4 2 4 5" xfId="31214" xr:uid="{E5BCB771-C8C4-4781-8394-A5D1385333E1}"/>
    <cellStyle name="SAPBEXHLevel2X 4 2 4 6" xfId="31500" xr:uid="{7CDF2135-7E7D-402D-98C4-430730369968}"/>
    <cellStyle name="SAPBEXHLevel2X 4 2 5" xfId="29728" xr:uid="{17B355B4-2014-436E-BC38-2E578F920EA8}"/>
    <cellStyle name="SAPBEXHLevel2X 4 2 6" xfId="27123" xr:uid="{027B4F3F-D881-40C0-8933-8C35B8DDC083}"/>
    <cellStyle name="SAPBEXHLevel2X 4 2 7" xfId="29008" xr:uid="{2B682C95-8362-472A-A7CF-08C0F74CB211}"/>
    <cellStyle name="SAPBEXHLevel2X 4 2 8" xfId="26495" xr:uid="{8BC0BF82-BEF8-46CF-B4BF-5680DF6898C5}"/>
    <cellStyle name="SAPBEXHLevel2X 4 3" xfId="18706" xr:uid="{00000000-0005-0000-0000-00002D460000}"/>
    <cellStyle name="SAPBEXHLevel2X 4 4" xfId="18702" xr:uid="{00000000-0005-0000-0000-000029460000}"/>
    <cellStyle name="SAPBEXHLevel2X 4 5" xfId="27943" xr:uid="{E13D34D0-E581-48F7-8A27-505AE8414E33}"/>
    <cellStyle name="SAPBEXHLevel2X 4 6" xfId="29415" xr:uid="{F7F92861-D640-4B7D-BF3F-9A7E67F97741}"/>
    <cellStyle name="SAPBEXHLevel2X 4 7" xfId="27782" xr:uid="{01B343E4-3D70-4E5E-AD9A-E47FC2273EF0}"/>
    <cellStyle name="SAPBEXHLevel2X 4 8" xfId="29896" xr:uid="{A6BCAC9D-739C-4186-987A-9AEF94E2E271}"/>
    <cellStyle name="SAPBEXHLevel2X 5" xfId="18707" xr:uid="{00000000-0005-0000-0000-00002E460000}"/>
    <cellStyle name="SAPBEXHLevel2X 5 2" xfId="18708" xr:uid="{00000000-0005-0000-0000-00002F460000}"/>
    <cellStyle name="SAPBEXHLevel2X 5 2 2" xfId="20400" xr:uid="{00000000-0005-0000-0000-00002F460000}"/>
    <cellStyle name="SAPBEXHLevel2X 5 2 2 2" xfId="28786" xr:uid="{871BC0A2-2605-4F60-8981-5FDF97EAA15D}"/>
    <cellStyle name="SAPBEXHLevel2X 5 2 2 3" xfId="30194" xr:uid="{4B623A48-DB5F-4B6C-9D96-49EA8290BDE5}"/>
    <cellStyle name="SAPBEXHLevel2X 5 2 2 4" xfId="30715" xr:uid="{69FBF1C6-5BF8-4658-90ED-1B88426F15FB}"/>
    <cellStyle name="SAPBEXHLevel2X 5 2 2 5" xfId="31216" xr:uid="{7227E970-BA22-4906-AA4C-FFFEC591CECC}"/>
    <cellStyle name="SAPBEXHLevel2X 5 2 2 6" xfId="31502" xr:uid="{8E50AD6C-54C0-4CCB-A1BF-F7704E56976E}"/>
    <cellStyle name="SAPBEXHLevel2X 5 2 3" xfId="29730" xr:uid="{8ECA80E6-9444-464F-BC1B-375C9F6F68EC}"/>
    <cellStyle name="SAPBEXHLevel2X 5 2 4" xfId="27118" xr:uid="{D0E020E1-26EA-47A9-A0A5-68FF8B8A5747}"/>
    <cellStyle name="SAPBEXHLevel2X 5 2 5" xfId="29018" xr:uid="{43E95900-A17A-44BC-8B88-43C4682425B4}"/>
    <cellStyle name="SAPBEXHLevel2X 5 2 6" xfId="26494" xr:uid="{E0B062F1-847A-48CC-9D30-CBD9B1C985F0}"/>
    <cellStyle name="SAPBEXHLevel2X 6" xfId="18709" xr:uid="{00000000-0005-0000-0000-000030460000}"/>
    <cellStyle name="SAPBEXHLevel2X 6 2" xfId="20401" xr:uid="{00000000-0005-0000-0000-000030460000}"/>
    <cellStyle name="SAPBEXHLevel2X 6 2 2" xfId="28787" xr:uid="{A3AE376C-6179-45F9-9631-82E7131AA6EF}"/>
    <cellStyle name="SAPBEXHLevel2X 6 2 3" xfId="30195" xr:uid="{71C9D059-F950-44CA-B9E6-98E0F14BF0E3}"/>
    <cellStyle name="SAPBEXHLevel2X 6 2 4" xfId="30716" xr:uid="{1F22AA9E-29BD-43C8-8B30-3F3B4B3D7D0C}"/>
    <cellStyle name="SAPBEXHLevel2X 6 2 5" xfId="31217" xr:uid="{B7727899-3041-4C80-8077-DDA16A3C2B38}"/>
    <cellStyle name="SAPBEXHLevel2X 6 2 6" xfId="31503" xr:uid="{1F774018-2E8F-499A-ADC1-9C531590849F}"/>
    <cellStyle name="SAPBEXHLevel2X 6 3" xfId="29731" xr:uid="{9ADD6AE0-0D52-4630-963A-935DF3558A00}"/>
    <cellStyle name="SAPBEXHLevel2X 6 4" xfId="27117" xr:uid="{9842D135-EF19-4573-819F-BA27F670FC29}"/>
    <cellStyle name="SAPBEXHLevel2X 6 5" xfId="29007" xr:uid="{83DA9D91-5895-4FAA-8A35-10C083A1105F}"/>
    <cellStyle name="SAPBEXHLevel2X 6 6" xfId="26493" xr:uid="{0F383DD2-9273-4B80-BA53-5AB9FD0A7EFE}"/>
    <cellStyle name="SAPBEXHLevel2X 7" xfId="18710" xr:uid="{00000000-0005-0000-0000-000031460000}"/>
    <cellStyle name="SAPBEXHLevel2X 8" xfId="18685" xr:uid="{00000000-0005-0000-0000-000018460000}"/>
    <cellStyle name="SAPBEXHLevel2X 9" xfId="27949" xr:uid="{123377BE-B0C3-4FDE-9185-877EFA2C131E}"/>
    <cellStyle name="SAPBEXHLevel2X_2010-2012 Program Workbook_Incent_FS" xfId="2717" xr:uid="{00000000-0005-0000-0000-00007B0A0000}"/>
    <cellStyle name="SAPBEXHLevel3" xfId="2718" xr:uid="{00000000-0005-0000-0000-00007C0A0000}"/>
    <cellStyle name="SAPBEXHLevel3 10" xfId="29414" xr:uid="{A9B466C1-80E7-4B4E-9AA3-342E26240E61}"/>
    <cellStyle name="SAPBEXHLevel3 2" xfId="2905" xr:uid="{00000000-0005-0000-0000-00007D0A0000}"/>
    <cellStyle name="SAPBEXHLevel3 2 10" xfId="29350" xr:uid="{B196173B-804B-49CC-A340-89AEF5C49C0A}"/>
    <cellStyle name="SAPBEXHLevel3 2 2" xfId="18713" xr:uid="{00000000-0005-0000-0000-000035460000}"/>
    <cellStyle name="SAPBEXHLevel3 2 2 2" xfId="18714" xr:uid="{00000000-0005-0000-0000-000036460000}"/>
    <cellStyle name="SAPBEXHLevel3 2 2 3" xfId="18715" xr:uid="{00000000-0005-0000-0000-000037460000}"/>
    <cellStyle name="SAPBEXHLevel3 2 2 3 2" xfId="20402" xr:uid="{00000000-0005-0000-0000-000037460000}"/>
    <cellStyle name="SAPBEXHLevel3 2 2 3 2 2" xfId="28788" xr:uid="{8EEAC246-8BF0-4171-9A87-C8FB8B2A8842}"/>
    <cellStyle name="SAPBEXHLevel3 2 2 3 2 3" xfId="30196" xr:uid="{3FC4E7AE-90E8-4544-A384-F8FD6D74EA69}"/>
    <cellStyle name="SAPBEXHLevel3 2 2 3 2 4" xfId="30717" xr:uid="{B9788A86-FE0E-4D82-8FE1-389316DBE600}"/>
    <cellStyle name="SAPBEXHLevel3 2 2 3 2 5" xfId="31218" xr:uid="{D35DAE8A-9E57-4AC7-B02C-DD73D45F0A4B}"/>
    <cellStyle name="SAPBEXHLevel3 2 2 3 2 6" xfId="31504" xr:uid="{01E107E6-351A-4728-B05B-4B3EF504B756}"/>
    <cellStyle name="SAPBEXHLevel3 2 2 3 3" xfId="28179" xr:uid="{7634B20D-5AB0-4BFA-A94B-8F7C6EE942B4}"/>
    <cellStyle name="SAPBEXHLevel3 2 2 3 4" xfId="29732" xr:uid="{268DCFA5-A240-4CC9-A16D-0714D6567B8E}"/>
    <cellStyle name="SAPBEXHLevel3 2 2 3 5" xfId="27114" xr:uid="{5759662D-102D-4917-A986-251AD5332A83}"/>
    <cellStyle name="SAPBEXHLevel3 2 2 3 6" xfId="29055" xr:uid="{BF56EBE6-EE69-418F-BDB5-6A7BE5E5374B}"/>
    <cellStyle name="SAPBEXHLevel3 2 2 4" xfId="18716" xr:uid="{00000000-0005-0000-0000-000038460000}"/>
    <cellStyle name="SAPBEXHLevel3 2 3" xfId="18717" xr:uid="{00000000-0005-0000-0000-000039460000}"/>
    <cellStyle name="SAPBEXHLevel3 2 3 2" xfId="18718" xr:uid="{00000000-0005-0000-0000-00003A460000}"/>
    <cellStyle name="SAPBEXHLevel3 2 3 3" xfId="18719" xr:uid="{00000000-0005-0000-0000-00003B460000}"/>
    <cellStyle name="SAPBEXHLevel3 2 3 3 2" xfId="20403" xr:uid="{00000000-0005-0000-0000-00003B460000}"/>
    <cellStyle name="SAPBEXHLevel3 2 3 3 2 2" xfId="28789" xr:uid="{0D320357-B313-411B-A576-327E51576D41}"/>
    <cellStyle name="SAPBEXHLevel3 2 3 3 2 3" xfId="30197" xr:uid="{477CDF29-B710-4714-A28B-F30E553A3AB8}"/>
    <cellStyle name="SAPBEXHLevel3 2 3 3 2 4" xfId="30718" xr:uid="{4F7FFA03-59D8-4B7A-ABD1-730B09119C40}"/>
    <cellStyle name="SAPBEXHLevel3 2 3 3 2 5" xfId="31219" xr:uid="{E81CDBE6-70D2-4908-A850-92339CE1AE11}"/>
    <cellStyle name="SAPBEXHLevel3 2 3 3 2 6" xfId="31505" xr:uid="{C85AAD83-6D9B-44AB-AFDF-545EA9DB7511}"/>
    <cellStyle name="SAPBEXHLevel3 2 3 3 3" xfId="28180" xr:uid="{D03417E9-CA16-4FE1-BC38-E83D50A9C04A}"/>
    <cellStyle name="SAPBEXHLevel3 2 3 3 4" xfId="29733" xr:uid="{6D353D19-7109-44E1-875C-AD4BC8140ACC}"/>
    <cellStyle name="SAPBEXHLevel3 2 3 3 5" xfId="27111" xr:uid="{3B85C985-AD40-4DEA-B979-76139CFAA276}"/>
    <cellStyle name="SAPBEXHLevel3 2 3 3 6" xfId="29054" xr:uid="{65760EB3-5DEA-4402-88B5-81C69FF67457}"/>
    <cellStyle name="SAPBEXHLevel3 2 3 4" xfId="18720" xr:uid="{00000000-0005-0000-0000-00003C460000}"/>
    <cellStyle name="SAPBEXHLevel3 2 4" xfId="18721" xr:uid="{00000000-0005-0000-0000-00003D460000}"/>
    <cellStyle name="SAPBEXHLevel3 2 4 2" xfId="18722" xr:uid="{00000000-0005-0000-0000-00003E460000}"/>
    <cellStyle name="SAPBEXHLevel3 2 4 2 2" xfId="20404" xr:uid="{00000000-0005-0000-0000-00003E460000}"/>
    <cellStyle name="SAPBEXHLevel3 2 4 2 2 2" xfId="28790" xr:uid="{FF19C7B7-9D3C-4A4F-A15A-F1B9F21A8661}"/>
    <cellStyle name="SAPBEXHLevel3 2 4 2 2 3" xfId="30198" xr:uid="{A8D8573A-62CD-4EC7-A552-FE5AC622E58C}"/>
    <cellStyle name="SAPBEXHLevel3 2 4 2 2 4" xfId="30719" xr:uid="{B674B59A-7852-4A7E-ABDE-8BFE8B491C5B}"/>
    <cellStyle name="SAPBEXHLevel3 2 4 2 2 5" xfId="31220" xr:uid="{11BBC854-FA31-4E0E-BA14-FDC97529CEDC}"/>
    <cellStyle name="SAPBEXHLevel3 2 4 2 2 6" xfId="31506" xr:uid="{DD37F426-FED6-44A0-98D2-40413CEB9283}"/>
    <cellStyle name="SAPBEXHLevel3 2 4 2 3" xfId="28181" xr:uid="{17A7579F-C99E-480B-AA76-7538234729C8}"/>
    <cellStyle name="SAPBEXHLevel3 2 4 2 4" xfId="29734" xr:uid="{A927A578-C1D5-462C-9E5C-A8E494FE259D}"/>
    <cellStyle name="SAPBEXHLevel3 2 4 2 5" xfId="27110" xr:uid="{7A05D68D-01EA-49DA-984D-842AED29CC3F}"/>
    <cellStyle name="SAPBEXHLevel3 2 4 2 6" xfId="29053" xr:uid="{EFBDC5B8-7577-4232-B6E4-A0DF394095A0}"/>
    <cellStyle name="SAPBEXHLevel3 2 5" xfId="18723" xr:uid="{00000000-0005-0000-0000-00003F460000}"/>
    <cellStyle name="SAPBEXHLevel3 2 5 2" xfId="20405" xr:uid="{00000000-0005-0000-0000-00003F460000}"/>
    <cellStyle name="SAPBEXHLevel3 2 5 2 2" xfId="28791" xr:uid="{D882BBB0-A132-4512-8B4E-E0DD946F1E3D}"/>
    <cellStyle name="SAPBEXHLevel3 2 5 2 3" xfId="30199" xr:uid="{EA8D192A-D5F3-4555-9038-FAC92089CA81}"/>
    <cellStyle name="SAPBEXHLevel3 2 5 2 4" xfId="30720" xr:uid="{D6304E31-308A-4242-87EF-B9792B9E35B9}"/>
    <cellStyle name="SAPBEXHLevel3 2 5 2 5" xfId="31221" xr:uid="{16AEB38D-0F68-466D-8582-17FC25E3A1C6}"/>
    <cellStyle name="SAPBEXHLevel3 2 5 2 6" xfId="31507" xr:uid="{E600ECF2-1D1F-45DA-BAE2-5BC0F660AFBE}"/>
    <cellStyle name="SAPBEXHLevel3 2 5 3" xfId="28182" xr:uid="{FE64998B-114D-485A-9159-0329D56A5CEF}"/>
    <cellStyle name="SAPBEXHLevel3 2 5 4" xfId="29735" xr:uid="{F295B153-2670-4C85-AB5A-3ECB2970D891}"/>
    <cellStyle name="SAPBEXHLevel3 2 5 5" xfId="27109" xr:uid="{E515C56F-6DA0-490E-A353-94A338AB1FA9}"/>
    <cellStyle name="SAPBEXHLevel3 2 5 6" xfId="29052" xr:uid="{9844F7D1-E297-4D50-AA76-D5294C5E2F87}"/>
    <cellStyle name="SAPBEXHLevel3 2 6" xfId="18724" xr:uid="{00000000-0005-0000-0000-000040460000}"/>
    <cellStyle name="SAPBEXHLevel3 2 7" xfId="18712" xr:uid="{00000000-0005-0000-0000-000034460000}"/>
    <cellStyle name="SAPBEXHLevel3 2 8" xfId="20977" xr:uid="{2933EBA9-4ADF-42A5-82F7-39805DB96300}"/>
    <cellStyle name="SAPBEXHLevel3 2 9" xfId="27860" xr:uid="{8DCAAC87-51FB-430B-A048-6BBE4E992DE4}"/>
    <cellStyle name="SAPBEXHLevel3 3" xfId="18725" xr:uid="{00000000-0005-0000-0000-000041460000}"/>
    <cellStyle name="SAPBEXHLevel3 3 2" xfId="18726" xr:uid="{00000000-0005-0000-0000-000042460000}"/>
    <cellStyle name="SAPBEXHLevel3 3 2 2" xfId="18727" xr:uid="{00000000-0005-0000-0000-000043460000}"/>
    <cellStyle name="SAPBEXHLevel3 3 2 2 2" xfId="20406" xr:uid="{00000000-0005-0000-0000-000043460000}"/>
    <cellStyle name="SAPBEXHLevel3 3 2 2 2 2" xfId="28792" xr:uid="{A0305FAB-0BE7-49AA-B7C1-955812631AFE}"/>
    <cellStyle name="SAPBEXHLevel3 3 2 2 2 3" xfId="30200" xr:uid="{887D7BB7-A337-470E-A511-E724BB907229}"/>
    <cellStyle name="SAPBEXHLevel3 3 2 2 2 4" xfId="30721" xr:uid="{13E5CBFF-1020-4B77-A2F9-6AE5A61887A3}"/>
    <cellStyle name="SAPBEXHLevel3 3 2 2 2 5" xfId="31222" xr:uid="{49B4881A-18E0-46D9-B7A5-B789F31D37E8}"/>
    <cellStyle name="SAPBEXHLevel3 3 2 2 2 6" xfId="31508" xr:uid="{916F8261-721C-4941-8FF4-5F769FD88349}"/>
    <cellStyle name="SAPBEXHLevel3 3 2 2 3" xfId="29736" xr:uid="{3C48E04F-D302-4D87-A1E1-F35C68B32913}"/>
    <cellStyle name="SAPBEXHLevel3 3 2 2 4" xfId="27107" xr:uid="{A7F2EDEF-B9EC-4C55-87F5-A087314676EC}"/>
    <cellStyle name="SAPBEXHLevel3 3 2 2 5" xfId="29051" xr:uid="{6B01366A-FC77-4524-9F96-A8E6311D7FBC}"/>
    <cellStyle name="SAPBEXHLevel3 3 2 2 6" xfId="26492" xr:uid="{7AB607AF-9AA2-4E5D-B5EB-6F363E278259}"/>
    <cellStyle name="SAPBEXHLevel3 3 3" xfId="18728" xr:uid="{00000000-0005-0000-0000-000044460000}"/>
    <cellStyle name="SAPBEXHLevel3 3 3 2" xfId="18729" xr:uid="{00000000-0005-0000-0000-000045460000}"/>
    <cellStyle name="SAPBEXHLevel3 3 3 2 2" xfId="20408" xr:uid="{00000000-0005-0000-0000-000045460000}"/>
    <cellStyle name="SAPBEXHLevel3 3 3 2 2 2" xfId="28794" xr:uid="{08F9D9B2-C2EE-4EE4-9A27-CD041D7365B9}"/>
    <cellStyle name="SAPBEXHLevel3 3 3 2 2 3" xfId="30202" xr:uid="{A9162F18-BD35-41D4-9139-FFFD278147E8}"/>
    <cellStyle name="SAPBEXHLevel3 3 3 2 2 4" xfId="30723" xr:uid="{735A53FF-B254-4096-9467-B81556F30CA1}"/>
    <cellStyle name="SAPBEXHLevel3 3 3 2 2 5" xfId="31223" xr:uid="{1485D0E0-FE0E-41DE-BE5A-F5EE6C03AF3C}"/>
    <cellStyle name="SAPBEXHLevel3 3 3 2 2 6" xfId="31509" xr:uid="{1F8CC95E-7090-4A1E-8865-3EB8C0F0F512}"/>
    <cellStyle name="SAPBEXHLevel3 3 3 2 3" xfId="29738" xr:uid="{B4FC85A2-0E87-41D5-B26C-AE58FEDCCB20}"/>
    <cellStyle name="SAPBEXHLevel3 3 3 2 4" xfId="27106" xr:uid="{44E63EC7-39F1-46C3-9892-00148FF9410A}"/>
    <cellStyle name="SAPBEXHLevel3 3 3 2 5" xfId="29050" xr:uid="{0948D388-7451-4104-B35F-AFEAE2EB2129}"/>
    <cellStyle name="SAPBEXHLevel3 3 3 2 6" xfId="20804" xr:uid="{E01199DD-E020-4A9F-86F3-185A201A7307}"/>
    <cellStyle name="SAPBEXHLevel3 3 3 3" xfId="20407" xr:uid="{00000000-0005-0000-0000-000044460000}"/>
    <cellStyle name="SAPBEXHLevel3 3 3 3 2" xfId="28793" xr:uid="{069ACBB9-83F5-4490-A2A1-8D24833C6B56}"/>
    <cellStyle name="SAPBEXHLevel3 3 3 3 3" xfId="30201" xr:uid="{15810986-E993-432F-A804-BDFEC3C69AB6}"/>
    <cellStyle name="SAPBEXHLevel3 3 3 3 4" xfId="30722" xr:uid="{738C6315-9F62-4D76-BE84-4A2DAEA69721}"/>
    <cellStyle name="SAPBEXHLevel3 3 3 4" xfId="28183" xr:uid="{81FC0218-817E-407C-B582-7876145E0AA0}"/>
    <cellStyle name="SAPBEXHLevel3 3 3 5" xfId="29737" xr:uid="{F3356219-DF39-4EA7-A33E-5C7BFBC316CF}"/>
    <cellStyle name="SAPBEXHLevel3 3 3 6" xfId="28504" xr:uid="{4DBFF5D3-6494-4AC4-B1B2-E44F1692DDBE}"/>
    <cellStyle name="SAPBEXHLevel3 3 4" xfId="18730" xr:uid="{00000000-0005-0000-0000-000046460000}"/>
    <cellStyle name="SAPBEXHLevel3 3 4 2" xfId="20409" xr:uid="{00000000-0005-0000-0000-000046460000}"/>
    <cellStyle name="SAPBEXHLevel3 3 4 2 2" xfId="28795" xr:uid="{79285FBE-F015-42DC-A66D-C57E7DB1CEFA}"/>
    <cellStyle name="SAPBEXHLevel3 3 4 2 3" xfId="30203" xr:uid="{AC5216C8-4AA3-4D14-98FB-8597E0504CFF}"/>
    <cellStyle name="SAPBEXHLevel3 3 4 2 4" xfId="30724" xr:uid="{396D530E-07F5-4057-8D83-8C686BB30BA2}"/>
    <cellStyle name="SAPBEXHLevel3 3 4 2 5" xfId="31224" xr:uid="{F2AD2101-3C77-42AC-9D0B-6CD260509058}"/>
    <cellStyle name="SAPBEXHLevel3 3 4 2 6" xfId="31510" xr:uid="{97523AFA-013F-489B-AAE4-5047622E1272}"/>
    <cellStyle name="SAPBEXHLevel3 3 4 3" xfId="29739" xr:uid="{AC4ECBEC-E43D-4E2C-B5A5-A247AFE7FD1D}"/>
    <cellStyle name="SAPBEXHLevel3 3 4 4" xfId="27105" xr:uid="{FD409D01-B798-41FE-8F81-1B9BEF474049}"/>
    <cellStyle name="SAPBEXHLevel3 3 4 5" xfId="29049" xr:uid="{F25DC51D-16F7-46C8-AA11-E12A75F3AE92}"/>
    <cellStyle name="SAPBEXHLevel3 3 4 6" xfId="26491" xr:uid="{5BC7270A-5068-4C6D-BCFC-DDC5A78C02BE}"/>
    <cellStyle name="SAPBEXHLevel3 3 5" xfId="18731" xr:uid="{00000000-0005-0000-0000-000047460000}"/>
    <cellStyle name="SAPBEXHLevel3 4" xfId="18732" xr:uid="{00000000-0005-0000-0000-000048460000}"/>
    <cellStyle name="SAPBEXHLevel3 4 2" xfId="18733" xr:uid="{00000000-0005-0000-0000-000049460000}"/>
    <cellStyle name="SAPBEXHLevel3 4 2 2" xfId="20410" xr:uid="{00000000-0005-0000-0000-000049460000}"/>
    <cellStyle name="SAPBEXHLevel3 4 2 2 2" xfId="28796" xr:uid="{080C241E-9154-4A03-AD3F-F859FCF64848}"/>
    <cellStyle name="SAPBEXHLevel3 4 2 2 3" xfId="30204" xr:uid="{78D6097C-1A05-4F43-B5C6-7671ADD85AE5}"/>
    <cellStyle name="SAPBEXHLevel3 4 2 2 4" xfId="30725" xr:uid="{1B944673-A359-4B64-AE24-012577952D3F}"/>
    <cellStyle name="SAPBEXHLevel3 4 2 2 5" xfId="31225" xr:uid="{2BD088B1-7C5C-4BAD-B750-81F728FBD2BC}"/>
    <cellStyle name="SAPBEXHLevel3 4 2 2 6" xfId="31511" xr:uid="{7BE627A8-4A9C-4063-8D3E-96343E18BA67}"/>
    <cellStyle name="SAPBEXHLevel3 4 2 3" xfId="29740" xr:uid="{93F66A7B-6ABC-45CD-8A1F-DA16F2DA988E}"/>
    <cellStyle name="SAPBEXHLevel3 4 2 4" xfId="27103" xr:uid="{D3C8BCDB-0E2B-485C-A384-4D106687DD40}"/>
    <cellStyle name="SAPBEXHLevel3 4 2 5" xfId="29048" xr:uid="{5036F460-0CC7-4DCB-8FD1-B8536CD77797}"/>
    <cellStyle name="SAPBEXHLevel3 4 2 6" xfId="26490" xr:uid="{937C2FFD-6E6A-49EB-A63E-0F1EBE8C4AC3}"/>
    <cellStyle name="SAPBEXHLevel3 5" xfId="18734" xr:uid="{00000000-0005-0000-0000-00004A460000}"/>
    <cellStyle name="SAPBEXHLevel3 5 2" xfId="18735" xr:uid="{00000000-0005-0000-0000-00004B460000}"/>
    <cellStyle name="SAPBEXHLevel3 5 2 2" xfId="20412" xr:uid="{00000000-0005-0000-0000-00004B460000}"/>
    <cellStyle name="SAPBEXHLevel3 5 2 2 2" xfId="28798" xr:uid="{77849011-5A5B-4A1D-AF91-6D76C536F06A}"/>
    <cellStyle name="SAPBEXHLevel3 5 2 2 3" xfId="30206" xr:uid="{943965BF-CD4B-4402-9CF3-CA22214642DB}"/>
    <cellStyle name="SAPBEXHLevel3 5 2 2 4" xfId="30727" xr:uid="{46E85D9D-3B0A-4FAE-A4F5-ED013B34E6B7}"/>
    <cellStyle name="SAPBEXHLevel3 5 2 2 5" xfId="31227" xr:uid="{A8C8364C-5529-489B-BA5A-2C516C4852C8}"/>
    <cellStyle name="SAPBEXHLevel3 5 2 2 6" xfId="31513" xr:uid="{D5BA7617-7D0C-43FD-BD62-32E056C7909A}"/>
    <cellStyle name="SAPBEXHLevel3 5 2 3" xfId="29742" xr:uid="{5410B631-26B5-44BE-B672-BB665B4C453B}"/>
    <cellStyle name="SAPBEXHLevel3 5 2 4" xfId="27101" xr:uid="{FB5ED214-74ED-42F4-8C99-3F393BCF5EFF}"/>
    <cellStyle name="SAPBEXHLevel3 5 2 5" xfId="27898" xr:uid="{1DF940BE-3D1C-4C9D-95FF-28C98FDAEEDD}"/>
    <cellStyle name="SAPBEXHLevel3 5 2 6" xfId="20803" xr:uid="{B6EAF1D3-222D-4DC3-956E-E07971265C67}"/>
    <cellStyle name="SAPBEXHLevel3 5 3" xfId="20411" xr:uid="{00000000-0005-0000-0000-00004A460000}"/>
    <cellStyle name="SAPBEXHLevel3 5 3 2" xfId="28797" xr:uid="{411F6FB3-42FB-4D27-B22C-FC07379FA1FF}"/>
    <cellStyle name="SAPBEXHLevel3 5 3 3" xfId="30205" xr:uid="{868AAB62-6EF2-4C52-BBE2-A1A4F70075F2}"/>
    <cellStyle name="SAPBEXHLevel3 5 3 4" xfId="30726" xr:uid="{5F70D5CF-E6B6-40E8-89E6-537B2D9E9257}"/>
    <cellStyle name="SAPBEXHLevel3 5 3 5" xfId="31226" xr:uid="{B04F57E2-1983-4EA3-A8BF-15294EFECA76}"/>
    <cellStyle name="SAPBEXHLevel3 5 3 6" xfId="31512" xr:uid="{6573DB06-AB78-4D4A-B99C-2629133F98E5}"/>
    <cellStyle name="SAPBEXHLevel3 5 4" xfId="29741" xr:uid="{99DA3DC7-A236-49C5-83A7-A51EA4AA1E4B}"/>
    <cellStyle name="SAPBEXHLevel3 5 5" xfId="27102" xr:uid="{6783244F-91DB-4DE9-BD92-891A8054ED5B}"/>
    <cellStyle name="SAPBEXHLevel3 5 6" xfId="29047" xr:uid="{D8719FD7-9D94-44C1-8826-B5C1E19C1B3F}"/>
    <cellStyle name="SAPBEXHLevel3 5 7" xfId="26489" xr:uid="{9552DAD8-D529-4CEE-927D-5967AB0A1819}"/>
    <cellStyle name="SAPBEXHLevel3 6" xfId="18736" xr:uid="{00000000-0005-0000-0000-00004C460000}"/>
    <cellStyle name="SAPBEXHLevel3 7" xfId="18711" xr:uid="{00000000-0005-0000-0000-000033460000}"/>
    <cellStyle name="SAPBEXHLevel3 8" xfId="20884" xr:uid="{BFFF2F20-A0A7-44B4-B4CB-69703B49E35C}"/>
    <cellStyle name="SAPBEXHLevel3 9" xfId="27942" xr:uid="{355FE860-F4F5-4C1B-962D-781214A1BC54}"/>
    <cellStyle name="SAPBEXHLevel3X" xfId="2719" xr:uid="{00000000-0005-0000-0000-00007E0A0000}"/>
    <cellStyle name="SAPBEXHLevel3X 10" xfId="29413" xr:uid="{EBCB7C20-DD19-4FC5-9133-1B19A27390A9}"/>
    <cellStyle name="SAPBEXHLevel3X 11" xfId="27783" xr:uid="{E79B4F22-BCA3-4A8E-B005-57CEBCA30E2A}"/>
    <cellStyle name="SAPBEXHLevel3X 12" xfId="29297" xr:uid="{90CECB2A-EDFE-44D8-B8A4-13DD2D5169AE}"/>
    <cellStyle name="SAPBEXHLevel3X 2" xfId="2720" xr:uid="{00000000-0005-0000-0000-00007F0A0000}"/>
    <cellStyle name="SAPBEXHLevel3X 2 10" xfId="29298" xr:uid="{96D50880-6299-4514-8891-849992141D9D}"/>
    <cellStyle name="SAPBEXHLevel3X 2 2" xfId="2721" xr:uid="{00000000-0005-0000-0000-0000800A0000}"/>
    <cellStyle name="SAPBEXHLevel3X 2 2 2" xfId="18740" xr:uid="{00000000-0005-0000-0000-000050460000}"/>
    <cellStyle name="SAPBEXHLevel3X 2 2 2 2" xfId="18741" xr:uid="{00000000-0005-0000-0000-000051460000}"/>
    <cellStyle name="SAPBEXHLevel3X 2 2 2 3" xfId="20413" xr:uid="{00000000-0005-0000-0000-000050460000}"/>
    <cellStyle name="SAPBEXHLevel3X 2 2 2 3 2" xfId="28799" xr:uid="{BCFCF05C-08C3-4DB2-989C-C139CD92388B}"/>
    <cellStyle name="SAPBEXHLevel3X 2 2 2 3 3" xfId="30207" xr:uid="{8ACF5FBD-9019-4D6E-89F5-6CC0FD85AA9D}"/>
    <cellStyle name="SAPBEXHLevel3X 2 2 2 3 4" xfId="30728" xr:uid="{E341602B-D45E-4F02-BB18-35CB70F944AB}"/>
    <cellStyle name="SAPBEXHLevel3X 2 2 2 3 5" xfId="31228" xr:uid="{D2F57620-6D99-4643-9FAE-96E280D7E76D}"/>
    <cellStyle name="SAPBEXHLevel3X 2 2 2 3 6" xfId="31514" xr:uid="{78548957-1B27-45E0-8B0E-9B616A6A7C0F}"/>
    <cellStyle name="SAPBEXHLevel3X 2 2 2 4" xfId="29743" xr:uid="{6F6ED598-BC2D-4F9B-B5C8-7C9BAC64814F}"/>
    <cellStyle name="SAPBEXHLevel3X 2 2 2 5" xfId="27098" xr:uid="{8248CFE9-F389-4E47-989E-0C08D9EC774B}"/>
    <cellStyle name="SAPBEXHLevel3X 2 2 2 6" xfId="29046" xr:uid="{3B130FA8-1988-426A-A86B-E5029D836CD5}"/>
    <cellStyle name="SAPBEXHLevel3X 2 2 2 7" xfId="20802" xr:uid="{3B924C68-A01E-41E4-8194-F9C2D74E9E65}"/>
    <cellStyle name="SAPBEXHLevel3X 2 2 3" xfId="18742" xr:uid="{00000000-0005-0000-0000-000052460000}"/>
    <cellStyle name="SAPBEXHLevel3X 2 2 4" xfId="18739" xr:uid="{00000000-0005-0000-0000-00004F460000}"/>
    <cellStyle name="SAPBEXHLevel3X 2 2 5" xfId="27939" xr:uid="{B9F46A7A-53C6-4E2E-9B3E-4A5CA789F153}"/>
    <cellStyle name="SAPBEXHLevel3X 2 2 6" xfId="29411" xr:uid="{56029955-8D02-43BD-85CA-879DDFA28C6E}"/>
    <cellStyle name="SAPBEXHLevel3X 2 2 7" xfId="27785" xr:uid="{9DDA4A93-0A58-4126-8EF6-676AA54F8984}"/>
    <cellStyle name="SAPBEXHLevel3X 2 2 8" xfId="29299" xr:uid="{E5A0D095-BBCB-41AA-9656-6274399EDF46}"/>
    <cellStyle name="SAPBEXHLevel3X 2 3" xfId="18743" xr:uid="{00000000-0005-0000-0000-000053460000}"/>
    <cellStyle name="SAPBEXHLevel3X 2 3 2" xfId="18744" xr:uid="{00000000-0005-0000-0000-000054460000}"/>
    <cellStyle name="SAPBEXHLevel3X 2 3 2 2" xfId="20414" xr:uid="{00000000-0005-0000-0000-000054460000}"/>
    <cellStyle name="SAPBEXHLevel3X 2 3 2 2 2" xfId="28800" xr:uid="{D51DFA1D-1C17-492A-A6BB-C7B95D75E633}"/>
    <cellStyle name="SAPBEXHLevel3X 2 3 2 2 3" xfId="30208" xr:uid="{9806C692-50DB-4EB3-959F-358E688F20FF}"/>
    <cellStyle name="SAPBEXHLevel3X 2 3 2 2 4" xfId="30729" xr:uid="{07E4DF52-40ED-4A1F-ACE8-F61030B9383C}"/>
    <cellStyle name="SAPBEXHLevel3X 2 3 2 2 5" xfId="31229" xr:uid="{DC5D0E71-F286-4C1F-9FFA-CCFB7EEA05FC}"/>
    <cellStyle name="SAPBEXHLevel3X 2 3 2 2 6" xfId="31515" xr:uid="{8885F050-5E3C-48C3-89F5-E38A0C8EC25D}"/>
    <cellStyle name="SAPBEXHLevel3X 2 3 2 3" xfId="29744" xr:uid="{BCAFAE27-B7A1-41FB-8909-CBB33F85816F}"/>
    <cellStyle name="SAPBEXHLevel3X 2 3 2 4" xfId="27095" xr:uid="{6F891039-7C04-4C97-B0B1-BFED36141DD5}"/>
    <cellStyle name="SAPBEXHLevel3X 2 3 2 5" xfId="29045" xr:uid="{C7884E92-ABC4-4CFB-B6D9-F698BAD50A61}"/>
    <cellStyle name="SAPBEXHLevel3X 2 3 2 6" xfId="26488" xr:uid="{542A8786-47E4-4539-B17B-C7513CD41A61}"/>
    <cellStyle name="SAPBEXHLevel3X 2 4" xfId="18745" xr:uid="{00000000-0005-0000-0000-000055460000}"/>
    <cellStyle name="SAPBEXHLevel3X 2 4 2" xfId="20415" xr:uid="{00000000-0005-0000-0000-000055460000}"/>
    <cellStyle name="SAPBEXHLevel3X 2 4 2 2" xfId="28801" xr:uid="{111F751F-8B44-4BC9-BDC0-20679226FF6C}"/>
    <cellStyle name="SAPBEXHLevel3X 2 4 2 3" xfId="30209" xr:uid="{0949BFF3-4C86-43C7-B70A-C3A0B8877BE2}"/>
    <cellStyle name="SAPBEXHLevel3X 2 4 2 4" xfId="30730" xr:uid="{BF2C6C7F-8C2C-4ADA-ADB2-C195B317F088}"/>
    <cellStyle name="SAPBEXHLevel3X 2 4 2 5" xfId="31230" xr:uid="{B055A38A-7CDE-4851-915C-9169E681A5FD}"/>
    <cellStyle name="SAPBEXHLevel3X 2 4 2 6" xfId="31516" xr:uid="{6C7DF12A-E949-4D35-BE6D-699153CFEE91}"/>
    <cellStyle name="SAPBEXHLevel3X 2 4 3" xfId="29745" xr:uid="{844B12B8-BF09-44A4-898C-B528B5722856}"/>
    <cellStyle name="SAPBEXHLevel3X 2 4 4" xfId="27094" xr:uid="{33927A25-039D-40A4-8373-870EF85FF660}"/>
    <cellStyle name="SAPBEXHLevel3X 2 4 5" xfId="29044" xr:uid="{3C6B2220-3D4A-4871-9DD6-F9D0F7FD9C6C}"/>
    <cellStyle name="SAPBEXHLevel3X 2 4 6" xfId="26487" xr:uid="{BBE8E116-A717-4591-9530-B66B002CE04B}"/>
    <cellStyle name="SAPBEXHLevel3X 2 5" xfId="18746" xr:uid="{00000000-0005-0000-0000-000056460000}"/>
    <cellStyle name="SAPBEXHLevel3X 2 6" xfId="18738" xr:uid="{00000000-0005-0000-0000-00004E460000}"/>
    <cellStyle name="SAPBEXHLevel3X 2 7" xfId="27940" xr:uid="{231D58D6-F5DA-4A8D-AFB0-85C5738615DC}"/>
    <cellStyle name="SAPBEXHLevel3X 2 8" xfId="29412" xr:uid="{156DC59A-DCA1-4531-A7B5-CD5FF7A271F3}"/>
    <cellStyle name="SAPBEXHLevel3X 2 9" xfId="27784" xr:uid="{B12473D6-DEAF-426B-A3F5-7BFB79D5F69D}"/>
    <cellStyle name="SAPBEXHLevel3X 3" xfId="2722" xr:uid="{00000000-0005-0000-0000-0000810A0000}"/>
    <cellStyle name="SAPBEXHLevel3X 3 10" xfId="29300" xr:uid="{171FD20E-BFCF-4C42-9B54-964E20872123}"/>
    <cellStyle name="SAPBEXHLevel3X 3 2" xfId="2723" xr:uid="{00000000-0005-0000-0000-0000820A0000}"/>
    <cellStyle name="SAPBEXHLevel3X 3 2 2" xfId="18749" xr:uid="{00000000-0005-0000-0000-000059460000}"/>
    <cellStyle name="SAPBEXHLevel3X 3 2 2 2" xfId="20416" xr:uid="{00000000-0005-0000-0000-000059460000}"/>
    <cellStyle name="SAPBEXHLevel3X 3 2 2 2 2" xfId="28802" xr:uid="{08C979FD-C471-4BA6-AE9D-F2893B9E1844}"/>
    <cellStyle name="SAPBEXHLevel3X 3 2 2 2 3" xfId="30210" xr:uid="{5D064686-E05E-48AE-A431-52AA0CF4FD60}"/>
    <cellStyle name="SAPBEXHLevel3X 3 2 2 2 4" xfId="30731" xr:uid="{A218DBFD-2ECD-4F85-A58D-AD362B19EFC2}"/>
    <cellStyle name="SAPBEXHLevel3X 3 2 2 2 5" xfId="31231" xr:uid="{AAA33D82-DC0E-4A61-A928-D5DD2D1BA54D}"/>
    <cellStyle name="SAPBEXHLevel3X 3 2 2 2 6" xfId="31517" xr:uid="{3EAA2B7E-312E-4BCB-A67E-1C1BFDB01FF6}"/>
    <cellStyle name="SAPBEXHLevel3X 3 2 2 3" xfId="29746" xr:uid="{6869E947-6FDB-44C8-833D-A1A17E68FAC6}"/>
    <cellStyle name="SAPBEXHLevel3X 3 2 2 4" xfId="28476" xr:uid="{FFDF1907-7FAA-47EB-99AB-47626D2FBB93}"/>
    <cellStyle name="SAPBEXHLevel3X 3 2 2 5" xfId="29043" xr:uid="{9A39318B-90FB-4897-BA2B-1B5BB0113FDD}"/>
    <cellStyle name="SAPBEXHLevel3X 3 2 2 6" xfId="20801" xr:uid="{B411C425-B36B-4FB0-AB36-5A7BECA999A7}"/>
    <cellStyle name="SAPBEXHLevel3X 3 2 3" xfId="18748" xr:uid="{00000000-0005-0000-0000-000058460000}"/>
    <cellStyle name="SAPBEXHLevel3X 3 2 4" xfId="20886" xr:uid="{9E02FDAA-E58E-482F-9EBD-53E7514D5504}"/>
    <cellStyle name="SAPBEXHLevel3X 3 2 5" xfId="27937" xr:uid="{6A8EDA08-8B14-4397-AD39-65824CCA5001}"/>
    <cellStyle name="SAPBEXHLevel3X 3 2 6" xfId="29409" xr:uid="{E079863D-9373-4040-B64D-560A59033A52}"/>
    <cellStyle name="SAPBEXHLevel3X 3 2 7" xfId="27788" xr:uid="{1BB2F935-010A-4984-8B30-8813E6DA17C8}"/>
    <cellStyle name="SAPBEXHLevel3X 3 2 8" xfId="29301" xr:uid="{A6261CBE-1F9B-42A8-91A5-A9A1BA91CEDC}"/>
    <cellStyle name="SAPBEXHLevel3X 3 3" xfId="18750" xr:uid="{00000000-0005-0000-0000-00005A460000}"/>
    <cellStyle name="SAPBEXHLevel3X 3 3 2" xfId="18751" xr:uid="{00000000-0005-0000-0000-00005B460000}"/>
    <cellStyle name="SAPBEXHLevel3X 3 3 2 2" xfId="20418" xr:uid="{00000000-0005-0000-0000-00005B460000}"/>
    <cellStyle name="SAPBEXHLevel3X 3 3 2 2 2" xfId="28804" xr:uid="{D1D5DB80-CAFC-44C6-8595-2FC1F1112517}"/>
    <cellStyle name="SAPBEXHLevel3X 3 3 2 2 3" xfId="30212" xr:uid="{CBD6D78F-1B44-417F-8172-374A2E5B7B6D}"/>
    <cellStyle name="SAPBEXHLevel3X 3 3 2 2 4" xfId="30733" xr:uid="{694E4F75-5351-43F9-BB66-6D83FCFDD85F}"/>
    <cellStyle name="SAPBEXHLevel3X 3 3 2 2 5" xfId="31233" xr:uid="{097E8482-E4EB-4515-A231-392C25DCD3E1}"/>
    <cellStyle name="SAPBEXHLevel3X 3 3 2 2 6" xfId="31519" xr:uid="{801C2D8B-A4F7-482C-A529-243BE9448155}"/>
    <cellStyle name="SAPBEXHLevel3X 3 3 2 3" xfId="29748" xr:uid="{55AE9EF1-694E-473E-B356-07D159D8E2AC}"/>
    <cellStyle name="SAPBEXHLevel3X 3 3 2 4" xfId="27091" xr:uid="{6BEA9921-6378-49D8-A51D-C15496308F20}"/>
    <cellStyle name="SAPBEXHLevel3X 3 3 2 5" xfId="29041" xr:uid="{D5BABA5D-C8B3-4048-9B7A-F2C750626B40}"/>
    <cellStyle name="SAPBEXHLevel3X 3 3 2 6" xfId="26485" xr:uid="{7FF2E173-E238-4346-AC10-5CE8923F690F}"/>
    <cellStyle name="SAPBEXHLevel3X 3 3 3" xfId="20417" xr:uid="{00000000-0005-0000-0000-00005A460000}"/>
    <cellStyle name="SAPBEXHLevel3X 3 3 3 2" xfId="28803" xr:uid="{DD297F22-721D-45E1-94C4-04E61EC9FB1A}"/>
    <cellStyle name="SAPBEXHLevel3X 3 3 3 3" xfId="30211" xr:uid="{3FAFEE44-B86B-4F9D-83F3-BBCFF12BA950}"/>
    <cellStyle name="SAPBEXHLevel3X 3 3 3 4" xfId="30732" xr:uid="{C8ACE971-99E6-4DC5-A4EE-DFEE4B339498}"/>
    <cellStyle name="SAPBEXHLevel3X 3 3 3 5" xfId="31232" xr:uid="{7F803D25-8E5E-4C8D-898B-06601079453F}"/>
    <cellStyle name="SAPBEXHLevel3X 3 3 3 6" xfId="31518" xr:uid="{DA5F9E90-6824-4627-AD64-F43191DAF628}"/>
    <cellStyle name="SAPBEXHLevel3X 3 3 4" xfId="29747" xr:uid="{5073D781-E4DF-43E6-B3C3-99A46CEDDF36}"/>
    <cellStyle name="SAPBEXHLevel3X 3 3 5" xfId="27093" xr:uid="{55908209-3547-4AA9-BFE8-9BBFC8F00279}"/>
    <cellStyle name="SAPBEXHLevel3X 3 3 6" xfId="29042" xr:uid="{0B71873D-A11B-4D82-9017-0ECCBFD76378}"/>
    <cellStyle name="SAPBEXHLevel3X 3 3 7" xfId="26486" xr:uid="{D4C98FDD-AD88-4D4C-9DEB-CB600532F213}"/>
    <cellStyle name="SAPBEXHLevel3X 3 4" xfId="18752" xr:uid="{00000000-0005-0000-0000-00005C460000}"/>
    <cellStyle name="SAPBEXHLevel3X 3 4 2" xfId="20419" xr:uid="{00000000-0005-0000-0000-00005C460000}"/>
    <cellStyle name="SAPBEXHLevel3X 3 4 2 2" xfId="28805" xr:uid="{B8C5A580-4C80-4940-885D-9604CF8E6333}"/>
    <cellStyle name="SAPBEXHLevel3X 3 4 2 3" xfId="30213" xr:uid="{25262F42-E5BA-44A3-A6E6-CA40EB42C4A7}"/>
    <cellStyle name="SAPBEXHLevel3X 3 4 2 4" xfId="30734" xr:uid="{EB990827-EF00-4FEF-97B6-02E4365D10B7}"/>
    <cellStyle name="SAPBEXHLevel3X 3 4 2 5" xfId="31234" xr:uid="{CA17218C-C1D1-48B0-89B4-32B67492DF5D}"/>
    <cellStyle name="SAPBEXHLevel3X 3 4 2 6" xfId="31520" xr:uid="{CAA5117E-B231-44F3-A6A4-A5F08B759088}"/>
    <cellStyle name="SAPBEXHLevel3X 3 4 3" xfId="29749" xr:uid="{4A49ABC8-9E46-4DC7-83B4-99BD7134FD68}"/>
    <cellStyle name="SAPBEXHLevel3X 3 4 4" xfId="27090" xr:uid="{5922D143-2D5E-4DC4-9205-5786F2B13F63}"/>
    <cellStyle name="SAPBEXHLevel3X 3 4 5" xfId="29040" xr:uid="{D0D8E2C8-5F22-4978-8610-34D8A5C77E3A}"/>
    <cellStyle name="SAPBEXHLevel3X 3 4 6" xfId="20800" xr:uid="{EA18DBF1-585E-44E3-AA89-EE0824C0E476}"/>
    <cellStyle name="SAPBEXHLevel3X 3 5" xfId="18753" xr:uid="{00000000-0005-0000-0000-00005D460000}"/>
    <cellStyle name="SAPBEXHLevel3X 3 6" xfId="18747" xr:uid="{00000000-0005-0000-0000-000057460000}"/>
    <cellStyle name="SAPBEXHLevel3X 3 7" xfId="27938" xr:uid="{30B406F6-8A27-46A6-ACDA-0EBEA2342055}"/>
    <cellStyle name="SAPBEXHLevel3X 3 8" xfId="29410" xr:uid="{A30F361D-4528-4948-B10D-7FC3833EE3E8}"/>
    <cellStyle name="SAPBEXHLevel3X 3 9" xfId="27787" xr:uid="{15167116-6F78-4B93-A836-1D6B8D84751D}"/>
    <cellStyle name="SAPBEXHLevel3X 4" xfId="2724" xr:uid="{00000000-0005-0000-0000-0000830A0000}"/>
    <cellStyle name="SAPBEXHLevel3X 4 2" xfId="18755" xr:uid="{00000000-0005-0000-0000-00005F460000}"/>
    <cellStyle name="SAPBEXHLevel3X 4 2 2" xfId="18756" xr:uid="{00000000-0005-0000-0000-000060460000}"/>
    <cellStyle name="SAPBEXHLevel3X 4 2 2 2" xfId="20421" xr:uid="{00000000-0005-0000-0000-000060460000}"/>
    <cellStyle name="SAPBEXHLevel3X 4 2 2 2 2" xfId="28807" xr:uid="{EE4C1AAD-2166-4859-B1F6-1DD70F90FD70}"/>
    <cellStyle name="SAPBEXHLevel3X 4 2 2 2 3" xfId="30215" xr:uid="{954B1010-68B3-4C6E-A87C-DC703AFBDFDA}"/>
    <cellStyle name="SAPBEXHLevel3X 4 2 2 2 4" xfId="30736" xr:uid="{337ED34D-BB7C-4067-97E3-B400263BE482}"/>
    <cellStyle name="SAPBEXHLevel3X 4 2 2 2 5" xfId="31236" xr:uid="{6B899637-146E-46F5-9DD1-6D7448389A85}"/>
    <cellStyle name="SAPBEXHLevel3X 4 2 2 2 6" xfId="31522" xr:uid="{D1F6260D-54C4-43EF-B45E-28855BB42240}"/>
    <cellStyle name="SAPBEXHLevel3X 4 2 2 3" xfId="29751" xr:uid="{DC710294-CBA8-46B5-B634-AF6E0D20B962}"/>
    <cellStyle name="SAPBEXHLevel3X 4 2 2 4" xfId="27085" xr:uid="{491E1FD4-1D23-4342-B368-32BB6F8A7408}"/>
    <cellStyle name="SAPBEXHLevel3X 4 2 2 5" xfId="29038" xr:uid="{CD66DAAC-91C7-4CD3-A6FE-3A1AFED0489C}"/>
    <cellStyle name="SAPBEXHLevel3X 4 2 2 6" xfId="26484" xr:uid="{88D150C5-3001-4DDD-BEF0-F84FDCE28F06}"/>
    <cellStyle name="SAPBEXHLevel3X 4 2 3" xfId="18757" xr:uid="{00000000-0005-0000-0000-000061460000}"/>
    <cellStyle name="SAPBEXHLevel3X 4 2 4" xfId="20420" xr:uid="{00000000-0005-0000-0000-00005F460000}"/>
    <cellStyle name="SAPBEXHLevel3X 4 2 4 2" xfId="28806" xr:uid="{D524C142-0E06-48A0-9F95-83080F1C8946}"/>
    <cellStyle name="SAPBEXHLevel3X 4 2 4 3" xfId="30214" xr:uid="{C472F0AB-E362-44C5-9B4A-A04CF773395B}"/>
    <cellStyle name="SAPBEXHLevel3X 4 2 4 4" xfId="30735" xr:uid="{7FB3DE43-F9AA-4636-96EC-C632D8386EC1}"/>
    <cellStyle name="SAPBEXHLevel3X 4 2 4 5" xfId="31235" xr:uid="{7C13A939-1E10-4CE1-A908-2116D560C37D}"/>
    <cellStyle name="SAPBEXHLevel3X 4 2 4 6" xfId="31521" xr:uid="{22FE4905-CA84-451E-8150-47B6480A88AE}"/>
    <cellStyle name="SAPBEXHLevel3X 4 2 5" xfId="29750" xr:uid="{85C29EE7-08EA-4CA4-8135-94690739AD8E}"/>
    <cellStyle name="SAPBEXHLevel3X 4 2 6" xfId="27086" xr:uid="{86AC8C69-FFAF-44B2-BAB4-D82814018AA6}"/>
    <cellStyle name="SAPBEXHLevel3X 4 2 7" xfId="29039" xr:uid="{2DC30D37-DF13-4006-A1CA-FBD893885B1C}"/>
    <cellStyle name="SAPBEXHLevel3X 4 2 8" xfId="20799" xr:uid="{6E0033D6-EF33-4D91-87D6-9CF2A64B3A09}"/>
    <cellStyle name="SAPBEXHLevel3X 4 3" xfId="18758" xr:uid="{00000000-0005-0000-0000-000062460000}"/>
    <cellStyle name="SAPBEXHLevel3X 4 4" xfId="18754" xr:uid="{00000000-0005-0000-0000-00005E460000}"/>
    <cellStyle name="SAPBEXHLevel3X 4 5" xfId="27936" xr:uid="{03B6C85E-F95E-4A63-8AF3-AA9DDDBB0840}"/>
    <cellStyle name="SAPBEXHLevel3X 4 6" xfId="29408" xr:uid="{FBB68B6F-B14D-476A-BEC6-FACA9BF7D0D8}"/>
    <cellStyle name="SAPBEXHLevel3X 4 7" xfId="27789" xr:uid="{DB6395EC-5BF7-486C-94CC-04EC93444719}"/>
    <cellStyle name="SAPBEXHLevel3X 4 8" xfId="29302" xr:uid="{1DC4A3EF-1CE8-45FB-A632-7BAF2FD021F7}"/>
    <cellStyle name="SAPBEXHLevel3X 5" xfId="18759" xr:uid="{00000000-0005-0000-0000-000063460000}"/>
    <cellStyle name="SAPBEXHLevel3X 5 2" xfId="18760" xr:uid="{00000000-0005-0000-0000-000064460000}"/>
    <cellStyle name="SAPBEXHLevel3X 5 2 2" xfId="20422" xr:uid="{00000000-0005-0000-0000-000064460000}"/>
    <cellStyle name="SAPBEXHLevel3X 5 2 2 2" xfId="28808" xr:uid="{FCEAA954-A119-426F-AE22-B498F6C26B57}"/>
    <cellStyle name="SAPBEXHLevel3X 5 2 2 3" xfId="30216" xr:uid="{436EF8B3-F893-4031-98E1-CCE07EE6D5FF}"/>
    <cellStyle name="SAPBEXHLevel3X 5 2 2 4" xfId="30737" xr:uid="{45A82F9B-10A4-4640-BF46-C697163864B4}"/>
    <cellStyle name="SAPBEXHLevel3X 5 2 2 5" xfId="31237" xr:uid="{237E1E89-E451-48FA-8D60-2B6BED6A1578}"/>
    <cellStyle name="SAPBEXHLevel3X 5 2 2 6" xfId="31523" xr:uid="{7D729990-F915-474C-BE7B-AE557D41B352}"/>
    <cellStyle name="SAPBEXHLevel3X 5 2 3" xfId="29752" xr:uid="{471D4F4B-CF17-4AAE-B1C3-EA208F95CDEE}"/>
    <cellStyle name="SAPBEXHLevel3X 5 2 4" xfId="27082" xr:uid="{36B8F9B8-7FEE-4110-9FEF-6DCD6832B96D}"/>
    <cellStyle name="SAPBEXHLevel3X 5 2 5" xfId="29037" xr:uid="{F3CAE155-D23F-4C00-AAB0-50196FDB8092}"/>
    <cellStyle name="SAPBEXHLevel3X 5 2 6" xfId="26483" xr:uid="{146A74F2-E5D8-4E1A-97D7-51544DA00D42}"/>
    <cellStyle name="SAPBEXHLevel3X 6" xfId="18761" xr:uid="{00000000-0005-0000-0000-000065460000}"/>
    <cellStyle name="SAPBEXHLevel3X 6 2" xfId="20423" xr:uid="{00000000-0005-0000-0000-000065460000}"/>
    <cellStyle name="SAPBEXHLevel3X 6 2 2" xfId="28809" xr:uid="{D4A0A421-9A9E-415D-85D5-DBBA9330B885}"/>
    <cellStyle name="SAPBEXHLevel3X 6 2 3" xfId="30217" xr:uid="{4A55991C-D317-42D5-8881-1E8642E8B0F4}"/>
    <cellStyle name="SAPBEXHLevel3X 6 2 4" xfId="30738" xr:uid="{FEF80D9D-A2BA-47F1-A729-4899DDA79B0E}"/>
    <cellStyle name="SAPBEXHLevel3X 6 2 5" xfId="31238" xr:uid="{29855A7F-1322-4D9A-91D7-DF0E49A7B9B7}"/>
    <cellStyle name="SAPBEXHLevel3X 6 2 6" xfId="31524" xr:uid="{50B382DC-1EA9-40EB-9071-D8FEDA73688A}"/>
    <cellStyle name="SAPBEXHLevel3X 6 3" xfId="29753" xr:uid="{476C8D92-F56C-4E7F-ADD7-3BFEBDA6D9B1}"/>
    <cellStyle name="SAPBEXHLevel3X 6 4" xfId="27081" xr:uid="{B75F436C-6CE3-4C57-9012-C91FFCEF6D3D}"/>
    <cellStyle name="SAPBEXHLevel3X 6 5" xfId="29036" xr:uid="{A6EF66D0-73B9-4D46-A666-698C911DDA58}"/>
    <cellStyle name="SAPBEXHLevel3X 6 6" xfId="29501" xr:uid="{542D5517-C680-4A04-8127-50E4F79E38EC}"/>
    <cellStyle name="SAPBEXHLevel3X 7" xfId="18762" xr:uid="{00000000-0005-0000-0000-000066460000}"/>
    <cellStyle name="SAPBEXHLevel3X 8" xfId="18737" xr:uid="{00000000-0005-0000-0000-00004D460000}"/>
    <cellStyle name="SAPBEXHLevel3X 9" xfId="27941" xr:uid="{D51D6C10-91E4-41A1-BE4A-02814DFC30B1}"/>
    <cellStyle name="SAPBEXHLevel3X_2010-2012 Program Workbook_Incent_FS" xfId="2725" xr:uid="{00000000-0005-0000-0000-0000840A0000}"/>
    <cellStyle name="SAPBEXinputData" xfId="2726" xr:uid="{00000000-0005-0000-0000-0000850A0000}"/>
    <cellStyle name="SAPBEXinputData 10" xfId="18764" xr:uid="{00000000-0005-0000-0000-000069460000}"/>
    <cellStyle name="SAPBEXinputData 10 2" xfId="18765" xr:uid="{00000000-0005-0000-0000-00006A460000}"/>
    <cellStyle name="SAPBEXinputData 10 2 2" xfId="18766" xr:uid="{00000000-0005-0000-0000-00006B460000}"/>
    <cellStyle name="SAPBEXinputData 10 2 3" xfId="18767" xr:uid="{00000000-0005-0000-0000-00006C460000}"/>
    <cellStyle name="SAPBEXinputData 10 3" xfId="18768" xr:uid="{00000000-0005-0000-0000-00006D460000}"/>
    <cellStyle name="SAPBEXinputData 10 4" xfId="18769" xr:uid="{00000000-0005-0000-0000-00006E460000}"/>
    <cellStyle name="SAPBEXinputData 10 4 2" xfId="28186" xr:uid="{3C6194AE-D3D9-4A67-9F3D-DD0340C6DB3E}"/>
    <cellStyle name="SAPBEXinputData 10 5" xfId="18770" xr:uid="{00000000-0005-0000-0000-00006F460000}"/>
    <cellStyle name="SAPBEXinputData 10 5 2" xfId="28187" xr:uid="{E232343D-AA89-4974-9BC1-42BC270520C7}"/>
    <cellStyle name="SAPBEXinputData 10 6" xfId="18771" xr:uid="{00000000-0005-0000-0000-000070460000}"/>
    <cellStyle name="SAPBEXinputData 11" xfId="18772" xr:uid="{00000000-0005-0000-0000-000071460000}"/>
    <cellStyle name="SAPBEXinputData 11 2" xfId="18773" xr:uid="{00000000-0005-0000-0000-000072460000}"/>
    <cellStyle name="SAPBEXinputData 11 3" xfId="18774" xr:uid="{00000000-0005-0000-0000-000073460000}"/>
    <cellStyle name="SAPBEXinputData 12" xfId="18775" xr:uid="{00000000-0005-0000-0000-000074460000}"/>
    <cellStyle name="SAPBEXinputData 12 2" xfId="18776" xr:uid="{00000000-0005-0000-0000-000075460000}"/>
    <cellStyle name="SAPBEXinputData 13" xfId="18777" xr:uid="{00000000-0005-0000-0000-000076460000}"/>
    <cellStyle name="SAPBEXinputData 13 2" xfId="28188" xr:uid="{879DBCFC-5CEA-498D-A5C0-E44973B7F825}"/>
    <cellStyle name="SAPBEXinputData 14" xfId="18778" xr:uid="{00000000-0005-0000-0000-000077460000}"/>
    <cellStyle name="SAPBEXinputData 14 2" xfId="20424" xr:uid="{00000000-0005-0000-0000-000077460000}"/>
    <cellStyle name="SAPBEXinputData 14 2 2" xfId="28810" xr:uid="{D75F975A-0F02-4BCE-B4DF-79D577D8AF20}"/>
    <cellStyle name="SAPBEXinputData 14 2 3" xfId="30218" xr:uid="{5EE55CB7-5C5D-45AA-BE24-F15396570397}"/>
    <cellStyle name="SAPBEXinputData 14 2 4" xfId="30739" xr:uid="{612D1210-ADDF-48B7-8D3D-129FA1541CA2}"/>
    <cellStyle name="SAPBEXinputData 14 3" xfId="28189" xr:uid="{62B4357B-F6C4-4100-AA61-E08E5D348539}"/>
    <cellStyle name="SAPBEXinputData 14 4" xfId="29754" xr:uid="{4391F982-F48B-4617-9202-043D6AFDA150}"/>
    <cellStyle name="SAPBEXinputData 14 5" xfId="27075" xr:uid="{7464B090-DF70-4829-94B1-238E54B7C6F4}"/>
    <cellStyle name="SAPBEXinputData 15" xfId="18779" xr:uid="{00000000-0005-0000-0000-000078460000}"/>
    <cellStyle name="SAPBEXinputData 16" xfId="18763" xr:uid="{00000000-0005-0000-0000-000068460000}"/>
    <cellStyle name="SAPBEXinputData 17" xfId="20887" xr:uid="{AB099F6C-7AC9-4B85-BB6A-13C188B0923F}"/>
    <cellStyle name="SAPBEXinputData 18" xfId="27935" xr:uid="{FDF8C883-00F4-47AF-AA19-36F68F6A39F5}"/>
    <cellStyle name="SAPBEXinputData 19" xfId="29407" xr:uid="{C71E69AC-55A3-489C-A283-3B61940D9BAA}"/>
    <cellStyle name="SAPBEXinputData 2" xfId="2727" xr:uid="{00000000-0005-0000-0000-0000860A0000}"/>
    <cellStyle name="SAPBEXinputData 2 2" xfId="2907" xr:uid="{00000000-0005-0000-0000-0000870A0000}"/>
    <cellStyle name="SAPBEXinputData 2 2 2" xfId="18782" xr:uid="{00000000-0005-0000-0000-00007B460000}"/>
    <cellStyle name="SAPBEXinputData 2 2 2 2" xfId="18783" xr:uid="{00000000-0005-0000-0000-00007C460000}"/>
    <cellStyle name="SAPBEXinputData 2 2 2 3" xfId="20425" xr:uid="{00000000-0005-0000-0000-00007B460000}"/>
    <cellStyle name="SAPBEXinputData 2 2 2 3 2" xfId="28811" xr:uid="{959B9462-7C77-4E86-911A-90143865AE3E}"/>
    <cellStyle name="SAPBEXinputData 2 2 2 3 3" xfId="30219" xr:uid="{05317417-E59B-4559-953A-B967AA235DB1}"/>
    <cellStyle name="SAPBEXinputData 2 2 2 3 4" xfId="30740" xr:uid="{CC9CF4FC-17AC-4BF3-886B-F01E3D771160}"/>
    <cellStyle name="SAPBEXinputData 2 2 2 4" xfId="28190" xr:uid="{B0C9D12F-73FE-4397-961C-7F491CFD0FD5}"/>
    <cellStyle name="SAPBEXinputData 2 2 2 5" xfId="29755" xr:uid="{A52D9EAA-E8FB-4F46-A2F2-72F539327494}"/>
    <cellStyle name="SAPBEXinputData 2 2 2 6" xfId="27072" xr:uid="{32351653-C7C1-4EAF-9636-D3584F5874B8}"/>
    <cellStyle name="SAPBEXinputData 2 2 3" xfId="18784" xr:uid="{00000000-0005-0000-0000-00007D460000}"/>
    <cellStyle name="SAPBEXinputData 2 2 4" xfId="18781" xr:uid="{00000000-0005-0000-0000-00007A460000}"/>
    <cellStyle name="SAPBEXinputData 2 2 5" xfId="20979" xr:uid="{35852052-91B9-4F8B-A0A1-631E7F96C697}"/>
    <cellStyle name="SAPBEXinputData 2 2 6" xfId="27858" xr:uid="{D2BB60CF-0330-4D91-83C0-D85054B79843}"/>
    <cellStyle name="SAPBEXinputData 2 2 7" xfId="29348" xr:uid="{CEAEF756-1A5B-4A06-A362-AC762F608445}"/>
    <cellStyle name="SAPBEXinputData 2 3" xfId="18785" xr:uid="{00000000-0005-0000-0000-00007E460000}"/>
    <cellStyle name="SAPBEXinputData 2 4" xfId="18786" xr:uid="{00000000-0005-0000-0000-00007F460000}"/>
    <cellStyle name="SAPBEXinputData 2 5" xfId="18787" xr:uid="{00000000-0005-0000-0000-000080460000}"/>
    <cellStyle name="SAPBEXinputData 2 6" xfId="18780" xr:uid="{00000000-0005-0000-0000-000079460000}"/>
    <cellStyle name="SAPBEXinputData 2 7" xfId="20888" xr:uid="{67DF6D8E-7A3E-4060-A00B-60F6E52EB64F}"/>
    <cellStyle name="SAPBEXinputData 2 8" xfId="27934" xr:uid="{0F481176-EADD-456C-ADCA-9B624B1B921B}"/>
    <cellStyle name="SAPBEXinputData 2 9" xfId="29406" xr:uid="{3FC6EFE6-1FFE-4230-B52E-3204B3362488}"/>
    <cellStyle name="SAPBEXinputData 3" xfId="2728" xr:uid="{00000000-0005-0000-0000-0000880A0000}"/>
    <cellStyle name="SAPBEXinputData 3 10" xfId="18789" xr:uid="{00000000-0005-0000-0000-000082460000}"/>
    <cellStyle name="SAPBEXinputData 3 11" xfId="18790" xr:uid="{00000000-0005-0000-0000-000083460000}"/>
    <cellStyle name="SAPBEXinputData 3 11 2" xfId="28191" xr:uid="{1C862C14-B5A2-4A2E-B2E7-B17EF85581AD}"/>
    <cellStyle name="SAPBEXinputData 3 12" xfId="18791" xr:uid="{00000000-0005-0000-0000-000084460000}"/>
    <cellStyle name="SAPBEXinputData 3 12 2" xfId="28192" xr:uid="{1CFA6EBB-64F3-4E0A-A3A9-5DC1CA4620DB}"/>
    <cellStyle name="SAPBEXinputData 3 13" xfId="18792" xr:uid="{00000000-0005-0000-0000-000085460000}"/>
    <cellStyle name="SAPBEXinputData 3 14" xfId="18788" xr:uid="{00000000-0005-0000-0000-000081460000}"/>
    <cellStyle name="SAPBEXinputData 3 15" xfId="20889" xr:uid="{9CA6D751-6039-4DE2-987D-752C4B899D15}"/>
    <cellStyle name="SAPBEXinputData 3 16" xfId="27933" xr:uid="{686A0CB8-D58C-4856-AF23-E3622ED305D0}"/>
    <cellStyle name="SAPBEXinputData 3 17" xfId="29403" xr:uid="{5D2459A0-45C7-4E8E-9C46-F642B778C1A8}"/>
    <cellStyle name="SAPBEXinputData 3 2" xfId="2908" xr:uid="{00000000-0005-0000-0000-0000890A0000}"/>
    <cellStyle name="SAPBEXinputData 3 2 10" xfId="18794" xr:uid="{00000000-0005-0000-0000-000087460000}"/>
    <cellStyle name="SAPBEXinputData 3 2 10 2" xfId="28193" xr:uid="{4AE8F879-A71D-4E94-9407-D25B5FBCF049}"/>
    <cellStyle name="SAPBEXinputData 3 2 11" xfId="18795" xr:uid="{00000000-0005-0000-0000-000088460000}"/>
    <cellStyle name="SAPBEXinputData 3 2 12" xfId="18793" xr:uid="{00000000-0005-0000-0000-000086460000}"/>
    <cellStyle name="SAPBEXinputData 3 2 13" xfId="20980" xr:uid="{0BD88421-A4F2-4C6B-A96C-F686D202512F}"/>
    <cellStyle name="SAPBEXinputData 3 2 14" xfId="27857" xr:uid="{25E353DE-1FC6-45F0-9F66-A50AF6DA30BC}"/>
    <cellStyle name="SAPBEXinputData 3 2 15" xfId="29347" xr:uid="{E1D5D5AD-2F75-497F-A388-035491EDAE51}"/>
    <cellStyle name="SAPBEXinputData 3 2 2" xfId="18796" xr:uid="{00000000-0005-0000-0000-000089460000}"/>
    <cellStyle name="SAPBEXinputData 3 2 2 10" xfId="18797" xr:uid="{00000000-0005-0000-0000-00008A460000}"/>
    <cellStyle name="SAPBEXinputData 3 2 2 2" xfId="18798" xr:uid="{00000000-0005-0000-0000-00008B460000}"/>
    <cellStyle name="SAPBEXinputData 3 2 2 2 2" xfId="18799" xr:uid="{00000000-0005-0000-0000-00008C460000}"/>
    <cellStyle name="SAPBEXinputData 3 2 2 2 2 2" xfId="18800" xr:uid="{00000000-0005-0000-0000-00008D460000}"/>
    <cellStyle name="SAPBEXinputData 3 2 2 2 2 2 2" xfId="18801" xr:uid="{00000000-0005-0000-0000-00008E460000}"/>
    <cellStyle name="SAPBEXinputData 3 2 2 2 2 2 2 2" xfId="18802" xr:uid="{00000000-0005-0000-0000-00008F460000}"/>
    <cellStyle name="SAPBEXinputData 3 2 2 2 2 2 2 3" xfId="18803" xr:uid="{00000000-0005-0000-0000-000090460000}"/>
    <cellStyle name="SAPBEXinputData 3 2 2 2 2 2 3" xfId="18804" xr:uid="{00000000-0005-0000-0000-000091460000}"/>
    <cellStyle name="SAPBEXinputData 3 2 2 2 2 2 4" xfId="18805" xr:uid="{00000000-0005-0000-0000-000092460000}"/>
    <cellStyle name="SAPBEXinputData 3 2 2 2 2 2 4 2" xfId="28194" xr:uid="{881AA49C-A953-4E86-A6EA-A7D4E2EB8D01}"/>
    <cellStyle name="SAPBEXinputData 3 2 2 2 2 2 5" xfId="18806" xr:uid="{00000000-0005-0000-0000-000093460000}"/>
    <cellStyle name="SAPBEXinputData 3 2 2 2 2 2 5 2" xfId="28195" xr:uid="{05BC26D1-3261-4847-B3C0-89F1C204D4F5}"/>
    <cellStyle name="SAPBEXinputData 3 2 2 2 2 2 6" xfId="18807" xr:uid="{00000000-0005-0000-0000-000094460000}"/>
    <cellStyle name="SAPBEXinputData 3 2 2 2 2 3" xfId="18808" xr:uid="{00000000-0005-0000-0000-000095460000}"/>
    <cellStyle name="SAPBEXinputData 3 2 2 2 2 3 2" xfId="18809" xr:uid="{00000000-0005-0000-0000-000096460000}"/>
    <cellStyle name="SAPBEXinputData 3 2 2 2 2 3 2 2" xfId="18810" xr:uid="{00000000-0005-0000-0000-000097460000}"/>
    <cellStyle name="SAPBEXinputData 3 2 2 2 2 3 2 3" xfId="18811" xr:uid="{00000000-0005-0000-0000-000098460000}"/>
    <cellStyle name="SAPBEXinputData 3 2 2 2 2 3 3" xfId="18812" xr:uid="{00000000-0005-0000-0000-000099460000}"/>
    <cellStyle name="SAPBEXinputData 3 2 2 2 2 3 3 2" xfId="18813" xr:uid="{00000000-0005-0000-0000-00009A460000}"/>
    <cellStyle name="SAPBEXinputData 3 2 2 2 2 3 3 3" xfId="28196" xr:uid="{23646E62-1AC8-43BA-889A-A5357DF7A8E3}"/>
    <cellStyle name="SAPBEXinputData 3 2 2 2 2 3 4" xfId="18814" xr:uid="{00000000-0005-0000-0000-00009B460000}"/>
    <cellStyle name="SAPBEXinputData 3 2 2 2 2 4" xfId="18815" xr:uid="{00000000-0005-0000-0000-00009C460000}"/>
    <cellStyle name="SAPBEXinputData 3 2 2 2 2 4 2" xfId="18816" xr:uid="{00000000-0005-0000-0000-00009D460000}"/>
    <cellStyle name="SAPBEXinputData 3 2 2 2 2 4 3" xfId="18817" xr:uid="{00000000-0005-0000-0000-00009E460000}"/>
    <cellStyle name="SAPBEXinputData 3 2 2 2 2 5" xfId="18818" xr:uid="{00000000-0005-0000-0000-00009F460000}"/>
    <cellStyle name="SAPBEXinputData 3 2 2 2 2 6" xfId="18819" xr:uid="{00000000-0005-0000-0000-0000A0460000}"/>
    <cellStyle name="SAPBEXinputData 3 2 2 2 2 6 2" xfId="28197" xr:uid="{46E7E195-FB41-4C1C-8244-36D3B1ECF983}"/>
    <cellStyle name="SAPBEXinputData 3 2 2 2 2 7" xfId="18820" xr:uid="{00000000-0005-0000-0000-0000A1460000}"/>
    <cellStyle name="SAPBEXinputData 3 2 2 2 2 7 2" xfId="28198" xr:uid="{2E81A14A-4792-4FF4-8314-B6C7FB042272}"/>
    <cellStyle name="SAPBEXinputData 3 2 2 2 2 8" xfId="18821" xr:uid="{00000000-0005-0000-0000-0000A2460000}"/>
    <cellStyle name="SAPBEXinputData 3 2 2 2 3" xfId="18822" xr:uid="{00000000-0005-0000-0000-0000A3460000}"/>
    <cellStyle name="SAPBEXinputData 3 2 2 2 3 2" xfId="18823" xr:uid="{00000000-0005-0000-0000-0000A4460000}"/>
    <cellStyle name="SAPBEXinputData 3 2 2 2 3 2 2" xfId="18824" xr:uid="{00000000-0005-0000-0000-0000A5460000}"/>
    <cellStyle name="SAPBEXinputData 3 2 2 2 3 2 3" xfId="18825" xr:uid="{00000000-0005-0000-0000-0000A6460000}"/>
    <cellStyle name="SAPBEXinputData 3 2 2 2 3 3" xfId="18826" xr:uid="{00000000-0005-0000-0000-0000A7460000}"/>
    <cellStyle name="SAPBEXinputData 3 2 2 2 3 4" xfId="18827" xr:uid="{00000000-0005-0000-0000-0000A8460000}"/>
    <cellStyle name="SAPBEXinputData 3 2 2 2 3 4 2" xfId="28199" xr:uid="{DE35B0A1-CD83-4C6E-B66E-6F7EAC2C19DA}"/>
    <cellStyle name="SAPBEXinputData 3 2 2 2 3 5" xfId="18828" xr:uid="{00000000-0005-0000-0000-0000A9460000}"/>
    <cellStyle name="SAPBEXinputData 3 2 2 2 3 5 2" xfId="28200" xr:uid="{763D7A3E-AF70-4A4F-859C-EA1B101CE752}"/>
    <cellStyle name="SAPBEXinputData 3 2 2 2 3 6" xfId="18829" xr:uid="{00000000-0005-0000-0000-0000AA460000}"/>
    <cellStyle name="SAPBEXinputData 3 2 2 2 4" xfId="18830" xr:uid="{00000000-0005-0000-0000-0000AB460000}"/>
    <cellStyle name="SAPBEXinputData 3 2 2 2 4 2" xfId="18831" xr:uid="{00000000-0005-0000-0000-0000AC460000}"/>
    <cellStyle name="SAPBEXinputData 3 2 2 2 4 2 2" xfId="18832" xr:uid="{00000000-0005-0000-0000-0000AD460000}"/>
    <cellStyle name="SAPBEXinputData 3 2 2 2 4 2 3" xfId="18833" xr:uid="{00000000-0005-0000-0000-0000AE460000}"/>
    <cellStyle name="SAPBEXinputData 3 2 2 2 4 3" xfId="18834" xr:uid="{00000000-0005-0000-0000-0000AF460000}"/>
    <cellStyle name="SAPBEXinputData 3 2 2 2 4 3 2" xfId="18835" xr:uid="{00000000-0005-0000-0000-0000B0460000}"/>
    <cellStyle name="SAPBEXinputData 3 2 2 2 4 3 3" xfId="28201" xr:uid="{186CA5FD-8CDA-4954-A68A-599EFE65A2C9}"/>
    <cellStyle name="SAPBEXinputData 3 2 2 2 4 4" xfId="18836" xr:uid="{00000000-0005-0000-0000-0000B1460000}"/>
    <cellStyle name="SAPBEXinputData 3 2 2 2 5" xfId="18837" xr:uid="{00000000-0005-0000-0000-0000B2460000}"/>
    <cellStyle name="SAPBEXinputData 3 2 2 2 5 2" xfId="18838" xr:uid="{00000000-0005-0000-0000-0000B3460000}"/>
    <cellStyle name="SAPBEXinputData 3 2 2 2 5 3" xfId="18839" xr:uid="{00000000-0005-0000-0000-0000B4460000}"/>
    <cellStyle name="SAPBEXinputData 3 2 2 2 6" xfId="18840" xr:uid="{00000000-0005-0000-0000-0000B5460000}"/>
    <cellStyle name="SAPBEXinputData 3 2 2 2 7" xfId="18841" xr:uid="{00000000-0005-0000-0000-0000B6460000}"/>
    <cellStyle name="SAPBEXinputData 3 2 2 2 7 2" xfId="28202" xr:uid="{8A0D2EB8-507A-46C8-A270-16923B72D227}"/>
    <cellStyle name="SAPBEXinputData 3 2 2 2 8" xfId="18842" xr:uid="{00000000-0005-0000-0000-0000B7460000}"/>
    <cellStyle name="SAPBEXinputData 3 2 2 2 8 2" xfId="28203" xr:uid="{30530E35-4237-44F3-AC77-4889972992C0}"/>
    <cellStyle name="SAPBEXinputData 3 2 2 2 9" xfId="18843" xr:uid="{00000000-0005-0000-0000-0000B8460000}"/>
    <cellStyle name="SAPBEXinputData 3 2 2 3" xfId="18844" xr:uid="{00000000-0005-0000-0000-0000B9460000}"/>
    <cellStyle name="SAPBEXinputData 3 2 2 3 2" xfId="18845" xr:uid="{00000000-0005-0000-0000-0000BA460000}"/>
    <cellStyle name="SAPBEXinputData 3 2 2 3 2 2" xfId="18846" xr:uid="{00000000-0005-0000-0000-0000BB460000}"/>
    <cellStyle name="SAPBEXinputData 3 2 2 3 2 2 2" xfId="18847" xr:uid="{00000000-0005-0000-0000-0000BC460000}"/>
    <cellStyle name="SAPBEXinputData 3 2 2 3 2 2 3" xfId="18848" xr:uid="{00000000-0005-0000-0000-0000BD460000}"/>
    <cellStyle name="SAPBEXinputData 3 2 2 3 2 3" xfId="18849" xr:uid="{00000000-0005-0000-0000-0000BE460000}"/>
    <cellStyle name="SAPBEXinputData 3 2 2 3 2 4" xfId="18850" xr:uid="{00000000-0005-0000-0000-0000BF460000}"/>
    <cellStyle name="SAPBEXinputData 3 2 2 3 2 4 2" xfId="28204" xr:uid="{D0598949-38F8-4527-A69E-709907E9528B}"/>
    <cellStyle name="SAPBEXinputData 3 2 2 3 2 5" xfId="18851" xr:uid="{00000000-0005-0000-0000-0000C0460000}"/>
    <cellStyle name="SAPBEXinputData 3 2 2 3 2 5 2" xfId="28205" xr:uid="{15542173-FF33-4EDD-B85B-8BF59D41F3C1}"/>
    <cellStyle name="SAPBEXinputData 3 2 2 3 2 6" xfId="18852" xr:uid="{00000000-0005-0000-0000-0000C1460000}"/>
    <cellStyle name="SAPBEXinputData 3 2 2 3 3" xfId="18853" xr:uid="{00000000-0005-0000-0000-0000C2460000}"/>
    <cellStyle name="SAPBEXinputData 3 2 2 3 3 2" xfId="18854" xr:uid="{00000000-0005-0000-0000-0000C3460000}"/>
    <cellStyle name="SAPBEXinputData 3 2 2 3 3 2 2" xfId="18855" xr:uid="{00000000-0005-0000-0000-0000C4460000}"/>
    <cellStyle name="SAPBEXinputData 3 2 2 3 3 2 3" xfId="18856" xr:uid="{00000000-0005-0000-0000-0000C5460000}"/>
    <cellStyle name="SAPBEXinputData 3 2 2 3 3 3" xfId="18857" xr:uid="{00000000-0005-0000-0000-0000C6460000}"/>
    <cellStyle name="SAPBEXinputData 3 2 2 3 3 3 2" xfId="18858" xr:uid="{00000000-0005-0000-0000-0000C7460000}"/>
    <cellStyle name="SAPBEXinputData 3 2 2 3 3 3 3" xfId="28206" xr:uid="{33CA3642-E65C-4A87-8F10-BE2B52E4322C}"/>
    <cellStyle name="SAPBEXinputData 3 2 2 3 3 4" xfId="18859" xr:uid="{00000000-0005-0000-0000-0000C8460000}"/>
    <cellStyle name="SAPBEXinputData 3 2 2 3 4" xfId="18860" xr:uid="{00000000-0005-0000-0000-0000C9460000}"/>
    <cellStyle name="SAPBEXinputData 3 2 2 3 4 2" xfId="18861" xr:uid="{00000000-0005-0000-0000-0000CA460000}"/>
    <cellStyle name="SAPBEXinputData 3 2 2 3 4 3" xfId="18862" xr:uid="{00000000-0005-0000-0000-0000CB460000}"/>
    <cellStyle name="SAPBEXinputData 3 2 2 3 5" xfId="18863" xr:uid="{00000000-0005-0000-0000-0000CC460000}"/>
    <cellStyle name="SAPBEXinputData 3 2 2 3 6" xfId="18864" xr:uid="{00000000-0005-0000-0000-0000CD460000}"/>
    <cellStyle name="SAPBEXinputData 3 2 2 3 6 2" xfId="28207" xr:uid="{198E1DA7-9CC7-41F5-B1E1-864B4847D920}"/>
    <cellStyle name="SAPBEXinputData 3 2 2 3 7" xfId="18865" xr:uid="{00000000-0005-0000-0000-0000CE460000}"/>
    <cellStyle name="SAPBEXinputData 3 2 2 3 7 2" xfId="28208" xr:uid="{861074EA-2552-4188-BCFD-1A6A9F223466}"/>
    <cellStyle name="SAPBEXinputData 3 2 2 3 8" xfId="18866" xr:uid="{00000000-0005-0000-0000-0000CF460000}"/>
    <cellStyle name="SAPBEXinputData 3 2 2 4" xfId="18867" xr:uid="{00000000-0005-0000-0000-0000D0460000}"/>
    <cellStyle name="SAPBEXinputData 3 2 2 4 2" xfId="18868" xr:uid="{00000000-0005-0000-0000-0000D1460000}"/>
    <cellStyle name="SAPBEXinputData 3 2 2 4 2 2" xfId="18869" xr:uid="{00000000-0005-0000-0000-0000D2460000}"/>
    <cellStyle name="SAPBEXinputData 3 2 2 4 2 3" xfId="18870" xr:uid="{00000000-0005-0000-0000-0000D3460000}"/>
    <cellStyle name="SAPBEXinputData 3 2 2 4 2 3 2" xfId="28209" xr:uid="{A06801CE-45EA-442C-AB70-C1232C179CFC}"/>
    <cellStyle name="SAPBEXinputData 3 2 2 4 2 4" xfId="18871" xr:uid="{00000000-0005-0000-0000-0000D4460000}"/>
    <cellStyle name="SAPBEXinputData 3 2 2 4 3" xfId="18872" xr:uid="{00000000-0005-0000-0000-0000D5460000}"/>
    <cellStyle name="SAPBEXinputData 3 2 2 4 4" xfId="18873" xr:uid="{00000000-0005-0000-0000-0000D6460000}"/>
    <cellStyle name="SAPBEXinputData 3 2 2 4 4 2" xfId="28210" xr:uid="{F0170F99-87A7-4B49-ACF7-0CD3B6A6722C}"/>
    <cellStyle name="SAPBEXinputData 3 2 2 4 5" xfId="18874" xr:uid="{00000000-0005-0000-0000-0000D7460000}"/>
    <cellStyle name="SAPBEXinputData 3 2 2 4 5 2" xfId="28211" xr:uid="{B10CA780-C8FB-44F0-81C8-6D30A3395A37}"/>
    <cellStyle name="SAPBEXinputData 3 2 2 4 6" xfId="18875" xr:uid="{00000000-0005-0000-0000-0000D8460000}"/>
    <cellStyle name="SAPBEXinputData 3 2 2 5" xfId="18876" xr:uid="{00000000-0005-0000-0000-0000D9460000}"/>
    <cellStyle name="SAPBEXinputData 3 2 2 5 2" xfId="18877" xr:uid="{00000000-0005-0000-0000-0000DA460000}"/>
    <cellStyle name="SAPBEXinputData 3 2 2 5 2 2" xfId="18878" xr:uid="{00000000-0005-0000-0000-0000DB460000}"/>
    <cellStyle name="SAPBEXinputData 3 2 2 5 2 3" xfId="18879" xr:uid="{00000000-0005-0000-0000-0000DC460000}"/>
    <cellStyle name="SAPBEXinputData 3 2 2 5 3" xfId="18880" xr:uid="{00000000-0005-0000-0000-0000DD460000}"/>
    <cellStyle name="SAPBEXinputData 3 2 2 5 4" xfId="18881" xr:uid="{00000000-0005-0000-0000-0000DE460000}"/>
    <cellStyle name="SAPBEXinputData 3 2 2 5 4 2" xfId="28212" xr:uid="{D93672D8-713E-44FE-8C2F-06279494FF46}"/>
    <cellStyle name="SAPBEXinputData 3 2 2 5 5" xfId="18882" xr:uid="{00000000-0005-0000-0000-0000DF460000}"/>
    <cellStyle name="SAPBEXinputData 3 2 2 5 5 2" xfId="28213" xr:uid="{9EA6673D-A988-49F5-A769-A22FDDD5ED61}"/>
    <cellStyle name="SAPBEXinputData 3 2 2 5 6" xfId="18883" xr:uid="{00000000-0005-0000-0000-0000E0460000}"/>
    <cellStyle name="SAPBEXinputData 3 2 2 6" xfId="18884" xr:uid="{00000000-0005-0000-0000-0000E1460000}"/>
    <cellStyle name="SAPBEXinputData 3 2 2 6 2" xfId="18885" xr:uid="{00000000-0005-0000-0000-0000E2460000}"/>
    <cellStyle name="SAPBEXinputData 3 2 2 6 3" xfId="18886" xr:uid="{00000000-0005-0000-0000-0000E3460000}"/>
    <cellStyle name="SAPBEXinputData 3 2 2 7" xfId="18887" xr:uid="{00000000-0005-0000-0000-0000E4460000}"/>
    <cellStyle name="SAPBEXinputData 3 2 2 8" xfId="18888" xr:uid="{00000000-0005-0000-0000-0000E5460000}"/>
    <cellStyle name="SAPBEXinputData 3 2 2 8 2" xfId="28214" xr:uid="{5CF35495-85EB-45E1-BE70-7758851644EE}"/>
    <cellStyle name="SAPBEXinputData 3 2 2 9" xfId="18889" xr:uid="{00000000-0005-0000-0000-0000E6460000}"/>
    <cellStyle name="SAPBEXinputData 3 2 2 9 2" xfId="28215" xr:uid="{D18BA879-3BDF-4109-AAA0-AA6443944F05}"/>
    <cellStyle name="SAPBEXinputData 3 2 3" xfId="18890" xr:uid="{00000000-0005-0000-0000-0000E7460000}"/>
    <cellStyle name="SAPBEXinputData 3 2 3 2" xfId="18891" xr:uid="{00000000-0005-0000-0000-0000E8460000}"/>
    <cellStyle name="SAPBEXinputData 3 2 3 2 2" xfId="18892" xr:uid="{00000000-0005-0000-0000-0000E9460000}"/>
    <cellStyle name="SAPBEXinputData 3 2 3 2 2 2" xfId="18893" xr:uid="{00000000-0005-0000-0000-0000EA460000}"/>
    <cellStyle name="SAPBEXinputData 3 2 3 2 2 2 2" xfId="18894" xr:uid="{00000000-0005-0000-0000-0000EB460000}"/>
    <cellStyle name="SAPBEXinputData 3 2 3 2 2 2 3" xfId="18895" xr:uid="{00000000-0005-0000-0000-0000EC460000}"/>
    <cellStyle name="SAPBEXinputData 3 2 3 2 2 3" xfId="18896" xr:uid="{00000000-0005-0000-0000-0000ED460000}"/>
    <cellStyle name="SAPBEXinputData 3 2 3 2 2 4" xfId="18897" xr:uid="{00000000-0005-0000-0000-0000EE460000}"/>
    <cellStyle name="SAPBEXinputData 3 2 3 2 2 4 2" xfId="28216" xr:uid="{2649F4E4-0D0D-465A-AEE1-B4711B541397}"/>
    <cellStyle name="SAPBEXinputData 3 2 3 2 2 5" xfId="18898" xr:uid="{00000000-0005-0000-0000-0000EF460000}"/>
    <cellStyle name="SAPBEXinputData 3 2 3 2 2 5 2" xfId="28217" xr:uid="{F94D1D06-21E2-453B-8E10-576738CC7311}"/>
    <cellStyle name="SAPBEXinputData 3 2 3 2 2 6" xfId="18899" xr:uid="{00000000-0005-0000-0000-0000F0460000}"/>
    <cellStyle name="SAPBEXinputData 3 2 3 2 3" xfId="18900" xr:uid="{00000000-0005-0000-0000-0000F1460000}"/>
    <cellStyle name="SAPBEXinputData 3 2 3 2 3 2" xfId="18901" xr:uid="{00000000-0005-0000-0000-0000F2460000}"/>
    <cellStyle name="SAPBEXinputData 3 2 3 2 3 2 2" xfId="18902" xr:uid="{00000000-0005-0000-0000-0000F3460000}"/>
    <cellStyle name="SAPBEXinputData 3 2 3 2 3 2 3" xfId="18903" xr:uid="{00000000-0005-0000-0000-0000F4460000}"/>
    <cellStyle name="SAPBEXinputData 3 2 3 2 3 3" xfId="18904" xr:uid="{00000000-0005-0000-0000-0000F5460000}"/>
    <cellStyle name="SAPBEXinputData 3 2 3 2 3 3 2" xfId="18905" xr:uid="{00000000-0005-0000-0000-0000F6460000}"/>
    <cellStyle name="SAPBEXinputData 3 2 3 2 3 3 3" xfId="28218" xr:uid="{A19125EF-632E-44DF-BD64-B781AEE30BF7}"/>
    <cellStyle name="SAPBEXinputData 3 2 3 2 3 4" xfId="18906" xr:uid="{00000000-0005-0000-0000-0000F7460000}"/>
    <cellStyle name="SAPBEXinputData 3 2 3 2 4" xfId="18907" xr:uid="{00000000-0005-0000-0000-0000F8460000}"/>
    <cellStyle name="SAPBEXinputData 3 2 3 2 4 2" xfId="18908" xr:uid="{00000000-0005-0000-0000-0000F9460000}"/>
    <cellStyle name="SAPBEXinputData 3 2 3 2 4 3" xfId="18909" xr:uid="{00000000-0005-0000-0000-0000FA460000}"/>
    <cellStyle name="SAPBEXinputData 3 2 3 2 5" xfId="18910" xr:uid="{00000000-0005-0000-0000-0000FB460000}"/>
    <cellStyle name="SAPBEXinputData 3 2 3 2 6" xfId="18911" xr:uid="{00000000-0005-0000-0000-0000FC460000}"/>
    <cellStyle name="SAPBEXinputData 3 2 3 2 6 2" xfId="28219" xr:uid="{EBAF6899-BB6E-4269-9CD3-F139261CDBEB}"/>
    <cellStyle name="SAPBEXinputData 3 2 3 2 7" xfId="18912" xr:uid="{00000000-0005-0000-0000-0000FD460000}"/>
    <cellStyle name="SAPBEXinputData 3 2 3 2 7 2" xfId="28220" xr:uid="{B5AC23BB-0E94-4C86-B9E0-41E3FE9D0EC5}"/>
    <cellStyle name="SAPBEXinputData 3 2 3 2 8" xfId="18913" xr:uid="{00000000-0005-0000-0000-0000FE460000}"/>
    <cellStyle name="SAPBEXinputData 3 2 3 3" xfId="18914" xr:uid="{00000000-0005-0000-0000-0000FF460000}"/>
    <cellStyle name="SAPBEXinputData 3 2 3 3 2" xfId="18915" xr:uid="{00000000-0005-0000-0000-000000470000}"/>
    <cellStyle name="SAPBEXinputData 3 2 3 3 2 2" xfId="18916" xr:uid="{00000000-0005-0000-0000-000001470000}"/>
    <cellStyle name="SAPBEXinputData 3 2 3 3 2 3" xfId="18917" xr:uid="{00000000-0005-0000-0000-000002470000}"/>
    <cellStyle name="SAPBEXinputData 3 2 3 3 3" xfId="18918" xr:uid="{00000000-0005-0000-0000-000003470000}"/>
    <cellStyle name="SAPBEXinputData 3 2 3 3 4" xfId="18919" xr:uid="{00000000-0005-0000-0000-000004470000}"/>
    <cellStyle name="SAPBEXinputData 3 2 3 3 4 2" xfId="28222" xr:uid="{932664DF-2C68-4B03-A135-754DA3BB4A54}"/>
    <cellStyle name="SAPBEXinputData 3 2 3 3 5" xfId="18920" xr:uid="{00000000-0005-0000-0000-000005470000}"/>
    <cellStyle name="SAPBEXinputData 3 2 3 3 5 2" xfId="28223" xr:uid="{0D463F8C-8E6C-4878-9A5E-3F9D1B3EA09E}"/>
    <cellStyle name="SAPBEXinputData 3 2 3 3 6" xfId="18921" xr:uid="{00000000-0005-0000-0000-000006470000}"/>
    <cellStyle name="SAPBEXinputData 3 2 3 4" xfId="18922" xr:uid="{00000000-0005-0000-0000-000007470000}"/>
    <cellStyle name="SAPBEXinputData 3 2 3 4 2" xfId="18923" xr:uid="{00000000-0005-0000-0000-000008470000}"/>
    <cellStyle name="SAPBEXinputData 3 2 3 4 2 2" xfId="18924" xr:uid="{00000000-0005-0000-0000-000009470000}"/>
    <cellStyle name="SAPBEXinputData 3 2 3 4 2 3" xfId="18925" xr:uid="{00000000-0005-0000-0000-00000A470000}"/>
    <cellStyle name="SAPBEXinputData 3 2 3 4 3" xfId="18926" xr:uid="{00000000-0005-0000-0000-00000B470000}"/>
    <cellStyle name="SAPBEXinputData 3 2 3 4 3 2" xfId="18927" xr:uid="{00000000-0005-0000-0000-00000C470000}"/>
    <cellStyle name="SAPBEXinputData 3 2 3 4 3 3" xfId="28224" xr:uid="{98147DC9-EBEC-4908-B4DB-8EAC5D9795B3}"/>
    <cellStyle name="SAPBEXinputData 3 2 3 4 4" xfId="18928" xr:uid="{00000000-0005-0000-0000-00000D470000}"/>
    <cellStyle name="SAPBEXinputData 3 2 3 5" xfId="18929" xr:uid="{00000000-0005-0000-0000-00000E470000}"/>
    <cellStyle name="SAPBEXinputData 3 2 3 5 2" xfId="18930" xr:uid="{00000000-0005-0000-0000-00000F470000}"/>
    <cellStyle name="SAPBEXinputData 3 2 3 5 3" xfId="18931" xr:uid="{00000000-0005-0000-0000-000010470000}"/>
    <cellStyle name="SAPBEXinputData 3 2 3 6" xfId="18932" xr:uid="{00000000-0005-0000-0000-000011470000}"/>
    <cellStyle name="SAPBEXinputData 3 2 3 7" xfId="18933" xr:uid="{00000000-0005-0000-0000-000012470000}"/>
    <cellStyle name="SAPBEXinputData 3 2 3 7 2" xfId="28225" xr:uid="{DB952F37-B845-4429-A721-EFE1AF9F78D0}"/>
    <cellStyle name="SAPBEXinputData 3 2 3 8" xfId="18934" xr:uid="{00000000-0005-0000-0000-000013470000}"/>
    <cellStyle name="SAPBEXinputData 3 2 3 8 2" xfId="28226" xr:uid="{22F43F9D-11EE-4842-89F6-2AD71DD5F287}"/>
    <cellStyle name="SAPBEXinputData 3 2 3 9" xfId="18935" xr:uid="{00000000-0005-0000-0000-000014470000}"/>
    <cellStyle name="SAPBEXinputData 3 2 4" xfId="18936" xr:uid="{00000000-0005-0000-0000-000015470000}"/>
    <cellStyle name="SAPBEXinputData 3 2 4 2" xfId="18937" xr:uid="{00000000-0005-0000-0000-000016470000}"/>
    <cellStyle name="SAPBEXinputData 3 2 4 2 2" xfId="18938" xr:uid="{00000000-0005-0000-0000-000017470000}"/>
    <cellStyle name="SAPBEXinputData 3 2 4 2 2 2" xfId="18939" xr:uid="{00000000-0005-0000-0000-000018470000}"/>
    <cellStyle name="SAPBEXinputData 3 2 4 2 2 3" xfId="18940" xr:uid="{00000000-0005-0000-0000-000019470000}"/>
    <cellStyle name="SAPBEXinputData 3 2 4 2 2 3 2" xfId="28227" xr:uid="{A9DFAE05-40D1-4BC6-8A6A-41EB9EF11996}"/>
    <cellStyle name="SAPBEXinputData 3 2 4 2 2 4" xfId="18941" xr:uid="{00000000-0005-0000-0000-00001A470000}"/>
    <cellStyle name="SAPBEXinputData 3 2 4 2 3" xfId="18942" xr:uid="{00000000-0005-0000-0000-00001B470000}"/>
    <cellStyle name="SAPBEXinputData 3 2 4 2 4" xfId="18943" xr:uid="{00000000-0005-0000-0000-00001C470000}"/>
    <cellStyle name="SAPBEXinputData 3 2 4 2 4 2" xfId="28228" xr:uid="{080BF34A-FBD9-47ED-9492-769BAEFC1B00}"/>
    <cellStyle name="SAPBEXinputData 3 2 4 2 5" xfId="18944" xr:uid="{00000000-0005-0000-0000-00001D470000}"/>
    <cellStyle name="SAPBEXinputData 3 2 4 2 5 2" xfId="28229" xr:uid="{FFAB8B2E-798A-4367-AF22-B73E4174DB79}"/>
    <cellStyle name="SAPBEXinputData 3 2 4 2 6" xfId="18945" xr:uid="{00000000-0005-0000-0000-00001E470000}"/>
    <cellStyle name="SAPBEXinputData 3 2 4 3" xfId="18946" xr:uid="{00000000-0005-0000-0000-00001F470000}"/>
    <cellStyle name="SAPBEXinputData 3 2 4 3 2" xfId="18947" xr:uid="{00000000-0005-0000-0000-000020470000}"/>
    <cellStyle name="SAPBEXinputData 3 2 4 3 2 2" xfId="18948" xr:uid="{00000000-0005-0000-0000-000021470000}"/>
    <cellStyle name="SAPBEXinputData 3 2 4 3 2 3" xfId="18949" xr:uid="{00000000-0005-0000-0000-000022470000}"/>
    <cellStyle name="SAPBEXinputData 3 2 4 3 3" xfId="18950" xr:uid="{00000000-0005-0000-0000-000023470000}"/>
    <cellStyle name="SAPBEXinputData 3 2 4 3 4" xfId="18951" xr:uid="{00000000-0005-0000-0000-000024470000}"/>
    <cellStyle name="SAPBEXinputData 3 2 4 3 4 2" xfId="28230" xr:uid="{9F93483B-C836-4F1C-9180-80FC33567851}"/>
    <cellStyle name="SAPBEXinputData 3 2 4 3 5" xfId="18952" xr:uid="{00000000-0005-0000-0000-000025470000}"/>
    <cellStyle name="SAPBEXinputData 3 2 4 3 5 2" xfId="28231" xr:uid="{F84213E7-9241-4CA2-BCAF-713C1D1C7B5E}"/>
    <cellStyle name="SAPBEXinputData 3 2 4 3 6" xfId="18953" xr:uid="{00000000-0005-0000-0000-000026470000}"/>
    <cellStyle name="SAPBEXinputData 3 2 4 4" xfId="18954" xr:uid="{00000000-0005-0000-0000-000027470000}"/>
    <cellStyle name="SAPBEXinputData 3 2 4 4 2" xfId="18955" xr:uid="{00000000-0005-0000-0000-000028470000}"/>
    <cellStyle name="SAPBEXinputData 3 2 4 4 3" xfId="18956" xr:uid="{00000000-0005-0000-0000-000029470000}"/>
    <cellStyle name="SAPBEXinputData 3 2 4 5" xfId="18957" xr:uid="{00000000-0005-0000-0000-00002A470000}"/>
    <cellStyle name="SAPBEXinputData 3 2 4 6" xfId="18958" xr:uid="{00000000-0005-0000-0000-00002B470000}"/>
    <cellStyle name="SAPBEXinputData 3 2 4 6 2" xfId="28232" xr:uid="{4DC09558-C55D-4B48-A9C2-9CF1A469C6BC}"/>
    <cellStyle name="SAPBEXinputData 3 2 4 7" xfId="18959" xr:uid="{00000000-0005-0000-0000-00002C470000}"/>
    <cellStyle name="SAPBEXinputData 3 2 4 7 2" xfId="28233" xr:uid="{8D5DADDF-719F-441F-8076-BF90BDC9EFF8}"/>
    <cellStyle name="SAPBEXinputData 3 2 4 8" xfId="18960" xr:uid="{00000000-0005-0000-0000-00002D470000}"/>
    <cellStyle name="SAPBEXinputData 3 2 5" xfId="18961" xr:uid="{00000000-0005-0000-0000-00002E470000}"/>
    <cellStyle name="SAPBEXinputData 3 2 5 2" xfId="18962" xr:uid="{00000000-0005-0000-0000-00002F470000}"/>
    <cellStyle name="SAPBEXinputData 3 2 5 2 2" xfId="18963" xr:uid="{00000000-0005-0000-0000-000030470000}"/>
    <cellStyle name="SAPBEXinputData 3 2 5 2 3" xfId="18964" xr:uid="{00000000-0005-0000-0000-000031470000}"/>
    <cellStyle name="SAPBEXinputData 3 2 5 2 3 2" xfId="28234" xr:uid="{5A10E175-58BB-4C23-AA43-FA0143BD5693}"/>
    <cellStyle name="SAPBEXinputData 3 2 5 2 4" xfId="18965" xr:uid="{00000000-0005-0000-0000-000032470000}"/>
    <cellStyle name="SAPBEXinputData 3 2 5 3" xfId="18966" xr:uid="{00000000-0005-0000-0000-000033470000}"/>
    <cellStyle name="SAPBEXinputData 3 2 5 4" xfId="18967" xr:uid="{00000000-0005-0000-0000-000034470000}"/>
    <cellStyle name="SAPBEXinputData 3 2 5 4 2" xfId="28235" xr:uid="{4C9456F8-6068-438A-ADCA-07DD33876B5C}"/>
    <cellStyle name="SAPBEXinputData 3 2 5 5" xfId="18968" xr:uid="{00000000-0005-0000-0000-000035470000}"/>
    <cellStyle name="SAPBEXinputData 3 2 5 5 2" xfId="28236" xr:uid="{00234292-14EC-41C8-9393-89E767284835}"/>
    <cellStyle name="SAPBEXinputData 3 2 5 6" xfId="18969" xr:uid="{00000000-0005-0000-0000-000036470000}"/>
    <cellStyle name="SAPBEXinputData 3 2 6" xfId="18970" xr:uid="{00000000-0005-0000-0000-000037470000}"/>
    <cellStyle name="SAPBEXinputData 3 2 6 2" xfId="18971" xr:uid="{00000000-0005-0000-0000-000038470000}"/>
    <cellStyle name="SAPBEXinputData 3 2 6 2 2" xfId="18972" xr:uid="{00000000-0005-0000-0000-000039470000}"/>
    <cellStyle name="SAPBEXinputData 3 2 6 2 3" xfId="18973" xr:uid="{00000000-0005-0000-0000-00003A470000}"/>
    <cellStyle name="SAPBEXinputData 3 2 6 3" xfId="18974" xr:uid="{00000000-0005-0000-0000-00003B470000}"/>
    <cellStyle name="SAPBEXinputData 3 2 6 4" xfId="18975" xr:uid="{00000000-0005-0000-0000-00003C470000}"/>
    <cellStyle name="SAPBEXinputData 3 2 6 4 2" xfId="28237" xr:uid="{C9E85CC2-A1A8-4318-AADF-7DD11497960C}"/>
    <cellStyle name="SAPBEXinputData 3 2 6 5" xfId="18976" xr:uid="{00000000-0005-0000-0000-00003D470000}"/>
    <cellStyle name="SAPBEXinputData 3 2 6 5 2" xfId="28238" xr:uid="{76EB5D75-AA36-4852-94F9-89D63F4AFF94}"/>
    <cellStyle name="SAPBEXinputData 3 2 6 6" xfId="18977" xr:uid="{00000000-0005-0000-0000-00003E470000}"/>
    <cellStyle name="SAPBEXinputData 3 2 7" xfId="18978" xr:uid="{00000000-0005-0000-0000-00003F470000}"/>
    <cellStyle name="SAPBEXinputData 3 2 7 2" xfId="18979" xr:uid="{00000000-0005-0000-0000-000040470000}"/>
    <cellStyle name="SAPBEXinputData 3 2 7 3" xfId="18980" xr:uid="{00000000-0005-0000-0000-000041470000}"/>
    <cellStyle name="SAPBEXinputData 3 2 8" xfId="18981" xr:uid="{00000000-0005-0000-0000-000042470000}"/>
    <cellStyle name="SAPBEXinputData 3 2 9" xfId="18982" xr:uid="{00000000-0005-0000-0000-000043470000}"/>
    <cellStyle name="SAPBEXinputData 3 2 9 2" xfId="28239" xr:uid="{2DB22812-A3D8-4146-BFC4-2475BC69CBB8}"/>
    <cellStyle name="SAPBEXinputData 3 3" xfId="18983" xr:uid="{00000000-0005-0000-0000-000044470000}"/>
    <cellStyle name="SAPBEXinputData 3 3 10" xfId="18984" xr:uid="{00000000-0005-0000-0000-000045470000}"/>
    <cellStyle name="SAPBEXinputData 3 3 2" xfId="18985" xr:uid="{00000000-0005-0000-0000-000046470000}"/>
    <cellStyle name="SAPBEXinputData 3 3 2 2" xfId="18986" xr:uid="{00000000-0005-0000-0000-000047470000}"/>
    <cellStyle name="SAPBEXinputData 3 3 2 2 2" xfId="18987" xr:uid="{00000000-0005-0000-0000-000048470000}"/>
    <cellStyle name="SAPBEXinputData 3 3 2 2 2 2" xfId="18988" xr:uid="{00000000-0005-0000-0000-000049470000}"/>
    <cellStyle name="SAPBEXinputData 3 3 2 2 2 2 2" xfId="18989" xr:uid="{00000000-0005-0000-0000-00004A470000}"/>
    <cellStyle name="SAPBEXinputData 3 3 2 2 2 2 3" xfId="18990" xr:uid="{00000000-0005-0000-0000-00004B470000}"/>
    <cellStyle name="SAPBEXinputData 3 3 2 2 2 3" xfId="18991" xr:uid="{00000000-0005-0000-0000-00004C470000}"/>
    <cellStyle name="SAPBEXinputData 3 3 2 2 2 4" xfId="18992" xr:uid="{00000000-0005-0000-0000-00004D470000}"/>
    <cellStyle name="SAPBEXinputData 3 3 2 2 2 4 2" xfId="28240" xr:uid="{1AEEAA43-266C-4F38-8DDA-7CCE85C81F49}"/>
    <cellStyle name="SAPBEXinputData 3 3 2 2 2 5" xfId="18993" xr:uid="{00000000-0005-0000-0000-00004E470000}"/>
    <cellStyle name="SAPBEXinputData 3 3 2 2 2 5 2" xfId="28241" xr:uid="{B15A46C8-7CEF-4E5F-898A-9C0B10215C98}"/>
    <cellStyle name="SAPBEXinputData 3 3 2 2 2 6" xfId="18994" xr:uid="{00000000-0005-0000-0000-00004F470000}"/>
    <cellStyle name="SAPBEXinputData 3 3 2 2 3" xfId="18995" xr:uid="{00000000-0005-0000-0000-000050470000}"/>
    <cellStyle name="SAPBEXinputData 3 3 2 2 3 2" xfId="18996" xr:uid="{00000000-0005-0000-0000-000051470000}"/>
    <cellStyle name="SAPBEXinputData 3 3 2 2 3 2 2" xfId="18997" xr:uid="{00000000-0005-0000-0000-000052470000}"/>
    <cellStyle name="SAPBEXinputData 3 3 2 2 3 2 3" xfId="18998" xr:uid="{00000000-0005-0000-0000-000053470000}"/>
    <cellStyle name="SAPBEXinputData 3 3 2 2 3 3" xfId="18999" xr:uid="{00000000-0005-0000-0000-000054470000}"/>
    <cellStyle name="SAPBEXinputData 3 3 2 2 3 3 2" xfId="19000" xr:uid="{00000000-0005-0000-0000-000055470000}"/>
    <cellStyle name="SAPBEXinputData 3 3 2 2 3 3 3" xfId="28242" xr:uid="{DE9038F1-3A52-4854-865D-F2737C16EAA3}"/>
    <cellStyle name="SAPBEXinputData 3 3 2 2 3 4" xfId="19001" xr:uid="{00000000-0005-0000-0000-000056470000}"/>
    <cellStyle name="SAPBEXinputData 3 3 2 2 4" xfId="19002" xr:uid="{00000000-0005-0000-0000-000057470000}"/>
    <cellStyle name="SAPBEXinputData 3 3 2 2 4 2" xfId="19003" xr:uid="{00000000-0005-0000-0000-000058470000}"/>
    <cellStyle name="SAPBEXinputData 3 3 2 2 4 3" xfId="19004" xr:uid="{00000000-0005-0000-0000-000059470000}"/>
    <cellStyle name="SAPBEXinputData 3 3 2 2 5" xfId="19005" xr:uid="{00000000-0005-0000-0000-00005A470000}"/>
    <cellStyle name="SAPBEXinputData 3 3 2 2 6" xfId="19006" xr:uid="{00000000-0005-0000-0000-00005B470000}"/>
    <cellStyle name="SAPBEXinputData 3 3 2 2 6 2" xfId="28243" xr:uid="{83D61FC7-E4A0-42BF-898C-E6D8C715F8DF}"/>
    <cellStyle name="SAPBEXinputData 3 3 2 2 7" xfId="19007" xr:uid="{00000000-0005-0000-0000-00005C470000}"/>
    <cellStyle name="SAPBEXinputData 3 3 2 2 7 2" xfId="28244" xr:uid="{394861FF-5099-438C-B1D6-48194C58A010}"/>
    <cellStyle name="SAPBEXinputData 3 3 2 2 8" xfId="19008" xr:uid="{00000000-0005-0000-0000-00005D470000}"/>
    <cellStyle name="SAPBEXinputData 3 3 2 3" xfId="19009" xr:uid="{00000000-0005-0000-0000-00005E470000}"/>
    <cellStyle name="SAPBEXinputData 3 3 2 3 2" xfId="19010" xr:uid="{00000000-0005-0000-0000-00005F470000}"/>
    <cellStyle name="SAPBEXinputData 3 3 2 3 2 2" xfId="19011" xr:uid="{00000000-0005-0000-0000-000060470000}"/>
    <cellStyle name="SAPBEXinputData 3 3 2 3 2 3" xfId="19012" xr:uid="{00000000-0005-0000-0000-000061470000}"/>
    <cellStyle name="SAPBEXinputData 3 3 2 3 3" xfId="19013" xr:uid="{00000000-0005-0000-0000-000062470000}"/>
    <cellStyle name="SAPBEXinputData 3 3 2 3 4" xfId="19014" xr:uid="{00000000-0005-0000-0000-000063470000}"/>
    <cellStyle name="SAPBEXinputData 3 3 2 3 4 2" xfId="28245" xr:uid="{EBF873D9-99D9-4C0A-8926-128859BCADE4}"/>
    <cellStyle name="SAPBEXinputData 3 3 2 3 5" xfId="19015" xr:uid="{00000000-0005-0000-0000-000064470000}"/>
    <cellStyle name="SAPBEXinputData 3 3 2 3 5 2" xfId="28246" xr:uid="{91A0BACC-6ECE-46E6-9813-56F7CE3216D6}"/>
    <cellStyle name="SAPBEXinputData 3 3 2 3 6" xfId="19016" xr:uid="{00000000-0005-0000-0000-000065470000}"/>
    <cellStyle name="SAPBEXinputData 3 3 2 4" xfId="19017" xr:uid="{00000000-0005-0000-0000-000066470000}"/>
    <cellStyle name="SAPBEXinputData 3 3 2 4 2" xfId="19018" xr:uid="{00000000-0005-0000-0000-000067470000}"/>
    <cellStyle name="SAPBEXinputData 3 3 2 4 2 2" xfId="19019" xr:uid="{00000000-0005-0000-0000-000068470000}"/>
    <cellStyle name="SAPBEXinputData 3 3 2 4 2 3" xfId="19020" xr:uid="{00000000-0005-0000-0000-000069470000}"/>
    <cellStyle name="SAPBEXinputData 3 3 2 4 3" xfId="19021" xr:uid="{00000000-0005-0000-0000-00006A470000}"/>
    <cellStyle name="SAPBEXinputData 3 3 2 4 3 2" xfId="19022" xr:uid="{00000000-0005-0000-0000-00006B470000}"/>
    <cellStyle name="SAPBEXinputData 3 3 2 4 3 3" xfId="28247" xr:uid="{2442C911-62AB-4E91-B006-281F9EADE0DC}"/>
    <cellStyle name="SAPBEXinputData 3 3 2 4 4" xfId="19023" xr:uid="{00000000-0005-0000-0000-00006C470000}"/>
    <cellStyle name="SAPBEXinputData 3 3 2 5" xfId="19024" xr:uid="{00000000-0005-0000-0000-00006D470000}"/>
    <cellStyle name="SAPBEXinputData 3 3 2 5 2" xfId="19025" xr:uid="{00000000-0005-0000-0000-00006E470000}"/>
    <cellStyle name="SAPBEXinputData 3 3 2 5 3" xfId="19026" xr:uid="{00000000-0005-0000-0000-00006F470000}"/>
    <cellStyle name="SAPBEXinputData 3 3 2 6" xfId="19027" xr:uid="{00000000-0005-0000-0000-000070470000}"/>
    <cellStyle name="SAPBEXinputData 3 3 2 7" xfId="19028" xr:uid="{00000000-0005-0000-0000-000071470000}"/>
    <cellStyle name="SAPBEXinputData 3 3 2 7 2" xfId="28248" xr:uid="{58C348DB-8FE4-46F1-A0AE-653646AFFBA8}"/>
    <cellStyle name="SAPBEXinputData 3 3 2 8" xfId="19029" xr:uid="{00000000-0005-0000-0000-000072470000}"/>
    <cellStyle name="SAPBEXinputData 3 3 2 8 2" xfId="28249" xr:uid="{F65F0305-6C12-4E3B-977B-0A14FF7F8DD6}"/>
    <cellStyle name="SAPBEXinputData 3 3 2 9" xfId="19030" xr:uid="{00000000-0005-0000-0000-000073470000}"/>
    <cellStyle name="SAPBEXinputData 3 3 3" xfId="19031" xr:uid="{00000000-0005-0000-0000-000074470000}"/>
    <cellStyle name="SAPBEXinputData 3 3 3 2" xfId="19032" xr:uid="{00000000-0005-0000-0000-000075470000}"/>
    <cellStyle name="SAPBEXinputData 3 3 3 2 2" xfId="19033" xr:uid="{00000000-0005-0000-0000-000076470000}"/>
    <cellStyle name="SAPBEXinputData 3 3 3 2 2 2" xfId="19034" xr:uid="{00000000-0005-0000-0000-000077470000}"/>
    <cellStyle name="SAPBEXinputData 3 3 3 2 2 3" xfId="19035" xr:uid="{00000000-0005-0000-0000-000078470000}"/>
    <cellStyle name="SAPBEXinputData 3 3 3 2 3" xfId="19036" xr:uid="{00000000-0005-0000-0000-000079470000}"/>
    <cellStyle name="SAPBEXinputData 3 3 3 2 4" xfId="19037" xr:uid="{00000000-0005-0000-0000-00007A470000}"/>
    <cellStyle name="SAPBEXinputData 3 3 3 2 4 2" xfId="28250" xr:uid="{DF03CF88-E3E5-4E6B-8673-B515952F817C}"/>
    <cellStyle name="SAPBEXinputData 3 3 3 2 5" xfId="19038" xr:uid="{00000000-0005-0000-0000-00007B470000}"/>
    <cellStyle name="SAPBEXinputData 3 3 3 2 5 2" xfId="28251" xr:uid="{89E2BE30-12A2-4545-A35D-F205E558E2DA}"/>
    <cellStyle name="SAPBEXinputData 3 3 3 2 6" xfId="19039" xr:uid="{00000000-0005-0000-0000-00007C470000}"/>
    <cellStyle name="SAPBEXinputData 3 3 3 3" xfId="19040" xr:uid="{00000000-0005-0000-0000-00007D470000}"/>
    <cellStyle name="SAPBEXinputData 3 3 3 3 2" xfId="19041" xr:uid="{00000000-0005-0000-0000-00007E470000}"/>
    <cellStyle name="SAPBEXinputData 3 3 3 3 2 2" xfId="19042" xr:uid="{00000000-0005-0000-0000-00007F470000}"/>
    <cellStyle name="SAPBEXinputData 3 3 3 3 2 3" xfId="19043" xr:uid="{00000000-0005-0000-0000-000080470000}"/>
    <cellStyle name="SAPBEXinputData 3 3 3 3 3" xfId="19044" xr:uid="{00000000-0005-0000-0000-000081470000}"/>
    <cellStyle name="SAPBEXinputData 3 3 3 3 3 2" xfId="19045" xr:uid="{00000000-0005-0000-0000-000082470000}"/>
    <cellStyle name="SAPBEXinputData 3 3 3 3 3 3" xfId="28252" xr:uid="{967ECE2A-4E08-4978-9A96-7C0A9406D94A}"/>
    <cellStyle name="SAPBEXinputData 3 3 3 3 4" xfId="19046" xr:uid="{00000000-0005-0000-0000-000083470000}"/>
    <cellStyle name="SAPBEXinputData 3 3 3 4" xfId="19047" xr:uid="{00000000-0005-0000-0000-000084470000}"/>
    <cellStyle name="SAPBEXinputData 3 3 3 4 2" xfId="19048" xr:uid="{00000000-0005-0000-0000-000085470000}"/>
    <cellStyle name="SAPBEXinputData 3 3 3 4 3" xfId="19049" xr:uid="{00000000-0005-0000-0000-000086470000}"/>
    <cellStyle name="SAPBEXinputData 3 3 3 5" xfId="19050" xr:uid="{00000000-0005-0000-0000-000087470000}"/>
    <cellStyle name="SAPBEXinputData 3 3 3 6" xfId="19051" xr:uid="{00000000-0005-0000-0000-000088470000}"/>
    <cellStyle name="SAPBEXinputData 3 3 3 6 2" xfId="28253" xr:uid="{AB63225F-F9B8-4FC7-880D-F4834F11BB35}"/>
    <cellStyle name="SAPBEXinputData 3 3 3 7" xfId="19052" xr:uid="{00000000-0005-0000-0000-000089470000}"/>
    <cellStyle name="SAPBEXinputData 3 3 3 7 2" xfId="28254" xr:uid="{A4EDC77E-B6E5-4814-A91F-20F6551CB566}"/>
    <cellStyle name="SAPBEXinputData 3 3 3 8" xfId="19053" xr:uid="{00000000-0005-0000-0000-00008A470000}"/>
    <cellStyle name="SAPBEXinputData 3 3 4" xfId="19054" xr:uid="{00000000-0005-0000-0000-00008B470000}"/>
    <cellStyle name="SAPBEXinputData 3 3 4 2" xfId="19055" xr:uid="{00000000-0005-0000-0000-00008C470000}"/>
    <cellStyle name="SAPBEXinputData 3 3 4 2 2" xfId="19056" xr:uid="{00000000-0005-0000-0000-00008D470000}"/>
    <cellStyle name="SAPBEXinputData 3 3 4 2 3" xfId="19057" xr:uid="{00000000-0005-0000-0000-00008E470000}"/>
    <cellStyle name="SAPBEXinputData 3 3 4 2 3 2" xfId="28255" xr:uid="{32C1B935-22B0-4839-9A36-4F9E2899C191}"/>
    <cellStyle name="SAPBEXinputData 3 3 4 2 4" xfId="19058" xr:uid="{00000000-0005-0000-0000-00008F470000}"/>
    <cellStyle name="SAPBEXinputData 3 3 4 3" xfId="19059" xr:uid="{00000000-0005-0000-0000-000090470000}"/>
    <cellStyle name="SAPBEXinputData 3 3 4 4" xfId="19060" xr:uid="{00000000-0005-0000-0000-000091470000}"/>
    <cellStyle name="SAPBEXinputData 3 3 4 4 2" xfId="28256" xr:uid="{6915284A-A862-4B78-9397-52D711A85E30}"/>
    <cellStyle name="SAPBEXinputData 3 3 4 5" xfId="19061" xr:uid="{00000000-0005-0000-0000-000092470000}"/>
    <cellStyle name="SAPBEXinputData 3 3 4 5 2" xfId="28257" xr:uid="{C131BDAA-6622-45F6-B2FA-68F896EE24D4}"/>
    <cellStyle name="SAPBEXinputData 3 3 4 6" xfId="19062" xr:uid="{00000000-0005-0000-0000-000093470000}"/>
    <cellStyle name="SAPBEXinputData 3 3 5" xfId="19063" xr:uid="{00000000-0005-0000-0000-000094470000}"/>
    <cellStyle name="SAPBEXinputData 3 3 5 2" xfId="19064" xr:uid="{00000000-0005-0000-0000-000095470000}"/>
    <cellStyle name="SAPBEXinputData 3 3 5 2 2" xfId="19065" xr:uid="{00000000-0005-0000-0000-000096470000}"/>
    <cellStyle name="SAPBEXinputData 3 3 5 2 3" xfId="19066" xr:uid="{00000000-0005-0000-0000-000097470000}"/>
    <cellStyle name="SAPBEXinputData 3 3 5 3" xfId="19067" xr:uid="{00000000-0005-0000-0000-000098470000}"/>
    <cellStyle name="SAPBEXinputData 3 3 5 4" xfId="19068" xr:uid="{00000000-0005-0000-0000-000099470000}"/>
    <cellStyle name="SAPBEXinputData 3 3 5 4 2" xfId="28258" xr:uid="{F519D1C5-506C-49DE-83FC-78BC2AE29D54}"/>
    <cellStyle name="SAPBEXinputData 3 3 5 5" xfId="19069" xr:uid="{00000000-0005-0000-0000-00009A470000}"/>
    <cellStyle name="SAPBEXinputData 3 3 5 5 2" xfId="28259" xr:uid="{C0E2B6C0-1D75-4824-8A98-C077478E7AC3}"/>
    <cellStyle name="SAPBEXinputData 3 3 5 6" xfId="19070" xr:uid="{00000000-0005-0000-0000-00009B470000}"/>
    <cellStyle name="SAPBEXinputData 3 3 6" xfId="19071" xr:uid="{00000000-0005-0000-0000-00009C470000}"/>
    <cellStyle name="SAPBEXinputData 3 3 6 2" xfId="19072" xr:uid="{00000000-0005-0000-0000-00009D470000}"/>
    <cellStyle name="SAPBEXinputData 3 3 6 3" xfId="19073" xr:uid="{00000000-0005-0000-0000-00009E470000}"/>
    <cellStyle name="SAPBEXinputData 3 3 7" xfId="19074" xr:uid="{00000000-0005-0000-0000-00009F470000}"/>
    <cellStyle name="SAPBEXinputData 3 3 8" xfId="19075" xr:uid="{00000000-0005-0000-0000-0000A0470000}"/>
    <cellStyle name="SAPBEXinputData 3 3 8 2" xfId="28260" xr:uid="{A7F03721-1DA5-4388-B5A6-4E4D17CA4874}"/>
    <cellStyle name="SAPBEXinputData 3 3 9" xfId="19076" xr:uid="{00000000-0005-0000-0000-0000A1470000}"/>
    <cellStyle name="SAPBEXinputData 3 3 9 2" xfId="28261" xr:uid="{F05F4E99-D341-4E09-858E-23769CD2EE8F}"/>
    <cellStyle name="SAPBEXinputData 3 4" xfId="19077" xr:uid="{00000000-0005-0000-0000-0000A2470000}"/>
    <cellStyle name="SAPBEXinputData 3 4 2" xfId="19078" xr:uid="{00000000-0005-0000-0000-0000A3470000}"/>
    <cellStyle name="SAPBEXinputData 3 4 2 2" xfId="19079" xr:uid="{00000000-0005-0000-0000-0000A4470000}"/>
    <cellStyle name="SAPBEXinputData 3 4 2 2 2" xfId="19080" xr:uid="{00000000-0005-0000-0000-0000A5470000}"/>
    <cellStyle name="SAPBEXinputData 3 4 2 2 2 2" xfId="19081" xr:uid="{00000000-0005-0000-0000-0000A6470000}"/>
    <cellStyle name="SAPBEXinputData 3 4 2 2 2 3" xfId="19082" xr:uid="{00000000-0005-0000-0000-0000A7470000}"/>
    <cellStyle name="SAPBEXinputData 3 4 2 2 3" xfId="19083" xr:uid="{00000000-0005-0000-0000-0000A8470000}"/>
    <cellStyle name="SAPBEXinputData 3 4 2 2 4" xfId="19084" xr:uid="{00000000-0005-0000-0000-0000A9470000}"/>
    <cellStyle name="SAPBEXinputData 3 4 2 2 4 2" xfId="28262" xr:uid="{8B02F549-05C9-43E1-8703-8B3C2A682B3B}"/>
    <cellStyle name="SAPBEXinputData 3 4 2 2 5" xfId="19085" xr:uid="{00000000-0005-0000-0000-0000AA470000}"/>
    <cellStyle name="SAPBEXinputData 3 4 2 2 5 2" xfId="28263" xr:uid="{242F21E3-F169-4123-B5B8-3707FB3D7A04}"/>
    <cellStyle name="SAPBEXinputData 3 4 2 2 6" xfId="19086" xr:uid="{00000000-0005-0000-0000-0000AB470000}"/>
    <cellStyle name="SAPBEXinputData 3 4 2 3" xfId="19087" xr:uid="{00000000-0005-0000-0000-0000AC470000}"/>
    <cellStyle name="SAPBEXinputData 3 4 2 3 2" xfId="19088" xr:uid="{00000000-0005-0000-0000-0000AD470000}"/>
    <cellStyle name="SAPBEXinputData 3 4 2 3 2 2" xfId="19089" xr:uid="{00000000-0005-0000-0000-0000AE470000}"/>
    <cellStyle name="SAPBEXinputData 3 4 2 3 2 3" xfId="19090" xr:uid="{00000000-0005-0000-0000-0000AF470000}"/>
    <cellStyle name="SAPBEXinputData 3 4 2 3 3" xfId="19091" xr:uid="{00000000-0005-0000-0000-0000B0470000}"/>
    <cellStyle name="SAPBEXinputData 3 4 2 3 3 2" xfId="19092" xr:uid="{00000000-0005-0000-0000-0000B1470000}"/>
    <cellStyle name="SAPBEXinputData 3 4 2 3 3 3" xfId="28264" xr:uid="{68B97B04-781D-4C89-9608-06E39EB232EF}"/>
    <cellStyle name="SAPBEXinputData 3 4 2 3 4" xfId="19093" xr:uid="{00000000-0005-0000-0000-0000B2470000}"/>
    <cellStyle name="SAPBEXinputData 3 4 2 4" xfId="19094" xr:uid="{00000000-0005-0000-0000-0000B3470000}"/>
    <cellStyle name="SAPBEXinputData 3 4 2 4 2" xfId="19095" xr:uid="{00000000-0005-0000-0000-0000B4470000}"/>
    <cellStyle name="SAPBEXinputData 3 4 2 4 3" xfId="19096" xr:uid="{00000000-0005-0000-0000-0000B5470000}"/>
    <cellStyle name="SAPBEXinputData 3 4 2 5" xfId="19097" xr:uid="{00000000-0005-0000-0000-0000B6470000}"/>
    <cellStyle name="SAPBEXinputData 3 4 2 6" xfId="19098" xr:uid="{00000000-0005-0000-0000-0000B7470000}"/>
    <cellStyle name="SAPBEXinputData 3 4 2 6 2" xfId="28266" xr:uid="{59E075A1-321C-403C-A470-6FF704A13213}"/>
    <cellStyle name="SAPBEXinputData 3 4 2 7" xfId="19099" xr:uid="{00000000-0005-0000-0000-0000B8470000}"/>
    <cellStyle name="SAPBEXinputData 3 4 2 7 2" xfId="28267" xr:uid="{D779439D-DC1C-4754-913F-060A67210164}"/>
    <cellStyle name="SAPBEXinputData 3 4 2 8" xfId="19100" xr:uid="{00000000-0005-0000-0000-0000B9470000}"/>
    <cellStyle name="SAPBEXinputData 3 4 3" xfId="19101" xr:uid="{00000000-0005-0000-0000-0000BA470000}"/>
    <cellStyle name="SAPBEXinputData 3 4 3 2" xfId="19102" xr:uid="{00000000-0005-0000-0000-0000BB470000}"/>
    <cellStyle name="SAPBEXinputData 3 4 3 2 2" xfId="19103" xr:uid="{00000000-0005-0000-0000-0000BC470000}"/>
    <cellStyle name="SAPBEXinputData 3 4 3 2 3" xfId="19104" xr:uid="{00000000-0005-0000-0000-0000BD470000}"/>
    <cellStyle name="SAPBEXinputData 3 4 3 3" xfId="19105" xr:uid="{00000000-0005-0000-0000-0000BE470000}"/>
    <cellStyle name="SAPBEXinputData 3 4 3 4" xfId="19106" xr:uid="{00000000-0005-0000-0000-0000BF470000}"/>
    <cellStyle name="SAPBEXinputData 3 4 3 4 2" xfId="28268" xr:uid="{D27F2559-E835-4627-AE2C-C5D4F68B2E92}"/>
    <cellStyle name="SAPBEXinputData 3 4 3 5" xfId="19107" xr:uid="{00000000-0005-0000-0000-0000C0470000}"/>
    <cellStyle name="SAPBEXinputData 3 4 3 5 2" xfId="28269" xr:uid="{E18340A1-6FE4-4352-B806-5274B6D6FACF}"/>
    <cellStyle name="SAPBEXinputData 3 4 3 6" xfId="19108" xr:uid="{00000000-0005-0000-0000-0000C1470000}"/>
    <cellStyle name="SAPBEXinputData 3 4 4" xfId="19109" xr:uid="{00000000-0005-0000-0000-0000C2470000}"/>
    <cellStyle name="SAPBEXinputData 3 4 4 2" xfId="19110" xr:uid="{00000000-0005-0000-0000-0000C3470000}"/>
    <cellStyle name="SAPBEXinputData 3 4 4 2 2" xfId="19111" xr:uid="{00000000-0005-0000-0000-0000C4470000}"/>
    <cellStyle name="SAPBEXinputData 3 4 4 2 3" xfId="19112" xr:uid="{00000000-0005-0000-0000-0000C5470000}"/>
    <cellStyle name="SAPBEXinputData 3 4 4 3" xfId="19113" xr:uid="{00000000-0005-0000-0000-0000C6470000}"/>
    <cellStyle name="SAPBEXinputData 3 4 4 3 2" xfId="19114" xr:uid="{00000000-0005-0000-0000-0000C7470000}"/>
    <cellStyle name="SAPBEXinputData 3 4 4 3 3" xfId="28270" xr:uid="{8B97431C-5EB9-4182-8EE4-24D1F903A0CC}"/>
    <cellStyle name="SAPBEXinputData 3 4 4 4" xfId="19115" xr:uid="{00000000-0005-0000-0000-0000C8470000}"/>
    <cellStyle name="SAPBEXinputData 3 4 5" xfId="19116" xr:uid="{00000000-0005-0000-0000-0000C9470000}"/>
    <cellStyle name="SAPBEXinputData 3 4 5 2" xfId="19117" xr:uid="{00000000-0005-0000-0000-0000CA470000}"/>
    <cellStyle name="SAPBEXinputData 3 4 5 3" xfId="19118" xr:uid="{00000000-0005-0000-0000-0000CB470000}"/>
    <cellStyle name="SAPBEXinputData 3 4 6" xfId="19119" xr:uid="{00000000-0005-0000-0000-0000CC470000}"/>
    <cellStyle name="SAPBEXinputData 3 4 7" xfId="19120" xr:uid="{00000000-0005-0000-0000-0000CD470000}"/>
    <cellStyle name="SAPBEXinputData 3 4 7 2" xfId="28271" xr:uid="{16B75D97-6EC9-4D32-AA2D-220F925B7A49}"/>
    <cellStyle name="SAPBEXinputData 3 4 8" xfId="19121" xr:uid="{00000000-0005-0000-0000-0000CE470000}"/>
    <cellStyle name="SAPBEXinputData 3 4 8 2" xfId="28272" xr:uid="{E9C870F3-6376-4AF2-BDC2-B3DF50CA4B60}"/>
    <cellStyle name="SAPBEXinputData 3 4 9" xfId="19122" xr:uid="{00000000-0005-0000-0000-0000CF470000}"/>
    <cellStyle name="SAPBEXinputData 3 5" xfId="19123" xr:uid="{00000000-0005-0000-0000-0000D0470000}"/>
    <cellStyle name="SAPBEXinputData 3 5 2" xfId="19124" xr:uid="{00000000-0005-0000-0000-0000D1470000}"/>
    <cellStyle name="SAPBEXinputData 3 5 2 2" xfId="19125" xr:uid="{00000000-0005-0000-0000-0000D2470000}"/>
    <cellStyle name="SAPBEXinputData 3 5 2 2 2" xfId="19126" xr:uid="{00000000-0005-0000-0000-0000D3470000}"/>
    <cellStyle name="SAPBEXinputData 3 5 2 2 3" xfId="19127" xr:uid="{00000000-0005-0000-0000-0000D4470000}"/>
    <cellStyle name="SAPBEXinputData 3 5 2 2 3 2" xfId="28273" xr:uid="{0EB92AAF-695E-4BF4-82DA-E8B7EF061B1A}"/>
    <cellStyle name="SAPBEXinputData 3 5 2 2 4" xfId="19128" xr:uid="{00000000-0005-0000-0000-0000D5470000}"/>
    <cellStyle name="SAPBEXinputData 3 5 2 3" xfId="19129" xr:uid="{00000000-0005-0000-0000-0000D6470000}"/>
    <cellStyle name="SAPBEXinputData 3 5 2 4" xfId="19130" xr:uid="{00000000-0005-0000-0000-0000D7470000}"/>
    <cellStyle name="SAPBEXinputData 3 5 2 4 2" xfId="28274" xr:uid="{530BABE8-5F4D-445B-A631-376698BBAEEB}"/>
    <cellStyle name="SAPBEXinputData 3 5 2 5" xfId="19131" xr:uid="{00000000-0005-0000-0000-0000D8470000}"/>
    <cellStyle name="SAPBEXinputData 3 5 2 5 2" xfId="28275" xr:uid="{7676F668-C752-45A4-8A91-0930ECC13EDA}"/>
    <cellStyle name="SAPBEXinputData 3 5 2 6" xfId="19132" xr:uid="{00000000-0005-0000-0000-0000D9470000}"/>
    <cellStyle name="SAPBEXinputData 3 5 3" xfId="19133" xr:uid="{00000000-0005-0000-0000-0000DA470000}"/>
    <cellStyle name="SAPBEXinputData 3 5 3 2" xfId="19134" xr:uid="{00000000-0005-0000-0000-0000DB470000}"/>
    <cellStyle name="SAPBEXinputData 3 5 3 2 2" xfId="19135" xr:uid="{00000000-0005-0000-0000-0000DC470000}"/>
    <cellStyle name="SAPBEXinputData 3 5 3 2 3" xfId="19136" xr:uid="{00000000-0005-0000-0000-0000DD470000}"/>
    <cellStyle name="SAPBEXinputData 3 5 3 3" xfId="19137" xr:uid="{00000000-0005-0000-0000-0000DE470000}"/>
    <cellStyle name="SAPBEXinputData 3 5 3 4" xfId="19138" xr:uid="{00000000-0005-0000-0000-0000DF470000}"/>
    <cellStyle name="SAPBEXinputData 3 5 3 4 2" xfId="28276" xr:uid="{64163524-5F79-44F6-B608-70E7493067ED}"/>
    <cellStyle name="SAPBEXinputData 3 5 3 5" xfId="19139" xr:uid="{00000000-0005-0000-0000-0000E0470000}"/>
    <cellStyle name="SAPBEXinputData 3 5 3 5 2" xfId="28277" xr:uid="{8D92051C-D1DF-4B9D-A0A4-6A058B3742A8}"/>
    <cellStyle name="SAPBEXinputData 3 5 3 6" xfId="19140" xr:uid="{00000000-0005-0000-0000-0000E1470000}"/>
    <cellStyle name="SAPBEXinputData 3 5 4" xfId="19141" xr:uid="{00000000-0005-0000-0000-0000E2470000}"/>
    <cellStyle name="SAPBEXinputData 3 5 4 2" xfId="19142" xr:uid="{00000000-0005-0000-0000-0000E3470000}"/>
    <cellStyle name="SAPBEXinputData 3 5 4 3" xfId="19143" xr:uid="{00000000-0005-0000-0000-0000E4470000}"/>
    <cellStyle name="SAPBEXinputData 3 5 5" xfId="19144" xr:uid="{00000000-0005-0000-0000-0000E5470000}"/>
    <cellStyle name="SAPBEXinputData 3 5 6" xfId="19145" xr:uid="{00000000-0005-0000-0000-0000E6470000}"/>
    <cellStyle name="SAPBEXinputData 3 5 6 2" xfId="28278" xr:uid="{E6F31F92-1D15-494F-8A0E-07EB040D654A}"/>
    <cellStyle name="SAPBEXinputData 3 5 7" xfId="19146" xr:uid="{00000000-0005-0000-0000-0000E7470000}"/>
    <cellStyle name="SAPBEXinputData 3 5 7 2" xfId="28279" xr:uid="{F04EF0BC-E06F-4388-8E1F-D71F7C67ADA2}"/>
    <cellStyle name="SAPBEXinputData 3 5 8" xfId="19147" xr:uid="{00000000-0005-0000-0000-0000E8470000}"/>
    <cellStyle name="SAPBEXinputData 3 6" xfId="19148" xr:uid="{00000000-0005-0000-0000-0000E9470000}"/>
    <cellStyle name="SAPBEXinputData 3 6 2" xfId="19149" xr:uid="{00000000-0005-0000-0000-0000EA470000}"/>
    <cellStyle name="SAPBEXinputData 3 6 2 2" xfId="19150" xr:uid="{00000000-0005-0000-0000-0000EB470000}"/>
    <cellStyle name="SAPBEXinputData 3 6 2 3" xfId="28280" xr:uid="{8DF6CC9F-CD1A-4185-9526-FAEA12493339}"/>
    <cellStyle name="SAPBEXinputData 3 6 3" xfId="19151" xr:uid="{00000000-0005-0000-0000-0000EC470000}"/>
    <cellStyle name="SAPBEXinputData 3 6 4" xfId="19152" xr:uid="{00000000-0005-0000-0000-0000ED470000}"/>
    <cellStyle name="SAPBEXinputData 3 6 4 2" xfId="20426" xr:uid="{00000000-0005-0000-0000-0000ED470000}"/>
    <cellStyle name="SAPBEXinputData 3 6 4 2 2" xfId="28812" xr:uid="{CEB22B8E-0081-4452-95C6-6EA3F3001F65}"/>
    <cellStyle name="SAPBEXinputData 3 6 4 2 3" xfId="30220" xr:uid="{65E86A36-DFDB-4387-B734-0515182B100F}"/>
    <cellStyle name="SAPBEXinputData 3 6 4 2 4" xfId="30741" xr:uid="{40B22E8D-CE5E-442F-923A-CC5693E6A902}"/>
    <cellStyle name="SAPBEXinputData 3 6 4 3" xfId="28281" xr:uid="{25E013FC-DAEF-47D6-94AE-2A90423958C6}"/>
    <cellStyle name="SAPBEXinputData 3 6 4 4" xfId="29765" xr:uid="{7AB97E0D-52B1-4500-A97C-2301A73A8654}"/>
    <cellStyle name="SAPBEXinputData 3 6 4 5" xfId="26992" xr:uid="{C70DC670-B4E7-48FF-8E55-8BBFBB5EC957}"/>
    <cellStyle name="SAPBEXinputData 3 6 5" xfId="19153" xr:uid="{00000000-0005-0000-0000-0000EE470000}"/>
    <cellStyle name="SAPBEXinputData 3 6 5 2" xfId="28282" xr:uid="{8E898E44-FCA3-4562-94A9-E1428D8AEF11}"/>
    <cellStyle name="SAPBEXinputData 3 6 6" xfId="19154" xr:uid="{00000000-0005-0000-0000-0000EF470000}"/>
    <cellStyle name="SAPBEXinputData 3 7" xfId="19155" xr:uid="{00000000-0005-0000-0000-0000F0470000}"/>
    <cellStyle name="SAPBEXinputData 3 7 2" xfId="19156" xr:uid="{00000000-0005-0000-0000-0000F1470000}"/>
    <cellStyle name="SAPBEXinputData 3 7 2 2" xfId="19157" xr:uid="{00000000-0005-0000-0000-0000F2470000}"/>
    <cellStyle name="SAPBEXinputData 3 7 2 3" xfId="19158" xr:uid="{00000000-0005-0000-0000-0000F3470000}"/>
    <cellStyle name="SAPBEXinputData 3 7 3" xfId="19159" xr:uid="{00000000-0005-0000-0000-0000F4470000}"/>
    <cellStyle name="SAPBEXinputData 3 7 4" xfId="19160" xr:uid="{00000000-0005-0000-0000-0000F5470000}"/>
    <cellStyle name="SAPBEXinputData 3 7 4 2" xfId="28283" xr:uid="{3E690F1E-39D0-479E-B62E-07F3020217E2}"/>
    <cellStyle name="SAPBEXinputData 3 7 5" xfId="19161" xr:uid="{00000000-0005-0000-0000-0000F6470000}"/>
    <cellStyle name="SAPBEXinputData 3 7 5 2" xfId="28284" xr:uid="{0CE3B118-8183-4B0A-8894-F9A69D9631C6}"/>
    <cellStyle name="SAPBEXinputData 3 7 6" xfId="19162" xr:uid="{00000000-0005-0000-0000-0000F7470000}"/>
    <cellStyle name="SAPBEXinputData 3 8" xfId="19163" xr:uid="{00000000-0005-0000-0000-0000F8470000}"/>
    <cellStyle name="SAPBEXinputData 3 8 2" xfId="19164" xr:uid="{00000000-0005-0000-0000-0000F9470000}"/>
    <cellStyle name="SAPBEXinputData 3 8 2 2" xfId="19165" xr:uid="{00000000-0005-0000-0000-0000FA470000}"/>
    <cellStyle name="SAPBEXinputData 3 8 2 3" xfId="19166" xr:uid="{00000000-0005-0000-0000-0000FB470000}"/>
    <cellStyle name="SAPBEXinputData 3 8 3" xfId="19167" xr:uid="{00000000-0005-0000-0000-0000FC470000}"/>
    <cellStyle name="SAPBEXinputData 3 8 3 2" xfId="19168" xr:uid="{00000000-0005-0000-0000-0000FD470000}"/>
    <cellStyle name="SAPBEXinputData 3 8 3 3" xfId="28285" xr:uid="{67525601-45B4-46ED-B02C-5E4D3954F6D5}"/>
    <cellStyle name="SAPBEXinputData 3 8 4" xfId="19169" xr:uid="{00000000-0005-0000-0000-0000FE470000}"/>
    <cellStyle name="SAPBEXinputData 3 9" xfId="19170" xr:uid="{00000000-0005-0000-0000-0000FF470000}"/>
    <cellStyle name="SAPBEXinputData 3 9 2" xfId="19171" xr:uid="{00000000-0005-0000-0000-000000480000}"/>
    <cellStyle name="SAPBEXinputData 3 9 3" xfId="19172" xr:uid="{00000000-0005-0000-0000-000001480000}"/>
    <cellStyle name="SAPBEXinputData 4" xfId="2906" xr:uid="{00000000-0005-0000-0000-00008A0A0000}"/>
    <cellStyle name="SAPBEXinputData 4 10" xfId="19174" xr:uid="{00000000-0005-0000-0000-000003480000}"/>
    <cellStyle name="SAPBEXinputData 4 10 2" xfId="28286" xr:uid="{3B2C9771-3413-4435-9CCA-B1020F6DEACE}"/>
    <cellStyle name="SAPBEXinputData 4 11" xfId="19175" xr:uid="{00000000-0005-0000-0000-000004480000}"/>
    <cellStyle name="SAPBEXinputData 4 12" xfId="19173" xr:uid="{00000000-0005-0000-0000-000002480000}"/>
    <cellStyle name="SAPBEXinputData 4 13" xfId="20978" xr:uid="{58625286-6063-4464-8827-834907E93A96}"/>
    <cellStyle name="SAPBEXinputData 4 14" xfId="27859" xr:uid="{870DBEDB-B4DC-4F23-A969-3871C17A2446}"/>
    <cellStyle name="SAPBEXinputData 4 15" xfId="29349" xr:uid="{E9EA3FC0-59E0-45F3-AA2E-1C71C570B62E}"/>
    <cellStyle name="SAPBEXinputData 4 2" xfId="19176" xr:uid="{00000000-0005-0000-0000-000005480000}"/>
    <cellStyle name="SAPBEXinputData 4 2 10" xfId="19177" xr:uid="{00000000-0005-0000-0000-000006480000}"/>
    <cellStyle name="SAPBEXinputData 4 2 2" xfId="19178" xr:uid="{00000000-0005-0000-0000-000007480000}"/>
    <cellStyle name="SAPBEXinputData 4 2 2 2" xfId="19179" xr:uid="{00000000-0005-0000-0000-000008480000}"/>
    <cellStyle name="SAPBEXinputData 4 2 2 2 2" xfId="19180" xr:uid="{00000000-0005-0000-0000-000009480000}"/>
    <cellStyle name="SAPBEXinputData 4 2 2 2 2 2" xfId="19181" xr:uid="{00000000-0005-0000-0000-00000A480000}"/>
    <cellStyle name="SAPBEXinputData 4 2 2 2 2 2 2" xfId="19182" xr:uid="{00000000-0005-0000-0000-00000B480000}"/>
    <cellStyle name="SAPBEXinputData 4 2 2 2 2 2 3" xfId="19183" xr:uid="{00000000-0005-0000-0000-00000C480000}"/>
    <cellStyle name="SAPBEXinputData 4 2 2 2 2 3" xfId="19184" xr:uid="{00000000-0005-0000-0000-00000D480000}"/>
    <cellStyle name="SAPBEXinputData 4 2 2 2 2 4" xfId="19185" xr:uid="{00000000-0005-0000-0000-00000E480000}"/>
    <cellStyle name="SAPBEXinputData 4 2 2 2 2 4 2" xfId="28287" xr:uid="{22E9E486-8348-4C28-8C50-D43B8386A579}"/>
    <cellStyle name="SAPBEXinputData 4 2 2 2 2 5" xfId="19186" xr:uid="{00000000-0005-0000-0000-00000F480000}"/>
    <cellStyle name="SAPBEXinputData 4 2 2 2 2 5 2" xfId="28288" xr:uid="{2CA8FD33-AD7B-425C-B060-280CDD446B6C}"/>
    <cellStyle name="SAPBEXinputData 4 2 2 2 2 6" xfId="19187" xr:uid="{00000000-0005-0000-0000-000010480000}"/>
    <cellStyle name="SAPBEXinputData 4 2 2 2 3" xfId="19188" xr:uid="{00000000-0005-0000-0000-000011480000}"/>
    <cellStyle name="SAPBEXinputData 4 2 2 2 3 2" xfId="19189" xr:uid="{00000000-0005-0000-0000-000012480000}"/>
    <cellStyle name="SAPBEXinputData 4 2 2 2 3 2 2" xfId="19190" xr:uid="{00000000-0005-0000-0000-000013480000}"/>
    <cellStyle name="SAPBEXinputData 4 2 2 2 3 2 3" xfId="19191" xr:uid="{00000000-0005-0000-0000-000014480000}"/>
    <cellStyle name="SAPBEXinputData 4 2 2 2 3 3" xfId="19192" xr:uid="{00000000-0005-0000-0000-000015480000}"/>
    <cellStyle name="SAPBEXinputData 4 2 2 2 3 3 2" xfId="19193" xr:uid="{00000000-0005-0000-0000-000016480000}"/>
    <cellStyle name="SAPBEXinputData 4 2 2 2 3 3 3" xfId="28289" xr:uid="{28ABC720-B417-4FAF-91C0-99BD547B100A}"/>
    <cellStyle name="SAPBEXinputData 4 2 2 2 3 4" xfId="19194" xr:uid="{00000000-0005-0000-0000-000017480000}"/>
    <cellStyle name="SAPBEXinputData 4 2 2 2 4" xfId="19195" xr:uid="{00000000-0005-0000-0000-000018480000}"/>
    <cellStyle name="SAPBEXinputData 4 2 2 2 4 2" xfId="19196" xr:uid="{00000000-0005-0000-0000-000019480000}"/>
    <cellStyle name="SAPBEXinputData 4 2 2 2 4 3" xfId="19197" xr:uid="{00000000-0005-0000-0000-00001A480000}"/>
    <cellStyle name="SAPBEXinputData 4 2 2 2 5" xfId="19198" xr:uid="{00000000-0005-0000-0000-00001B480000}"/>
    <cellStyle name="SAPBEXinputData 4 2 2 2 6" xfId="19199" xr:uid="{00000000-0005-0000-0000-00001C480000}"/>
    <cellStyle name="SAPBEXinputData 4 2 2 2 6 2" xfId="28290" xr:uid="{1D28EE33-8060-4FF1-90C0-CC53D0D9D89C}"/>
    <cellStyle name="SAPBEXinputData 4 2 2 2 7" xfId="19200" xr:uid="{00000000-0005-0000-0000-00001D480000}"/>
    <cellStyle name="SAPBEXinputData 4 2 2 2 7 2" xfId="28291" xr:uid="{2146CCAD-01EA-437D-B039-7FF54CC575EC}"/>
    <cellStyle name="SAPBEXinputData 4 2 2 2 8" xfId="19201" xr:uid="{00000000-0005-0000-0000-00001E480000}"/>
    <cellStyle name="SAPBEXinputData 4 2 2 3" xfId="19202" xr:uid="{00000000-0005-0000-0000-00001F480000}"/>
    <cellStyle name="SAPBEXinputData 4 2 2 3 2" xfId="19203" xr:uid="{00000000-0005-0000-0000-000020480000}"/>
    <cellStyle name="SAPBEXinputData 4 2 2 3 2 2" xfId="19204" xr:uid="{00000000-0005-0000-0000-000021480000}"/>
    <cellStyle name="SAPBEXinputData 4 2 2 3 2 3" xfId="19205" xr:uid="{00000000-0005-0000-0000-000022480000}"/>
    <cellStyle name="SAPBEXinputData 4 2 2 3 3" xfId="19206" xr:uid="{00000000-0005-0000-0000-000023480000}"/>
    <cellStyle name="SAPBEXinputData 4 2 2 3 4" xfId="19207" xr:uid="{00000000-0005-0000-0000-000024480000}"/>
    <cellStyle name="SAPBEXinputData 4 2 2 3 4 2" xfId="28292" xr:uid="{0A6E4885-A52A-46CC-AD96-76FFD08F3F4D}"/>
    <cellStyle name="SAPBEXinputData 4 2 2 3 5" xfId="19208" xr:uid="{00000000-0005-0000-0000-000025480000}"/>
    <cellStyle name="SAPBEXinputData 4 2 2 3 5 2" xfId="28293" xr:uid="{66E9540B-9CD7-4A23-A3B2-C7D19B373672}"/>
    <cellStyle name="SAPBEXinputData 4 2 2 3 6" xfId="19209" xr:uid="{00000000-0005-0000-0000-000026480000}"/>
    <cellStyle name="SAPBEXinputData 4 2 2 4" xfId="19210" xr:uid="{00000000-0005-0000-0000-000027480000}"/>
    <cellStyle name="SAPBEXinputData 4 2 2 4 2" xfId="19211" xr:uid="{00000000-0005-0000-0000-000028480000}"/>
    <cellStyle name="SAPBEXinputData 4 2 2 4 2 2" xfId="19212" xr:uid="{00000000-0005-0000-0000-000029480000}"/>
    <cellStyle name="SAPBEXinputData 4 2 2 4 2 3" xfId="19213" xr:uid="{00000000-0005-0000-0000-00002A480000}"/>
    <cellStyle name="SAPBEXinputData 4 2 2 4 3" xfId="19214" xr:uid="{00000000-0005-0000-0000-00002B480000}"/>
    <cellStyle name="SAPBEXinputData 4 2 2 4 3 2" xfId="19215" xr:uid="{00000000-0005-0000-0000-00002C480000}"/>
    <cellStyle name="SAPBEXinputData 4 2 2 4 3 3" xfId="28294" xr:uid="{D82C5036-7D2D-4BD2-B190-AF879FB2E710}"/>
    <cellStyle name="SAPBEXinputData 4 2 2 4 4" xfId="19216" xr:uid="{00000000-0005-0000-0000-00002D480000}"/>
    <cellStyle name="SAPBEXinputData 4 2 2 5" xfId="19217" xr:uid="{00000000-0005-0000-0000-00002E480000}"/>
    <cellStyle name="SAPBEXinputData 4 2 2 5 2" xfId="19218" xr:uid="{00000000-0005-0000-0000-00002F480000}"/>
    <cellStyle name="SAPBEXinputData 4 2 2 5 3" xfId="19219" xr:uid="{00000000-0005-0000-0000-000030480000}"/>
    <cellStyle name="SAPBEXinputData 4 2 2 6" xfId="19220" xr:uid="{00000000-0005-0000-0000-000031480000}"/>
    <cellStyle name="SAPBEXinputData 4 2 2 7" xfId="19221" xr:uid="{00000000-0005-0000-0000-000032480000}"/>
    <cellStyle name="SAPBEXinputData 4 2 2 7 2" xfId="28295" xr:uid="{D8F8CEA4-C15F-452B-8D54-4AC74040BFAF}"/>
    <cellStyle name="SAPBEXinputData 4 2 2 8" xfId="19222" xr:uid="{00000000-0005-0000-0000-000033480000}"/>
    <cellStyle name="SAPBEXinputData 4 2 2 8 2" xfId="28296" xr:uid="{FBE501ED-1C24-4BFC-A51E-27D74418E33F}"/>
    <cellStyle name="SAPBEXinputData 4 2 2 9" xfId="19223" xr:uid="{00000000-0005-0000-0000-000034480000}"/>
    <cellStyle name="SAPBEXinputData 4 2 3" xfId="19224" xr:uid="{00000000-0005-0000-0000-000035480000}"/>
    <cellStyle name="SAPBEXinputData 4 2 3 2" xfId="19225" xr:uid="{00000000-0005-0000-0000-000036480000}"/>
    <cellStyle name="SAPBEXinputData 4 2 3 2 2" xfId="19226" xr:uid="{00000000-0005-0000-0000-000037480000}"/>
    <cellStyle name="SAPBEXinputData 4 2 3 2 2 2" xfId="19227" xr:uid="{00000000-0005-0000-0000-000038480000}"/>
    <cellStyle name="SAPBEXinputData 4 2 3 2 2 3" xfId="19228" xr:uid="{00000000-0005-0000-0000-000039480000}"/>
    <cellStyle name="SAPBEXinputData 4 2 3 2 3" xfId="19229" xr:uid="{00000000-0005-0000-0000-00003A480000}"/>
    <cellStyle name="SAPBEXinputData 4 2 3 2 4" xfId="19230" xr:uid="{00000000-0005-0000-0000-00003B480000}"/>
    <cellStyle name="SAPBEXinputData 4 2 3 2 4 2" xfId="28297" xr:uid="{035476B5-6B45-433A-AD06-C300B5B0EA0E}"/>
    <cellStyle name="SAPBEXinputData 4 2 3 2 5" xfId="19231" xr:uid="{00000000-0005-0000-0000-00003C480000}"/>
    <cellStyle name="SAPBEXinputData 4 2 3 2 5 2" xfId="28298" xr:uid="{9B477B5B-516F-499F-9B3F-49729907B81A}"/>
    <cellStyle name="SAPBEXinputData 4 2 3 2 6" xfId="19232" xr:uid="{00000000-0005-0000-0000-00003D480000}"/>
    <cellStyle name="SAPBEXinputData 4 2 3 3" xfId="19233" xr:uid="{00000000-0005-0000-0000-00003E480000}"/>
    <cellStyle name="SAPBEXinputData 4 2 3 3 2" xfId="19234" xr:uid="{00000000-0005-0000-0000-00003F480000}"/>
    <cellStyle name="SAPBEXinputData 4 2 3 3 2 2" xfId="19235" xr:uid="{00000000-0005-0000-0000-000040480000}"/>
    <cellStyle name="SAPBEXinputData 4 2 3 3 2 3" xfId="19236" xr:uid="{00000000-0005-0000-0000-000041480000}"/>
    <cellStyle name="SAPBEXinputData 4 2 3 3 3" xfId="19237" xr:uid="{00000000-0005-0000-0000-000042480000}"/>
    <cellStyle name="SAPBEXinputData 4 2 3 3 3 2" xfId="19238" xr:uid="{00000000-0005-0000-0000-000043480000}"/>
    <cellStyle name="SAPBEXinputData 4 2 3 3 3 3" xfId="28299" xr:uid="{5BFCFA2F-E6A3-44A8-8BBE-CB82D1635A0D}"/>
    <cellStyle name="SAPBEXinputData 4 2 3 3 4" xfId="19239" xr:uid="{00000000-0005-0000-0000-000044480000}"/>
    <cellStyle name="SAPBEXinputData 4 2 3 4" xfId="19240" xr:uid="{00000000-0005-0000-0000-000045480000}"/>
    <cellStyle name="SAPBEXinputData 4 2 3 4 2" xfId="19241" xr:uid="{00000000-0005-0000-0000-000046480000}"/>
    <cellStyle name="SAPBEXinputData 4 2 3 4 3" xfId="19242" xr:uid="{00000000-0005-0000-0000-000047480000}"/>
    <cellStyle name="SAPBEXinputData 4 2 3 5" xfId="19243" xr:uid="{00000000-0005-0000-0000-000048480000}"/>
    <cellStyle name="SAPBEXinputData 4 2 3 6" xfId="19244" xr:uid="{00000000-0005-0000-0000-000049480000}"/>
    <cellStyle name="SAPBEXinputData 4 2 3 6 2" xfId="28300" xr:uid="{8B9CE8EA-4163-4CD2-814A-335CEE2B2851}"/>
    <cellStyle name="SAPBEXinputData 4 2 3 7" xfId="19245" xr:uid="{00000000-0005-0000-0000-00004A480000}"/>
    <cellStyle name="SAPBEXinputData 4 2 3 7 2" xfId="28301" xr:uid="{7CBE9623-A132-4F9C-B057-B8B4B8884667}"/>
    <cellStyle name="SAPBEXinputData 4 2 3 8" xfId="19246" xr:uid="{00000000-0005-0000-0000-00004B480000}"/>
    <cellStyle name="SAPBEXinputData 4 2 4" xfId="19247" xr:uid="{00000000-0005-0000-0000-00004C480000}"/>
    <cellStyle name="SAPBEXinputData 4 2 4 2" xfId="19248" xr:uid="{00000000-0005-0000-0000-00004D480000}"/>
    <cellStyle name="SAPBEXinputData 4 2 4 2 2" xfId="19249" xr:uid="{00000000-0005-0000-0000-00004E480000}"/>
    <cellStyle name="SAPBEXinputData 4 2 4 2 3" xfId="19250" xr:uid="{00000000-0005-0000-0000-00004F480000}"/>
    <cellStyle name="SAPBEXinputData 4 2 4 2 3 2" xfId="28302" xr:uid="{77025FCA-9D98-415E-B37A-5C8DBA658BE4}"/>
    <cellStyle name="SAPBEXinputData 4 2 4 2 4" xfId="19251" xr:uid="{00000000-0005-0000-0000-000050480000}"/>
    <cellStyle name="SAPBEXinputData 4 2 4 3" xfId="19252" xr:uid="{00000000-0005-0000-0000-000051480000}"/>
    <cellStyle name="SAPBEXinputData 4 2 4 4" xfId="19253" xr:uid="{00000000-0005-0000-0000-000052480000}"/>
    <cellStyle name="SAPBEXinputData 4 2 4 4 2" xfId="28303" xr:uid="{876EC7F3-7987-4F38-B2F4-C21AAF650B02}"/>
    <cellStyle name="SAPBEXinputData 4 2 4 5" xfId="19254" xr:uid="{00000000-0005-0000-0000-000053480000}"/>
    <cellStyle name="SAPBEXinputData 4 2 4 5 2" xfId="28304" xr:uid="{3069014A-9737-4FA0-A1F5-20990AD401F9}"/>
    <cellStyle name="SAPBEXinputData 4 2 4 6" xfId="19255" xr:uid="{00000000-0005-0000-0000-000054480000}"/>
    <cellStyle name="SAPBEXinputData 4 2 5" xfId="19256" xr:uid="{00000000-0005-0000-0000-000055480000}"/>
    <cellStyle name="SAPBEXinputData 4 2 5 2" xfId="19257" xr:uid="{00000000-0005-0000-0000-000056480000}"/>
    <cellStyle name="SAPBEXinputData 4 2 5 2 2" xfId="19258" xr:uid="{00000000-0005-0000-0000-000057480000}"/>
    <cellStyle name="SAPBEXinputData 4 2 5 2 3" xfId="19259" xr:uid="{00000000-0005-0000-0000-000058480000}"/>
    <cellStyle name="SAPBEXinputData 4 2 5 3" xfId="19260" xr:uid="{00000000-0005-0000-0000-000059480000}"/>
    <cellStyle name="SAPBEXinputData 4 2 5 4" xfId="19261" xr:uid="{00000000-0005-0000-0000-00005A480000}"/>
    <cellStyle name="SAPBEXinputData 4 2 5 4 2" xfId="28305" xr:uid="{9FDF4E1C-D207-46A1-B272-746FC2F72F45}"/>
    <cellStyle name="SAPBEXinputData 4 2 5 5" xfId="19262" xr:uid="{00000000-0005-0000-0000-00005B480000}"/>
    <cellStyle name="SAPBEXinputData 4 2 5 5 2" xfId="28306" xr:uid="{8A9A83F3-846B-4F9B-9D9F-21861A36AF8C}"/>
    <cellStyle name="SAPBEXinputData 4 2 5 6" xfId="19263" xr:uid="{00000000-0005-0000-0000-00005C480000}"/>
    <cellStyle name="SAPBEXinputData 4 2 6" xfId="19264" xr:uid="{00000000-0005-0000-0000-00005D480000}"/>
    <cellStyle name="SAPBEXinputData 4 2 6 2" xfId="19265" xr:uid="{00000000-0005-0000-0000-00005E480000}"/>
    <cellStyle name="SAPBEXinputData 4 2 6 3" xfId="19266" xr:uid="{00000000-0005-0000-0000-00005F480000}"/>
    <cellStyle name="SAPBEXinputData 4 2 7" xfId="19267" xr:uid="{00000000-0005-0000-0000-000060480000}"/>
    <cellStyle name="SAPBEXinputData 4 2 8" xfId="19268" xr:uid="{00000000-0005-0000-0000-000061480000}"/>
    <cellStyle name="SAPBEXinputData 4 2 8 2" xfId="28307" xr:uid="{59576DDB-E8D6-4F59-BEF3-4F213391E59C}"/>
    <cellStyle name="SAPBEXinputData 4 2 9" xfId="19269" xr:uid="{00000000-0005-0000-0000-000062480000}"/>
    <cellStyle name="SAPBEXinputData 4 2 9 2" xfId="28308" xr:uid="{A7B9A226-6F00-46C0-BCFF-AFFAD7D79C56}"/>
    <cellStyle name="SAPBEXinputData 4 3" xfId="19270" xr:uid="{00000000-0005-0000-0000-000063480000}"/>
    <cellStyle name="SAPBEXinputData 4 3 2" xfId="19271" xr:uid="{00000000-0005-0000-0000-000064480000}"/>
    <cellStyle name="SAPBEXinputData 4 3 2 2" xfId="19272" xr:uid="{00000000-0005-0000-0000-000065480000}"/>
    <cellStyle name="SAPBEXinputData 4 3 2 2 2" xfId="19273" xr:uid="{00000000-0005-0000-0000-000066480000}"/>
    <cellStyle name="SAPBEXinputData 4 3 2 2 2 2" xfId="19274" xr:uid="{00000000-0005-0000-0000-000067480000}"/>
    <cellStyle name="SAPBEXinputData 4 3 2 2 2 3" xfId="19275" xr:uid="{00000000-0005-0000-0000-000068480000}"/>
    <cellStyle name="SAPBEXinputData 4 3 2 2 3" xfId="19276" xr:uid="{00000000-0005-0000-0000-000069480000}"/>
    <cellStyle name="SAPBEXinputData 4 3 2 2 4" xfId="19277" xr:uid="{00000000-0005-0000-0000-00006A480000}"/>
    <cellStyle name="SAPBEXinputData 4 3 2 2 4 2" xfId="28309" xr:uid="{6C09F10F-6A48-4563-A729-BAC1CCDF7DEC}"/>
    <cellStyle name="SAPBEXinputData 4 3 2 2 5" xfId="19278" xr:uid="{00000000-0005-0000-0000-00006B480000}"/>
    <cellStyle name="SAPBEXinputData 4 3 2 2 5 2" xfId="28310" xr:uid="{7838A11F-5AB0-4331-9B9D-ED7D4FDDD220}"/>
    <cellStyle name="SAPBEXinputData 4 3 2 2 6" xfId="19279" xr:uid="{00000000-0005-0000-0000-00006C480000}"/>
    <cellStyle name="SAPBEXinputData 4 3 2 3" xfId="19280" xr:uid="{00000000-0005-0000-0000-00006D480000}"/>
    <cellStyle name="SAPBEXinputData 4 3 2 3 2" xfId="19281" xr:uid="{00000000-0005-0000-0000-00006E480000}"/>
    <cellStyle name="SAPBEXinputData 4 3 2 3 2 2" xfId="19282" xr:uid="{00000000-0005-0000-0000-00006F480000}"/>
    <cellStyle name="SAPBEXinputData 4 3 2 3 2 3" xfId="19283" xr:uid="{00000000-0005-0000-0000-000070480000}"/>
    <cellStyle name="SAPBEXinputData 4 3 2 3 3" xfId="19284" xr:uid="{00000000-0005-0000-0000-000071480000}"/>
    <cellStyle name="SAPBEXinputData 4 3 2 3 3 2" xfId="19285" xr:uid="{00000000-0005-0000-0000-000072480000}"/>
    <cellStyle name="SAPBEXinputData 4 3 2 3 3 3" xfId="28311" xr:uid="{C176BB09-18C6-4AE1-BD0B-F5CC62D927CD}"/>
    <cellStyle name="SAPBEXinputData 4 3 2 3 4" xfId="19286" xr:uid="{00000000-0005-0000-0000-000073480000}"/>
    <cellStyle name="SAPBEXinputData 4 3 2 4" xfId="19287" xr:uid="{00000000-0005-0000-0000-000074480000}"/>
    <cellStyle name="SAPBEXinputData 4 3 2 4 2" xfId="19288" xr:uid="{00000000-0005-0000-0000-000075480000}"/>
    <cellStyle name="SAPBEXinputData 4 3 2 4 3" xfId="19289" xr:uid="{00000000-0005-0000-0000-000076480000}"/>
    <cellStyle name="SAPBEXinputData 4 3 2 5" xfId="19290" xr:uid="{00000000-0005-0000-0000-000077480000}"/>
    <cellStyle name="SAPBEXinputData 4 3 2 6" xfId="19291" xr:uid="{00000000-0005-0000-0000-000078480000}"/>
    <cellStyle name="SAPBEXinputData 4 3 2 6 2" xfId="28312" xr:uid="{5DB7E878-4FD4-431A-A637-C746A7FF1E18}"/>
    <cellStyle name="SAPBEXinputData 4 3 2 7" xfId="19292" xr:uid="{00000000-0005-0000-0000-000079480000}"/>
    <cellStyle name="SAPBEXinputData 4 3 2 7 2" xfId="28313" xr:uid="{6B41F90D-8699-446F-897D-75E5E4F194C4}"/>
    <cellStyle name="SAPBEXinputData 4 3 2 8" xfId="19293" xr:uid="{00000000-0005-0000-0000-00007A480000}"/>
    <cellStyle name="SAPBEXinputData 4 3 3" xfId="19294" xr:uid="{00000000-0005-0000-0000-00007B480000}"/>
    <cellStyle name="SAPBEXinputData 4 3 3 2" xfId="19295" xr:uid="{00000000-0005-0000-0000-00007C480000}"/>
    <cellStyle name="SAPBEXinputData 4 3 3 2 2" xfId="19296" xr:uid="{00000000-0005-0000-0000-00007D480000}"/>
    <cellStyle name="SAPBEXinputData 4 3 3 2 3" xfId="19297" xr:uid="{00000000-0005-0000-0000-00007E480000}"/>
    <cellStyle name="SAPBEXinputData 4 3 3 3" xfId="19298" xr:uid="{00000000-0005-0000-0000-00007F480000}"/>
    <cellStyle name="SAPBEXinputData 4 3 3 4" xfId="19299" xr:uid="{00000000-0005-0000-0000-000080480000}"/>
    <cellStyle name="SAPBEXinputData 4 3 3 4 2" xfId="28314" xr:uid="{71263407-9459-4CB9-85F1-BE93E15FB8C4}"/>
    <cellStyle name="SAPBEXinputData 4 3 3 5" xfId="19300" xr:uid="{00000000-0005-0000-0000-000081480000}"/>
    <cellStyle name="SAPBEXinputData 4 3 3 5 2" xfId="28315" xr:uid="{84734F27-CE21-483C-8CE0-EFB7E65E5469}"/>
    <cellStyle name="SAPBEXinputData 4 3 3 6" xfId="19301" xr:uid="{00000000-0005-0000-0000-000082480000}"/>
    <cellStyle name="SAPBEXinputData 4 3 4" xfId="19302" xr:uid="{00000000-0005-0000-0000-000083480000}"/>
    <cellStyle name="SAPBEXinputData 4 3 4 2" xfId="19303" xr:uid="{00000000-0005-0000-0000-000084480000}"/>
    <cellStyle name="SAPBEXinputData 4 3 4 2 2" xfId="19304" xr:uid="{00000000-0005-0000-0000-000085480000}"/>
    <cellStyle name="SAPBEXinputData 4 3 4 2 3" xfId="19305" xr:uid="{00000000-0005-0000-0000-000086480000}"/>
    <cellStyle name="SAPBEXinputData 4 3 4 3" xfId="19306" xr:uid="{00000000-0005-0000-0000-000087480000}"/>
    <cellStyle name="SAPBEXinputData 4 3 4 3 2" xfId="19307" xr:uid="{00000000-0005-0000-0000-000088480000}"/>
    <cellStyle name="SAPBEXinputData 4 3 4 3 3" xfId="28316" xr:uid="{4CA2A37E-3D05-4F27-B4AA-0FCD112AA36D}"/>
    <cellStyle name="SAPBEXinputData 4 3 4 4" xfId="19308" xr:uid="{00000000-0005-0000-0000-000089480000}"/>
    <cellStyle name="SAPBEXinputData 4 3 5" xfId="19309" xr:uid="{00000000-0005-0000-0000-00008A480000}"/>
    <cellStyle name="SAPBEXinputData 4 3 5 2" xfId="19310" xr:uid="{00000000-0005-0000-0000-00008B480000}"/>
    <cellStyle name="SAPBEXinputData 4 3 5 3" xfId="19311" xr:uid="{00000000-0005-0000-0000-00008C480000}"/>
    <cellStyle name="SAPBEXinputData 4 3 6" xfId="19312" xr:uid="{00000000-0005-0000-0000-00008D480000}"/>
    <cellStyle name="SAPBEXinputData 4 3 7" xfId="19313" xr:uid="{00000000-0005-0000-0000-00008E480000}"/>
    <cellStyle name="SAPBEXinputData 4 3 7 2" xfId="28317" xr:uid="{E4E727A9-C640-488B-A206-6E18AACC6147}"/>
    <cellStyle name="SAPBEXinputData 4 3 8" xfId="19314" xr:uid="{00000000-0005-0000-0000-00008F480000}"/>
    <cellStyle name="SAPBEXinputData 4 3 8 2" xfId="28318" xr:uid="{073D8571-9F5F-4A46-9436-F7C87DF2970D}"/>
    <cellStyle name="SAPBEXinputData 4 3 9" xfId="19315" xr:uid="{00000000-0005-0000-0000-000090480000}"/>
    <cellStyle name="SAPBEXinputData 4 4" xfId="19316" xr:uid="{00000000-0005-0000-0000-000091480000}"/>
    <cellStyle name="SAPBEXinputData 4 4 2" xfId="19317" xr:uid="{00000000-0005-0000-0000-000092480000}"/>
    <cellStyle name="SAPBEXinputData 4 4 2 2" xfId="19318" xr:uid="{00000000-0005-0000-0000-000093480000}"/>
    <cellStyle name="SAPBEXinputData 4 4 2 2 2" xfId="19319" xr:uid="{00000000-0005-0000-0000-000094480000}"/>
    <cellStyle name="SAPBEXinputData 4 4 2 2 3" xfId="19320" xr:uid="{00000000-0005-0000-0000-000095480000}"/>
    <cellStyle name="SAPBEXinputData 4 4 2 2 3 2" xfId="28319" xr:uid="{EAB699B5-68CB-4E8D-9313-94C000E195B6}"/>
    <cellStyle name="SAPBEXinputData 4 4 2 2 4" xfId="19321" xr:uid="{00000000-0005-0000-0000-000096480000}"/>
    <cellStyle name="SAPBEXinputData 4 4 2 3" xfId="19322" xr:uid="{00000000-0005-0000-0000-000097480000}"/>
    <cellStyle name="SAPBEXinputData 4 4 2 4" xfId="19323" xr:uid="{00000000-0005-0000-0000-000098480000}"/>
    <cellStyle name="SAPBEXinputData 4 4 2 4 2" xfId="28320" xr:uid="{0417610B-70D4-4B5D-BECE-64EFD9E1C6DC}"/>
    <cellStyle name="SAPBEXinputData 4 4 2 5" xfId="19324" xr:uid="{00000000-0005-0000-0000-000099480000}"/>
    <cellStyle name="SAPBEXinputData 4 4 2 5 2" xfId="28321" xr:uid="{7650CAE1-D339-4BCC-B74D-6A0A36478B81}"/>
    <cellStyle name="SAPBEXinputData 4 4 2 6" xfId="19325" xr:uid="{00000000-0005-0000-0000-00009A480000}"/>
    <cellStyle name="SAPBEXinputData 4 4 3" xfId="19326" xr:uid="{00000000-0005-0000-0000-00009B480000}"/>
    <cellStyle name="SAPBEXinputData 4 4 3 2" xfId="19327" xr:uid="{00000000-0005-0000-0000-00009C480000}"/>
    <cellStyle name="SAPBEXinputData 4 4 3 2 2" xfId="19328" xr:uid="{00000000-0005-0000-0000-00009D480000}"/>
    <cellStyle name="SAPBEXinputData 4 4 3 2 3" xfId="19329" xr:uid="{00000000-0005-0000-0000-00009E480000}"/>
    <cellStyle name="SAPBEXinputData 4 4 3 3" xfId="19330" xr:uid="{00000000-0005-0000-0000-00009F480000}"/>
    <cellStyle name="SAPBEXinputData 4 4 3 4" xfId="19331" xr:uid="{00000000-0005-0000-0000-0000A0480000}"/>
    <cellStyle name="SAPBEXinputData 4 4 3 4 2" xfId="28322" xr:uid="{81C36CB9-AD06-4CD3-AE31-629F231A687A}"/>
    <cellStyle name="SAPBEXinputData 4 4 3 5" xfId="19332" xr:uid="{00000000-0005-0000-0000-0000A1480000}"/>
    <cellStyle name="SAPBEXinputData 4 4 3 5 2" xfId="28323" xr:uid="{514E8CC6-BABD-402F-AB03-040F723C1413}"/>
    <cellStyle name="SAPBEXinputData 4 4 3 6" xfId="19333" xr:uid="{00000000-0005-0000-0000-0000A2480000}"/>
    <cellStyle name="SAPBEXinputData 4 4 4" xfId="19334" xr:uid="{00000000-0005-0000-0000-0000A3480000}"/>
    <cellStyle name="SAPBEXinputData 4 4 4 2" xfId="19335" xr:uid="{00000000-0005-0000-0000-0000A4480000}"/>
    <cellStyle name="SAPBEXinputData 4 4 4 3" xfId="19336" xr:uid="{00000000-0005-0000-0000-0000A5480000}"/>
    <cellStyle name="SAPBEXinputData 4 4 5" xfId="19337" xr:uid="{00000000-0005-0000-0000-0000A6480000}"/>
    <cellStyle name="SAPBEXinputData 4 4 6" xfId="19338" xr:uid="{00000000-0005-0000-0000-0000A7480000}"/>
    <cellStyle name="SAPBEXinputData 4 4 6 2" xfId="28324" xr:uid="{D92001EE-A1FF-4D34-84B1-D64576153466}"/>
    <cellStyle name="SAPBEXinputData 4 4 7" xfId="19339" xr:uid="{00000000-0005-0000-0000-0000A8480000}"/>
    <cellStyle name="SAPBEXinputData 4 4 7 2" xfId="28325" xr:uid="{5C52387E-4325-489D-B33F-8F671C754489}"/>
    <cellStyle name="SAPBEXinputData 4 4 8" xfId="19340" xr:uid="{00000000-0005-0000-0000-0000A9480000}"/>
    <cellStyle name="SAPBEXinputData 4 5" xfId="19341" xr:uid="{00000000-0005-0000-0000-0000AA480000}"/>
    <cellStyle name="SAPBEXinputData 4 5 2" xfId="19342" xr:uid="{00000000-0005-0000-0000-0000AB480000}"/>
    <cellStyle name="SAPBEXinputData 4 5 2 2" xfId="19343" xr:uid="{00000000-0005-0000-0000-0000AC480000}"/>
    <cellStyle name="SAPBEXinputData 4 5 2 3" xfId="19344" xr:uid="{00000000-0005-0000-0000-0000AD480000}"/>
    <cellStyle name="SAPBEXinputData 4 5 2 3 2" xfId="28326" xr:uid="{2403DCB2-C537-445F-A0DA-749F3CB2CCBD}"/>
    <cellStyle name="SAPBEXinputData 4 5 2 4" xfId="19345" xr:uid="{00000000-0005-0000-0000-0000AE480000}"/>
    <cellStyle name="SAPBEXinputData 4 5 3" xfId="19346" xr:uid="{00000000-0005-0000-0000-0000AF480000}"/>
    <cellStyle name="SAPBEXinputData 4 5 4" xfId="19347" xr:uid="{00000000-0005-0000-0000-0000B0480000}"/>
    <cellStyle name="SAPBEXinputData 4 5 4 2" xfId="28327" xr:uid="{13C54350-1BCF-41FB-8311-4B54B1823F55}"/>
    <cellStyle name="SAPBEXinputData 4 5 5" xfId="19348" xr:uid="{00000000-0005-0000-0000-0000B1480000}"/>
    <cellStyle name="SAPBEXinputData 4 5 5 2" xfId="28328" xr:uid="{240C3471-2EAE-4173-A149-9534C13C6A65}"/>
    <cellStyle name="SAPBEXinputData 4 5 6" xfId="19349" xr:uid="{00000000-0005-0000-0000-0000B2480000}"/>
    <cellStyle name="SAPBEXinputData 4 6" xfId="19350" xr:uid="{00000000-0005-0000-0000-0000B3480000}"/>
    <cellStyle name="SAPBEXinputData 4 6 2" xfId="19351" xr:uid="{00000000-0005-0000-0000-0000B4480000}"/>
    <cellStyle name="SAPBEXinputData 4 6 2 2" xfId="19352" xr:uid="{00000000-0005-0000-0000-0000B5480000}"/>
    <cellStyle name="SAPBEXinputData 4 6 2 3" xfId="19353" xr:uid="{00000000-0005-0000-0000-0000B6480000}"/>
    <cellStyle name="SAPBEXinputData 4 6 3" xfId="19354" xr:uid="{00000000-0005-0000-0000-0000B7480000}"/>
    <cellStyle name="SAPBEXinputData 4 6 4" xfId="19355" xr:uid="{00000000-0005-0000-0000-0000B8480000}"/>
    <cellStyle name="SAPBEXinputData 4 6 4 2" xfId="28329" xr:uid="{FA8A85A2-C740-4A66-A2FA-0A16BE9E27A8}"/>
    <cellStyle name="SAPBEXinputData 4 6 5" xfId="19356" xr:uid="{00000000-0005-0000-0000-0000B9480000}"/>
    <cellStyle name="SAPBEXinputData 4 6 5 2" xfId="28330" xr:uid="{293AF516-5456-4A4F-A420-9D513A6B6397}"/>
    <cellStyle name="SAPBEXinputData 4 6 6" xfId="19357" xr:uid="{00000000-0005-0000-0000-0000BA480000}"/>
    <cellStyle name="SAPBEXinputData 4 7" xfId="19358" xr:uid="{00000000-0005-0000-0000-0000BB480000}"/>
    <cellStyle name="SAPBEXinputData 4 7 2" xfId="19359" xr:uid="{00000000-0005-0000-0000-0000BC480000}"/>
    <cellStyle name="SAPBEXinputData 4 7 3" xfId="19360" xr:uid="{00000000-0005-0000-0000-0000BD480000}"/>
    <cellStyle name="SAPBEXinputData 4 8" xfId="19361" xr:uid="{00000000-0005-0000-0000-0000BE480000}"/>
    <cellStyle name="SAPBEXinputData 4 9" xfId="19362" xr:uid="{00000000-0005-0000-0000-0000BF480000}"/>
    <cellStyle name="SAPBEXinputData 4 9 2" xfId="28331" xr:uid="{68443B26-A6D2-4A1C-B043-81F49B655A16}"/>
    <cellStyle name="SAPBEXinputData 5" xfId="19363" xr:uid="{00000000-0005-0000-0000-0000C0480000}"/>
    <cellStyle name="SAPBEXinputData 5 10" xfId="19364" xr:uid="{00000000-0005-0000-0000-0000C1480000}"/>
    <cellStyle name="SAPBEXinputData 5 2" xfId="19365" xr:uid="{00000000-0005-0000-0000-0000C2480000}"/>
    <cellStyle name="SAPBEXinputData 5 2 2" xfId="19366" xr:uid="{00000000-0005-0000-0000-0000C3480000}"/>
    <cellStyle name="SAPBEXinputData 5 2 2 2" xfId="19367" xr:uid="{00000000-0005-0000-0000-0000C4480000}"/>
    <cellStyle name="SAPBEXinputData 5 2 2 2 2" xfId="19368" xr:uid="{00000000-0005-0000-0000-0000C5480000}"/>
    <cellStyle name="SAPBEXinputData 5 2 2 2 2 2" xfId="19369" xr:uid="{00000000-0005-0000-0000-0000C6480000}"/>
    <cellStyle name="SAPBEXinputData 5 2 2 2 2 3" xfId="19370" xr:uid="{00000000-0005-0000-0000-0000C7480000}"/>
    <cellStyle name="SAPBEXinputData 5 2 2 2 3" xfId="19371" xr:uid="{00000000-0005-0000-0000-0000C8480000}"/>
    <cellStyle name="SAPBEXinputData 5 2 2 2 4" xfId="19372" xr:uid="{00000000-0005-0000-0000-0000C9480000}"/>
    <cellStyle name="SAPBEXinputData 5 2 2 2 4 2" xfId="28332" xr:uid="{2E537CB3-878C-41F3-954F-E5F25218B69F}"/>
    <cellStyle name="SAPBEXinputData 5 2 2 2 5" xfId="19373" xr:uid="{00000000-0005-0000-0000-0000CA480000}"/>
    <cellStyle name="SAPBEXinputData 5 2 2 2 5 2" xfId="28333" xr:uid="{26D1E7F5-45F6-4DC8-A9BA-CAFEB806BE51}"/>
    <cellStyle name="SAPBEXinputData 5 2 2 2 6" xfId="19374" xr:uid="{00000000-0005-0000-0000-0000CB480000}"/>
    <cellStyle name="SAPBEXinputData 5 2 2 3" xfId="19375" xr:uid="{00000000-0005-0000-0000-0000CC480000}"/>
    <cellStyle name="SAPBEXinputData 5 2 2 3 2" xfId="19376" xr:uid="{00000000-0005-0000-0000-0000CD480000}"/>
    <cellStyle name="SAPBEXinputData 5 2 2 3 2 2" xfId="19377" xr:uid="{00000000-0005-0000-0000-0000CE480000}"/>
    <cellStyle name="SAPBEXinputData 5 2 2 3 2 3" xfId="19378" xr:uid="{00000000-0005-0000-0000-0000CF480000}"/>
    <cellStyle name="SAPBEXinputData 5 2 2 3 3" xfId="19379" xr:uid="{00000000-0005-0000-0000-0000D0480000}"/>
    <cellStyle name="SAPBEXinputData 5 2 2 3 3 2" xfId="19380" xr:uid="{00000000-0005-0000-0000-0000D1480000}"/>
    <cellStyle name="SAPBEXinputData 5 2 2 3 3 3" xfId="28334" xr:uid="{78580ED6-87CA-4158-BC2D-8F5108264EB2}"/>
    <cellStyle name="SAPBEXinputData 5 2 2 3 4" xfId="19381" xr:uid="{00000000-0005-0000-0000-0000D2480000}"/>
    <cellStyle name="SAPBEXinputData 5 2 2 4" xfId="19382" xr:uid="{00000000-0005-0000-0000-0000D3480000}"/>
    <cellStyle name="SAPBEXinputData 5 2 2 4 2" xfId="19383" xr:uid="{00000000-0005-0000-0000-0000D4480000}"/>
    <cellStyle name="SAPBEXinputData 5 2 2 4 3" xfId="19384" xr:uid="{00000000-0005-0000-0000-0000D5480000}"/>
    <cellStyle name="SAPBEXinputData 5 2 2 5" xfId="19385" xr:uid="{00000000-0005-0000-0000-0000D6480000}"/>
    <cellStyle name="SAPBEXinputData 5 2 2 6" xfId="19386" xr:uid="{00000000-0005-0000-0000-0000D7480000}"/>
    <cellStyle name="SAPBEXinputData 5 2 2 6 2" xfId="28335" xr:uid="{407F9D09-A404-456D-83CD-8994561CA026}"/>
    <cellStyle name="SAPBEXinputData 5 2 2 7" xfId="19387" xr:uid="{00000000-0005-0000-0000-0000D8480000}"/>
    <cellStyle name="SAPBEXinputData 5 2 2 7 2" xfId="28336" xr:uid="{BD3FABE2-8BF8-47AC-A6F2-60EC0627731C}"/>
    <cellStyle name="SAPBEXinputData 5 2 2 8" xfId="19388" xr:uid="{00000000-0005-0000-0000-0000D9480000}"/>
    <cellStyle name="SAPBEXinputData 5 2 3" xfId="19389" xr:uid="{00000000-0005-0000-0000-0000DA480000}"/>
    <cellStyle name="SAPBEXinputData 5 2 3 2" xfId="19390" xr:uid="{00000000-0005-0000-0000-0000DB480000}"/>
    <cellStyle name="SAPBEXinputData 5 2 3 2 2" xfId="19391" xr:uid="{00000000-0005-0000-0000-0000DC480000}"/>
    <cellStyle name="SAPBEXinputData 5 2 3 2 3" xfId="19392" xr:uid="{00000000-0005-0000-0000-0000DD480000}"/>
    <cellStyle name="SAPBEXinputData 5 2 3 3" xfId="19393" xr:uid="{00000000-0005-0000-0000-0000DE480000}"/>
    <cellStyle name="SAPBEXinputData 5 2 3 4" xfId="19394" xr:uid="{00000000-0005-0000-0000-0000DF480000}"/>
    <cellStyle name="SAPBEXinputData 5 2 3 4 2" xfId="28337" xr:uid="{3CC411A8-8B4E-4B38-9264-A598F15F06E5}"/>
    <cellStyle name="SAPBEXinputData 5 2 3 5" xfId="19395" xr:uid="{00000000-0005-0000-0000-0000E0480000}"/>
    <cellStyle name="SAPBEXinputData 5 2 3 5 2" xfId="28338" xr:uid="{DF0B03F1-9F55-49D1-8DA7-4D6E05852746}"/>
    <cellStyle name="SAPBEXinputData 5 2 3 6" xfId="19396" xr:uid="{00000000-0005-0000-0000-0000E1480000}"/>
    <cellStyle name="SAPBEXinputData 5 2 4" xfId="19397" xr:uid="{00000000-0005-0000-0000-0000E2480000}"/>
    <cellStyle name="SAPBEXinputData 5 2 4 2" xfId="19398" xr:uid="{00000000-0005-0000-0000-0000E3480000}"/>
    <cellStyle name="SAPBEXinputData 5 2 4 2 2" xfId="19399" xr:uid="{00000000-0005-0000-0000-0000E4480000}"/>
    <cellStyle name="SAPBEXinputData 5 2 4 2 3" xfId="19400" xr:uid="{00000000-0005-0000-0000-0000E5480000}"/>
    <cellStyle name="SAPBEXinputData 5 2 4 3" xfId="19401" xr:uid="{00000000-0005-0000-0000-0000E6480000}"/>
    <cellStyle name="SAPBEXinputData 5 2 4 3 2" xfId="19402" xr:uid="{00000000-0005-0000-0000-0000E7480000}"/>
    <cellStyle name="SAPBEXinputData 5 2 4 3 3" xfId="28339" xr:uid="{102364ED-B2D2-4FA6-B906-0A4C7F412139}"/>
    <cellStyle name="SAPBEXinputData 5 2 4 4" xfId="19403" xr:uid="{00000000-0005-0000-0000-0000E8480000}"/>
    <cellStyle name="SAPBEXinputData 5 2 5" xfId="19404" xr:uid="{00000000-0005-0000-0000-0000E9480000}"/>
    <cellStyle name="SAPBEXinputData 5 2 5 2" xfId="19405" xr:uid="{00000000-0005-0000-0000-0000EA480000}"/>
    <cellStyle name="SAPBEXinputData 5 2 5 3" xfId="19406" xr:uid="{00000000-0005-0000-0000-0000EB480000}"/>
    <cellStyle name="SAPBEXinputData 5 2 6" xfId="19407" xr:uid="{00000000-0005-0000-0000-0000EC480000}"/>
    <cellStyle name="SAPBEXinputData 5 2 7" xfId="19408" xr:uid="{00000000-0005-0000-0000-0000ED480000}"/>
    <cellStyle name="SAPBEXinputData 5 2 7 2" xfId="28340" xr:uid="{C319FD54-A0BA-4368-B01B-7E3FB49143D2}"/>
    <cellStyle name="SAPBEXinputData 5 2 8" xfId="19409" xr:uid="{00000000-0005-0000-0000-0000EE480000}"/>
    <cellStyle name="SAPBEXinputData 5 2 8 2" xfId="28341" xr:uid="{2D76A915-F87C-4187-84DE-A1068B0C44F3}"/>
    <cellStyle name="SAPBEXinputData 5 2 9" xfId="19410" xr:uid="{00000000-0005-0000-0000-0000EF480000}"/>
    <cellStyle name="SAPBEXinputData 5 3" xfId="19411" xr:uid="{00000000-0005-0000-0000-0000F0480000}"/>
    <cellStyle name="SAPBEXinputData 5 3 2" xfId="19412" xr:uid="{00000000-0005-0000-0000-0000F1480000}"/>
    <cellStyle name="SAPBEXinputData 5 3 2 2" xfId="19413" xr:uid="{00000000-0005-0000-0000-0000F2480000}"/>
    <cellStyle name="SAPBEXinputData 5 3 2 2 2" xfId="19414" xr:uid="{00000000-0005-0000-0000-0000F3480000}"/>
    <cellStyle name="SAPBEXinputData 5 3 2 2 3" xfId="19415" xr:uid="{00000000-0005-0000-0000-0000F4480000}"/>
    <cellStyle name="SAPBEXinputData 5 3 2 3" xfId="19416" xr:uid="{00000000-0005-0000-0000-0000F5480000}"/>
    <cellStyle name="SAPBEXinputData 5 3 2 4" xfId="19417" xr:uid="{00000000-0005-0000-0000-0000F6480000}"/>
    <cellStyle name="SAPBEXinputData 5 3 2 4 2" xfId="28342" xr:uid="{CF179EE4-A072-4A79-B7C8-454A7A4BF474}"/>
    <cellStyle name="SAPBEXinputData 5 3 2 5" xfId="19418" xr:uid="{00000000-0005-0000-0000-0000F7480000}"/>
    <cellStyle name="SAPBEXinputData 5 3 2 5 2" xfId="28343" xr:uid="{F19058D3-DB11-4566-AFCC-CDF195E4E5DF}"/>
    <cellStyle name="SAPBEXinputData 5 3 2 6" xfId="19419" xr:uid="{00000000-0005-0000-0000-0000F8480000}"/>
    <cellStyle name="SAPBEXinputData 5 3 3" xfId="19420" xr:uid="{00000000-0005-0000-0000-0000F9480000}"/>
    <cellStyle name="SAPBEXinputData 5 3 3 2" xfId="19421" xr:uid="{00000000-0005-0000-0000-0000FA480000}"/>
    <cellStyle name="SAPBEXinputData 5 3 3 2 2" xfId="19422" xr:uid="{00000000-0005-0000-0000-0000FB480000}"/>
    <cellStyle name="SAPBEXinputData 5 3 3 2 3" xfId="19423" xr:uid="{00000000-0005-0000-0000-0000FC480000}"/>
    <cellStyle name="SAPBEXinputData 5 3 3 3" xfId="19424" xr:uid="{00000000-0005-0000-0000-0000FD480000}"/>
    <cellStyle name="SAPBEXinputData 5 3 3 3 2" xfId="19425" xr:uid="{00000000-0005-0000-0000-0000FE480000}"/>
    <cellStyle name="SAPBEXinputData 5 3 3 3 3" xfId="28344" xr:uid="{E11639FF-FFBD-46CB-91A6-AB4DAC627A4E}"/>
    <cellStyle name="SAPBEXinputData 5 3 3 4" xfId="19426" xr:uid="{00000000-0005-0000-0000-0000FF480000}"/>
    <cellStyle name="SAPBEXinputData 5 3 4" xfId="19427" xr:uid="{00000000-0005-0000-0000-000000490000}"/>
    <cellStyle name="SAPBEXinputData 5 3 4 2" xfId="19428" xr:uid="{00000000-0005-0000-0000-000001490000}"/>
    <cellStyle name="SAPBEXinputData 5 3 4 3" xfId="19429" xr:uid="{00000000-0005-0000-0000-000002490000}"/>
    <cellStyle name="SAPBEXinputData 5 3 5" xfId="19430" xr:uid="{00000000-0005-0000-0000-000003490000}"/>
    <cellStyle name="SAPBEXinputData 5 3 6" xfId="19431" xr:uid="{00000000-0005-0000-0000-000004490000}"/>
    <cellStyle name="SAPBEXinputData 5 3 6 2" xfId="28345" xr:uid="{17F73508-ACD4-48A8-841E-CF4960B4F735}"/>
    <cellStyle name="SAPBEXinputData 5 3 7" xfId="19432" xr:uid="{00000000-0005-0000-0000-000005490000}"/>
    <cellStyle name="SAPBEXinputData 5 3 7 2" xfId="28346" xr:uid="{6805D196-8747-4432-8F77-4F9EFD83BB1F}"/>
    <cellStyle name="SAPBEXinputData 5 3 8" xfId="19433" xr:uid="{00000000-0005-0000-0000-000006490000}"/>
    <cellStyle name="SAPBEXinputData 5 4" xfId="19434" xr:uid="{00000000-0005-0000-0000-000007490000}"/>
    <cellStyle name="SAPBEXinputData 5 4 2" xfId="19435" xr:uid="{00000000-0005-0000-0000-000008490000}"/>
    <cellStyle name="SAPBEXinputData 5 4 2 2" xfId="19436" xr:uid="{00000000-0005-0000-0000-000009490000}"/>
    <cellStyle name="SAPBEXinputData 5 4 2 3" xfId="19437" xr:uid="{00000000-0005-0000-0000-00000A490000}"/>
    <cellStyle name="SAPBEXinputData 5 4 2 3 2" xfId="28347" xr:uid="{A9AB7367-AD00-485A-9CF1-BF269C9E758A}"/>
    <cellStyle name="SAPBEXinputData 5 4 2 4" xfId="19438" xr:uid="{00000000-0005-0000-0000-00000B490000}"/>
    <cellStyle name="SAPBEXinputData 5 4 3" xfId="19439" xr:uid="{00000000-0005-0000-0000-00000C490000}"/>
    <cellStyle name="SAPBEXinputData 5 4 4" xfId="19440" xr:uid="{00000000-0005-0000-0000-00000D490000}"/>
    <cellStyle name="SAPBEXinputData 5 4 4 2" xfId="28348" xr:uid="{C904326E-0C49-4B4F-9B6C-57380F2F9836}"/>
    <cellStyle name="SAPBEXinputData 5 4 5" xfId="19441" xr:uid="{00000000-0005-0000-0000-00000E490000}"/>
    <cellStyle name="SAPBEXinputData 5 4 5 2" xfId="28349" xr:uid="{4940A5AE-8781-4F41-AF7A-F1CE6C7B5CBE}"/>
    <cellStyle name="SAPBEXinputData 5 4 6" xfId="19442" xr:uid="{00000000-0005-0000-0000-00000F490000}"/>
    <cellStyle name="SAPBEXinputData 5 5" xfId="19443" xr:uid="{00000000-0005-0000-0000-000010490000}"/>
    <cellStyle name="SAPBEXinputData 5 5 2" xfId="19444" xr:uid="{00000000-0005-0000-0000-000011490000}"/>
    <cellStyle name="SAPBEXinputData 5 5 2 2" xfId="19445" xr:uid="{00000000-0005-0000-0000-000012490000}"/>
    <cellStyle name="SAPBEXinputData 5 5 2 3" xfId="19446" xr:uid="{00000000-0005-0000-0000-000013490000}"/>
    <cellStyle name="SAPBEXinputData 5 5 3" xfId="19447" xr:uid="{00000000-0005-0000-0000-000014490000}"/>
    <cellStyle name="SAPBEXinputData 5 5 4" xfId="19448" xr:uid="{00000000-0005-0000-0000-000015490000}"/>
    <cellStyle name="SAPBEXinputData 5 5 4 2" xfId="28350" xr:uid="{6E1BD598-07BE-4520-A3F1-61783D96F6B4}"/>
    <cellStyle name="SAPBEXinputData 5 5 5" xfId="19449" xr:uid="{00000000-0005-0000-0000-000016490000}"/>
    <cellStyle name="SAPBEXinputData 5 5 5 2" xfId="28351" xr:uid="{8D57427E-CC79-4C4E-B244-4A73688539E8}"/>
    <cellStyle name="SAPBEXinputData 5 5 6" xfId="19450" xr:uid="{00000000-0005-0000-0000-000017490000}"/>
    <cellStyle name="SAPBEXinputData 5 6" xfId="19451" xr:uid="{00000000-0005-0000-0000-000018490000}"/>
    <cellStyle name="SAPBEXinputData 5 6 2" xfId="19452" xr:uid="{00000000-0005-0000-0000-000019490000}"/>
    <cellStyle name="SAPBEXinputData 5 6 3" xfId="19453" xr:uid="{00000000-0005-0000-0000-00001A490000}"/>
    <cellStyle name="SAPBEXinputData 5 7" xfId="19454" xr:uid="{00000000-0005-0000-0000-00001B490000}"/>
    <cellStyle name="SAPBEXinputData 5 8" xfId="19455" xr:uid="{00000000-0005-0000-0000-00001C490000}"/>
    <cellStyle name="SAPBEXinputData 5 8 2" xfId="28352" xr:uid="{5FAAF933-5E5F-4936-B345-FD8C1B9ECB66}"/>
    <cellStyle name="SAPBEXinputData 5 9" xfId="19456" xr:uid="{00000000-0005-0000-0000-00001D490000}"/>
    <cellStyle name="SAPBEXinputData 5 9 2" xfId="28353" xr:uid="{7DB03A55-2E1E-407A-ACA4-8A4BFD9D0A2B}"/>
    <cellStyle name="SAPBEXinputData 6" xfId="19457" xr:uid="{00000000-0005-0000-0000-00001E490000}"/>
    <cellStyle name="SAPBEXinputData 6 2" xfId="19458" xr:uid="{00000000-0005-0000-0000-00001F490000}"/>
    <cellStyle name="SAPBEXinputData 6 2 2" xfId="19459" xr:uid="{00000000-0005-0000-0000-000020490000}"/>
    <cellStyle name="SAPBEXinputData 6 2 2 2" xfId="19460" xr:uid="{00000000-0005-0000-0000-000021490000}"/>
    <cellStyle name="SAPBEXinputData 6 2 2 2 2" xfId="19461" xr:uid="{00000000-0005-0000-0000-000022490000}"/>
    <cellStyle name="SAPBEXinputData 6 2 2 2 3" xfId="19462" xr:uid="{00000000-0005-0000-0000-000023490000}"/>
    <cellStyle name="SAPBEXinputData 6 2 2 3" xfId="19463" xr:uid="{00000000-0005-0000-0000-000024490000}"/>
    <cellStyle name="SAPBEXinputData 6 2 2 4" xfId="19464" xr:uid="{00000000-0005-0000-0000-000025490000}"/>
    <cellStyle name="SAPBEXinputData 6 2 2 4 2" xfId="28354" xr:uid="{6014FB31-84FA-49CE-9254-A83B113DED6F}"/>
    <cellStyle name="SAPBEXinputData 6 2 2 5" xfId="19465" xr:uid="{00000000-0005-0000-0000-000026490000}"/>
    <cellStyle name="SAPBEXinputData 6 2 2 5 2" xfId="28355" xr:uid="{BD1D0A87-0A2B-4C52-B286-8187BF102A50}"/>
    <cellStyle name="SAPBEXinputData 6 2 2 6" xfId="19466" xr:uid="{00000000-0005-0000-0000-000027490000}"/>
    <cellStyle name="SAPBEXinputData 6 2 3" xfId="19467" xr:uid="{00000000-0005-0000-0000-000028490000}"/>
    <cellStyle name="SAPBEXinputData 6 2 3 2" xfId="19468" xr:uid="{00000000-0005-0000-0000-000029490000}"/>
    <cellStyle name="SAPBEXinputData 6 2 3 2 2" xfId="19469" xr:uid="{00000000-0005-0000-0000-00002A490000}"/>
    <cellStyle name="SAPBEXinputData 6 2 3 2 3" xfId="19470" xr:uid="{00000000-0005-0000-0000-00002B490000}"/>
    <cellStyle name="SAPBEXinputData 6 2 3 3" xfId="19471" xr:uid="{00000000-0005-0000-0000-00002C490000}"/>
    <cellStyle name="SAPBEXinputData 6 2 3 3 2" xfId="19472" xr:uid="{00000000-0005-0000-0000-00002D490000}"/>
    <cellStyle name="SAPBEXinputData 6 2 3 3 3" xfId="28356" xr:uid="{894E5556-58FB-4A8F-81C6-F2C551F86A42}"/>
    <cellStyle name="SAPBEXinputData 6 2 3 4" xfId="19473" xr:uid="{00000000-0005-0000-0000-00002E490000}"/>
    <cellStyle name="SAPBEXinputData 6 2 4" xfId="19474" xr:uid="{00000000-0005-0000-0000-00002F490000}"/>
    <cellStyle name="SAPBEXinputData 6 2 4 2" xfId="19475" xr:uid="{00000000-0005-0000-0000-000030490000}"/>
    <cellStyle name="SAPBEXinputData 6 2 4 3" xfId="19476" xr:uid="{00000000-0005-0000-0000-000031490000}"/>
    <cellStyle name="SAPBEXinputData 6 2 5" xfId="19477" xr:uid="{00000000-0005-0000-0000-000032490000}"/>
    <cellStyle name="SAPBEXinputData 6 2 6" xfId="19478" xr:uid="{00000000-0005-0000-0000-000033490000}"/>
    <cellStyle name="SAPBEXinputData 6 2 6 2" xfId="28357" xr:uid="{AA6E9825-9F17-4859-A592-86B6906E692B}"/>
    <cellStyle name="SAPBEXinputData 6 2 7" xfId="19479" xr:uid="{00000000-0005-0000-0000-000034490000}"/>
    <cellStyle name="SAPBEXinputData 6 2 7 2" xfId="28358" xr:uid="{01C8E1C8-5E10-4B2E-A565-2A0ED01AC677}"/>
    <cellStyle name="SAPBEXinputData 6 2 8" xfId="19480" xr:uid="{00000000-0005-0000-0000-000035490000}"/>
    <cellStyle name="SAPBEXinputData 6 3" xfId="19481" xr:uid="{00000000-0005-0000-0000-000036490000}"/>
    <cellStyle name="SAPBEXinputData 6 3 2" xfId="19482" xr:uid="{00000000-0005-0000-0000-000037490000}"/>
    <cellStyle name="SAPBEXinputData 6 3 2 2" xfId="19483" xr:uid="{00000000-0005-0000-0000-000038490000}"/>
    <cellStyle name="SAPBEXinputData 6 3 2 3" xfId="19484" xr:uid="{00000000-0005-0000-0000-000039490000}"/>
    <cellStyle name="SAPBEXinputData 6 3 3" xfId="19485" xr:uid="{00000000-0005-0000-0000-00003A490000}"/>
    <cellStyle name="SAPBEXinputData 6 3 4" xfId="19486" xr:uid="{00000000-0005-0000-0000-00003B490000}"/>
    <cellStyle name="SAPBEXinputData 6 3 4 2" xfId="28359" xr:uid="{2A604675-3916-47F3-93B4-F195CA23D1BC}"/>
    <cellStyle name="SAPBEXinputData 6 3 5" xfId="19487" xr:uid="{00000000-0005-0000-0000-00003C490000}"/>
    <cellStyle name="SAPBEXinputData 6 3 5 2" xfId="28360" xr:uid="{7ADF7F98-A86C-4384-A43C-BE727CAD875A}"/>
    <cellStyle name="SAPBEXinputData 6 3 6" xfId="19488" xr:uid="{00000000-0005-0000-0000-00003D490000}"/>
    <cellStyle name="SAPBEXinputData 6 4" xfId="19489" xr:uid="{00000000-0005-0000-0000-00003E490000}"/>
    <cellStyle name="SAPBEXinputData 6 4 2" xfId="19490" xr:uid="{00000000-0005-0000-0000-00003F490000}"/>
    <cellStyle name="SAPBEXinputData 6 4 2 2" xfId="19491" xr:uid="{00000000-0005-0000-0000-000040490000}"/>
    <cellStyle name="SAPBEXinputData 6 4 2 3" xfId="19492" xr:uid="{00000000-0005-0000-0000-000041490000}"/>
    <cellStyle name="SAPBEXinputData 6 4 3" xfId="19493" xr:uid="{00000000-0005-0000-0000-000042490000}"/>
    <cellStyle name="SAPBEXinputData 6 4 3 2" xfId="19494" xr:uid="{00000000-0005-0000-0000-000043490000}"/>
    <cellStyle name="SAPBEXinputData 6 4 3 3" xfId="28361" xr:uid="{2F24F16B-BDEB-44F6-A81D-C03FF076EF1B}"/>
    <cellStyle name="SAPBEXinputData 6 4 4" xfId="19495" xr:uid="{00000000-0005-0000-0000-000044490000}"/>
    <cellStyle name="SAPBEXinputData 6 5" xfId="19496" xr:uid="{00000000-0005-0000-0000-000045490000}"/>
    <cellStyle name="SAPBEXinputData 6 5 2" xfId="19497" xr:uid="{00000000-0005-0000-0000-000046490000}"/>
    <cellStyle name="SAPBEXinputData 6 5 3" xfId="19498" xr:uid="{00000000-0005-0000-0000-000047490000}"/>
    <cellStyle name="SAPBEXinputData 6 6" xfId="19499" xr:uid="{00000000-0005-0000-0000-000048490000}"/>
    <cellStyle name="SAPBEXinputData 6 7" xfId="19500" xr:uid="{00000000-0005-0000-0000-000049490000}"/>
    <cellStyle name="SAPBEXinputData 6 7 2" xfId="28364" xr:uid="{B06D6D94-E400-4719-AAC6-106E88CC44B7}"/>
    <cellStyle name="SAPBEXinputData 6 8" xfId="19501" xr:uid="{00000000-0005-0000-0000-00004A490000}"/>
    <cellStyle name="SAPBEXinputData 6 8 2" xfId="28365" xr:uid="{876F69A8-9CE5-455E-9F88-7D0D7AC0A7BE}"/>
    <cellStyle name="SAPBEXinputData 6 9" xfId="19502" xr:uid="{00000000-0005-0000-0000-00004B490000}"/>
    <cellStyle name="SAPBEXinputData 7" xfId="19503" xr:uid="{00000000-0005-0000-0000-00004C490000}"/>
    <cellStyle name="SAPBEXinputData 7 2" xfId="19504" xr:uid="{00000000-0005-0000-0000-00004D490000}"/>
    <cellStyle name="SAPBEXinputData 7 2 2" xfId="19505" xr:uid="{00000000-0005-0000-0000-00004E490000}"/>
    <cellStyle name="SAPBEXinputData 7 2 2 2" xfId="19506" xr:uid="{00000000-0005-0000-0000-00004F490000}"/>
    <cellStyle name="SAPBEXinputData 7 2 2 3" xfId="19507" xr:uid="{00000000-0005-0000-0000-000050490000}"/>
    <cellStyle name="SAPBEXinputData 7 2 2 3 2" xfId="28366" xr:uid="{37539336-B565-4B16-BB49-2D6B8099B638}"/>
    <cellStyle name="SAPBEXinputData 7 2 2 4" xfId="19508" xr:uid="{00000000-0005-0000-0000-000051490000}"/>
    <cellStyle name="SAPBEXinputData 7 2 3" xfId="19509" xr:uid="{00000000-0005-0000-0000-000052490000}"/>
    <cellStyle name="SAPBEXinputData 7 2 4" xfId="19510" xr:uid="{00000000-0005-0000-0000-000053490000}"/>
    <cellStyle name="SAPBEXinputData 7 2 4 2" xfId="28367" xr:uid="{260D98C6-A39D-4017-9F99-63BA353F33AA}"/>
    <cellStyle name="SAPBEXinputData 7 2 5" xfId="19511" xr:uid="{00000000-0005-0000-0000-000054490000}"/>
    <cellStyle name="SAPBEXinputData 7 2 5 2" xfId="28368" xr:uid="{CCFA791F-CD5C-4C4F-8015-7D74C8307A1A}"/>
    <cellStyle name="SAPBEXinputData 7 2 6" xfId="19512" xr:uid="{00000000-0005-0000-0000-000055490000}"/>
    <cellStyle name="SAPBEXinputData 7 3" xfId="19513" xr:uid="{00000000-0005-0000-0000-000056490000}"/>
    <cellStyle name="SAPBEXinputData 7 3 2" xfId="19514" xr:uid="{00000000-0005-0000-0000-000057490000}"/>
    <cellStyle name="SAPBEXinputData 7 3 2 2" xfId="19515" xr:uid="{00000000-0005-0000-0000-000058490000}"/>
    <cellStyle name="SAPBEXinputData 7 3 2 3" xfId="19516" xr:uid="{00000000-0005-0000-0000-000059490000}"/>
    <cellStyle name="SAPBEXinputData 7 3 3" xfId="19517" xr:uid="{00000000-0005-0000-0000-00005A490000}"/>
    <cellStyle name="SAPBEXinputData 7 3 4" xfId="19518" xr:uid="{00000000-0005-0000-0000-00005B490000}"/>
    <cellStyle name="SAPBEXinputData 7 3 4 2" xfId="28369" xr:uid="{B893754E-BE45-4E01-8A4D-9D352E72BDA0}"/>
    <cellStyle name="SAPBEXinputData 7 3 5" xfId="19519" xr:uid="{00000000-0005-0000-0000-00005C490000}"/>
    <cellStyle name="SAPBEXinputData 7 3 5 2" xfId="28370" xr:uid="{5E903D11-5E7C-4248-B692-CEEB4F0637F4}"/>
    <cellStyle name="SAPBEXinputData 7 3 6" xfId="19520" xr:uid="{00000000-0005-0000-0000-00005D490000}"/>
    <cellStyle name="SAPBEXinputData 7 4" xfId="19521" xr:uid="{00000000-0005-0000-0000-00005E490000}"/>
    <cellStyle name="SAPBEXinputData 7 4 2" xfId="19522" xr:uid="{00000000-0005-0000-0000-00005F490000}"/>
    <cellStyle name="SAPBEXinputData 7 4 3" xfId="19523" xr:uid="{00000000-0005-0000-0000-000060490000}"/>
    <cellStyle name="SAPBEXinputData 7 5" xfId="19524" xr:uid="{00000000-0005-0000-0000-000061490000}"/>
    <cellStyle name="SAPBEXinputData 7 6" xfId="19525" xr:uid="{00000000-0005-0000-0000-000062490000}"/>
    <cellStyle name="SAPBEXinputData 7 6 2" xfId="28371" xr:uid="{308C842A-B366-44D5-A4CF-AF4D816677BF}"/>
    <cellStyle name="SAPBEXinputData 7 7" xfId="19526" xr:uid="{00000000-0005-0000-0000-000063490000}"/>
    <cellStyle name="SAPBEXinputData 7 7 2" xfId="28372" xr:uid="{6A2AE1C1-0978-4DA6-B5F2-390764F51C47}"/>
    <cellStyle name="SAPBEXinputData 7 8" xfId="19527" xr:uid="{00000000-0005-0000-0000-000064490000}"/>
    <cellStyle name="SAPBEXinputData 8" xfId="19528" xr:uid="{00000000-0005-0000-0000-000065490000}"/>
    <cellStyle name="SAPBEXinputData 8 2" xfId="19529" xr:uid="{00000000-0005-0000-0000-000066490000}"/>
    <cellStyle name="SAPBEXinputData 8 2 2" xfId="19530" xr:uid="{00000000-0005-0000-0000-000067490000}"/>
    <cellStyle name="SAPBEXinputData 8 2 3" xfId="28373" xr:uid="{5BE42B1A-E931-4453-841F-F275EAAAF97C}"/>
    <cellStyle name="SAPBEXinputData 8 3" xfId="19531" xr:uid="{00000000-0005-0000-0000-000068490000}"/>
    <cellStyle name="SAPBEXinputData 8 4" xfId="19532" xr:uid="{00000000-0005-0000-0000-000069490000}"/>
    <cellStyle name="SAPBEXinputData 8 4 2" xfId="20427" xr:uid="{00000000-0005-0000-0000-000069490000}"/>
    <cellStyle name="SAPBEXinputData 8 4 2 2" xfId="28813" xr:uid="{C51DA720-05E2-462E-B4E0-AA54C7D70008}"/>
    <cellStyle name="SAPBEXinputData 8 4 2 3" xfId="30221" xr:uid="{F461D51A-6E0F-4592-B7C2-4F764B39462D}"/>
    <cellStyle name="SAPBEXinputData 8 4 2 4" xfId="30742" xr:uid="{97759380-2F51-435B-BA2C-95D86662BC4D}"/>
    <cellStyle name="SAPBEXinputData 8 4 3" xfId="28374" xr:uid="{74AA42AF-B2CE-4432-A294-E55FC70A7FAD}"/>
    <cellStyle name="SAPBEXinputData 8 4 4" xfId="29766" xr:uid="{367979C3-AC02-40FD-8E04-A1C6155FAE84}"/>
    <cellStyle name="SAPBEXinputData 8 4 5" xfId="20829" xr:uid="{8F9403B2-9849-40A9-A137-EC3C4C812DB7}"/>
    <cellStyle name="SAPBEXinputData 8 5" xfId="19533" xr:uid="{00000000-0005-0000-0000-00006A490000}"/>
    <cellStyle name="SAPBEXinputData 8 5 2" xfId="28375" xr:uid="{05131ED3-376A-419C-9A6D-D4732CB780B1}"/>
    <cellStyle name="SAPBEXinputData 8 6" xfId="19534" xr:uid="{00000000-0005-0000-0000-00006B490000}"/>
    <cellStyle name="SAPBEXinputData 9" xfId="19535" xr:uid="{00000000-0005-0000-0000-00006C490000}"/>
    <cellStyle name="SAPBEXinputData 9 2" xfId="19536" xr:uid="{00000000-0005-0000-0000-00006D490000}"/>
    <cellStyle name="SAPBEXinputData 9 2 2" xfId="19537" xr:uid="{00000000-0005-0000-0000-00006E490000}"/>
    <cellStyle name="SAPBEXinputData 9 2 3" xfId="19538" xr:uid="{00000000-0005-0000-0000-00006F490000}"/>
    <cellStyle name="SAPBEXinputData 9 3" xfId="19539" xr:uid="{00000000-0005-0000-0000-000070490000}"/>
    <cellStyle name="SAPBEXinputData 9 4" xfId="19540" xr:uid="{00000000-0005-0000-0000-000071490000}"/>
    <cellStyle name="SAPBEXinputData 9 4 2" xfId="28376" xr:uid="{47FD1266-E99B-4488-9635-5CCA18C52CC7}"/>
    <cellStyle name="SAPBEXinputData 9 5" xfId="19541" xr:uid="{00000000-0005-0000-0000-000072490000}"/>
    <cellStyle name="SAPBEXinputData 9 5 2" xfId="28377" xr:uid="{B4B3E0BC-796D-42D8-9502-4BECEBEAD082}"/>
    <cellStyle name="SAPBEXinputData 9 6" xfId="19542" xr:uid="{00000000-0005-0000-0000-000073490000}"/>
    <cellStyle name="SAPBEXinputData_2010-2012 Program Workbook_Incent_FS" xfId="2729" xr:uid="{00000000-0005-0000-0000-00008B0A0000}"/>
    <cellStyle name="SAPBEXItemHeader" xfId="19543" xr:uid="{00000000-0005-0000-0000-000075490000}"/>
    <cellStyle name="SAPBEXItemHeader 2" xfId="19544" xr:uid="{00000000-0005-0000-0000-000076490000}"/>
    <cellStyle name="SAPBEXItemHeader 2 2" xfId="19545" xr:uid="{00000000-0005-0000-0000-000077490000}"/>
    <cellStyle name="SAPBEXItemHeader 2 2 2" xfId="20428" xr:uid="{00000000-0005-0000-0000-000077490000}"/>
    <cellStyle name="SAPBEXItemHeader 2 2 2 2" xfId="28814" xr:uid="{0CA878DC-44FD-4AEF-8FE5-77744432F393}"/>
    <cellStyle name="SAPBEXItemHeader 2 2 2 3" xfId="30222" xr:uid="{2D9253DE-282D-4617-8361-0C4A98DBCCA8}"/>
    <cellStyle name="SAPBEXItemHeader 2 2 2 4" xfId="30743" xr:uid="{3A027E59-280A-4827-BBF3-EFA722C20332}"/>
    <cellStyle name="SAPBEXItemHeader 2 2 2 5" xfId="31239" xr:uid="{C5219815-C57F-4773-B226-2ADE79242683}"/>
    <cellStyle name="SAPBEXItemHeader 2 2 2 6" xfId="31525" xr:uid="{E80BD044-A216-4CB8-8B44-855CEF787DC3}"/>
    <cellStyle name="SAPBEXItemHeader 2 2 3" xfId="28378" xr:uid="{F1EB899B-B0F5-4778-A76A-4CD6679A27A0}"/>
    <cellStyle name="SAPBEXItemHeader 2 2 4" xfId="29767" xr:uid="{7304C14E-E457-4C0D-8D90-2E2A08B91427}"/>
    <cellStyle name="SAPBEXItemHeader 2 2 5" xfId="26809" xr:uid="{B82AD555-60C6-406C-BFB3-E9E3E69E605F}"/>
    <cellStyle name="SAPBEXItemHeader 2 2 6" xfId="26482" xr:uid="{F42835CC-AE2E-46A1-8099-328006FBEBE8}"/>
    <cellStyle name="SAPBEXItemHeader 2 2 7" xfId="28974" xr:uid="{61145A2E-BC5E-4EC0-8C37-CCF585E5710F}"/>
    <cellStyle name="SAPBEXItemHeader 3" xfId="19546" xr:uid="{00000000-0005-0000-0000-000078490000}"/>
    <cellStyle name="SAPBEXItemHeader 3 2" xfId="20429" xr:uid="{00000000-0005-0000-0000-000078490000}"/>
    <cellStyle name="SAPBEXItemHeader 3 2 2" xfId="28815" xr:uid="{CCE0FFA9-DB25-49EA-819E-4C168D9A40F8}"/>
    <cellStyle name="SAPBEXItemHeader 3 2 3" xfId="30223" xr:uid="{FE10E320-ED60-443A-AD2A-A106219530CD}"/>
    <cellStyle name="SAPBEXItemHeader 3 2 4" xfId="30744" xr:uid="{2D01DC79-06DE-4945-97D5-A07880FE3846}"/>
    <cellStyle name="SAPBEXItemHeader 3 2 5" xfId="31240" xr:uid="{A3FC9E2A-3E3D-4FB4-A8C9-25C793E6933A}"/>
    <cellStyle name="SAPBEXItemHeader 3 2 6" xfId="31526" xr:uid="{8452B498-825B-4475-AB39-1847F0D69325}"/>
    <cellStyle name="SAPBEXItemHeader 3 3" xfId="28379" xr:uid="{9C2EE486-A090-426A-BF12-35BC07498797}"/>
    <cellStyle name="SAPBEXItemHeader 3 4" xfId="29768" xr:uid="{621325F0-8356-4B86-AF3F-861A0E10ADD1}"/>
    <cellStyle name="SAPBEXItemHeader 3 5" xfId="26839" xr:uid="{876812F8-859C-44E9-B8C5-0DD08EFBC8F9}"/>
    <cellStyle name="SAPBEXItemHeader 3 6" xfId="20798" xr:uid="{5456C43A-484C-4470-A768-BAF8046E822F}"/>
    <cellStyle name="SAPBEXItemHeader 3 7" xfId="28973" xr:uid="{209D3860-4114-42D9-BFC0-25AB7DB52D36}"/>
    <cellStyle name="SAPBEXItemHeader 4" xfId="19547" xr:uid="{00000000-0005-0000-0000-000079490000}"/>
    <cellStyle name="SAPBEXresData" xfId="2730" xr:uid="{00000000-0005-0000-0000-00008C0A0000}"/>
    <cellStyle name="SAPBEXresData 10" xfId="27793" xr:uid="{4BC603A4-0C82-4C97-A93C-B86F1F7BB282}"/>
    <cellStyle name="SAPBEXresData 11" xfId="29303" xr:uid="{CF28FB56-CBC6-47CC-B7C3-5BFBE0FA6E45}"/>
    <cellStyle name="SAPBEXresData 2" xfId="2731" xr:uid="{00000000-0005-0000-0000-00008D0A0000}"/>
    <cellStyle name="SAPBEXresData 2 10" xfId="29304" xr:uid="{C4531C37-AE68-4E58-88D1-27368DE3152B}"/>
    <cellStyle name="SAPBEXresData 2 2" xfId="19550" xr:uid="{00000000-0005-0000-0000-00007C490000}"/>
    <cellStyle name="SAPBEXresData 2 2 2" xfId="19551" xr:uid="{00000000-0005-0000-0000-00007D490000}"/>
    <cellStyle name="SAPBEXresData 2 2 2 2" xfId="20430" xr:uid="{00000000-0005-0000-0000-00007D490000}"/>
    <cellStyle name="SAPBEXresData 2 2 2 2 2" xfId="28816" xr:uid="{71C39359-89F8-4BAB-8D21-6FF09E38D3D3}"/>
    <cellStyle name="SAPBEXresData 2 2 2 2 3" xfId="30224" xr:uid="{34BCD627-9ACA-4993-BFC9-66809DAB95DC}"/>
    <cellStyle name="SAPBEXresData 2 2 2 2 4" xfId="30745" xr:uid="{59AF958B-BE14-4465-B5A7-536DDC85847F}"/>
    <cellStyle name="SAPBEXresData 2 2 2 2 5" xfId="31241" xr:uid="{0E39C33D-1FBE-4504-9483-F8220088373D}"/>
    <cellStyle name="SAPBEXresData 2 2 2 2 6" xfId="31527" xr:uid="{5A5D942A-50EB-4EFE-BBF5-58A982FE26A8}"/>
    <cellStyle name="SAPBEXresData 2 2 2 3" xfId="29769" xr:uid="{40EFC732-358B-4999-A54B-6B5C8DEF29DE}"/>
    <cellStyle name="SAPBEXresData 2 2 2 4" xfId="26836" xr:uid="{0246A49F-ACD6-4770-991B-74F090198CA2}"/>
    <cellStyle name="SAPBEXresData 2 2 2 5" xfId="29035" xr:uid="{D24F5349-FEDF-49F0-94B2-DF8D184C7676}"/>
    <cellStyle name="SAPBEXresData 2 2 2 6" xfId="26481" xr:uid="{1253E6E1-D33D-4E68-A244-844F636D90DE}"/>
    <cellStyle name="SAPBEXresData 2 3" xfId="19552" xr:uid="{00000000-0005-0000-0000-00007E490000}"/>
    <cellStyle name="SAPBEXresData 2 3 2" xfId="20431" xr:uid="{00000000-0005-0000-0000-00007E490000}"/>
    <cellStyle name="SAPBEXresData 2 3 2 2" xfId="28817" xr:uid="{B793AF2C-CA6E-46A4-B6AE-5F9470C7B405}"/>
    <cellStyle name="SAPBEXresData 2 3 2 3" xfId="30225" xr:uid="{CD11B32E-3720-44AF-96A8-2CFA20E160CE}"/>
    <cellStyle name="SAPBEXresData 2 3 2 4" xfId="30746" xr:uid="{77E0C426-AF1A-495C-82E4-8A371A15AF91}"/>
    <cellStyle name="SAPBEXresData 2 3 2 5" xfId="31242" xr:uid="{A19F7738-11B1-4DC7-8022-5BEB65F07311}"/>
    <cellStyle name="SAPBEXresData 2 3 2 6" xfId="31528" xr:uid="{11207924-5EBC-4614-8B39-45B3BB93A4D3}"/>
    <cellStyle name="SAPBEXresData 2 3 3" xfId="29770" xr:uid="{18A10FB6-8B4A-4123-B03D-538F7F647D20}"/>
    <cellStyle name="SAPBEXresData 2 3 4" xfId="26835" xr:uid="{F0847150-D444-4F1A-B275-7772DD7375F5}"/>
    <cellStyle name="SAPBEXresData 2 3 5" xfId="29034" xr:uid="{89CBA640-E53B-4255-A8B9-3829CB0E75E5}"/>
    <cellStyle name="SAPBEXresData 2 3 6" xfId="26480" xr:uid="{40333751-77AC-4DDD-BB2F-D29687199C55}"/>
    <cellStyle name="SAPBEXresData 2 4" xfId="19553" xr:uid="{00000000-0005-0000-0000-00007F490000}"/>
    <cellStyle name="SAPBEXresData 2 5" xfId="19549" xr:uid="{00000000-0005-0000-0000-00007B490000}"/>
    <cellStyle name="SAPBEXresData 2 6" xfId="20890" xr:uid="{9D1292D0-FA9C-4AAF-81C3-F4B7DE1F4403}"/>
    <cellStyle name="SAPBEXresData 2 7" xfId="27931" xr:uid="{D9A8D63D-4A43-412C-99E6-7CC65FB2218B}"/>
    <cellStyle name="SAPBEXresData 2 8" xfId="29404" xr:uid="{71437A24-4338-46AC-81ED-1AB9491602A4}"/>
    <cellStyle name="SAPBEXresData 2 9" xfId="27794" xr:uid="{30589E42-DCFD-49B1-85DB-A66BE02CA3D6}"/>
    <cellStyle name="SAPBEXresData 3" xfId="19554" xr:uid="{00000000-0005-0000-0000-000080490000}"/>
    <cellStyle name="SAPBEXresData 3 2" xfId="19555" xr:uid="{00000000-0005-0000-0000-000081490000}"/>
    <cellStyle name="SAPBEXresData 3 3" xfId="19556" xr:uid="{00000000-0005-0000-0000-000082490000}"/>
    <cellStyle name="SAPBEXresData 3 3 2" xfId="20432" xr:uid="{00000000-0005-0000-0000-000082490000}"/>
    <cellStyle name="SAPBEXresData 3 3 2 2" xfId="28818" xr:uid="{5DE48DF6-9B81-4CBD-9906-AA4338183482}"/>
    <cellStyle name="SAPBEXresData 3 3 2 3" xfId="30226" xr:uid="{2DF3BB8F-C29C-445C-9D71-14B10E86F2AE}"/>
    <cellStyle name="SAPBEXresData 3 3 2 4" xfId="30747" xr:uid="{31F692D6-4DB2-4B27-BEE0-29202FFBF461}"/>
    <cellStyle name="SAPBEXresData 3 3 2 5" xfId="31243" xr:uid="{A4924660-885C-4FF4-8ECB-6582C43475A9}"/>
    <cellStyle name="SAPBEXresData 3 3 2 6" xfId="31529" xr:uid="{1B9F61BD-3CC0-4062-B661-6BE4DDC2EDF3}"/>
    <cellStyle name="SAPBEXresData 3 3 3" xfId="29771" xr:uid="{7B1E25F8-01D2-4841-BC9D-9996EF68F0A8}"/>
    <cellStyle name="SAPBEXresData 3 3 4" xfId="26802" xr:uid="{88855523-C2C3-43E2-B6C6-A34EAA8194A1}"/>
    <cellStyle name="SAPBEXresData 3 3 5" xfId="29033" xr:uid="{4877535A-4FF0-4113-8A03-B9568B5D165A}"/>
    <cellStyle name="SAPBEXresData 3 3 6" xfId="26479" xr:uid="{65C5F214-E39F-40CC-B5EC-F7EACF4F0B8E}"/>
    <cellStyle name="SAPBEXresData 3 4" xfId="19557" xr:uid="{00000000-0005-0000-0000-000083490000}"/>
    <cellStyle name="SAPBEXresData 3 4 2" xfId="20433" xr:uid="{00000000-0005-0000-0000-000083490000}"/>
    <cellStyle name="SAPBEXresData 3 4 2 2" xfId="28819" xr:uid="{39957350-82FA-46B3-97EB-40E79D4CF58A}"/>
    <cellStyle name="SAPBEXresData 3 4 2 3" xfId="30227" xr:uid="{12B1684F-33D5-464A-8EE8-3C24F902D281}"/>
    <cellStyle name="SAPBEXresData 3 4 2 4" xfId="30748" xr:uid="{6FC04A1F-D7C4-4013-B157-B0B0D2AEFD15}"/>
    <cellStyle name="SAPBEXresData 3 4 2 5" xfId="31244" xr:uid="{066D9727-1D05-4528-B254-363FB98A7E88}"/>
    <cellStyle name="SAPBEXresData 3 4 2 6" xfId="31530" xr:uid="{3717E796-EB02-4FD0-8E6A-9A707EED7780}"/>
    <cellStyle name="SAPBEXresData 3 4 3" xfId="29772" xr:uid="{00FCE329-7600-4262-81DA-462F47E3C6ED}"/>
    <cellStyle name="SAPBEXresData 3 4 4" xfId="26804" xr:uid="{798767A2-F63D-4E96-99DD-814B7E8221C9}"/>
    <cellStyle name="SAPBEXresData 3 4 5" xfId="29032" xr:uid="{058C4A8D-D99B-4CC6-8A6C-D56F7DB89848}"/>
    <cellStyle name="SAPBEXresData 3 4 6" xfId="20797" xr:uid="{44D5D655-D98C-40C3-BCE9-08ADF8EFE2D5}"/>
    <cellStyle name="SAPBEXresData 3 5" xfId="19558" xr:uid="{00000000-0005-0000-0000-000084490000}"/>
    <cellStyle name="SAPBEXresData 4" xfId="19559" xr:uid="{00000000-0005-0000-0000-000085490000}"/>
    <cellStyle name="SAPBEXresData 4 2" xfId="19560" xr:uid="{00000000-0005-0000-0000-000086490000}"/>
    <cellStyle name="SAPBEXresData 4 2 2" xfId="20434" xr:uid="{00000000-0005-0000-0000-000086490000}"/>
    <cellStyle name="SAPBEXresData 4 2 2 2" xfId="28820" xr:uid="{8BD277C8-C1FE-44C0-BE27-F83443D6AAC6}"/>
    <cellStyle name="SAPBEXresData 4 2 2 3" xfId="30228" xr:uid="{035B2705-B137-4C38-AEBD-897DDFFD7487}"/>
    <cellStyle name="SAPBEXresData 4 2 2 4" xfId="30749" xr:uid="{A650616E-8990-4026-ADFE-9E1B4466C0BD}"/>
    <cellStyle name="SAPBEXresData 4 2 2 5" xfId="31245" xr:uid="{D033913F-52E6-4AC6-A50A-7EDAB3AEF0D2}"/>
    <cellStyle name="SAPBEXresData 4 2 2 6" xfId="31531" xr:uid="{76FA8923-D2F9-4CAF-AE43-E7AFE0F07F73}"/>
    <cellStyle name="SAPBEXresData 4 2 3" xfId="29773" xr:uid="{6693262C-A007-4D88-8775-29530E23467A}"/>
    <cellStyle name="SAPBEXresData 4 2 4" xfId="26834" xr:uid="{DD1CFC97-C084-4878-9F2C-AFBE27AE9691}"/>
    <cellStyle name="SAPBEXresData 4 2 5" xfId="29031" xr:uid="{75FB55FA-3FCA-4F99-A77C-506AC9558FBC}"/>
    <cellStyle name="SAPBEXresData 4 2 6" xfId="26478" xr:uid="{3D152187-7D6B-4CFD-86C6-270D8CFF35E4}"/>
    <cellStyle name="SAPBEXresData 5" xfId="19561" xr:uid="{00000000-0005-0000-0000-000087490000}"/>
    <cellStyle name="SAPBEXresData 5 2" xfId="20435" xr:uid="{00000000-0005-0000-0000-000087490000}"/>
    <cellStyle name="SAPBEXresData 5 2 2" xfId="28821" xr:uid="{838D08F1-9366-427B-A01A-881A96B17460}"/>
    <cellStyle name="SAPBEXresData 5 2 3" xfId="30229" xr:uid="{41802E6E-C9B0-4C6E-9801-9E3DB09C1A0C}"/>
    <cellStyle name="SAPBEXresData 5 2 4" xfId="30750" xr:uid="{AE0EFCF0-81FA-466F-8E06-650216DA0C07}"/>
    <cellStyle name="SAPBEXresData 5 2 5" xfId="31246" xr:uid="{B2D4E076-2F11-4245-9F55-9E378184F8D2}"/>
    <cellStyle name="SAPBEXresData 5 2 6" xfId="31532" xr:uid="{854B1C55-5ED1-4FC4-9516-A80356CD6420}"/>
    <cellStyle name="SAPBEXresData 5 3" xfId="29774" xr:uid="{2DFAF499-A8CC-4019-A0ED-7196A4400F24}"/>
    <cellStyle name="SAPBEXresData 5 4" xfId="26808" xr:uid="{F210DB01-736F-482F-ADC1-29DC521BECB6}"/>
    <cellStyle name="SAPBEXresData 5 5" xfId="29014" xr:uid="{DCD8DB1B-1FFB-40A2-AEF9-5D850076F16D}"/>
    <cellStyle name="SAPBEXresData 5 6" xfId="20796" xr:uid="{10B42EBB-7FD0-46BD-B13F-E9480140F3BE}"/>
    <cellStyle name="SAPBEXresData 6" xfId="19562" xr:uid="{00000000-0005-0000-0000-000088490000}"/>
    <cellStyle name="SAPBEXresData 7" xfId="19548" xr:uid="{00000000-0005-0000-0000-00007A490000}"/>
    <cellStyle name="SAPBEXresData 8" xfId="27932" xr:uid="{2889BBA7-807E-48C2-9012-0854BF7EFE15}"/>
    <cellStyle name="SAPBEXresData 9" xfId="29405" xr:uid="{90DC6B7D-D11F-4C2C-8F3F-C7E0195A1338}"/>
    <cellStyle name="SAPBEXresDataEmph" xfId="2732" xr:uid="{00000000-0005-0000-0000-00008E0A0000}"/>
    <cellStyle name="SAPBEXresDataEmph 10" xfId="27795" xr:uid="{1F5ED14A-E511-40D9-B975-11A0B7925E5D}"/>
    <cellStyle name="SAPBEXresDataEmph 11" xfId="29305" xr:uid="{88F4F6E1-AD72-4269-883E-2AB0BE83EA6D}"/>
    <cellStyle name="SAPBEXresDataEmph 2" xfId="2733" xr:uid="{00000000-0005-0000-0000-00008F0A0000}"/>
    <cellStyle name="SAPBEXresDataEmph 2 10" xfId="29306" xr:uid="{5F24B4C8-D758-4049-9830-28385BC9FC1E}"/>
    <cellStyle name="SAPBEXresDataEmph 2 2" xfId="19565" xr:uid="{00000000-0005-0000-0000-00008B490000}"/>
    <cellStyle name="SAPBEXresDataEmph 2 2 2" xfId="19566" xr:uid="{00000000-0005-0000-0000-00008C490000}"/>
    <cellStyle name="SAPBEXresDataEmph 2 2 2 2" xfId="20436" xr:uid="{00000000-0005-0000-0000-00008C490000}"/>
    <cellStyle name="SAPBEXresDataEmph 2 2 2 2 2" xfId="28822" xr:uid="{7D56417B-247D-41D3-9C3C-3FB7D69A91F1}"/>
    <cellStyle name="SAPBEXresDataEmph 2 2 2 2 3" xfId="30230" xr:uid="{B88B71F8-85D6-414E-82B0-C3649F9B6780}"/>
    <cellStyle name="SAPBEXresDataEmph 2 2 2 2 4" xfId="30751" xr:uid="{90915172-B217-4A6F-871B-E5B7E141436E}"/>
    <cellStyle name="SAPBEXresDataEmph 2 2 2 3" xfId="28380" xr:uid="{BB9B8CC2-3569-4C36-8341-15D419D51F74}"/>
    <cellStyle name="SAPBEXresDataEmph 2 2 2 4" xfId="29775" xr:uid="{AF8EC951-1301-4AA0-9BD7-7C50089633A2}"/>
    <cellStyle name="SAPBEXresDataEmph 2 2 2 5" xfId="28500" xr:uid="{1268CF94-9787-4BE4-AABF-9C3E51892E5B}"/>
    <cellStyle name="SAPBEXresDataEmph 2 3" xfId="19567" xr:uid="{00000000-0005-0000-0000-00008D490000}"/>
    <cellStyle name="SAPBEXresDataEmph 2 3 2" xfId="20437" xr:uid="{00000000-0005-0000-0000-00008D490000}"/>
    <cellStyle name="SAPBEXresDataEmph 2 3 2 2" xfId="28823" xr:uid="{F9BC3AA4-D95E-4379-9EB2-B1D0993AF0C8}"/>
    <cellStyle name="SAPBEXresDataEmph 2 3 2 3" xfId="30231" xr:uid="{B3B16E06-34BA-4890-9A04-00B6ED99E539}"/>
    <cellStyle name="SAPBEXresDataEmph 2 3 2 4" xfId="30752" xr:uid="{3F411307-4FD8-4C5A-B151-995BE05C1ABD}"/>
    <cellStyle name="SAPBEXresDataEmph 2 3 3" xfId="28381" xr:uid="{10D5A0F7-EBF5-4533-9F8C-F8A5B3C082DD}"/>
    <cellStyle name="SAPBEXresDataEmph 2 3 4" xfId="29776" xr:uid="{8C7B90B5-EA5B-47AA-B2B2-747884F48764}"/>
    <cellStyle name="SAPBEXresDataEmph 2 3 5" xfId="28490" xr:uid="{DD423930-3BF0-429D-A85E-9C801E273C6E}"/>
    <cellStyle name="SAPBEXresDataEmph 2 4" xfId="19568" xr:uid="{00000000-0005-0000-0000-00008E490000}"/>
    <cellStyle name="SAPBEXresDataEmph 2 5" xfId="19564" xr:uid="{00000000-0005-0000-0000-00008A490000}"/>
    <cellStyle name="SAPBEXresDataEmph 2 6" xfId="20891" xr:uid="{DF31BF32-23BB-482B-B869-9CDC35AE2885}"/>
    <cellStyle name="SAPBEXresDataEmph 2 7" xfId="27929" xr:uid="{2BBA7EC7-1BDE-4502-8AB2-59B9A95A63A2}"/>
    <cellStyle name="SAPBEXresDataEmph 2 8" xfId="29402" xr:uid="{605A5748-E6FC-49C9-AAB0-27292FE2D88B}"/>
    <cellStyle name="SAPBEXresDataEmph 2 9" xfId="27796" xr:uid="{9875A0F6-9670-49D5-92C0-5E1CCA13DB3C}"/>
    <cellStyle name="SAPBEXresDataEmph 3" xfId="19569" xr:uid="{00000000-0005-0000-0000-00008F490000}"/>
    <cellStyle name="SAPBEXresDataEmph 3 2" xfId="19570" xr:uid="{00000000-0005-0000-0000-000090490000}"/>
    <cellStyle name="SAPBEXresDataEmph 3 3" xfId="19571" xr:uid="{00000000-0005-0000-0000-000091490000}"/>
    <cellStyle name="SAPBEXresDataEmph 3 3 2" xfId="20438" xr:uid="{00000000-0005-0000-0000-000091490000}"/>
    <cellStyle name="SAPBEXresDataEmph 3 3 2 2" xfId="28824" xr:uid="{FE692F41-CFF7-476B-AA4F-747D9CFFC84E}"/>
    <cellStyle name="SAPBEXresDataEmph 3 3 2 3" xfId="30232" xr:uid="{6B13BFAC-998A-4C38-A272-87E2C05DB6CA}"/>
    <cellStyle name="SAPBEXresDataEmph 3 3 2 4" xfId="30753" xr:uid="{717AB136-4EB9-455E-903C-D27E56161EE3}"/>
    <cellStyle name="SAPBEXresDataEmph 3 3 2 5" xfId="31247" xr:uid="{DD9696BA-52B8-4C96-A6A0-3794851EECB6}"/>
    <cellStyle name="SAPBEXresDataEmph 3 3 2 6" xfId="31533" xr:uid="{D9D13016-9D5E-4233-ACCA-35D4D66CB51A}"/>
    <cellStyle name="SAPBEXresDataEmph 3 3 3" xfId="29777" xr:uid="{A2449A06-BD6F-4F16-A880-F1633A7876A6}"/>
    <cellStyle name="SAPBEXresDataEmph 3 3 4" xfId="28499" xr:uid="{CB4FC73E-CF73-4F77-95E6-84CB93ED3E53}"/>
    <cellStyle name="SAPBEXresDataEmph 3 3 5" xfId="29030" xr:uid="{606E2C90-3028-464A-AE16-81E4AAD1501B}"/>
    <cellStyle name="SAPBEXresDataEmph 3 3 6" xfId="20795" xr:uid="{5C05FFA9-9A72-4D35-AC6B-C454EF52AC35}"/>
    <cellStyle name="SAPBEXresDataEmph 3 4" xfId="19572" xr:uid="{00000000-0005-0000-0000-000092490000}"/>
    <cellStyle name="SAPBEXresDataEmph 3 4 2" xfId="20439" xr:uid="{00000000-0005-0000-0000-000092490000}"/>
    <cellStyle name="SAPBEXresDataEmph 3 4 2 2" xfId="28825" xr:uid="{5C80585E-3346-453E-9C5D-29D142D6DA59}"/>
    <cellStyle name="SAPBEXresDataEmph 3 4 2 3" xfId="30233" xr:uid="{50ECF60C-7FBC-4A40-A3AA-D6A7F56A5197}"/>
    <cellStyle name="SAPBEXresDataEmph 3 4 2 4" xfId="30754" xr:uid="{5D8F5C95-CD55-4CD5-AA6A-8EABA43E7343}"/>
    <cellStyle name="SAPBEXresDataEmph 3 4 2 5" xfId="31248" xr:uid="{A8CC43E2-45E3-48E0-A644-48F3097A74E7}"/>
    <cellStyle name="SAPBEXresDataEmph 3 4 2 6" xfId="31534" xr:uid="{E877BD1F-DD24-44F1-9DF5-C0B7BC00A66E}"/>
    <cellStyle name="SAPBEXresDataEmph 3 4 3" xfId="29778" xr:uid="{AB8890D0-7C9B-4BB0-916F-D6839554B66C}"/>
    <cellStyle name="SAPBEXresDataEmph 3 4 4" xfId="28478" xr:uid="{E5696091-1F3A-45C7-A226-E915C7A85827}"/>
    <cellStyle name="SAPBEXresDataEmph 3 4 5" xfId="29029" xr:uid="{07B5B1F4-C73E-4508-B308-8E59DEA4CFB3}"/>
    <cellStyle name="SAPBEXresDataEmph 3 4 6" xfId="26477" xr:uid="{A9CC3510-D05D-4E10-BABD-DAF024862EE8}"/>
    <cellStyle name="SAPBEXresDataEmph 3 5" xfId="19573" xr:uid="{00000000-0005-0000-0000-000093490000}"/>
    <cellStyle name="SAPBEXresDataEmph 4" xfId="19574" xr:uid="{00000000-0005-0000-0000-000094490000}"/>
    <cellStyle name="SAPBEXresDataEmph 4 2" xfId="19575" xr:uid="{00000000-0005-0000-0000-000095490000}"/>
    <cellStyle name="SAPBEXresDataEmph 4 2 2" xfId="20440" xr:uid="{00000000-0005-0000-0000-000095490000}"/>
    <cellStyle name="SAPBEXresDataEmph 4 2 2 2" xfId="28826" xr:uid="{4C4A85BB-9419-4007-81B8-E7C4781403B9}"/>
    <cellStyle name="SAPBEXresDataEmph 4 2 2 3" xfId="30234" xr:uid="{4C5404E7-A20D-4ACC-A751-CF1CC9989079}"/>
    <cellStyle name="SAPBEXresDataEmph 4 2 2 4" xfId="30755" xr:uid="{BE30433F-60CF-4D05-B251-768D1D7D7FE9}"/>
    <cellStyle name="SAPBEXresDataEmph 4 2 2 5" xfId="31249" xr:uid="{14A29A83-2E0B-4372-B5B0-B280819E7663}"/>
    <cellStyle name="SAPBEXresDataEmph 4 2 2 6" xfId="31535" xr:uid="{A020F47C-3E56-4EDB-B36C-F0F51D0255F8}"/>
    <cellStyle name="SAPBEXresDataEmph 4 2 3" xfId="29779" xr:uid="{CA495EAC-7EA3-4A0C-B63D-983C9C0D56B9}"/>
    <cellStyle name="SAPBEXresDataEmph 4 2 4" xfId="20658" xr:uid="{EB5EA3C6-2073-4E65-AF87-6D8A6AB075CE}"/>
    <cellStyle name="SAPBEXresDataEmph 4 2 5" xfId="29004" xr:uid="{3B3CA730-D792-40D0-9C6C-0DE9C5C86F34}"/>
    <cellStyle name="SAPBEXresDataEmph 4 2 6" xfId="26476" xr:uid="{84D1B5B9-F1D5-41D5-B8E0-1FFDB593F84F}"/>
    <cellStyle name="SAPBEXresDataEmph 5" xfId="19576" xr:uid="{00000000-0005-0000-0000-000096490000}"/>
    <cellStyle name="SAPBEXresDataEmph 5 2" xfId="20441" xr:uid="{00000000-0005-0000-0000-000096490000}"/>
    <cellStyle name="SAPBEXresDataEmph 5 2 2" xfId="28827" xr:uid="{6D3909FC-3662-414B-B463-854ED9EFE7E0}"/>
    <cellStyle name="SAPBEXresDataEmph 5 2 3" xfId="30235" xr:uid="{4BF23159-9611-4E8B-A151-032C0AECB483}"/>
    <cellStyle name="SAPBEXresDataEmph 5 2 4" xfId="30756" xr:uid="{538905BF-188F-456B-B877-AD9C50C6F2E5}"/>
    <cellStyle name="SAPBEXresDataEmph 5 2 5" xfId="31250" xr:uid="{08EB83C1-1719-4C0E-BD51-F80C6369C987}"/>
    <cellStyle name="SAPBEXresDataEmph 5 2 6" xfId="31536" xr:uid="{F42E93FC-434C-473F-BBB0-3F1F8E92D2EA}"/>
    <cellStyle name="SAPBEXresDataEmph 5 3" xfId="29780" xr:uid="{7AE1EB75-D6AF-40DF-930E-FE9015398BF9}"/>
    <cellStyle name="SAPBEXresDataEmph 5 4" xfId="20917" xr:uid="{FFF1F197-DA16-401C-AC78-41F025E5A319}"/>
    <cellStyle name="SAPBEXresDataEmph 5 5" xfId="29028" xr:uid="{14EB78D5-7C9B-4772-BF73-3E0B89D02572}"/>
    <cellStyle name="SAPBEXresDataEmph 5 6" xfId="20794" xr:uid="{3C269C6F-00C2-420F-AEEB-F20F46BBA5A6}"/>
    <cellStyle name="SAPBEXresDataEmph 6" xfId="19577" xr:uid="{00000000-0005-0000-0000-000097490000}"/>
    <cellStyle name="SAPBEXresDataEmph 7" xfId="19563" xr:uid="{00000000-0005-0000-0000-000089490000}"/>
    <cellStyle name="SAPBEXresDataEmph 8" xfId="27930" xr:uid="{D6A60707-BAE5-41C8-9482-11BBC6E7C9ED}"/>
    <cellStyle name="SAPBEXresDataEmph 9" xfId="29394" xr:uid="{2576EEE7-4EBD-4587-9F02-8EF40A834257}"/>
    <cellStyle name="SAPBEXresExc1" xfId="2734" xr:uid="{00000000-0005-0000-0000-0000900A0000}"/>
    <cellStyle name="SAPBEXresExc1 2" xfId="19579" xr:uid="{00000000-0005-0000-0000-000099490000}"/>
    <cellStyle name="SAPBEXresExc1 2 2" xfId="19580" xr:uid="{00000000-0005-0000-0000-00009A490000}"/>
    <cellStyle name="SAPBEXresExc1 2 3" xfId="28382" xr:uid="{07AB26B3-1E8C-4713-99E8-E442F11A6061}"/>
    <cellStyle name="SAPBEXresExc1 2 4" xfId="29782" xr:uid="{07554647-4EF7-4D7E-B290-6B84E7BFA0E6}"/>
    <cellStyle name="SAPBEXresExc1 2 5" xfId="29017" xr:uid="{CEC5AF67-BEBC-4EF7-A280-77771B93BF8F}"/>
    <cellStyle name="SAPBEXresExc1 3" xfId="19581" xr:uid="{00000000-0005-0000-0000-00009B490000}"/>
    <cellStyle name="SAPBEXresExc1 4" xfId="19578" xr:uid="{00000000-0005-0000-0000-000098490000}"/>
    <cellStyle name="SAPBEXresExc1 5" xfId="20892" xr:uid="{34B16D7F-D0B5-4EA4-8625-8973A7DFF537}"/>
    <cellStyle name="SAPBEXresExc1 6" xfId="27928" xr:uid="{6D1C566B-E21A-4CDB-891C-2DEB392FF4D6}"/>
    <cellStyle name="SAPBEXresExc1 7" xfId="27797" xr:uid="{396D7990-D559-48FD-8DC5-C2B25C3F756A}"/>
    <cellStyle name="SAPBEXresExc1Emph" xfId="2735" xr:uid="{00000000-0005-0000-0000-0000910A0000}"/>
    <cellStyle name="SAPBEXresExc1Emph 2" xfId="19583" xr:uid="{00000000-0005-0000-0000-00009D490000}"/>
    <cellStyle name="SAPBEXresExc1Emph 2 2" xfId="19584" xr:uid="{00000000-0005-0000-0000-00009E490000}"/>
    <cellStyle name="SAPBEXresExc1Emph 2 3" xfId="28383" xr:uid="{9F7A0301-9314-475C-92BC-C6995C51E49C}"/>
    <cellStyle name="SAPBEXresExc1Emph 2 4" xfId="29784" xr:uid="{72DA7675-6D27-4832-8F61-6F7E2471C012}"/>
    <cellStyle name="SAPBEXresExc1Emph 2 5" xfId="28995" xr:uid="{9F1D8BB0-CBB2-4163-A0A6-6AA786E50AC3}"/>
    <cellStyle name="SAPBEXresExc1Emph 3" xfId="19585" xr:uid="{00000000-0005-0000-0000-00009F490000}"/>
    <cellStyle name="SAPBEXresExc1Emph 4" xfId="19582" xr:uid="{00000000-0005-0000-0000-00009C490000}"/>
    <cellStyle name="SAPBEXresExc1Emph 5" xfId="20893" xr:uid="{79417840-79EF-4BF4-AE0C-58408EC4DA39}"/>
    <cellStyle name="SAPBEXresExc1Emph 6" xfId="27927" xr:uid="{23D88A4E-AB8E-404D-A787-56C207D8FB6E}"/>
    <cellStyle name="SAPBEXresExc1Emph 7" xfId="27798" xr:uid="{275A0B4E-CC0C-41B3-AC56-7E957CE42FFD}"/>
    <cellStyle name="SAPBEXresExc2" xfId="2736" xr:uid="{00000000-0005-0000-0000-0000920A0000}"/>
    <cellStyle name="SAPBEXresExc2 2" xfId="19587" xr:uid="{00000000-0005-0000-0000-0000A1490000}"/>
    <cellStyle name="SAPBEXresExc2 2 2" xfId="19588" xr:uid="{00000000-0005-0000-0000-0000A2490000}"/>
    <cellStyle name="SAPBEXresExc2 2 3" xfId="28384" xr:uid="{C3A3E20C-663A-4453-818D-E1599379432E}"/>
    <cellStyle name="SAPBEXresExc2 2 4" xfId="29788" xr:uid="{DF14D8D8-0692-42AF-901D-3F01F147CAD3}"/>
    <cellStyle name="SAPBEXresExc2 2 5" xfId="28999" xr:uid="{3FEAD81D-3792-4823-AC1D-C79AB574BB64}"/>
    <cellStyle name="SAPBEXresExc2 3" xfId="19589" xr:uid="{00000000-0005-0000-0000-0000A3490000}"/>
    <cellStyle name="SAPBEXresExc2 4" xfId="19586" xr:uid="{00000000-0005-0000-0000-0000A0490000}"/>
    <cellStyle name="SAPBEXresExc2 5" xfId="20894" xr:uid="{FF69E7A1-2B28-42E2-B698-D43E91335DE5}"/>
    <cellStyle name="SAPBEXresExc2 6" xfId="27926" xr:uid="{93E9EECC-5050-4617-8949-6567B10916C6}"/>
    <cellStyle name="SAPBEXresExc2 7" xfId="27799" xr:uid="{417F0DC0-F050-4529-B6B2-3764593AB6C1}"/>
    <cellStyle name="SAPBEXresExc2Emph" xfId="2737" xr:uid="{00000000-0005-0000-0000-0000930A0000}"/>
    <cellStyle name="SAPBEXresExc2Emph 2" xfId="19591" xr:uid="{00000000-0005-0000-0000-0000A5490000}"/>
    <cellStyle name="SAPBEXresExc2Emph 2 2" xfId="19592" xr:uid="{00000000-0005-0000-0000-0000A6490000}"/>
    <cellStyle name="SAPBEXresExc2Emph 2 3" xfId="28385" xr:uid="{9F824728-37AD-4D6F-97AD-9CDC1F13A9F1}"/>
    <cellStyle name="SAPBEXresExc2Emph 2 4" xfId="29792" xr:uid="{32511266-89A8-403F-8653-A391079A2BF2}"/>
    <cellStyle name="SAPBEXresExc2Emph 2 5" xfId="29003" xr:uid="{CD03C55A-10D6-4F32-B19D-36A90EDA896B}"/>
    <cellStyle name="SAPBEXresExc2Emph 3" xfId="19593" xr:uid="{00000000-0005-0000-0000-0000A7490000}"/>
    <cellStyle name="SAPBEXresExc2Emph 4" xfId="19590" xr:uid="{00000000-0005-0000-0000-0000A4490000}"/>
    <cellStyle name="SAPBEXresExc2Emph 5" xfId="20895" xr:uid="{3B842B35-40EA-4A8B-B7B6-35BF6FBB91D5}"/>
    <cellStyle name="SAPBEXresExc2Emph 6" xfId="27925" xr:uid="{DD2291D9-76AE-454F-A2D3-F9532E89B506}"/>
    <cellStyle name="SAPBEXresExc2Emph 7" xfId="27801" xr:uid="{AC4CC1A5-A21F-435B-84A4-9372F4039ECE}"/>
    <cellStyle name="SAPBEXresItem" xfId="2738" xr:uid="{00000000-0005-0000-0000-0000940A0000}"/>
    <cellStyle name="SAPBEXresItem 2" xfId="19595" xr:uid="{00000000-0005-0000-0000-0000A9490000}"/>
    <cellStyle name="SAPBEXresItem 2 2" xfId="19596" xr:uid="{00000000-0005-0000-0000-0000AA490000}"/>
    <cellStyle name="SAPBEXresItem 2 2 2" xfId="19597" xr:uid="{00000000-0005-0000-0000-0000AB490000}"/>
    <cellStyle name="SAPBEXresItem 2 2 2 2" xfId="20442" xr:uid="{00000000-0005-0000-0000-0000AB490000}"/>
    <cellStyle name="SAPBEXresItem 2 2 2 2 2" xfId="28828" xr:uid="{257B37D1-1893-4EE5-899A-8C9EE5FB5AE9}"/>
    <cellStyle name="SAPBEXresItem 2 2 2 2 3" xfId="30236" xr:uid="{E8CEA326-03D6-4B0C-B39F-4B23EB1E6C63}"/>
    <cellStyle name="SAPBEXresItem 2 2 2 2 4" xfId="30757" xr:uid="{A70E2A3C-5CB7-4C87-BC3A-8CFCD32E697A}"/>
    <cellStyle name="SAPBEXresItem 2 2 2 2 5" xfId="31251" xr:uid="{7786E0E3-494D-4C33-BC30-30452ABD015D}"/>
    <cellStyle name="SAPBEXresItem 2 2 2 2 6" xfId="31537" xr:uid="{6531571B-9E9C-47AF-8103-DDC10850798A}"/>
    <cellStyle name="SAPBEXresItem 2 2 2 3" xfId="29796" xr:uid="{E6754E65-B642-4667-958A-3A43FF125B7A}"/>
    <cellStyle name="SAPBEXresItem 2 2 2 4" xfId="30325" xr:uid="{1C760081-8CE5-4F25-8912-714C3C6061DE}"/>
    <cellStyle name="SAPBEXresItem 2 2 2 5" xfId="29908" xr:uid="{A599F6A4-22ED-48B7-ADD8-ABC13254113F}"/>
    <cellStyle name="SAPBEXresItem 2 2 2 6" xfId="20793" xr:uid="{A36B5BB1-20BD-4A00-B736-7279CE054ED2}"/>
    <cellStyle name="SAPBEXresItem 2 3" xfId="19598" xr:uid="{00000000-0005-0000-0000-0000AC490000}"/>
    <cellStyle name="SAPBEXresItem 2 3 2" xfId="20443" xr:uid="{00000000-0005-0000-0000-0000AC490000}"/>
    <cellStyle name="SAPBEXresItem 2 3 2 2" xfId="28829" xr:uid="{2A6B2E46-5EC3-4B8C-A763-95843972ABD9}"/>
    <cellStyle name="SAPBEXresItem 2 3 2 3" xfId="30237" xr:uid="{EE903354-75A4-4F64-B571-AD6A2E7D7E33}"/>
    <cellStyle name="SAPBEXresItem 2 3 2 4" xfId="30758" xr:uid="{8136F18F-F9F6-4C53-9385-1F97D54E3607}"/>
    <cellStyle name="SAPBEXresItem 2 3 2 5" xfId="31252" xr:uid="{454AA2A0-9DA8-4E1E-A223-E7D5246EDC7C}"/>
    <cellStyle name="SAPBEXresItem 2 3 2 6" xfId="31538" xr:uid="{B01DDFD6-9B09-416B-B457-DBBA25DADD08}"/>
    <cellStyle name="SAPBEXresItem 2 3 3" xfId="29797" xr:uid="{53029209-654F-44E1-B1D2-46190AE6FC38}"/>
    <cellStyle name="SAPBEXresItem 2 3 4" xfId="30326" xr:uid="{9432F98C-966E-4DA1-956B-C2EFF3F798D1}"/>
    <cellStyle name="SAPBEXresItem 2 3 5" xfId="29897" xr:uid="{E9FAA8C2-3036-4329-A5DA-FD6454850932}"/>
    <cellStyle name="SAPBEXresItem 2 3 6" xfId="26475" xr:uid="{F4DFD74F-CCC4-47A3-A8C4-C304CD53C369}"/>
    <cellStyle name="SAPBEXresItem 2 4" xfId="19599" xr:uid="{00000000-0005-0000-0000-0000AD490000}"/>
    <cellStyle name="SAPBEXresItem 3" xfId="19600" xr:uid="{00000000-0005-0000-0000-0000AE490000}"/>
    <cellStyle name="SAPBEXresItem 3 2" xfId="19601" xr:uid="{00000000-0005-0000-0000-0000AF490000}"/>
    <cellStyle name="SAPBEXresItem 3 3" xfId="19602" xr:uid="{00000000-0005-0000-0000-0000B0490000}"/>
    <cellStyle name="SAPBEXresItem 3 4" xfId="19603" xr:uid="{00000000-0005-0000-0000-0000B1490000}"/>
    <cellStyle name="SAPBEXresItem 3 4 2" xfId="20444" xr:uid="{00000000-0005-0000-0000-0000B1490000}"/>
    <cellStyle name="SAPBEXresItem 3 4 2 2" xfId="28830" xr:uid="{196909CA-7AB2-48B7-B298-6FA67E6DC89F}"/>
    <cellStyle name="SAPBEXresItem 3 4 2 3" xfId="30238" xr:uid="{C7D88DCB-2F5F-4D96-8FA2-936A192E8061}"/>
    <cellStyle name="SAPBEXresItem 3 4 2 4" xfId="30759" xr:uid="{DCD87847-7C3B-4973-8EA1-A5619D9F8CA4}"/>
    <cellStyle name="SAPBEXresItem 3 4 2 5" xfId="31253" xr:uid="{1D391E20-6BE0-45C5-B2CB-40C08F4E8AF6}"/>
    <cellStyle name="SAPBEXresItem 3 4 2 6" xfId="31539" xr:uid="{6F2E8E5C-B1F5-4DDA-9247-47A6E848B5A2}"/>
    <cellStyle name="SAPBEXresItem 3 4 3" xfId="29802" xr:uid="{9359C6F7-5BE7-4D9F-B912-8D62558126AA}"/>
    <cellStyle name="SAPBEXresItem 3 4 4" xfId="30331" xr:uid="{DC34F0C0-4D01-45F8-8FAF-B09C665A3E26}"/>
    <cellStyle name="SAPBEXresItem 3 4 5" xfId="29915" xr:uid="{FDA66E83-D971-4BD4-91E6-ED4FCA7ACF9A}"/>
    <cellStyle name="SAPBEXresItem 3 4 6" xfId="26474" xr:uid="{712E3B8A-B037-424E-AF9F-85C4F8E25C77}"/>
    <cellStyle name="SAPBEXresItem 3 5" xfId="19604" xr:uid="{00000000-0005-0000-0000-0000B2490000}"/>
    <cellStyle name="SAPBEXresItem 4" xfId="19605" xr:uid="{00000000-0005-0000-0000-0000B3490000}"/>
    <cellStyle name="SAPBEXresItem 4 2" xfId="19606" xr:uid="{00000000-0005-0000-0000-0000B4490000}"/>
    <cellStyle name="SAPBEXresItem 4 2 2" xfId="20445" xr:uid="{00000000-0005-0000-0000-0000B4490000}"/>
    <cellStyle name="SAPBEXresItem 4 2 2 2" xfId="28831" xr:uid="{39209BF3-7C5B-419A-89ED-E5F19925757A}"/>
    <cellStyle name="SAPBEXresItem 4 2 2 3" xfId="30239" xr:uid="{3BC013A6-438E-4E5E-82EC-8B7D4307032A}"/>
    <cellStyle name="SAPBEXresItem 4 2 2 4" xfId="30760" xr:uid="{5DD92963-0C04-4FB3-8D25-C30AD5A946F4}"/>
    <cellStyle name="SAPBEXresItem 4 2 2 5" xfId="31254" xr:uid="{8815E7F6-7315-446F-B43A-90042A5F1AB6}"/>
    <cellStyle name="SAPBEXresItem 4 2 2 6" xfId="31540" xr:uid="{7E654CCF-CDD9-420C-ABDD-B43C5742424A}"/>
    <cellStyle name="SAPBEXresItem 4 2 3" xfId="29803" xr:uid="{38E3ABC1-2D81-4EFB-9605-8D606C0D3F2E}"/>
    <cellStyle name="SAPBEXresItem 4 2 4" xfId="30334" xr:uid="{E19E0C33-76A9-483B-9F55-53161B3BD373}"/>
    <cellStyle name="SAPBEXresItem 4 2 5" xfId="27899" xr:uid="{8B6264B4-0F59-4E59-A787-9CB9478946B5}"/>
    <cellStyle name="SAPBEXresItem 4 2 6" xfId="20792" xr:uid="{C0CFFFA5-C8FC-41AA-A2A1-467B59055E31}"/>
    <cellStyle name="SAPBEXresItem 5" xfId="19607" xr:uid="{00000000-0005-0000-0000-0000B5490000}"/>
    <cellStyle name="SAPBEXresItem 5 2" xfId="20446" xr:uid="{00000000-0005-0000-0000-0000B5490000}"/>
    <cellStyle name="SAPBEXresItem 5 2 2" xfId="28832" xr:uid="{58802A94-39A8-49E5-9824-5CDEBF264B40}"/>
    <cellStyle name="SAPBEXresItem 5 2 3" xfId="30240" xr:uid="{85C6B32C-F124-464E-928E-594571BC4364}"/>
    <cellStyle name="SAPBEXresItem 5 2 4" xfId="30761" xr:uid="{77B00417-B015-46A3-B272-E1876645F8D7}"/>
    <cellStyle name="SAPBEXresItem 5 2 5" xfId="31255" xr:uid="{966E040D-BCC6-425D-B5D8-C10063190A08}"/>
    <cellStyle name="SAPBEXresItem 5 2 6" xfId="31541" xr:uid="{FB68DFD9-82E4-4E79-8592-99999C7D8DED}"/>
    <cellStyle name="SAPBEXresItem 5 3" xfId="29804" xr:uid="{C2168BC7-2972-42AA-9920-04A409494F51}"/>
    <cellStyle name="SAPBEXresItem 5 4" xfId="30335" xr:uid="{82199436-8690-498B-8F18-77F7645F968C}"/>
    <cellStyle name="SAPBEXresItem 5 5" xfId="29898" xr:uid="{61DB3803-28EE-44B2-AABA-89FEEA8F30D6}"/>
    <cellStyle name="SAPBEXresItem 5 6" xfId="26473" xr:uid="{4CECD2A2-BABB-4BF3-B581-1D33EB2837F8}"/>
    <cellStyle name="SAPBEXresItem 6" xfId="19608" xr:uid="{00000000-0005-0000-0000-0000B6490000}"/>
    <cellStyle name="SAPBEXresItem 7" xfId="19594" xr:uid="{00000000-0005-0000-0000-0000A8490000}"/>
    <cellStyle name="SAPBEXresItemX" xfId="2739" xr:uid="{00000000-0005-0000-0000-0000950A0000}"/>
    <cellStyle name="SAPBEXresItemX 10" xfId="27803" xr:uid="{162A4A57-2F7F-4FF8-8FF0-32C7D9B14498}"/>
    <cellStyle name="SAPBEXresItemX 11" xfId="29307" xr:uid="{97F8CFE0-FED4-44E8-B71D-3185918B76C7}"/>
    <cellStyle name="SAPBEXresItemX 2" xfId="2740" xr:uid="{00000000-0005-0000-0000-0000960A0000}"/>
    <cellStyle name="SAPBEXresItemX 2 10" xfId="29308" xr:uid="{818C63FC-E792-4715-9F19-B412351FDA25}"/>
    <cellStyle name="SAPBEXresItemX 2 2" xfId="19611" xr:uid="{00000000-0005-0000-0000-0000B9490000}"/>
    <cellStyle name="SAPBEXresItemX 2 2 2" xfId="19612" xr:uid="{00000000-0005-0000-0000-0000BA490000}"/>
    <cellStyle name="SAPBEXresItemX 2 2 2 2" xfId="20447" xr:uid="{00000000-0005-0000-0000-0000BA490000}"/>
    <cellStyle name="SAPBEXresItemX 2 2 2 2 2" xfId="28833" xr:uid="{1E96E6B3-85B7-4E8F-ABCC-B24802DD27A8}"/>
    <cellStyle name="SAPBEXresItemX 2 2 2 2 3" xfId="30241" xr:uid="{39E9B317-DBD9-4F90-9815-3186E81A46CB}"/>
    <cellStyle name="SAPBEXresItemX 2 2 2 2 4" xfId="30762" xr:uid="{7B35D5CF-DEA7-42D4-8C6C-99240F7A2DF2}"/>
    <cellStyle name="SAPBEXresItemX 2 2 2 2 5" xfId="31256" xr:uid="{7DC6E265-43CE-42AA-9A06-E214DF2E0940}"/>
    <cellStyle name="SAPBEXresItemX 2 2 2 2 6" xfId="31542" xr:uid="{FCF5C984-390C-4E0B-BD89-40F0DD8F24E8}"/>
    <cellStyle name="SAPBEXresItemX 2 2 2 3" xfId="29806" xr:uid="{3A55DE1D-4512-4558-A505-1889ED98E068}"/>
    <cellStyle name="SAPBEXresItemX 2 2 2 4" xfId="30337" xr:uid="{47654432-B625-40B3-91E5-73D1B4EEE441}"/>
    <cellStyle name="SAPBEXresItemX 2 2 2 5" xfId="29900" xr:uid="{91C7CEBA-50EA-4688-945E-36B954FA6416}"/>
    <cellStyle name="SAPBEXresItemX 2 2 2 6" xfId="20791" xr:uid="{0AAF83CD-5091-4EE2-8269-47E3DFB7AD8E}"/>
    <cellStyle name="SAPBEXresItemX 2 3" xfId="19613" xr:uid="{00000000-0005-0000-0000-0000BB490000}"/>
    <cellStyle name="SAPBEXresItemX 2 3 2" xfId="20448" xr:uid="{00000000-0005-0000-0000-0000BB490000}"/>
    <cellStyle name="SAPBEXresItemX 2 3 2 2" xfId="28834" xr:uid="{A4F19894-BA2A-4576-A2E9-DE36F7727D83}"/>
    <cellStyle name="SAPBEXresItemX 2 3 2 3" xfId="30242" xr:uid="{F0A2AB0F-A236-48C8-B789-56043265E2A0}"/>
    <cellStyle name="SAPBEXresItemX 2 3 2 4" xfId="30763" xr:uid="{159C6428-C749-4672-B5C0-41AB50D68270}"/>
    <cellStyle name="SAPBEXresItemX 2 3 2 5" xfId="31257" xr:uid="{5AA273C5-2353-434D-9FE8-FA2A7A1F3979}"/>
    <cellStyle name="SAPBEXresItemX 2 3 2 6" xfId="31543" xr:uid="{CBB39D0A-5E85-4902-AF23-AB2E62883BA0}"/>
    <cellStyle name="SAPBEXresItemX 2 3 3" xfId="29807" xr:uid="{4E3931A5-7B5C-4CDC-9145-1D2C99340A94}"/>
    <cellStyle name="SAPBEXresItemX 2 3 4" xfId="30338" xr:uid="{B6BB570A-4112-49AC-BB2E-497346AA4384}"/>
    <cellStyle name="SAPBEXresItemX 2 3 5" xfId="29016" xr:uid="{579845C3-1351-43DC-8384-5145872A2D63}"/>
    <cellStyle name="SAPBEXresItemX 2 3 6" xfId="26472" xr:uid="{A1FA0354-D0C7-42DA-9692-80B524C12A0A}"/>
    <cellStyle name="SAPBEXresItemX 2 4" xfId="19614" xr:uid="{00000000-0005-0000-0000-0000BC490000}"/>
    <cellStyle name="SAPBEXresItemX 2 5" xfId="19610" xr:uid="{00000000-0005-0000-0000-0000B8490000}"/>
    <cellStyle name="SAPBEXresItemX 2 6" xfId="20896" xr:uid="{389ED804-5CB3-44F4-B44E-F29B62051984}"/>
    <cellStyle name="SAPBEXresItemX 2 7" xfId="27922" xr:uid="{29EDC755-EEAE-4175-8110-3D1B8C7E5895}"/>
    <cellStyle name="SAPBEXresItemX 2 8" xfId="29398" xr:uid="{C4C849A0-59D5-41A9-89FB-05D1C3527E9D}"/>
    <cellStyle name="SAPBEXresItemX 2 9" xfId="27804" xr:uid="{D0DEB18C-6664-4894-BACD-F4F692571C3F}"/>
    <cellStyle name="SAPBEXresItemX 3" xfId="19615" xr:uid="{00000000-0005-0000-0000-0000BD490000}"/>
    <cellStyle name="SAPBEXresItemX 3 2" xfId="19616" xr:uid="{00000000-0005-0000-0000-0000BE490000}"/>
    <cellStyle name="SAPBEXresItemX 3 3" xfId="19617" xr:uid="{00000000-0005-0000-0000-0000BF490000}"/>
    <cellStyle name="SAPBEXresItemX 3 3 2" xfId="20449" xr:uid="{00000000-0005-0000-0000-0000BF490000}"/>
    <cellStyle name="SAPBEXresItemX 3 3 2 2" xfId="28835" xr:uid="{43BD9D97-E207-41E0-A2C3-54AD1EF05FF7}"/>
    <cellStyle name="SAPBEXresItemX 3 3 2 3" xfId="30243" xr:uid="{40611F6A-A6C8-46EC-8743-CF6567504D41}"/>
    <cellStyle name="SAPBEXresItemX 3 3 2 4" xfId="30764" xr:uid="{892A734A-9A71-47E7-8849-4D82472760D7}"/>
    <cellStyle name="SAPBEXresItemX 3 3 2 5" xfId="31258" xr:uid="{BAFB267B-2D4D-4075-8240-8C4CAD906874}"/>
    <cellStyle name="SAPBEXresItemX 3 3 2 6" xfId="31544" xr:uid="{1889AB31-F1E6-4F9A-95EA-61749F587BB2}"/>
    <cellStyle name="SAPBEXresItemX 3 3 3" xfId="29808" xr:uid="{C3015EEA-8F02-4E4A-B92C-B868607EFCF4}"/>
    <cellStyle name="SAPBEXresItemX 3 3 4" xfId="30339" xr:uid="{AF0435DD-260D-4971-8090-1A0F6B79D79B}"/>
    <cellStyle name="SAPBEXresItemX 3 3 5" xfId="29899" xr:uid="{A13F2ED3-45DA-4CFA-9E57-0951BE28A25F}"/>
    <cellStyle name="SAPBEXresItemX 3 3 6" xfId="26471" xr:uid="{A2BFA1EE-5E31-4170-9712-BEC625F91A97}"/>
    <cellStyle name="SAPBEXresItemX 3 4" xfId="19618" xr:uid="{00000000-0005-0000-0000-0000C0490000}"/>
    <cellStyle name="SAPBEXresItemX 3 4 2" xfId="20450" xr:uid="{00000000-0005-0000-0000-0000C0490000}"/>
    <cellStyle name="SAPBEXresItemX 3 4 2 2" xfId="28836" xr:uid="{DF870041-013F-4273-AB86-EBC12C97D7C8}"/>
    <cellStyle name="SAPBEXresItemX 3 4 2 3" xfId="30244" xr:uid="{F9376B77-E79F-4C47-B434-BAC7C65D8478}"/>
    <cellStyle name="SAPBEXresItemX 3 4 2 4" xfId="30765" xr:uid="{63BF23F8-CFE6-4A33-ADC4-1ADC74675CFF}"/>
    <cellStyle name="SAPBEXresItemX 3 4 2 5" xfId="31259" xr:uid="{F8062927-7E5F-4896-94E6-EEB6BC0B91B6}"/>
    <cellStyle name="SAPBEXresItemX 3 4 2 6" xfId="31545" xr:uid="{9973DCE0-9EE0-4640-88AF-2C00255E92CC}"/>
    <cellStyle name="SAPBEXresItemX 3 4 3" xfId="29809" xr:uid="{D09874DF-9452-495C-90B3-896ADC12218C}"/>
    <cellStyle name="SAPBEXresItemX 3 4 4" xfId="30340" xr:uid="{720AE66F-0E3D-45DB-BA5A-DCED3E0DF49F}"/>
    <cellStyle name="SAPBEXresItemX 3 4 5" xfId="30842" xr:uid="{C4ACEFBF-757D-4505-88AC-E29D26461396}"/>
    <cellStyle name="SAPBEXresItemX 3 4 6" xfId="20790" xr:uid="{2B27A228-4DEA-4425-80DA-8F20ECD110B4}"/>
    <cellStyle name="SAPBEXresItemX 3 5" xfId="19619" xr:uid="{00000000-0005-0000-0000-0000C1490000}"/>
    <cellStyle name="SAPBEXresItemX 4" xfId="19620" xr:uid="{00000000-0005-0000-0000-0000C2490000}"/>
    <cellStyle name="SAPBEXresItemX 4 2" xfId="19621" xr:uid="{00000000-0005-0000-0000-0000C3490000}"/>
    <cellStyle name="SAPBEXresItemX 4 2 2" xfId="20451" xr:uid="{00000000-0005-0000-0000-0000C3490000}"/>
    <cellStyle name="SAPBEXresItemX 4 2 2 2" xfId="28837" xr:uid="{FA8A6D44-AE21-4825-9EC2-CB0E213B2A84}"/>
    <cellStyle name="SAPBEXresItemX 4 2 2 3" xfId="30245" xr:uid="{F074CCB8-0C4E-4F69-9487-7C50087645D9}"/>
    <cellStyle name="SAPBEXresItemX 4 2 2 4" xfId="30766" xr:uid="{D73854EB-BC88-47C5-89E2-65BA1C8CBBAD}"/>
    <cellStyle name="SAPBEXresItemX 4 2 2 5" xfId="31260" xr:uid="{2E371894-0EB2-4989-B5F9-53238F23F640}"/>
    <cellStyle name="SAPBEXresItemX 4 2 2 6" xfId="31546" xr:uid="{F8D4311A-5248-49C3-83A9-9FE4DE77F9D5}"/>
    <cellStyle name="SAPBEXresItemX 4 2 3" xfId="29810" xr:uid="{8B6C9F2B-711A-404A-841E-F45B9C78852E}"/>
    <cellStyle name="SAPBEXresItemX 4 2 4" xfId="30341" xr:uid="{C9062DCC-CC35-4CA1-89F6-76F862287965}"/>
    <cellStyle name="SAPBEXresItemX 4 2 5" xfId="30843" xr:uid="{E2D8CF11-AB7D-42D9-9899-C16354C15173}"/>
    <cellStyle name="SAPBEXresItemX 4 2 6" xfId="26470" xr:uid="{5BE77C26-AA26-4841-A9B1-27A9369FBA50}"/>
    <cellStyle name="SAPBEXresItemX 5" xfId="19622" xr:uid="{00000000-0005-0000-0000-0000C4490000}"/>
    <cellStyle name="SAPBEXresItemX 5 2" xfId="20452" xr:uid="{00000000-0005-0000-0000-0000C4490000}"/>
    <cellStyle name="SAPBEXresItemX 5 2 2" xfId="28838" xr:uid="{BC94E9CC-63ED-4876-9CA9-EDCF9ED85225}"/>
    <cellStyle name="SAPBEXresItemX 5 2 3" xfId="30246" xr:uid="{8897AF15-3732-410C-9541-5CA864E1AFA5}"/>
    <cellStyle name="SAPBEXresItemX 5 2 4" xfId="30767" xr:uid="{F4B77982-198F-48E5-AB3B-5065D1C37C39}"/>
    <cellStyle name="SAPBEXresItemX 5 2 5" xfId="31261" xr:uid="{693254CA-77F8-4DAC-8D5E-CEA4EE38D65F}"/>
    <cellStyle name="SAPBEXresItemX 5 2 6" xfId="31547" xr:uid="{EAA95286-59BE-46E6-BDF5-43278B3AE80F}"/>
    <cellStyle name="SAPBEXresItemX 5 3" xfId="29811" xr:uid="{9919E3E8-724D-450B-9CDA-891C6B495479}"/>
    <cellStyle name="SAPBEXresItemX 5 4" xfId="30342" xr:uid="{9A8E6D47-F752-448D-B052-CB07B479E0EB}"/>
    <cellStyle name="SAPBEXresItemX 5 5" xfId="30844" xr:uid="{92FD0BB7-401C-4665-ADE9-D896B68F14D2}"/>
    <cellStyle name="SAPBEXresItemX 5 6" xfId="20789" xr:uid="{18E0C425-3494-46D9-B433-8EB67C74F9DA}"/>
    <cellStyle name="SAPBEXresItemX 6" xfId="19623" xr:uid="{00000000-0005-0000-0000-0000C5490000}"/>
    <cellStyle name="SAPBEXresItemX 7" xfId="19609" xr:uid="{00000000-0005-0000-0000-0000B7490000}"/>
    <cellStyle name="SAPBEXresItemX 8" xfId="27923" xr:uid="{D296FC5E-A3B8-4CFC-8F8C-2AD48FB2BD2A}"/>
    <cellStyle name="SAPBEXresItemX 9" xfId="29399" xr:uid="{43C18562-A1E0-45B7-B67A-011C19A435D1}"/>
    <cellStyle name="SAPBEXRow_Headings_SA" xfId="2741" xr:uid="{00000000-0005-0000-0000-0000970A0000}"/>
    <cellStyle name="SAPBEXRowResults_SA" xfId="2742" xr:uid="{00000000-0005-0000-0000-0000980A0000}"/>
    <cellStyle name="SAPBEXstdData" xfId="2743" xr:uid="{00000000-0005-0000-0000-0000990A0000}"/>
    <cellStyle name="SAPBEXstdData 10" xfId="29397" xr:uid="{C519ADA3-CC48-41A2-945D-BF33799ABD6C}"/>
    <cellStyle name="SAPBEXstdData 11" xfId="27805" xr:uid="{E1E64960-3D08-4BED-BD75-3E759C6AAA52}"/>
    <cellStyle name="SAPBEXstdData 12" xfId="29309" xr:uid="{D3803564-8D1D-48BD-94CB-AC0AD3FBD0C9}"/>
    <cellStyle name="SAPBEXstdData 2" xfId="2744" xr:uid="{00000000-0005-0000-0000-00009A0A0000}"/>
    <cellStyle name="SAPBEXstdData 2 10" xfId="27919" xr:uid="{2E46CE0D-3ECA-4C9B-A6E0-26E6FBBCB282}"/>
    <cellStyle name="SAPBEXstdData 2 11" xfId="29396" xr:uid="{EEC4DF11-60BF-4BA0-A2CC-21B8ACE3A7BB}"/>
    <cellStyle name="SAPBEXstdData 2 2" xfId="2909" xr:uid="{00000000-0005-0000-0000-00009B0A0000}"/>
    <cellStyle name="SAPBEXstdData 2 2 2" xfId="19626" xr:uid="{00000000-0005-0000-0000-0000CB490000}"/>
    <cellStyle name="SAPBEXstdData 2 2 2 2" xfId="19627" xr:uid="{00000000-0005-0000-0000-0000CC490000}"/>
    <cellStyle name="SAPBEXstdData 2 2 2 3" xfId="19628" xr:uid="{00000000-0005-0000-0000-0000CD490000}"/>
    <cellStyle name="SAPBEXstdData 2 2 2 3 2" xfId="20453" xr:uid="{00000000-0005-0000-0000-0000CD490000}"/>
    <cellStyle name="SAPBEXstdData 2 2 2 3 2 2" xfId="28839" xr:uid="{00A160F0-3F5F-4279-A55B-054B7B37FDA5}"/>
    <cellStyle name="SAPBEXstdData 2 2 2 3 2 3" xfId="30247" xr:uid="{BAA11927-D9C9-479B-A8E5-91004D36E1E8}"/>
    <cellStyle name="SAPBEXstdData 2 2 2 3 2 4" xfId="30768" xr:uid="{956F1B28-7E4F-4FA0-ADF9-6A9FA970AFFB}"/>
    <cellStyle name="SAPBEXstdData 2 2 2 3 2 5" xfId="31262" xr:uid="{D047AF07-7E64-42AD-AEE0-6DD8746C3516}"/>
    <cellStyle name="SAPBEXstdData 2 2 2 3 2 6" xfId="31548" xr:uid="{3021A853-72D8-4190-9F31-D43706745AB1}"/>
    <cellStyle name="SAPBEXstdData 2 2 2 3 3" xfId="28401" xr:uid="{B1E03A26-9DB9-4B39-B08C-A59A9D27A725}"/>
    <cellStyle name="SAPBEXstdData 2 2 2 3 4" xfId="29812" xr:uid="{2C71E5FB-2EF8-4A34-A6AF-43F136C0FDD6}"/>
    <cellStyle name="SAPBEXstdData 2 2 2 3 5" xfId="30344" xr:uid="{0D5A2357-6B18-44B1-AD47-D82EEE4F147F}"/>
    <cellStyle name="SAPBEXstdData 2 2 2 3 6" xfId="30845" xr:uid="{4586A3B6-5E5D-40F1-8F58-E6E66EDFD0E1}"/>
    <cellStyle name="SAPBEXstdData 2 2 2 4" xfId="19629" xr:uid="{00000000-0005-0000-0000-0000CE490000}"/>
    <cellStyle name="SAPBEXstdData 2 2 3" xfId="19630" xr:uid="{00000000-0005-0000-0000-0000CF490000}"/>
    <cellStyle name="SAPBEXstdData 2 2 3 2" xfId="19631" xr:uid="{00000000-0005-0000-0000-0000D0490000}"/>
    <cellStyle name="SAPBEXstdData 2 2 3 2 2" xfId="20454" xr:uid="{00000000-0005-0000-0000-0000D0490000}"/>
    <cellStyle name="SAPBEXstdData 2 2 3 2 2 2" xfId="28840" xr:uid="{FCC586F4-7D7E-492C-ABB0-262F9109CBC1}"/>
    <cellStyle name="SAPBEXstdData 2 2 3 2 2 3" xfId="30248" xr:uid="{D12D19B0-4AAF-4A6F-9FA9-9D771D68B2C7}"/>
    <cellStyle name="SAPBEXstdData 2 2 3 2 2 4" xfId="30769" xr:uid="{F984A400-F9BB-4358-8846-ACA26F1D2233}"/>
    <cellStyle name="SAPBEXstdData 2 2 3 2 2 5" xfId="31263" xr:uid="{D06D3A09-F488-44A1-BD91-DA22B20390E9}"/>
    <cellStyle name="SAPBEXstdData 2 2 3 2 2 6" xfId="31549" xr:uid="{E1D4695A-E1DF-4207-987B-66FB9F6B8C1F}"/>
    <cellStyle name="SAPBEXstdData 2 2 3 2 3" xfId="29813" xr:uid="{CC4DB172-B069-4F7F-8E8F-5AAA45572F16}"/>
    <cellStyle name="SAPBEXstdData 2 2 3 2 4" xfId="30345" xr:uid="{4D60FAB9-5368-44DA-B1E9-40367C930B60}"/>
    <cellStyle name="SAPBEXstdData 2 2 3 2 5" xfId="30846" xr:uid="{8F7FC257-216A-4413-85D6-8178C55595D1}"/>
    <cellStyle name="SAPBEXstdData 2 2 3 2 6" xfId="28464" xr:uid="{D6C9863E-6157-4697-855C-23EE1098DDBE}"/>
    <cellStyle name="SAPBEXstdData 2 2 4" xfId="19632" xr:uid="{00000000-0005-0000-0000-0000D1490000}"/>
    <cellStyle name="SAPBEXstdData 2 2 4 2" xfId="20455" xr:uid="{00000000-0005-0000-0000-0000D1490000}"/>
    <cellStyle name="SAPBEXstdData 2 2 4 2 2" xfId="28841" xr:uid="{6BC0EC4D-D27A-41C2-8667-0110B2A3FA94}"/>
    <cellStyle name="SAPBEXstdData 2 2 4 2 3" xfId="30249" xr:uid="{5F95B6C2-FBAC-448A-8D5F-4604EA9FED8F}"/>
    <cellStyle name="SAPBEXstdData 2 2 4 2 4" xfId="30770" xr:uid="{423D4D0D-2228-4F0F-9DC3-DE2F51225333}"/>
    <cellStyle name="SAPBEXstdData 2 2 4 2 5" xfId="31264" xr:uid="{ADB2F649-711D-4064-AB31-B6CA29DB12AF}"/>
    <cellStyle name="SAPBEXstdData 2 2 4 2 6" xfId="31550" xr:uid="{6F1590C5-5B23-4AAB-94ED-49E537463C4B}"/>
    <cellStyle name="SAPBEXstdData 2 2 4 3" xfId="28402" xr:uid="{5860EB25-0242-444E-A2FA-8995FA684ADA}"/>
    <cellStyle name="SAPBEXstdData 2 2 4 4" xfId="29814" xr:uid="{87E39F7A-58E4-49BA-9A70-863518E679E2}"/>
    <cellStyle name="SAPBEXstdData 2 2 4 5" xfId="30346" xr:uid="{71CDA607-7D6F-48C5-80A0-BE4E3350FE32}"/>
    <cellStyle name="SAPBEXstdData 2 2 4 6" xfId="30847" xr:uid="{323B06CC-9577-4343-AFEC-42614B490792}"/>
    <cellStyle name="SAPBEXstdData 2 2 5" xfId="19633" xr:uid="{00000000-0005-0000-0000-0000D2490000}"/>
    <cellStyle name="SAPBEXstdData 2 2 6" xfId="19625" xr:uid="{00000000-0005-0000-0000-0000CA490000}"/>
    <cellStyle name="SAPBEXstdData 2 2 7" xfId="20981" xr:uid="{29FD49FF-F14C-4ECF-9082-2415FE790D87}"/>
    <cellStyle name="SAPBEXstdData 2 2 8" xfId="27856" xr:uid="{6087975C-6854-4FE2-82F5-9F1EC351F6B0}"/>
    <cellStyle name="SAPBEXstdData 2 2 9" xfId="29346" xr:uid="{CF42FEED-6A76-4ADF-BBFF-25820DEFACFC}"/>
    <cellStyle name="SAPBEXstdData 2 3" xfId="19634" xr:uid="{00000000-0005-0000-0000-0000D3490000}"/>
    <cellStyle name="SAPBEXstdData 2 3 2" xfId="19635" xr:uid="{00000000-0005-0000-0000-0000D4490000}"/>
    <cellStyle name="SAPBEXstdData 2 3 3" xfId="19636" xr:uid="{00000000-0005-0000-0000-0000D5490000}"/>
    <cellStyle name="SAPBEXstdData 2 3 3 2" xfId="20456" xr:uid="{00000000-0005-0000-0000-0000D5490000}"/>
    <cellStyle name="SAPBEXstdData 2 3 3 2 2" xfId="28842" xr:uid="{D990AFE7-FE82-409B-8496-54ABD0C542E6}"/>
    <cellStyle name="SAPBEXstdData 2 3 3 2 3" xfId="30250" xr:uid="{0FA8B8FA-E2AC-494D-A318-5A2FF4DAB1AD}"/>
    <cellStyle name="SAPBEXstdData 2 3 3 2 4" xfId="30771" xr:uid="{C16A2073-FE60-456A-9385-6C71985EF766}"/>
    <cellStyle name="SAPBEXstdData 2 3 3 2 5" xfId="31265" xr:uid="{A67B424F-DFBE-457C-BEBD-055D547A480B}"/>
    <cellStyle name="SAPBEXstdData 2 3 3 2 6" xfId="31551" xr:uid="{F17F8EDA-8D68-4ABF-BF5C-54A99FB8A860}"/>
    <cellStyle name="SAPBEXstdData 2 3 3 3" xfId="28403" xr:uid="{4197E6BD-4703-47C9-8326-A2EEB83CE77E}"/>
    <cellStyle name="SAPBEXstdData 2 3 3 4" xfId="29815" xr:uid="{6D072F9A-C504-4BFE-A7AD-4CFD0B44F944}"/>
    <cellStyle name="SAPBEXstdData 2 3 3 5" xfId="30347" xr:uid="{4388F6A9-5BC1-48CA-9B7D-1A007CD64D48}"/>
    <cellStyle name="SAPBEXstdData 2 3 3 6" xfId="30848" xr:uid="{8E8281DF-F524-44A1-83D7-06D26EF7ED29}"/>
    <cellStyle name="SAPBEXstdData 2 3 4" xfId="19637" xr:uid="{00000000-0005-0000-0000-0000D6490000}"/>
    <cellStyle name="SAPBEXstdData 2 4" xfId="19638" xr:uid="{00000000-0005-0000-0000-0000D7490000}"/>
    <cellStyle name="SAPBEXstdData 2 4 2" xfId="19639" xr:uid="{00000000-0005-0000-0000-0000D8490000}"/>
    <cellStyle name="SAPBEXstdData 2 4 2 2" xfId="19640" xr:uid="{00000000-0005-0000-0000-0000D9490000}"/>
    <cellStyle name="SAPBEXstdData 2 4 2 3" xfId="20457" xr:uid="{00000000-0005-0000-0000-0000D8490000}"/>
    <cellStyle name="SAPBEXstdData 2 4 2 3 2" xfId="28843" xr:uid="{180D83F4-F56B-4C7F-A1BA-54209F645858}"/>
    <cellStyle name="SAPBEXstdData 2 4 2 3 3" xfId="30251" xr:uid="{7FC7D087-6E48-4810-B296-BC9D6762D40F}"/>
    <cellStyle name="SAPBEXstdData 2 4 2 3 4" xfId="30772" xr:uid="{7938F5E2-7347-49C8-860F-29CBCC6A22C6}"/>
    <cellStyle name="SAPBEXstdData 2 4 2 4" xfId="28404" xr:uid="{C1B8F5A3-30E8-4C68-8495-FD85AD2B296B}"/>
    <cellStyle name="SAPBEXstdData 2 4 2 5" xfId="29816" xr:uid="{23F7AFF9-5F86-4E54-A219-BAE79B57CEFA}"/>
    <cellStyle name="SAPBEXstdData 2 4 2 6" xfId="30348" xr:uid="{EFEA484E-9227-457B-88D2-608FDB42C5BA}"/>
    <cellStyle name="SAPBEXstdData 2 4 3" xfId="19641" xr:uid="{00000000-0005-0000-0000-0000DA490000}"/>
    <cellStyle name="SAPBEXstdData 2 5" xfId="19642" xr:uid="{00000000-0005-0000-0000-0000DB490000}"/>
    <cellStyle name="SAPBEXstdData 2 5 2" xfId="19643" xr:uid="{00000000-0005-0000-0000-0000DC490000}"/>
    <cellStyle name="SAPBEXstdData 2 5 2 2" xfId="20458" xr:uid="{00000000-0005-0000-0000-0000DC490000}"/>
    <cellStyle name="SAPBEXstdData 2 5 2 2 2" xfId="28844" xr:uid="{4D969713-ECEF-4101-B52A-2208AE1E2423}"/>
    <cellStyle name="SAPBEXstdData 2 5 2 2 3" xfId="30252" xr:uid="{CC0BC887-C60F-4DE4-AB0C-5C4B6D9590C6}"/>
    <cellStyle name="SAPBEXstdData 2 5 2 2 4" xfId="30773" xr:uid="{C05EF6FE-E3EB-4F5F-8BB2-951BC7258325}"/>
    <cellStyle name="SAPBEXstdData 2 5 2 2 5" xfId="31266" xr:uid="{63BA5F23-E3E5-425C-94FE-77F7EE9A209E}"/>
    <cellStyle name="SAPBEXstdData 2 5 2 2 6" xfId="31552" xr:uid="{B09FCBF7-C83F-4AF7-BF0D-BB5E90460E93}"/>
    <cellStyle name="SAPBEXstdData 2 5 2 3" xfId="28405" xr:uid="{A73BE421-D2E2-406A-AE2B-76125429E06E}"/>
    <cellStyle name="SAPBEXstdData 2 5 2 4" xfId="29817" xr:uid="{87FEF8A9-2263-420C-84FC-299C69FE3501}"/>
    <cellStyle name="SAPBEXstdData 2 5 2 5" xfId="30349" xr:uid="{BE5370B2-5B85-47B6-B371-99FFFD2F4EA6}"/>
    <cellStyle name="SAPBEXstdData 2 5 2 6" xfId="30849" xr:uid="{22CC5810-D5C1-4516-BF2B-0EB517A69359}"/>
    <cellStyle name="SAPBEXstdData 2 6" xfId="19644" xr:uid="{00000000-0005-0000-0000-0000DD490000}"/>
    <cellStyle name="SAPBEXstdData 2 6 2" xfId="20459" xr:uid="{00000000-0005-0000-0000-0000DD490000}"/>
    <cellStyle name="SAPBEXstdData 2 6 2 2" xfId="28845" xr:uid="{5DD5EC2B-512A-413A-9CF4-7C3BA6D451FC}"/>
    <cellStyle name="SAPBEXstdData 2 6 2 3" xfId="30253" xr:uid="{9850FB44-890F-457B-9F6A-96B25BA2B760}"/>
    <cellStyle name="SAPBEXstdData 2 6 2 4" xfId="30774" xr:uid="{AAF25A1A-E83C-40DD-AF1E-D0F818F8EA60}"/>
    <cellStyle name="SAPBEXstdData 2 6 2 5" xfId="31267" xr:uid="{66324BDE-3EDE-4FB1-96D3-B62A3E6A7DEF}"/>
    <cellStyle name="SAPBEXstdData 2 6 2 6" xfId="31553" xr:uid="{1952CAD0-EB93-4DCF-8476-9733435E5F06}"/>
    <cellStyle name="SAPBEXstdData 2 6 3" xfId="29818" xr:uid="{6029DF93-57F4-439A-A52E-FEC86EA16122}"/>
    <cellStyle name="SAPBEXstdData 2 6 4" xfId="30350" xr:uid="{F44BAB49-3C1C-45FF-9ED0-8D2CC72E9CEE}"/>
    <cellStyle name="SAPBEXstdData 2 6 5" xfId="30850" xr:uid="{86AB20D3-EEF7-4411-BE64-CA4C73990A07}"/>
    <cellStyle name="SAPBEXstdData 2 6 6" xfId="20788" xr:uid="{B181713F-2B7F-49AA-A33A-CBCF14F27C4D}"/>
    <cellStyle name="SAPBEXstdData 2 7" xfId="19645" xr:uid="{00000000-0005-0000-0000-0000DE490000}"/>
    <cellStyle name="SAPBEXstdData 2 8" xfId="19624" xr:uid="{00000000-0005-0000-0000-0000C9490000}"/>
    <cellStyle name="SAPBEXstdData 2 9" xfId="20898" xr:uid="{1F500845-C463-41EF-80CE-7AD89C635DE4}"/>
    <cellStyle name="SAPBEXstdData 3" xfId="19646" xr:uid="{00000000-0005-0000-0000-0000DF490000}"/>
    <cellStyle name="SAPBEXstdData 3 2" xfId="19647" xr:uid="{00000000-0005-0000-0000-0000E0490000}"/>
    <cellStyle name="SAPBEXstdData 3 2 2" xfId="19648" xr:uid="{00000000-0005-0000-0000-0000E1490000}"/>
    <cellStyle name="SAPBEXstdData 3 2 2 2" xfId="20460" xr:uid="{00000000-0005-0000-0000-0000E1490000}"/>
    <cellStyle name="SAPBEXstdData 3 2 2 2 2" xfId="28846" xr:uid="{CFFDAB69-3A7A-42AE-8C48-EDD35F384BDE}"/>
    <cellStyle name="SAPBEXstdData 3 2 2 2 3" xfId="30254" xr:uid="{496BAC86-1035-4F6C-9EEB-CCD3969DB74F}"/>
    <cellStyle name="SAPBEXstdData 3 2 2 2 4" xfId="30775" xr:uid="{ABF8728D-680F-4BF8-967D-6A35D262247A}"/>
    <cellStyle name="SAPBEXstdData 3 2 2 2 5" xfId="31268" xr:uid="{82C09C9D-2275-42FA-B70E-D2C425F9F57E}"/>
    <cellStyle name="SAPBEXstdData 3 2 2 2 6" xfId="31554" xr:uid="{AEFEF1F3-2473-4808-8D02-602DE6049C8F}"/>
    <cellStyle name="SAPBEXstdData 3 2 2 3" xfId="28407" xr:uid="{E730BE13-63A0-4E45-967C-CC8E4B966345}"/>
    <cellStyle name="SAPBEXstdData 3 2 2 4" xfId="29819" xr:uid="{DA9C210A-1BC7-474E-970E-32EB6CC4F2C9}"/>
    <cellStyle name="SAPBEXstdData 3 2 2 5" xfId="30354" xr:uid="{3F4988EA-38FF-4E3F-9A49-B479AF3BE10D}"/>
    <cellStyle name="SAPBEXstdData 3 2 2 6" xfId="30851" xr:uid="{7BE01229-40A6-4898-80A4-449693517084}"/>
    <cellStyle name="SAPBEXstdData 3 3" xfId="19649" xr:uid="{00000000-0005-0000-0000-0000E2490000}"/>
    <cellStyle name="SAPBEXstdData 3 3 2" xfId="20461" xr:uid="{00000000-0005-0000-0000-0000E2490000}"/>
    <cellStyle name="SAPBEXstdData 3 3 2 2" xfId="28847" xr:uid="{FCEE0420-77D5-4FF1-A781-6BCA05F5ECDA}"/>
    <cellStyle name="SAPBEXstdData 3 3 2 3" xfId="30255" xr:uid="{1E3021E7-B606-4FC6-9FF5-1D6A1B2E2853}"/>
    <cellStyle name="SAPBEXstdData 3 3 2 4" xfId="30776" xr:uid="{46136C63-55F7-421A-BAE6-9F770C1DD3DA}"/>
    <cellStyle name="SAPBEXstdData 3 3 3" xfId="28408" xr:uid="{EF8DE312-0C29-481E-82B3-B4E0F4D97B0B}"/>
    <cellStyle name="SAPBEXstdData 3 3 4" xfId="29820" xr:uid="{24E326C7-95FF-4C2B-A540-93A25DF3CBB5}"/>
    <cellStyle name="SAPBEXstdData 3 3 5" xfId="30355" xr:uid="{0C1FA7BA-4324-4E11-B6B8-2035134D7A0D}"/>
    <cellStyle name="SAPBEXstdData 3 4" xfId="19650" xr:uid="{00000000-0005-0000-0000-0000E3490000}"/>
    <cellStyle name="SAPBEXstdData 3 4 2" xfId="20462" xr:uid="{00000000-0005-0000-0000-0000E3490000}"/>
    <cellStyle name="SAPBEXstdData 3 4 2 2" xfId="28848" xr:uid="{A882F518-F901-48DF-BA5C-0BEEE8C2732C}"/>
    <cellStyle name="SAPBEXstdData 3 4 2 3" xfId="30256" xr:uid="{AAFDFB4A-7C00-420A-8913-FA97E5FE3043}"/>
    <cellStyle name="SAPBEXstdData 3 4 2 4" xfId="30777" xr:uid="{2307D70E-4056-4DF3-AF1B-90AD5BD4820B}"/>
    <cellStyle name="SAPBEXstdData 3 4 2 5" xfId="31269" xr:uid="{94390EE5-CDD8-48FA-9902-1F2595ECFCC7}"/>
    <cellStyle name="SAPBEXstdData 3 4 2 6" xfId="31555" xr:uid="{85D9872F-53F1-4E66-929F-BD5BE282AE12}"/>
    <cellStyle name="SAPBEXstdData 3 4 3" xfId="29821" xr:uid="{16F10B31-8BF1-433F-9894-9EDE564CA395}"/>
    <cellStyle name="SAPBEXstdData 3 4 4" xfId="30356" xr:uid="{937A0C4F-4D45-40C6-AE02-CD4658312124}"/>
    <cellStyle name="SAPBEXstdData 3 4 5" xfId="30852" xr:uid="{8AB972ED-4103-4E53-B696-3A02C7E91C14}"/>
    <cellStyle name="SAPBEXstdData 3 4 6" xfId="26469" xr:uid="{98DA45A9-9D1D-4683-9779-3142F9911881}"/>
    <cellStyle name="SAPBEXstdData 3 5" xfId="19651" xr:uid="{00000000-0005-0000-0000-0000E4490000}"/>
    <cellStyle name="SAPBEXstdData 4" xfId="19652" xr:uid="{00000000-0005-0000-0000-0000E5490000}"/>
    <cellStyle name="SAPBEXstdData 4 2" xfId="19653" xr:uid="{00000000-0005-0000-0000-0000E6490000}"/>
    <cellStyle name="SAPBEXstdData 4 3" xfId="20463" xr:uid="{00000000-0005-0000-0000-0000E5490000}"/>
    <cellStyle name="SAPBEXstdData 4 3 2" xfId="28849" xr:uid="{FA9276CD-8662-478E-84B7-A5127B08333D}"/>
    <cellStyle name="SAPBEXstdData 4 3 3" xfId="30257" xr:uid="{3BDC94B7-3882-48AC-B7F3-9682E38C6142}"/>
    <cellStyle name="SAPBEXstdData 4 3 4" xfId="30778" xr:uid="{A0146363-CE9F-489F-830A-FA5BC3F2F0D1}"/>
    <cellStyle name="SAPBEXstdData 4 3 5" xfId="31270" xr:uid="{8DDE1468-75F6-4781-AC96-15A79E3EA9BE}"/>
    <cellStyle name="SAPBEXstdData 4 3 6" xfId="31556" xr:uid="{7EC3D329-E31E-4D99-B167-279AC8E7549F}"/>
    <cellStyle name="SAPBEXstdData 4 4" xfId="29822" xr:uid="{319546BD-A04B-4851-A86A-EE1824E5AAC8}"/>
    <cellStyle name="SAPBEXstdData 4 5" xfId="30358" xr:uid="{B8E95E45-E725-4FEF-A22F-3CA929BEEB02}"/>
    <cellStyle name="SAPBEXstdData 4 6" xfId="30853" xr:uid="{047CB0B9-84D9-4735-B81C-817C2D409E91}"/>
    <cellStyle name="SAPBEXstdData 4 7" xfId="26468" xr:uid="{D1F82C56-1DED-4680-A5E9-B061DE613C05}"/>
    <cellStyle name="SAPBEXstdData 5" xfId="19654" xr:uid="{00000000-0005-0000-0000-0000E7490000}"/>
    <cellStyle name="SAPBEXstdData 6" xfId="19655" xr:uid="{00000000-0005-0000-0000-0000E8490000}"/>
    <cellStyle name="SAPBEXstdData 6 2" xfId="20464" xr:uid="{00000000-0005-0000-0000-0000E8490000}"/>
    <cellStyle name="SAPBEXstdData 6 2 2" xfId="28850" xr:uid="{9FC9959F-89EA-4863-8666-A0629D713244}"/>
    <cellStyle name="SAPBEXstdData 6 2 3" xfId="30258" xr:uid="{58AFE130-DB98-40FA-ADC1-F82C2942D5B8}"/>
    <cellStyle name="SAPBEXstdData 6 2 4" xfId="30779" xr:uid="{0B9C1BBD-CCF9-40FA-81AD-B956AB67F352}"/>
    <cellStyle name="SAPBEXstdData 6 2 5" xfId="31271" xr:uid="{C8BC143F-8E03-4BAF-AF4A-3BABA592FFA3}"/>
    <cellStyle name="SAPBEXstdData 6 2 6" xfId="31557" xr:uid="{B7B9D58F-CD90-48CE-AAEF-0E576B4E018F}"/>
    <cellStyle name="SAPBEXstdData 6 3" xfId="29823" xr:uid="{32F58AFE-CDAE-4818-A2D0-B5FB5295303F}"/>
    <cellStyle name="SAPBEXstdData 6 4" xfId="30360" xr:uid="{BD86C5AB-F896-4446-A950-E883BBBC1067}"/>
    <cellStyle name="SAPBEXstdData 6 5" xfId="30855" xr:uid="{13605B17-B472-4D1E-ADDC-87EFC737143B}"/>
    <cellStyle name="SAPBEXstdData 6 6" xfId="20787" xr:uid="{7678F483-6E66-436B-A46A-2B643F8125DB}"/>
    <cellStyle name="SAPBEXstdData 7" xfId="19656" xr:uid="{00000000-0005-0000-0000-0000E9490000}"/>
    <cellStyle name="SAPBEXstdData 8" xfId="13618" xr:uid="{00000000-0005-0000-0000-0000C8490000}"/>
    <cellStyle name="SAPBEXstdData 8 2" xfId="26789" xr:uid="{DEA9BEC2-7539-48B6-9D0F-FCE90E782FFB}"/>
    <cellStyle name="SAPBEXstdData 8 3" xfId="28977" xr:uid="{ACBD66B2-631C-4F2D-B622-099E910F478D}"/>
    <cellStyle name="SAPBEXstdData 8 4" xfId="26375" xr:uid="{9D9195B4-6005-4CF4-BF58-D71AAB55C001}"/>
    <cellStyle name="SAPBEXstdData 8 5" xfId="25783" xr:uid="{85B0B07C-EC61-450D-83B9-9FE6B51FEB39}"/>
    <cellStyle name="SAPBEXstdData 8 6" xfId="28221" xr:uid="{4176A30E-D952-4935-9693-828D326C6022}"/>
    <cellStyle name="SAPBEXstdData 9" xfId="20848" xr:uid="{9C8E0862-19A4-420A-ADF2-C9D88F02E489}"/>
    <cellStyle name="SAPBEXstdData_13737 3p Contracts v3" xfId="2745" xr:uid="{00000000-0005-0000-0000-00009C0A0000}"/>
    <cellStyle name="SAPBEXstdDataEmph" xfId="2746" xr:uid="{00000000-0005-0000-0000-00009D0A0000}"/>
    <cellStyle name="SAPBEXstdDataEmph 10" xfId="27810" xr:uid="{90B73135-AD23-4E20-B51A-9F4543361A1C}"/>
    <cellStyle name="SAPBEXstdDataEmph 11" xfId="29310" xr:uid="{00F5FF8E-8F55-4FFC-8B5F-5551B50D7E32}"/>
    <cellStyle name="SAPBEXstdDataEmph 2" xfId="2747" xr:uid="{00000000-0005-0000-0000-00009E0A0000}"/>
    <cellStyle name="SAPBEXstdDataEmph 2 10" xfId="29311" xr:uid="{E201CDA6-B050-4F6B-A000-EBA99D920481}"/>
    <cellStyle name="SAPBEXstdDataEmph 2 2" xfId="19659" xr:uid="{00000000-0005-0000-0000-0000ED490000}"/>
    <cellStyle name="SAPBEXstdDataEmph 2 2 2" xfId="19660" xr:uid="{00000000-0005-0000-0000-0000EE490000}"/>
    <cellStyle name="SAPBEXstdDataEmph 2 2 2 2" xfId="20465" xr:uid="{00000000-0005-0000-0000-0000EE490000}"/>
    <cellStyle name="SAPBEXstdDataEmph 2 2 2 2 2" xfId="28851" xr:uid="{D07BAB74-2072-49C0-859A-EAC80667E9EF}"/>
    <cellStyle name="SAPBEXstdDataEmph 2 2 2 2 3" xfId="30259" xr:uid="{D565CA1D-46B4-4D3F-BFE0-50256AF7D4F1}"/>
    <cellStyle name="SAPBEXstdDataEmph 2 2 2 2 4" xfId="30780" xr:uid="{DCA018C9-71B0-48D0-BDC3-7AEF2F4A3876}"/>
    <cellStyle name="SAPBEXstdDataEmph 2 2 2 2 5" xfId="31272" xr:uid="{7B76925D-1ED8-44C3-9084-11CE0F7BD6D4}"/>
    <cellStyle name="SAPBEXstdDataEmph 2 2 2 2 6" xfId="31558" xr:uid="{1FE10ED7-B8E5-4391-83BA-DB355516DAC1}"/>
    <cellStyle name="SAPBEXstdDataEmph 2 2 2 3" xfId="28415" xr:uid="{106B5466-1DCD-4D71-BFD8-7756DB8CF835}"/>
    <cellStyle name="SAPBEXstdDataEmph 2 2 2 4" xfId="29824" xr:uid="{8D782213-209A-4ACF-A260-3AC9A6876F20}"/>
    <cellStyle name="SAPBEXstdDataEmph 2 2 2 5" xfId="30361" xr:uid="{97E8F223-CA38-4010-A40A-94283E6F0078}"/>
    <cellStyle name="SAPBEXstdDataEmph 2 2 2 6" xfId="30860" xr:uid="{515FC4DB-6EB8-4C04-86B9-E1A3D53322CB}"/>
    <cellStyle name="SAPBEXstdDataEmph 2 3" xfId="19661" xr:uid="{00000000-0005-0000-0000-0000EF490000}"/>
    <cellStyle name="SAPBEXstdDataEmph 2 3 2" xfId="20466" xr:uid="{00000000-0005-0000-0000-0000EF490000}"/>
    <cellStyle name="SAPBEXstdDataEmph 2 3 2 2" xfId="28852" xr:uid="{F53E358D-6CAB-4E3D-86D8-1C881A59FCF5}"/>
    <cellStyle name="SAPBEXstdDataEmph 2 3 2 3" xfId="30260" xr:uid="{A2965E1C-9FB4-4353-97C5-0A13D245BD41}"/>
    <cellStyle name="SAPBEXstdDataEmph 2 3 2 4" xfId="30781" xr:uid="{FD606B7E-1211-4163-8A6C-258369A727F7}"/>
    <cellStyle name="SAPBEXstdDataEmph 2 3 2 5" xfId="31273" xr:uid="{4B314BD7-53C0-416A-84E1-D33FD049DBC9}"/>
    <cellStyle name="SAPBEXstdDataEmph 2 3 2 6" xfId="31559" xr:uid="{8E084D89-96FC-48A9-AF18-449872A0290A}"/>
    <cellStyle name="SAPBEXstdDataEmph 2 3 3" xfId="28416" xr:uid="{1DB0A8EE-CD10-4629-94D2-E5D71C7F9F5D}"/>
    <cellStyle name="SAPBEXstdDataEmph 2 3 4" xfId="29825" xr:uid="{F078CCD3-ECA5-4EAE-A99A-A02324AAD526}"/>
    <cellStyle name="SAPBEXstdDataEmph 2 3 5" xfId="30362" xr:uid="{D19EEB1C-2EC8-4CA9-AA95-ED2297FD92FB}"/>
    <cellStyle name="SAPBEXstdDataEmph 2 3 6" xfId="30861" xr:uid="{27A43AE5-8FCA-4874-975A-6168FA86BB05}"/>
    <cellStyle name="SAPBEXstdDataEmph 2 4" xfId="19662" xr:uid="{00000000-0005-0000-0000-0000F0490000}"/>
    <cellStyle name="SAPBEXstdDataEmph 2 5" xfId="19658" xr:uid="{00000000-0005-0000-0000-0000EC490000}"/>
    <cellStyle name="SAPBEXstdDataEmph 2 6" xfId="20899" xr:uid="{FD2EB482-9DCE-4A7C-A881-6E37935110A4}"/>
    <cellStyle name="SAPBEXstdDataEmph 2 7" xfId="20847" xr:uid="{3216B069-E4BA-46E5-BD14-21DF24C253DF}"/>
    <cellStyle name="SAPBEXstdDataEmph 2 8" xfId="29392" xr:uid="{CB4FCF08-764A-474B-9F1E-EEC729845D8A}"/>
    <cellStyle name="SAPBEXstdDataEmph 2 9" xfId="27807" xr:uid="{214D4680-5B37-4BC2-9413-1B8B4EC18DDB}"/>
    <cellStyle name="SAPBEXstdDataEmph 3" xfId="19663" xr:uid="{00000000-0005-0000-0000-0000F1490000}"/>
    <cellStyle name="SAPBEXstdDataEmph 3 2" xfId="19664" xr:uid="{00000000-0005-0000-0000-0000F2490000}"/>
    <cellStyle name="SAPBEXstdDataEmph 3 3" xfId="19665" xr:uid="{00000000-0005-0000-0000-0000F3490000}"/>
    <cellStyle name="SAPBEXstdDataEmph 3 3 2" xfId="20467" xr:uid="{00000000-0005-0000-0000-0000F3490000}"/>
    <cellStyle name="SAPBEXstdDataEmph 3 3 2 2" xfId="28853" xr:uid="{CA6A586F-C3D5-4ABB-A171-75E416200597}"/>
    <cellStyle name="SAPBEXstdDataEmph 3 3 2 3" xfId="30261" xr:uid="{6DE174C6-6F8E-4DC0-8BCA-FD82C1E9DB5A}"/>
    <cellStyle name="SAPBEXstdDataEmph 3 3 2 4" xfId="30782" xr:uid="{798F040A-867B-4FD7-8EF3-69F8411E0774}"/>
    <cellStyle name="SAPBEXstdDataEmph 3 3 2 5" xfId="31274" xr:uid="{1CB128F8-CE4E-4851-9439-6A50A49654B3}"/>
    <cellStyle name="SAPBEXstdDataEmph 3 3 2 6" xfId="31560" xr:uid="{96BD62DC-834F-4D03-BEE6-39248D86A544}"/>
    <cellStyle name="SAPBEXstdDataEmph 3 3 3" xfId="29828" xr:uid="{10503862-98DA-472E-B0E9-E0577D70751D}"/>
    <cellStyle name="SAPBEXstdDataEmph 3 3 4" xfId="30363" xr:uid="{88817A6C-5FB8-4486-8F4C-F8302896B2A2}"/>
    <cellStyle name="SAPBEXstdDataEmph 3 3 5" xfId="30865" xr:uid="{37A2813D-4926-4C19-B7BA-DFEC60E9F2D5}"/>
    <cellStyle name="SAPBEXstdDataEmph 3 3 6" xfId="20786" xr:uid="{93A06A7C-6916-4B18-9B48-4447380ECE08}"/>
    <cellStyle name="SAPBEXstdDataEmph 3 4" xfId="19666" xr:uid="{00000000-0005-0000-0000-0000F4490000}"/>
    <cellStyle name="SAPBEXstdDataEmph 3 4 2" xfId="20468" xr:uid="{00000000-0005-0000-0000-0000F4490000}"/>
    <cellStyle name="SAPBEXstdDataEmph 3 4 2 2" xfId="28854" xr:uid="{80E7DD00-C3BD-4EFE-807F-42CCC7151CF5}"/>
    <cellStyle name="SAPBEXstdDataEmph 3 4 2 3" xfId="30262" xr:uid="{0C7406ED-03C3-4352-8E47-8525D23CF9DD}"/>
    <cellStyle name="SAPBEXstdDataEmph 3 4 2 4" xfId="30783" xr:uid="{ADC888CE-B223-44E3-B4C4-BE7872C97357}"/>
    <cellStyle name="SAPBEXstdDataEmph 3 4 2 5" xfId="31275" xr:uid="{5EF83369-22E0-41A9-9A4F-DF48CE877285}"/>
    <cellStyle name="SAPBEXstdDataEmph 3 4 2 6" xfId="31561" xr:uid="{42E5863E-036C-47B1-95E5-82EEDD8827BC}"/>
    <cellStyle name="SAPBEXstdDataEmph 3 4 3" xfId="29829" xr:uid="{896AA292-DB02-4F6E-97D5-32CFC14429EC}"/>
    <cellStyle name="SAPBEXstdDataEmph 3 4 4" xfId="30364" xr:uid="{52C008EA-9788-4FB5-905F-DC9B87F679D6}"/>
    <cellStyle name="SAPBEXstdDataEmph 3 4 5" xfId="30866" xr:uid="{C187B1A4-B3FE-44EC-A945-5B89849F6B88}"/>
    <cellStyle name="SAPBEXstdDataEmph 3 4 6" xfId="26467" xr:uid="{579D6329-A1E6-4DE7-AEB9-2209D9B36D90}"/>
    <cellStyle name="SAPBEXstdDataEmph 3 5" xfId="19667" xr:uid="{00000000-0005-0000-0000-0000F5490000}"/>
    <cellStyle name="SAPBEXstdDataEmph 4" xfId="19668" xr:uid="{00000000-0005-0000-0000-0000F6490000}"/>
    <cellStyle name="SAPBEXstdDataEmph 4 2" xfId="19669" xr:uid="{00000000-0005-0000-0000-0000F7490000}"/>
    <cellStyle name="SAPBEXstdDataEmph 4 2 2" xfId="20469" xr:uid="{00000000-0005-0000-0000-0000F7490000}"/>
    <cellStyle name="SAPBEXstdDataEmph 4 2 2 2" xfId="28855" xr:uid="{AFF2EB93-CCBD-4261-AA4E-4CB8EB2B7624}"/>
    <cellStyle name="SAPBEXstdDataEmph 4 2 2 3" xfId="30263" xr:uid="{3E0A18C2-CAD9-46F1-A1A3-7C55055F360E}"/>
    <cellStyle name="SAPBEXstdDataEmph 4 2 2 4" xfId="30784" xr:uid="{B1C0155C-0C09-4813-B060-23D9F15DEDFD}"/>
    <cellStyle name="SAPBEXstdDataEmph 4 2 2 5" xfId="31276" xr:uid="{60456FE7-2D5F-4059-BAF6-73A192C9A6DB}"/>
    <cellStyle name="SAPBEXstdDataEmph 4 2 2 6" xfId="31562" xr:uid="{9767FC86-0208-4BDE-B923-0C0F2A395D5B}"/>
    <cellStyle name="SAPBEXstdDataEmph 4 2 3" xfId="29832" xr:uid="{09EFCD8F-49D3-43EB-A90F-B8CDCC73C3AF}"/>
    <cellStyle name="SAPBEXstdDataEmph 4 2 4" xfId="30365" xr:uid="{8A0B11C4-D1B1-4932-8209-80EFF3191F93}"/>
    <cellStyle name="SAPBEXstdDataEmph 4 2 5" xfId="30869" xr:uid="{C6A870F7-1722-4AB4-8E48-B870E4CE4D14}"/>
    <cellStyle name="SAPBEXstdDataEmph 4 2 6" xfId="26464" xr:uid="{053A59C7-2E3E-4F0C-9C44-98F0E545D830}"/>
    <cellStyle name="SAPBEXstdDataEmph 5" xfId="19670" xr:uid="{00000000-0005-0000-0000-0000F8490000}"/>
    <cellStyle name="SAPBEXstdDataEmph 5 2" xfId="20470" xr:uid="{00000000-0005-0000-0000-0000F8490000}"/>
    <cellStyle name="SAPBEXstdDataEmph 5 2 2" xfId="28856" xr:uid="{C1E19626-7FA6-4C9D-A1A5-ECA7633A605E}"/>
    <cellStyle name="SAPBEXstdDataEmph 5 2 3" xfId="30264" xr:uid="{87C7B3F2-D8C6-47B5-994A-7DD593BBC0E0}"/>
    <cellStyle name="SAPBEXstdDataEmph 5 2 4" xfId="30785" xr:uid="{EFFBE910-BC69-4FAE-8712-5B39B88B2998}"/>
    <cellStyle name="SAPBEXstdDataEmph 5 2 5" xfId="31277" xr:uid="{53D95726-D339-4684-BACF-8F4AC1523438}"/>
    <cellStyle name="SAPBEXstdDataEmph 5 2 6" xfId="31563" xr:uid="{19CEF4E6-E082-4238-A361-1F099A23A47D}"/>
    <cellStyle name="SAPBEXstdDataEmph 5 3" xfId="29833" xr:uid="{15B43478-FC7A-4D32-B616-E61B7B345E18}"/>
    <cellStyle name="SAPBEXstdDataEmph 5 4" xfId="30366" xr:uid="{A6594885-F65B-43C9-BD93-8279BB4ADE89}"/>
    <cellStyle name="SAPBEXstdDataEmph 5 5" xfId="30870" xr:uid="{82816620-6E45-4B89-BA4F-28AF046914D7}"/>
    <cellStyle name="SAPBEXstdDataEmph 5 6" xfId="28457" xr:uid="{92003B6C-7F73-4965-825B-095121044E14}"/>
    <cellStyle name="SAPBEXstdDataEmph 6" xfId="19671" xr:uid="{00000000-0005-0000-0000-0000F9490000}"/>
    <cellStyle name="SAPBEXstdDataEmph 7" xfId="19657" xr:uid="{00000000-0005-0000-0000-0000EB490000}"/>
    <cellStyle name="SAPBEXstdDataEmph 8" xfId="27920" xr:uid="{08D550D4-C501-4766-9191-7C8A2E7C6AD8}"/>
    <cellStyle name="SAPBEXstdDataEmph 9" xfId="29393" xr:uid="{4EAE0274-346C-4D3C-A150-BCEE3800BDF6}"/>
    <cellStyle name="SAPBEXstdExc1" xfId="2748" xr:uid="{00000000-0005-0000-0000-00009F0A0000}"/>
    <cellStyle name="SAPBEXstdExc1 2" xfId="19673" xr:uid="{00000000-0005-0000-0000-0000FB490000}"/>
    <cellStyle name="SAPBEXstdExc1 2 2" xfId="19674" xr:uid="{00000000-0005-0000-0000-0000FC490000}"/>
    <cellStyle name="SAPBEXstdExc1 2 3" xfId="28417" xr:uid="{784C00D8-E49E-4D4F-8A06-817F00F143E3}"/>
    <cellStyle name="SAPBEXstdExc1 2 4" xfId="29834" xr:uid="{DA58EDDA-C8B7-47F2-8CCB-84216B95CB04}"/>
    <cellStyle name="SAPBEXstdExc1 2 5" xfId="30872" xr:uid="{09529125-15B9-459C-B4A0-DB6F785DCB4D}"/>
    <cellStyle name="SAPBEXstdExc1 3" xfId="19675" xr:uid="{00000000-0005-0000-0000-0000FD490000}"/>
    <cellStyle name="SAPBEXstdExc1 4" xfId="19672" xr:uid="{00000000-0005-0000-0000-0000FA490000}"/>
    <cellStyle name="SAPBEXstdExc1 5" xfId="20900" xr:uid="{FFA20F7F-17C5-4DC0-B8CF-D8EBDE733354}"/>
    <cellStyle name="SAPBEXstdExc1 6" xfId="27909" xr:uid="{B3CBB574-B0D7-4E1F-9854-2BFF02D70682}"/>
    <cellStyle name="SAPBEXstdExc1 7" xfId="27808" xr:uid="{81978A5E-E440-4430-BFD4-A85A3F8B6CFB}"/>
    <cellStyle name="SAPBEXstdExc1Emph" xfId="2749" xr:uid="{00000000-0005-0000-0000-0000A00A0000}"/>
    <cellStyle name="SAPBEXstdExc1Emph 2" xfId="19677" xr:uid="{00000000-0005-0000-0000-0000FF490000}"/>
    <cellStyle name="SAPBEXstdExc1Emph 2 2" xfId="19678" xr:uid="{00000000-0005-0000-0000-0000004A0000}"/>
    <cellStyle name="SAPBEXstdExc1Emph 2 3" xfId="28420" xr:uid="{5C80EBC3-B0F4-4F9C-AF15-355A0C3F5766}"/>
    <cellStyle name="SAPBEXstdExc1Emph 2 4" xfId="29835" xr:uid="{2C930B1B-6F04-4BC4-91A1-C00A6711C8B7}"/>
    <cellStyle name="SAPBEXstdExc1Emph 2 5" xfId="30873" xr:uid="{9A1B2831-8DBF-4F75-8478-EBF167D414BB}"/>
    <cellStyle name="SAPBEXstdExc1Emph 3" xfId="19679" xr:uid="{00000000-0005-0000-0000-0000014A0000}"/>
    <cellStyle name="SAPBEXstdExc1Emph 4" xfId="19676" xr:uid="{00000000-0005-0000-0000-0000FE490000}"/>
    <cellStyle name="SAPBEXstdExc1Emph 5" xfId="20901" xr:uid="{17BD2F6E-B355-46EE-8133-0FB5529FBCAC}"/>
    <cellStyle name="SAPBEXstdExc1Emph 6" xfId="27918" xr:uid="{5296AE11-09A7-49C8-996F-1E2D0D54DA81}"/>
    <cellStyle name="SAPBEXstdExc1Emph 7" xfId="27809" xr:uid="{B011658A-3F4A-4B3E-BEA2-B286A460B50D}"/>
    <cellStyle name="SAPBEXstdExc2" xfId="2750" xr:uid="{00000000-0005-0000-0000-0000A10A0000}"/>
    <cellStyle name="SAPBEXstdExc2 2" xfId="19681" xr:uid="{00000000-0005-0000-0000-0000034A0000}"/>
    <cellStyle name="SAPBEXstdExc2 2 2" xfId="19682" xr:uid="{00000000-0005-0000-0000-0000044A0000}"/>
    <cellStyle name="SAPBEXstdExc2 2 3" xfId="28421" xr:uid="{5A64FCE8-8124-4099-8BF1-03A47073EC64}"/>
    <cellStyle name="SAPBEXstdExc2 2 4" xfId="29836" xr:uid="{6C8BC9F4-BBA6-4FA9-BFFA-46625B7871B3}"/>
    <cellStyle name="SAPBEXstdExc2 2 5" xfId="30874" xr:uid="{C52C13EB-FED6-4DDD-AA34-C537870F2F9A}"/>
    <cellStyle name="SAPBEXstdExc2 3" xfId="19683" xr:uid="{00000000-0005-0000-0000-0000054A0000}"/>
    <cellStyle name="SAPBEXstdExc2 4" xfId="19680" xr:uid="{00000000-0005-0000-0000-0000024A0000}"/>
    <cellStyle name="SAPBEXstdExc2 5" xfId="20902" xr:uid="{A4BAB108-A5DA-4950-AF6B-BA17402DA43F}"/>
    <cellStyle name="SAPBEXstdExc2 6" xfId="27916" xr:uid="{FC27EECC-165E-4814-9CE5-6E81761DDAD3}"/>
    <cellStyle name="SAPBEXstdExc2 7" xfId="27816" xr:uid="{A20FC57A-4B4B-4DE0-8E8E-AE1B0B63FA3F}"/>
    <cellStyle name="SAPBEXstdExc2Emph" xfId="2751" xr:uid="{00000000-0005-0000-0000-0000A20A0000}"/>
    <cellStyle name="SAPBEXstdExc2Emph 2" xfId="19685" xr:uid="{00000000-0005-0000-0000-0000074A0000}"/>
    <cellStyle name="SAPBEXstdExc2Emph 2 2" xfId="19686" xr:uid="{00000000-0005-0000-0000-0000084A0000}"/>
    <cellStyle name="SAPBEXstdExc2Emph 2 3" xfId="28422" xr:uid="{092C230B-530E-4C43-A37A-6B5490CD9C28}"/>
    <cellStyle name="SAPBEXstdExc2Emph 2 4" xfId="29837" xr:uid="{76232266-2225-4637-9903-47DAB61A4A65}"/>
    <cellStyle name="SAPBEXstdExc2Emph 2 5" xfId="30875" xr:uid="{BD45254A-1743-4D9A-A2E8-36C6AA13B959}"/>
    <cellStyle name="SAPBEXstdExc2Emph 3" xfId="19687" xr:uid="{00000000-0005-0000-0000-0000094A0000}"/>
    <cellStyle name="SAPBEXstdExc2Emph 4" xfId="19684" xr:uid="{00000000-0005-0000-0000-0000064A0000}"/>
    <cellStyle name="SAPBEXstdExc2Emph 5" xfId="20903" xr:uid="{1FA8617F-FF79-4660-A647-79E5E73D32B4}"/>
    <cellStyle name="SAPBEXstdExc2Emph 6" xfId="27915" xr:uid="{D123B995-4915-4C59-90E5-9E02C330498D}"/>
    <cellStyle name="SAPBEXstdExc2Emph 7" xfId="28475" xr:uid="{1BF42A2C-8CDE-4168-8ECD-C4F12174E2BA}"/>
    <cellStyle name="SAPBEXstdItem" xfId="2752" xr:uid="{00000000-0005-0000-0000-0000A30A0000}"/>
    <cellStyle name="SAPBEXstdItem 10" xfId="29390" xr:uid="{6D4638E0-3AE8-47C1-82C8-418CF3D15F5E}"/>
    <cellStyle name="SAPBEXstdItem 2" xfId="2753" xr:uid="{00000000-0005-0000-0000-0000A40A0000}"/>
    <cellStyle name="SAPBEXstdItem 2 10" xfId="27912" xr:uid="{5C2DE65A-14F0-4ED5-B1F5-04E813BF5A31}"/>
    <cellStyle name="SAPBEXstdItem 2 11" xfId="29389" xr:uid="{38C7D1A5-054A-401C-B095-9F19E2B11FFA}"/>
    <cellStyle name="SAPBEXstdItem 2 2" xfId="2911" xr:uid="{00000000-0005-0000-0000-0000A50A0000}"/>
    <cellStyle name="SAPBEXstdItem 2 2 2" xfId="19691" xr:uid="{00000000-0005-0000-0000-00000D4A0000}"/>
    <cellStyle name="SAPBEXstdItem 2 2 3" xfId="19692" xr:uid="{00000000-0005-0000-0000-00000E4A0000}"/>
    <cellStyle name="SAPBEXstdItem 2 2 3 2" xfId="20471" xr:uid="{00000000-0005-0000-0000-00000E4A0000}"/>
    <cellStyle name="SAPBEXstdItem 2 2 3 2 2" xfId="28857" xr:uid="{E190CD7E-4C71-4CAE-8DAE-8F2CC48B1472}"/>
    <cellStyle name="SAPBEXstdItem 2 2 3 2 3" xfId="30265" xr:uid="{EDE0F7CE-EC46-4AB2-BB1B-4B9048BB82D5}"/>
    <cellStyle name="SAPBEXstdItem 2 2 3 2 4" xfId="30786" xr:uid="{9FA91F00-C683-4A6C-B2F0-3D34842A03AB}"/>
    <cellStyle name="SAPBEXstdItem 2 2 3 2 5" xfId="31278" xr:uid="{4C36AEAF-67B3-436D-B408-9294F09D5681}"/>
    <cellStyle name="SAPBEXstdItem 2 2 3 2 6" xfId="31564" xr:uid="{E9974793-86C0-4816-8D95-5F28F2BD2590}"/>
    <cellStyle name="SAPBEXstdItem 2 2 3 3" xfId="28423" xr:uid="{89C2F3B7-47BA-43A9-A696-1B8B5C3D2A10}"/>
    <cellStyle name="SAPBEXstdItem 2 2 3 4" xfId="29838" xr:uid="{748D2001-0F1F-4ADC-AC56-3EE97E69D8FD}"/>
    <cellStyle name="SAPBEXstdItem 2 2 3 5" xfId="30368" xr:uid="{999A506B-CDF7-4DC2-9D4B-80F96F8EF8B4}"/>
    <cellStyle name="SAPBEXstdItem 2 2 3 6" xfId="30876" xr:uid="{67BCE9E2-F9B2-4847-9C6C-CB9CEED5B1C0}"/>
    <cellStyle name="SAPBEXstdItem 2 2 4" xfId="19693" xr:uid="{00000000-0005-0000-0000-00000F4A0000}"/>
    <cellStyle name="SAPBEXstdItem 2 2 5" xfId="19690" xr:uid="{00000000-0005-0000-0000-00000C4A0000}"/>
    <cellStyle name="SAPBEXstdItem 2 2 6" xfId="20983" xr:uid="{4E20ECD8-F6E1-4FD3-BC11-E58A4D57A186}"/>
    <cellStyle name="SAPBEXstdItem 2 2 7" xfId="27854" xr:uid="{8F95641D-6035-4855-8F06-7464B7554439}"/>
    <cellStyle name="SAPBEXstdItem 2 2 8" xfId="29344" xr:uid="{8401FF0D-A947-40F7-B6B4-BBFC6779DC51}"/>
    <cellStyle name="SAPBEXstdItem 2 3" xfId="19694" xr:uid="{00000000-0005-0000-0000-0000104A0000}"/>
    <cellStyle name="SAPBEXstdItem 2 3 2" xfId="19695" xr:uid="{00000000-0005-0000-0000-0000114A0000}"/>
    <cellStyle name="SAPBEXstdItem 2 3 3" xfId="19696" xr:uid="{00000000-0005-0000-0000-0000124A0000}"/>
    <cellStyle name="SAPBEXstdItem 2 3 3 2" xfId="20472" xr:uid="{00000000-0005-0000-0000-0000124A0000}"/>
    <cellStyle name="SAPBEXstdItem 2 3 3 2 2" xfId="28858" xr:uid="{249694F7-5D59-4A08-8556-AA6B6E328638}"/>
    <cellStyle name="SAPBEXstdItem 2 3 3 2 3" xfId="30266" xr:uid="{6A7BE619-89B1-457A-8DAE-C69F0E7CC586}"/>
    <cellStyle name="SAPBEXstdItem 2 3 3 2 4" xfId="30787" xr:uid="{702F245C-4C67-4E05-9CD2-E969D17E78DF}"/>
    <cellStyle name="SAPBEXstdItem 2 3 3 2 5" xfId="31279" xr:uid="{0BF4210D-3F57-4AD9-AA68-676FC045B0C9}"/>
    <cellStyle name="SAPBEXstdItem 2 3 3 2 6" xfId="31565" xr:uid="{004141BB-6D99-4115-95C5-51B3D8C5CE12}"/>
    <cellStyle name="SAPBEXstdItem 2 3 3 3" xfId="28424" xr:uid="{70AD0BAE-C09A-4FBC-A32C-DAE49BE2C00B}"/>
    <cellStyle name="SAPBEXstdItem 2 3 3 4" xfId="29839" xr:uid="{C5D323D4-A33B-4D2E-8279-8C987AA5484A}"/>
    <cellStyle name="SAPBEXstdItem 2 3 3 5" xfId="30369" xr:uid="{24A1B5D8-A718-41B3-8AFE-3BCC25DCB5F6}"/>
    <cellStyle name="SAPBEXstdItem 2 3 3 6" xfId="30877" xr:uid="{B3AEE41C-AB1D-43A2-A014-3EB560B4D283}"/>
    <cellStyle name="SAPBEXstdItem 2 3 4" xfId="19697" xr:uid="{00000000-0005-0000-0000-0000134A0000}"/>
    <cellStyle name="SAPBEXstdItem 2 4" xfId="19698" xr:uid="{00000000-0005-0000-0000-0000144A0000}"/>
    <cellStyle name="SAPBEXstdItem 2 4 2" xfId="19699" xr:uid="{00000000-0005-0000-0000-0000154A0000}"/>
    <cellStyle name="SAPBEXstdItem 2 4 2 2" xfId="19700" xr:uid="{00000000-0005-0000-0000-0000164A0000}"/>
    <cellStyle name="SAPBEXstdItem 2 4 2 3" xfId="20473" xr:uid="{00000000-0005-0000-0000-0000154A0000}"/>
    <cellStyle name="SAPBEXstdItem 2 4 2 3 2" xfId="28859" xr:uid="{AEEFDAEF-6A71-4DC3-BBD9-E8C67EADD1C7}"/>
    <cellStyle name="SAPBEXstdItem 2 4 2 3 3" xfId="30267" xr:uid="{8EF62413-EC51-459A-B05E-FF1D0C077D47}"/>
    <cellStyle name="SAPBEXstdItem 2 4 2 3 4" xfId="30788" xr:uid="{ECC1F20D-09F1-40CF-B98E-08F58D9F5296}"/>
    <cellStyle name="SAPBEXstdItem 2 4 2 4" xfId="28425" xr:uid="{B9F86028-3F48-4AD9-A5C3-44C5562CE372}"/>
    <cellStyle name="SAPBEXstdItem 2 4 2 5" xfId="29840" xr:uid="{D87ABD50-6069-4DD3-A927-D260C851BB1B}"/>
    <cellStyle name="SAPBEXstdItem 2 4 2 6" xfId="30370" xr:uid="{B131C30F-8AA7-4F95-8588-630A4CE3E8A8}"/>
    <cellStyle name="SAPBEXstdItem 2 4 3" xfId="19701" xr:uid="{00000000-0005-0000-0000-0000174A0000}"/>
    <cellStyle name="SAPBEXstdItem 2 5" xfId="19702" xr:uid="{00000000-0005-0000-0000-0000184A0000}"/>
    <cellStyle name="SAPBEXstdItem 2 5 2" xfId="19703" xr:uid="{00000000-0005-0000-0000-0000194A0000}"/>
    <cellStyle name="SAPBEXstdItem 2 5 2 2" xfId="20474" xr:uid="{00000000-0005-0000-0000-0000194A0000}"/>
    <cellStyle name="SAPBEXstdItem 2 5 2 2 2" xfId="28860" xr:uid="{C8B056EB-0D57-48F2-B9AF-BA9AF2241C0B}"/>
    <cellStyle name="SAPBEXstdItem 2 5 2 2 3" xfId="30268" xr:uid="{E4E470B2-7ECD-45DA-8EC4-6AAD1BBAC34A}"/>
    <cellStyle name="SAPBEXstdItem 2 5 2 2 4" xfId="30789" xr:uid="{583AF7D4-F53F-4A4A-8461-CDC4F64E2461}"/>
    <cellStyle name="SAPBEXstdItem 2 5 2 2 5" xfId="31280" xr:uid="{18E60052-E988-48C6-A708-3113D9BAA0BA}"/>
    <cellStyle name="SAPBEXstdItem 2 5 2 2 6" xfId="31566" xr:uid="{5560B9A3-E34B-471D-A6A7-3BA86719971E}"/>
    <cellStyle name="SAPBEXstdItem 2 5 2 3" xfId="28426" xr:uid="{878D33D3-6B0F-4241-92E4-81933164104E}"/>
    <cellStyle name="SAPBEXstdItem 2 5 2 4" xfId="29841" xr:uid="{474F44D6-1020-4968-A85F-5EF7A155E77C}"/>
    <cellStyle name="SAPBEXstdItem 2 5 2 5" xfId="30371" xr:uid="{74559F20-29CF-4905-B63D-A67C3FF95368}"/>
    <cellStyle name="SAPBEXstdItem 2 5 2 6" xfId="30878" xr:uid="{EFC0AF61-4EBB-4703-8164-D78A74B4C72E}"/>
    <cellStyle name="SAPBEXstdItem 2 6" xfId="19704" xr:uid="{00000000-0005-0000-0000-00001A4A0000}"/>
    <cellStyle name="SAPBEXstdItem 2 6 2" xfId="20475" xr:uid="{00000000-0005-0000-0000-00001A4A0000}"/>
    <cellStyle name="SAPBEXstdItem 2 6 2 2" xfId="28861" xr:uid="{CCF51EBC-A38A-48D0-81C6-1CD34E9E0746}"/>
    <cellStyle name="SAPBEXstdItem 2 6 2 3" xfId="30269" xr:uid="{AF973394-D5DE-41E9-8291-F746B2B39200}"/>
    <cellStyle name="SAPBEXstdItem 2 6 2 4" xfId="30790" xr:uid="{4CBE9074-6A6C-426B-9B98-D2A538A472B5}"/>
    <cellStyle name="SAPBEXstdItem 2 6 2 5" xfId="31281" xr:uid="{4537C87A-13CD-4578-9560-9E7AE8E8CF2C}"/>
    <cellStyle name="SAPBEXstdItem 2 6 2 6" xfId="31567" xr:uid="{0C6F5BB2-6018-4248-A6C4-42627903F9B2}"/>
    <cellStyle name="SAPBEXstdItem 2 6 3" xfId="28427" xr:uid="{716E0FC8-6A32-4001-A698-91210895A851}"/>
    <cellStyle name="SAPBEXstdItem 2 6 4" xfId="29842" xr:uid="{23B42234-16B4-4AF1-8413-D807BC0FB31C}"/>
    <cellStyle name="SAPBEXstdItem 2 6 5" xfId="30372" xr:uid="{03C71A44-7A74-4AD2-B7A0-7CD6B334177E}"/>
    <cellStyle name="SAPBEXstdItem 2 6 6" xfId="30879" xr:uid="{2EB843E0-60D4-4F7C-B2C4-D448EB395E4E}"/>
    <cellStyle name="SAPBEXstdItem 2 7" xfId="19705" xr:uid="{00000000-0005-0000-0000-00001B4A0000}"/>
    <cellStyle name="SAPBEXstdItem 2 8" xfId="19689" xr:uid="{00000000-0005-0000-0000-00000B4A0000}"/>
    <cellStyle name="SAPBEXstdItem 2 9" xfId="20905" xr:uid="{31BB855B-896C-4FC0-956B-0414507F5695}"/>
    <cellStyle name="SAPBEXstdItem 3" xfId="2910" xr:uid="{00000000-0005-0000-0000-0000A60A0000}"/>
    <cellStyle name="SAPBEXstdItem 3 2" xfId="19707" xr:uid="{00000000-0005-0000-0000-00001D4A0000}"/>
    <cellStyle name="SAPBEXstdItem 3 2 2" xfId="19708" xr:uid="{00000000-0005-0000-0000-00001E4A0000}"/>
    <cellStyle name="SAPBEXstdItem 3 2 2 2" xfId="20476" xr:uid="{00000000-0005-0000-0000-00001E4A0000}"/>
    <cellStyle name="SAPBEXstdItem 3 2 2 2 2" xfId="28862" xr:uid="{BC98B482-43F8-4E1F-8109-ECA71337A268}"/>
    <cellStyle name="SAPBEXstdItem 3 2 2 2 3" xfId="30270" xr:uid="{446C1E9D-D108-4BED-BD77-367A32EF88CD}"/>
    <cellStyle name="SAPBEXstdItem 3 2 2 2 4" xfId="30791" xr:uid="{369217EF-B66B-4E29-8021-13935731A44E}"/>
    <cellStyle name="SAPBEXstdItem 3 2 2 2 5" xfId="31282" xr:uid="{0EE6A4C7-9D76-4D87-895A-8E613857B1EF}"/>
    <cellStyle name="SAPBEXstdItem 3 2 2 2 6" xfId="31568" xr:uid="{3828BFA8-350B-40C5-A3DE-9AD09FFC0021}"/>
    <cellStyle name="SAPBEXstdItem 3 2 2 3" xfId="29843" xr:uid="{E9226844-42F4-43AD-BD88-337961EA8FBE}"/>
    <cellStyle name="SAPBEXstdItem 3 2 2 4" xfId="30373" xr:uid="{28C5A620-6B86-40EC-A623-26A6765FB794}"/>
    <cellStyle name="SAPBEXstdItem 3 2 2 5" xfId="30880" xr:uid="{48B4C1C2-F539-4369-BE22-69BA6BE0690D}"/>
    <cellStyle name="SAPBEXstdItem 3 2 2 6" xfId="30424" xr:uid="{0FD98D79-6F2C-4886-B297-6A9C72FD37A3}"/>
    <cellStyle name="SAPBEXstdItem 3 3" xfId="19709" xr:uid="{00000000-0005-0000-0000-00001F4A0000}"/>
    <cellStyle name="SAPBEXstdItem 3 3 2" xfId="19710" xr:uid="{00000000-0005-0000-0000-0000204A0000}"/>
    <cellStyle name="SAPBEXstdItem 3 3 2 2" xfId="20478" xr:uid="{00000000-0005-0000-0000-0000204A0000}"/>
    <cellStyle name="SAPBEXstdItem 3 3 2 2 2" xfId="28864" xr:uid="{79B8BBF9-BF35-4402-B310-01DD6AE15CB0}"/>
    <cellStyle name="SAPBEXstdItem 3 3 2 2 3" xfId="30272" xr:uid="{75084AFF-5CBF-41A9-8A8D-EAEC3C2F5183}"/>
    <cellStyle name="SAPBEXstdItem 3 3 2 2 4" xfId="30793" xr:uid="{414974C2-9E44-4DA1-99F8-29051B266750}"/>
    <cellStyle name="SAPBEXstdItem 3 3 2 2 5" xfId="31283" xr:uid="{5D48F4E3-E3AE-4A0A-9BA7-7A1E10B428CF}"/>
    <cellStyle name="SAPBEXstdItem 3 3 2 2 6" xfId="31569" xr:uid="{CCB34F64-EC0E-4E56-863F-05A87BB8F8C3}"/>
    <cellStyle name="SAPBEXstdItem 3 3 2 3" xfId="29845" xr:uid="{437F4D36-2E53-49DF-BD84-2D7921FB6208}"/>
    <cellStyle name="SAPBEXstdItem 3 3 2 4" xfId="30375" xr:uid="{9330457C-2649-42DF-B8E9-F54E3676BF8F}"/>
    <cellStyle name="SAPBEXstdItem 3 3 2 5" xfId="30881" xr:uid="{D02EE51C-BCFA-4DCC-8D5E-C2A300B34F97}"/>
    <cellStyle name="SAPBEXstdItem 3 3 2 6" xfId="29916" xr:uid="{7DD986F0-C173-4B95-8D33-5E5E39454B0C}"/>
    <cellStyle name="SAPBEXstdItem 3 3 3" xfId="20477" xr:uid="{00000000-0005-0000-0000-00001F4A0000}"/>
    <cellStyle name="SAPBEXstdItem 3 3 3 2" xfId="28863" xr:uid="{3D9101B1-4584-4CA4-9308-A1D0FD368B23}"/>
    <cellStyle name="SAPBEXstdItem 3 3 3 3" xfId="30271" xr:uid="{77DD53D0-16F7-4ACE-8FCC-7F8E6A200A37}"/>
    <cellStyle name="SAPBEXstdItem 3 3 3 4" xfId="30792" xr:uid="{F52331F7-4841-47F4-BB60-C6C1D64B2745}"/>
    <cellStyle name="SAPBEXstdItem 3 3 4" xfId="28428" xr:uid="{4F918D9C-DD1C-424D-9054-DA97E7F5A684}"/>
    <cellStyle name="SAPBEXstdItem 3 3 5" xfId="29844" xr:uid="{38C7A14C-2B10-4782-A1E7-295DF8A699AC}"/>
    <cellStyle name="SAPBEXstdItem 3 3 6" xfId="30374" xr:uid="{18CBC14D-3DC1-40B9-8AD8-2FAE18EA3664}"/>
    <cellStyle name="SAPBEXstdItem 3 4" xfId="19711" xr:uid="{00000000-0005-0000-0000-0000214A0000}"/>
    <cellStyle name="SAPBEXstdItem 3 4 2" xfId="20479" xr:uid="{00000000-0005-0000-0000-0000214A0000}"/>
    <cellStyle name="SAPBEXstdItem 3 4 2 2" xfId="28865" xr:uid="{61DC1557-85E5-4B6F-8B1C-1E0F1B2BE0EB}"/>
    <cellStyle name="SAPBEXstdItem 3 4 2 3" xfId="30273" xr:uid="{AE1E2978-8FB4-4505-90A7-C3CCBE38BC75}"/>
    <cellStyle name="SAPBEXstdItem 3 4 2 4" xfId="30794" xr:uid="{FE4C6840-5B0C-46E2-BA5E-974FD68E9B78}"/>
    <cellStyle name="SAPBEXstdItem 3 4 2 5" xfId="31284" xr:uid="{76DE4046-E19E-4829-BBEC-53BD39D71A1B}"/>
    <cellStyle name="SAPBEXstdItem 3 4 2 6" xfId="31570" xr:uid="{7951082F-BADD-476B-9F4A-083B05311AB2}"/>
    <cellStyle name="SAPBEXstdItem 3 4 3" xfId="29846" xr:uid="{10BA409F-3D5B-4093-AD2E-1D06B620BA5D}"/>
    <cellStyle name="SAPBEXstdItem 3 4 4" xfId="30376" xr:uid="{6FB405E6-3C29-474E-9237-AFFA65CD14DC}"/>
    <cellStyle name="SAPBEXstdItem 3 4 5" xfId="30882" xr:uid="{4135A7F5-7904-4EC3-A7C8-49EE2E89E26A}"/>
    <cellStyle name="SAPBEXstdItem 3 4 6" xfId="30425" xr:uid="{BD4629F0-7B97-4820-96C1-4249D98AF09C}"/>
    <cellStyle name="SAPBEXstdItem 3 5" xfId="19712" xr:uid="{00000000-0005-0000-0000-0000224A0000}"/>
    <cellStyle name="SAPBEXstdItem 3 6" xfId="19706" xr:uid="{00000000-0005-0000-0000-00001C4A0000}"/>
    <cellStyle name="SAPBEXstdItem 3 7" xfId="20982" xr:uid="{D05EFCCC-8D7C-4432-8441-F57A019B4962}"/>
    <cellStyle name="SAPBEXstdItem 3 8" xfId="27855" xr:uid="{A84DE451-0D02-4450-953F-5108A6CDCFE2}"/>
    <cellStyle name="SAPBEXstdItem 3 9" xfId="29345" xr:uid="{0236211A-4FA7-4BCC-912E-9F4FC2734B21}"/>
    <cellStyle name="SAPBEXstdItem 4" xfId="19713" xr:uid="{00000000-0005-0000-0000-0000234A0000}"/>
    <cellStyle name="SAPBEXstdItem 4 2" xfId="19714" xr:uid="{00000000-0005-0000-0000-0000244A0000}"/>
    <cellStyle name="SAPBEXstdItem 4 2 2" xfId="20480" xr:uid="{00000000-0005-0000-0000-0000244A0000}"/>
    <cellStyle name="SAPBEXstdItem 4 2 2 2" xfId="28866" xr:uid="{82EC4667-39B6-4529-8ECF-4FDF0621091E}"/>
    <cellStyle name="SAPBEXstdItem 4 2 2 3" xfId="30274" xr:uid="{4BB7988B-344A-4536-B4DD-FA66589924DB}"/>
    <cellStyle name="SAPBEXstdItem 4 2 2 4" xfId="30795" xr:uid="{10EC20F9-D2C3-4DE8-972C-C925B6044693}"/>
    <cellStyle name="SAPBEXstdItem 4 2 2 5" xfId="31285" xr:uid="{2635CC75-E663-4D4B-BA08-508F12E8AD0A}"/>
    <cellStyle name="SAPBEXstdItem 4 2 2 6" xfId="31571" xr:uid="{0E8B7B54-9E2A-430D-AEC0-2C7DEDDD6087}"/>
    <cellStyle name="SAPBEXstdItem 4 2 3" xfId="29847" xr:uid="{7B725FF2-007A-4B27-8F52-BF5E792911B5}"/>
    <cellStyle name="SAPBEXstdItem 4 2 4" xfId="30377" xr:uid="{8B8D1800-55CD-4EF5-97AC-BD189DB40B5D}"/>
    <cellStyle name="SAPBEXstdItem 4 2 5" xfId="30883" xr:uid="{CE24A05E-351C-4259-94E6-6AE6483713EE}"/>
    <cellStyle name="SAPBEXstdItem 4 2 6" xfId="30421" xr:uid="{B4FD8E66-2BFD-47F4-ACE2-2F1041E6C2B0}"/>
    <cellStyle name="SAPBEXstdItem 5" xfId="19715" xr:uid="{00000000-0005-0000-0000-0000254A0000}"/>
    <cellStyle name="SAPBEXstdItem 5 2" xfId="19716" xr:uid="{00000000-0005-0000-0000-0000264A0000}"/>
    <cellStyle name="SAPBEXstdItem 5 2 2" xfId="20482" xr:uid="{00000000-0005-0000-0000-0000264A0000}"/>
    <cellStyle name="SAPBEXstdItem 5 2 2 2" xfId="28868" xr:uid="{F856CB8C-3A50-4749-8D83-39D12A332170}"/>
    <cellStyle name="SAPBEXstdItem 5 2 2 3" xfId="30276" xr:uid="{2C20C863-F92F-4FDA-A7F6-F35CB60E0C2A}"/>
    <cellStyle name="SAPBEXstdItem 5 2 2 4" xfId="30797" xr:uid="{88316800-B62E-43F6-A859-90B70F40CDFD}"/>
    <cellStyle name="SAPBEXstdItem 5 2 2 5" xfId="31287" xr:uid="{E7CC2DDE-C707-4714-BC07-36B276DEC96B}"/>
    <cellStyle name="SAPBEXstdItem 5 2 2 6" xfId="31573" xr:uid="{8D8F3142-1E7A-491B-9542-A92F26359382}"/>
    <cellStyle name="SAPBEXstdItem 5 2 3" xfId="29849" xr:uid="{31A913E7-55A8-4364-845F-B71C9CFC8A0B}"/>
    <cellStyle name="SAPBEXstdItem 5 2 4" xfId="30379" xr:uid="{C0E0C260-E0FF-4D3C-A5D2-146203B686A6}"/>
    <cellStyle name="SAPBEXstdItem 5 2 5" xfId="30885" xr:uid="{010B3A6C-6A1F-4C2E-944B-3E556EB4BBD3}"/>
    <cellStyle name="SAPBEXstdItem 5 2 6" xfId="29381" xr:uid="{016C0E58-2515-43E3-86BE-BA9F19BBA0FB}"/>
    <cellStyle name="SAPBEXstdItem 5 3" xfId="20481" xr:uid="{00000000-0005-0000-0000-0000254A0000}"/>
    <cellStyle name="SAPBEXstdItem 5 3 2" xfId="28867" xr:uid="{303381B8-62F8-4042-8A20-66F568C6BCB7}"/>
    <cellStyle name="SAPBEXstdItem 5 3 3" xfId="30275" xr:uid="{E87BEB8F-49AC-4D50-8A93-337AB571E086}"/>
    <cellStyle name="SAPBEXstdItem 5 3 4" xfId="30796" xr:uid="{0A6A1BF1-6C28-461B-816B-C8F4A8616C3B}"/>
    <cellStyle name="SAPBEXstdItem 5 3 5" xfId="31286" xr:uid="{F4DFF0B9-B8F9-4F7B-84DE-B240E54E642E}"/>
    <cellStyle name="SAPBEXstdItem 5 3 6" xfId="31572" xr:uid="{91216594-36CF-4994-AF94-81AD6A505E5E}"/>
    <cellStyle name="SAPBEXstdItem 5 4" xfId="29848" xr:uid="{7D94DDA0-4525-466B-A682-8B5273114F7F}"/>
    <cellStyle name="SAPBEXstdItem 5 5" xfId="30378" xr:uid="{2DEDC789-9633-498A-9771-1ECDEAFB02CB}"/>
    <cellStyle name="SAPBEXstdItem 5 6" xfId="30884" xr:uid="{38EBD6CA-DEA2-4560-9518-F0E8E3045E95}"/>
    <cellStyle name="SAPBEXstdItem 5 7" xfId="30423" xr:uid="{51A4D2E3-3EFF-4DA0-A124-55EA48D9FE77}"/>
    <cellStyle name="SAPBEXstdItem 6" xfId="19717" xr:uid="{00000000-0005-0000-0000-0000274A0000}"/>
    <cellStyle name="SAPBEXstdItem 7" xfId="19688" xr:uid="{00000000-0005-0000-0000-00000A4A0000}"/>
    <cellStyle name="SAPBEXstdItem 8" xfId="20904" xr:uid="{EF0C7C03-38F8-45C2-B403-8BCDCAE4FFE7}"/>
    <cellStyle name="SAPBEXstdItem 9" xfId="27914" xr:uid="{CE29BAD5-A973-4E16-B144-861297D0AA8A}"/>
    <cellStyle name="SAPBEXstdItem_13737 3p Contracts v3" xfId="2754" xr:uid="{00000000-0005-0000-0000-0000A70A0000}"/>
    <cellStyle name="SAPBEXstdItemX" xfId="2755" xr:uid="{00000000-0005-0000-0000-0000A80A0000}"/>
    <cellStyle name="SAPBEXstdItemX 10" xfId="29388" xr:uid="{9E1E1250-8E82-424B-B7BB-79671772E8F5}"/>
    <cellStyle name="SAPBEXstdItemX 2" xfId="2756" xr:uid="{00000000-0005-0000-0000-0000A90A0000}"/>
    <cellStyle name="SAPBEXstdItemX 2 2" xfId="2913" xr:uid="{00000000-0005-0000-0000-0000AA0A0000}"/>
    <cellStyle name="SAPBEXstdItemX 2 2 2" xfId="19721" xr:uid="{00000000-0005-0000-0000-00002C4A0000}"/>
    <cellStyle name="SAPBEXstdItemX 2 2 2 2" xfId="19722" xr:uid="{00000000-0005-0000-0000-00002D4A0000}"/>
    <cellStyle name="SAPBEXstdItemX 2 2 2 3" xfId="20483" xr:uid="{00000000-0005-0000-0000-00002C4A0000}"/>
    <cellStyle name="SAPBEXstdItemX 2 2 2 3 2" xfId="28869" xr:uid="{AD4F82FC-DB1C-4BE7-8BB8-0846B7DB4466}"/>
    <cellStyle name="SAPBEXstdItemX 2 2 2 3 3" xfId="30277" xr:uid="{93D8B1C7-5EB9-4B47-84E2-FB9FEF2C7FA5}"/>
    <cellStyle name="SAPBEXstdItemX 2 2 2 3 4" xfId="30798" xr:uid="{46102CF7-36A1-4836-9ECE-5EDDBBDF8572}"/>
    <cellStyle name="SAPBEXstdItemX 2 2 2 4" xfId="28429" xr:uid="{A29C9DB9-9B64-4BD5-B829-4F08ABEFC1C4}"/>
    <cellStyle name="SAPBEXstdItemX 2 2 2 5" xfId="29850" xr:uid="{1682636C-DD66-4DA1-9839-CA51817A59E4}"/>
    <cellStyle name="SAPBEXstdItemX 2 2 2 6" xfId="30380" xr:uid="{98CC8D16-F44E-4427-8D23-122E5F17F112}"/>
    <cellStyle name="SAPBEXstdItemX 2 2 3" xfId="19723" xr:uid="{00000000-0005-0000-0000-00002E4A0000}"/>
    <cellStyle name="SAPBEXstdItemX 2 2 4" xfId="19720" xr:uid="{00000000-0005-0000-0000-00002B4A0000}"/>
    <cellStyle name="SAPBEXstdItemX 2 2 5" xfId="20985" xr:uid="{D3003EB4-8C1A-42B7-80EE-D743DA1C8ECC}"/>
    <cellStyle name="SAPBEXstdItemX 2 2 6" xfId="27852" xr:uid="{CAF81824-2E9E-4323-98D1-34F08BF2C76D}"/>
    <cellStyle name="SAPBEXstdItemX 2 2 7" xfId="29342" xr:uid="{BD402DD9-7C7E-43C4-922B-A6CE72207BA9}"/>
    <cellStyle name="SAPBEXstdItemX 2 3" xfId="19724" xr:uid="{00000000-0005-0000-0000-00002F4A0000}"/>
    <cellStyle name="SAPBEXstdItemX 2 3 2" xfId="19725" xr:uid="{00000000-0005-0000-0000-0000304A0000}"/>
    <cellStyle name="SAPBEXstdItemX 2 3 2 2" xfId="20484" xr:uid="{00000000-0005-0000-0000-0000304A0000}"/>
    <cellStyle name="SAPBEXstdItemX 2 3 2 2 2" xfId="28870" xr:uid="{59C4B778-1154-4E4B-BE14-5C976FAED82D}"/>
    <cellStyle name="SAPBEXstdItemX 2 3 2 2 3" xfId="30278" xr:uid="{1BB9399A-3607-4816-BDD7-29471922CE61}"/>
    <cellStyle name="SAPBEXstdItemX 2 3 2 2 4" xfId="30799" xr:uid="{15BE04D5-6BCF-4759-AB98-4DC71D40F46E}"/>
    <cellStyle name="SAPBEXstdItemX 2 3 2 2 5" xfId="31288" xr:uid="{1AEFA6FB-DCEA-4654-8694-C4A51E6A81F4}"/>
    <cellStyle name="SAPBEXstdItemX 2 3 2 2 6" xfId="31574" xr:uid="{532C6589-1E43-4AC6-BCA5-4047713585F2}"/>
    <cellStyle name="SAPBEXstdItemX 2 3 2 3" xfId="29851" xr:uid="{64F7BB2E-B7C3-43A8-AE82-7C5AC9CBA73F}"/>
    <cellStyle name="SAPBEXstdItemX 2 3 2 4" xfId="30381" xr:uid="{430BEC07-C512-49EE-B836-B455EED67AFB}"/>
    <cellStyle name="SAPBEXstdItemX 2 3 2 5" xfId="30887" xr:uid="{471AEDC8-2DC5-44E8-AA7A-036860ED5F18}"/>
    <cellStyle name="SAPBEXstdItemX 2 3 2 6" xfId="31323" xr:uid="{8ED457E4-9CAF-4511-B2FE-E9949D8CD5BE}"/>
    <cellStyle name="SAPBEXstdItemX 2 4" xfId="19726" xr:uid="{00000000-0005-0000-0000-0000314A0000}"/>
    <cellStyle name="SAPBEXstdItemX 2 4 2" xfId="20485" xr:uid="{00000000-0005-0000-0000-0000314A0000}"/>
    <cellStyle name="SAPBEXstdItemX 2 4 2 2" xfId="28871" xr:uid="{6B5E03F1-7262-4DDD-96BA-837CB3537C07}"/>
    <cellStyle name="SAPBEXstdItemX 2 4 2 3" xfId="30279" xr:uid="{75678FA2-E07E-413C-9DA6-724BF3095A2C}"/>
    <cellStyle name="SAPBEXstdItemX 2 4 2 4" xfId="30800" xr:uid="{5A8624F2-3AAD-4A8C-873E-910BDE9899B7}"/>
    <cellStyle name="SAPBEXstdItemX 2 4 2 5" xfId="31289" xr:uid="{76F3420C-0970-4372-89CC-FE7D934C75A4}"/>
    <cellStyle name="SAPBEXstdItemX 2 4 2 6" xfId="31575" xr:uid="{6B89D0C6-E1F8-4AEC-AD82-0647843C9369}"/>
    <cellStyle name="SAPBEXstdItemX 2 4 3" xfId="29852" xr:uid="{5168C0FC-DE23-43BE-ABAA-2253BC53AD05}"/>
    <cellStyle name="SAPBEXstdItemX 2 4 4" xfId="30382" xr:uid="{12D72E11-F869-4FBE-88A9-684E6C97BD33}"/>
    <cellStyle name="SAPBEXstdItemX 2 4 5" xfId="30888" xr:uid="{71376FFA-A14C-4017-999A-D0D02CE227B2}"/>
    <cellStyle name="SAPBEXstdItemX 2 4 6" xfId="31324" xr:uid="{7614AFDA-5BE1-460B-B9A7-1156F7C3DBB2}"/>
    <cellStyle name="SAPBEXstdItemX 2 5" xfId="19727" xr:uid="{00000000-0005-0000-0000-0000324A0000}"/>
    <cellStyle name="SAPBEXstdItemX 2 6" xfId="19719" xr:uid="{00000000-0005-0000-0000-00002A4A0000}"/>
    <cellStyle name="SAPBEXstdItemX 2 7" xfId="20907" xr:uid="{EA4B9B89-1282-4CAD-8FB4-D0A4BC043F8E}"/>
    <cellStyle name="SAPBEXstdItemX 2 8" xfId="27910" xr:uid="{322E7CFF-55A8-4B5E-B5C2-311A0EB01E3D}"/>
    <cellStyle name="SAPBEXstdItemX 2 9" xfId="29387" xr:uid="{59F795F8-2124-4C01-806E-7E58761A943F}"/>
    <cellStyle name="SAPBEXstdItemX 3" xfId="2912" xr:uid="{00000000-0005-0000-0000-0000AB0A0000}"/>
    <cellStyle name="SAPBEXstdItemX 3 2" xfId="19729" xr:uid="{00000000-0005-0000-0000-0000344A0000}"/>
    <cellStyle name="SAPBEXstdItemX 3 2 2" xfId="19730" xr:uid="{00000000-0005-0000-0000-0000354A0000}"/>
    <cellStyle name="SAPBEXstdItemX 3 2 2 2" xfId="20486" xr:uid="{00000000-0005-0000-0000-0000354A0000}"/>
    <cellStyle name="SAPBEXstdItemX 3 2 2 2 2" xfId="28872" xr:uid="{666BA9D7-23D2-4A76-94B2-FA0D4B891655}"/>
    <cellStyle name="SAPBEXstdItemX 3 2 2 2 3" xfId="30280" xr:uid="{B63305D5-FA60-45D6-BAA1-34D8B6240E32}"/>
    <cellStyle name="SAPBEXstdItemX 3 2 2 2 4" xfId="30801" xr:uid="{18CA7502-FEE1-4C8A-84D9-A6BE2EC04C6A}"/>
    <cellStyle name="SAPBEXstdItemX 3 2 2 2 5" xfId="31290" xr:uid="{7BE6849B-E79B-416A-8998-8971E6655558}"/>
    <cellStyle name="SAPBEXstdItemX 3 2 2 2 6" xfId="31576" xr:uid="{A2A832D8-10E1-430C-B048-AAE0040B1BB1}"/>
    <cellStyle name="SAPBEXstdItemX 3 2 2 3" xfId="29853" xr:uid="{4C0DD2A7-037E-45CF-8756-941018EB7504}"/>
    <cellStyle name="SAPBEXstdItemX 3 2 2 4" xfId="30383" xr:uid="{551BE1CA-32B1-4D4F-B083-69E437755311}"/>
    <cellStyle name="SAPBEXstdItemX 3 2 2 5" xfId="30889" xr:uid="{D603FE25-36F4-4A32-92BE-43E10790AC6C}"/>
    <cellStyle name="SAPBEXstdItemX 3 2 2 6" xfId="31325" xr:uid="{877028C1-F00F-4794-B9A6-086E5B6BA7D3}"/>
    <cellStyle name="SAPBEXstdItemX 3 3" xfId="19731" xr:uid="{00000000-0005-0000-0000-0000364A0000}"/>
    <cellStyle name="SAPBEXstdItemX 3 3 2" xfId="19732" xr:uid="{00000000-0005-0000-0000-0000374A0000}"/>
    <cellStyle name="SAPBEXstdItemX 3 3 2 2" xfId="20488" xr:uid="{00000000-0005-0000-0000-0000374A0000}"/>
    <cellStyle name="SAPBEXstdItemX 3 3 2 2 2" xfId="28874" xr:uid="{6AEC35DD-4E27-4813-82A5-C3F44F959E1D}"/>
    <cellStyle name="SAPBEXstdItemX 3 3 2 2 3" xfId="30282" xr:uid="{7A82DD7F-BA4E-48C5-B5EE-7FA9C8D62FB3}"/>
    <cellStyle name="SAPBEXstdItemX 3 3 2 2 4" xfId="30803" xr:uid="{4BBF2DA5-DCD3-4401-9BEB-F5624C95C56F}"/>
    <cellStyle name="SAPBEXstdItemX 3 3 2 2 5" xfId="31291" xr:uid="{C558888C-3315-41CA-972A-7F4DC3711D31}"/>
    <cellStyle name="SAPBEXstdItemX 3 3 2 2 6" xfId="31577" xr:uid="{1670D69C-6BC3-4DD3-AD2A-5F8D0FAC459D}"/>
    <cellStyle name="SAPBEXstdItemX 3 3 2 3" xfId="29855" xr:uid="{77A5D5EE-D09D-468E-B662-949375279F9A}"/>
    <cellStyle name="SAPBEXstdItemX 3 3 2 4" xfId="30385" xr:uid="{1F80FB12-6199-45F5-97F6-6A9190B010F4}"/>
    <cellStyle name="SAPBEXstdItemX 3 3 2 5" xfId="30890" xr:uid="{A25B7236-D782-46AD-84CF-0BA8A1A45631}"/>
    <cellStyle name="SAPBEXstdItemX 3 3 2 6" xfId="31326" xr:uid="{2207EF59-4037-4F32-BDA1-0358B16DB23D}"/>
    <cellStyle name="SAPBEXstdItemX 3 3 3" xfId="20487" xr:uid="{00000000-0005-0000-0000-0000364A0000}"/>
    <cellStyle name="SAPBEXstdItemX 3 3 3 2" xfId="28873" xr:uid="{BFAE33A3-9640-43C5-B206-40AE79A8DED3}"/>
    <cellStyle name="SAPBEXstdItemX 3 3 3 3" xfId="30281" xr:uid="{FCE49913-EFF1-4582-82C1-23E4A9FC45EC}"/>
    <cellStyle name="SAPBEXstdItemX 3 3 3 4" xfId="30802" xr:uid="{F24F978B-63A5-4051-82E9-85D8549A7277}"/>
    <cellStyle name="SAPBEXstdItemX 3 3 4" xfId="28430" xr:uid="{AD61F7B2-28A4-48E4-BC22-184A01A90170}"/>
    <cellStyle name="SAPBEXstdItemX 3 3 5" xfId="29854" xr:uid="{8AB50F42-4144-460E-9E72-AC9955B6FE59}"/>
    <cellStyle name="SAPBEXstdItemX 3 3 6" xfId="30384" xr:uid="{CFAECFE3-4183-4F7C-BD2B-C442E7C85835}"/>
    <cellStyle name="SAPBEXstdItemX 3 4" xfId="19733" xr:uid="{00000000-0005-0000-0000-0000384A0000}"/>
    <cellStyle name="SAPBEXstdItemX 3 4 2" xfId="20489" xr:uid="{00000000-0005-0000-0000-0000384A0000}"/>
    <cellStyle name="SAPBEXstdItemX 3 4 2 2" xfId="28875" xr:uid="{1B38C0B8-0DA5-452B-B114-17E16D060954}"/>
    <cellStyle name="SAPBEXstdItemX 3 4 2 3" xfId="30283" xr:uid="{B59A3C02-A592-44DB-BF6C-8D6D1737624F}"/>
    <cellStyle name="SAPBEXstdItemX 3 4 2 4" xfId="30804" xr:uid="{E7877860-716D-43A0-A08F-8574D3717D59}"/>
    <cellStyle name="SAPBEXstdItemX 3 4 2 5" xfId="31292" xr:uid="{8630CD9E-A06C-4ADE-B92E-A9E23D2BD3B0}"/>
    <cellStyle name="SAPBEXstdItemX 3 4 2 6" xfId="31578" xr:uid="{29ACD46C-EDC4-4DF9-90BD-DF3BC129096D}"/>
    <cellStyle name="SAPBEXstdItemX 3 4 3" xfId="29856" xr:uid="{CFEC05EC-7864-480C-8652-4323D841F71C}"/>
    <cellStyle name="SAPBEXstdItemX 3 4 4" xfId="30386" xr:uid="{F2E26260-2640-4B1E-967E-5155E96E4B11}"/>
    <cellStyle name="SAPBEXstdItemX 3 4 5" xfId="30891" xr:uid="{FE2B9844-E100-4802-B9EB-B2BD9E7BF102}"/>
    <cellStyle name="SAPBEXstdItemX 3 4 6" xfId="31327" xr:uid="{15CD7DD5-1823-4B78-83A1-8004D71EAF08}"/>
    <cellStyle name="SAPBEXstdItemX 3 5" xfId="19734" xr:uid="{00000000-0005-0000-0000-0000394A0000}"/>
    <cellStyle name="SAPBEXstdItemX 3 6" xfId="19728" xr:uid="{00000000-0005-0000-0000-0000334A0000}"/>
    <cellStyle name="SAPBEXstdItemX 3 7" xfId="20984" xr:uid="{02077699-B877-4BE8-946E-8418DE7BAE54}"/>
    <cellStyle name="SAPBEXstdItemX 3 8" xfId="27853" xr:uid="{85DFAFFB-8DE0-4393-9798-A0E3DCD28E57}"/>
    <cellStyle name="SAPBEXstdItemX 3 9" xfId="29343" xr:uid="{960B800C-973A-4D5B-A19A-4075B7C15841}"/>
    <cellStyle name="SAPBEXstdItemX 4" xfId="19735" xr:uid="{00000000-0005-0000-0000-00003A4A0000}"/>
    <cellStyle name="SAPBEXstdItemX 4 2" xfId="19736" xr:uid="{00000000-0005-0000-0000-00003B4A0000}"/>
    <cellStyle name="SAPBEXstdItemX 4 2 2" xfId="20490" xr:uid="{00000000-0005-0000-0000-00003B4A0000}"/>
    <cellStyle name="SAPBEXstdItemX 4 2 2 2" xfId="28876" xr:uid="{56035AE3-4150-4741-BAF9-5785D94D3A97}"/>
    <cellStyle name="SAPBEXstdItemX 4 2 2 3" xfId="30284" xr:uid="{B41962C0-D1C9-4859-B731-72B9E85870EB}"/>
    <cellStyle name="SAPBEXstdItemX 4 2 2 4" xfId="30805" xr:uid="{5F204561-B84F-4D84-AEDE-B06531DBDB40}"/>
    <cellStyle name="SAPBEXstdItemX 4 2 2 5" xfId="31293" xr:uid="{87200F39-B5E1-44CE-BFE6-93E61769BF42}"/>
    <cellStyle name="SAPBEXstdItemX 4 2 2 6" xfId="31579" xr:uid="{18685124-AA8A-4ED5-AC9B-77559C806541}"/>
    <cellStyle name="SAPBEXstdItemX 4 2 3" xfId="29857" xr:uid="{135BFD0A-0E54-4633-9D6F-7A549121AF63}"/>
    <cellStyle name="SAPBEXstdItemX 4 2 4" xfId="30387" xr:uid="{818A82AC-0AB0-4E34-927B-F88D1FF48486}"/>
    <cellStyle name="SAPBEXstdItemX 4 2 5" xfId="30892" xr:uid="{1E8AF510-9D0C-46F8-A819-0CF9BC967906}"/>
    <cellStyle name="SAPBEXstdItemX 4 2 6" xfId="31328" xr:uid="{C0674566-388F-476C-95E1-A4EA0B61DE5F}"/>
    <cellStyle name="SAPBEXstdItemX 5" xfId="19737" xr:uid="{00000000-0005-0000-0000-00003C4A0000}"/>
    <cellStyle name="SAPBEXstdItemX 5 2" xfId="19738" xr:uid="{00000000-0005-0000-0000-00003D4A0000}"/>
    <cellStyle name="SAPBEXstdItemX 5 2 2" xfId="20492" xr:uid="{00000000-0005-0000-0000-00003D4A0000}"/>
    <cellStyle name="SAPBEXstdItemX 5 2 2 2" xfId="28878" xr:uid="{5F88EE47-DB05-4C77-8266-A58CF004E614}"/>
    <cellStyle name="SAPBEXstdItemX 5 2 2 3" xfId="30286" xr:uid="{BEE95505-263B-4982-8092-D69AC5C54B67}"/>
    <cellStyle name="SAPBEXstdItemX 5 2 2 4" xfId="30807" xr:uid="{9B86B1DF-98E2-4982-A605-D4BC4336FB03}"/>
    <cellStyle name="SAPBEXstdItemX 5 2 2 5" xfId="31295" xr:uid="{C7715BC0-988E-4D53-8E14-376B5982AAF8}"/>
    <cellStyle name="SAPBEXstdItemX 5 2 2 6" xfId="31581" xr:uid="{AAB4F0BD-9FA1-4536-BF10-6A64A4B1F717}"/>
    <cellStyle name="SAPBEXstdItemX 5 2 3" xfId="29859" xr:uid="{B14C62DC-1EE5-4F67-824A-D77A49D34A25}"/>
    <cellStyle name="SAPBEXstdItemX 5 2 4" xfId="30389" xr:uid="{ECC508F1-9AA7-429E-BEEF-18354A25C18A}"/>
    <cellStyle name="SAPBEXstdItemX 5 2 5" xfId="30894" xr:uid="{012BC96F-8C94-4C83-9172-940F3862ACBC}"/>
    <cellStyle name="SAPBEXstdItemX 5 2 6" xfId="31330" xr:uid="{0C15584B-6954-4AF4-9836-DA953CC79E1A}"/>
    <cellStyle name="SAPBEXstdItemX 5 3" xfId="20491" xr:uid="{00000000-0005-0000-0000-00003C4A0000}"/>
    <cellStyle name="SAPBEXstdItemX 5 3 2" xfId="28877" xr:uid="{944F92BC-E0BE-4EAC-9229-A3506BBC66FD}"/>
    <cellStyle name="SAPBEXstdItemX 5 3 3" xfId="30285" xr:uid="{CA7803CA-6127-4054-8D79-59C0A00A2B6D}"/>
    <cellStyle name="SAPBEXstdItemX 5 3 4" xfId="30806" xr:uid="{A3D53965-91B4-4528-B0FC-8C2C32591F27}"/>
    <cellStyle name="SAPBEXstdItemX 5 3 5" xfId="31294" xr:uid="{6345FE5C-3C8C-4F10-9917-04D1575FB272}"/>
    <cellStyle name="SAPBEXstdItemX 5 3 6" xfId="31580" xr:uid="{2ADD7319-AB97-4065-BF38-6B6005C3A78F}"/>
    <cellStyle name="SAPBEXstdItemX 5 4" xfId="29858" xr:uid="{1AAEACD9-9CBD-40AD-A987-35396D650557}"/>
    <cellStyle name="SAPBEXstdItemX 5 5" xfId="30388" xr:uid="{0EECD507-AA4D-4C0D-BA4A-EED14B29F8F3}"/>
    <cellStyle name="SAPBEXstdItemX 5 6" xfId="30893" xr:uid="{31855B8F-8442-4FAF-B29B-3E4D637A812A}"/>
    <cellStyle name="SAPBEXstdItemX 5 7" xfId="31329" xr:uid="{EDC813D3-D222-4E2E-AE02-6F0BCA0DE4D5}"/>
    <cellStyle name="SAPBEXstdItemX 6" xfId="19739" xr:uid="{00000000-0005-0000-0000-00003E4A0000}"/>
    <cellStyle name="SAPBEXstdItemX 7" xfId="19718" xr:uid="{00000000-0005-0000-0000-0000294A0000}"/>
    <cellStyle name="SAPBEXstdItemX 8" xfId="20906" xr:uid="{9D46104D-10E2-4AB9-915B-37B628876C55}"/>
    <cellStyle name="SAPBEXstdItemX 9" xfId="27911" xr:uid="{B6DF5638-9EE3-4CB6-BC43-51A8A6190401}"/>
    <cellStyle name="SAPBEXstdItemX_Budget Consolidation by Balancing Acct v1" xfId="2757" xr:uid="{00000000-0005-0000-0000-0000AC0A0000}"/>
    <cellStyle name="SAPBEXsubData" xfId="2758" xr:uid="{00000000-0005-0000-0000-0000AD0A0000}"/>
    <cellStyle name="SAPBEXsubData 2" xfId="19741" xr:uid="{00000000-0005-0000-0000-0000414A0000}"/>
    <cellStyle name="SAPBEXsubData 2 2" xfId="19742" xr:uid="{00000000-0005-0000-0000-0000424A0000}"/>
    <cellStyle name="SAPBEXsubData 3" xfId="19743" xr:uid="{00000000-0005-0000-0000-0000434A0000}"/>
    <cellStyle name="SAPBEXsubData 4" xfId="19740" xr:uid="{00000000-0005-0000-0000-0000404A0000}"/>
    <cellStyle name="SAPBEXsubDataEmph" xfId="2759" xr:uid="{00000000-0005-0000-0000-0000AE0A0000}"/>
    <cellStyle name="SAPBEXsubDataEmph 2" xfId="19745" xr:uid="{00000000-0005-0000-0000-0000454A0000}"/>
    <cellStyle name="SAPBEXsubDataEmph 2 2" xfId="19746" xr:uid="{00000000-0005-0000-0000-0000464A0000}"/>
    <cellStyle name="SAPBEXsubDataEmph 3" xfId="19747" xr:uid="{00000000-0005-0000-0000-0000474A0000}"/>
    <cellStyle name="SAPBEXsubDataEmph 4" xfId="19744" xr:uid="{00000000-0005-0000-0000-0000444A0000}"/>
    <cellStyle name="SAPBEXsubExc1" xfId="2760" xr:uid="{00000000-0005-0000-0000-0000AF0A0000}"/>
    <cellStyle name="SAPBEXsubExc1 2" xfId="19749" xr:uid="{00000000-0005-0000-0000-0000494A0000}"/>
    <cellStyle name="SAPBEXsubExc1 2 2" xfId="19750" xr:uid="{00000000-0005-0000-0000-00004A4A0000}"/>
    <cellStyle name="SAPBEXsubExc1 3" xfId="19751" xr:uid="{00000000-0005-0000-0000-00004B4A0000}"/>
    <cellStyle name="SAPBEXsubExc1 4" xfId="19748" xr:uid="{00000000-0005-0000-0000-0000484A0000}"/>
    <cellStyle name="SAPBEXsubExc1Emph" xfId="2761" xr:uid="{00000000-0005-0000-0000-0000B00A0000}"/>
    <cellStyle name="SAPBEXsubExc1Emph 2" xfId="19753" xr:uid="{00000000-0005-0000-0000-00004D4A0000}"/>
    <cellStyle name="SAPBEXsubExc1Emph 2 2" xfId="19754" xr:uid="{00000000-0005-0000-0000-00004E4A0000}"/>
    <cellStyle name="SAPBEXsubExc1Emph 3" xfId="19755" xr:uid="{00000000-0005-0000-0000-00004F4A0000}"/>
    <cellStyle name="SAPBEXsubExc1Emph 4" xfId="19752" xr:uid="{00000000-0005-0000-0000-00004C4A0000}"/>
    <cellStyle name="SAPBEXsubExc2" xfId="2762" xr:uid="{00000000-0005-0000-0000-0000B10A0000}"/>
    <cellStyle name="SAPBEXsubExc2 2" xfId="19757" xr:uid="{00000000-0005-0000-0000-0000514A0000}"/>
    <cellStyle name="SAPBEXsubExc2 2 2" xfId="19758" xr:uid="{00000000-0005-0000-0000-0000524A0000}"/>
    <cellStyle name="SAPBEXsubExc2 2 3" xfId="28432" xr:uid="{E029AC30-08A6-4CF6-8174-B9E0911D0A8D}"/>
    <cellStyle name="SAPBEXsubExc2 2 4" xfId="29860" xr:uid="{9332BCD2-538C-4F2C-B35A-933CA9B180D2}"/>
    <cellStyle name="SAPBEXsubExc2 2 5" xfId="30895" xr:uid="{F3075189-920A-46FA-8E70-476E363E1897}"/>
    <cellStyle name="SAPBEXsubExc2 3" xfId="19759" xr:uid="{00000000-0005-0000-0000-0000534A0000}"/>
    <cellStyle name="SAPBEXsubExc2 4" xfId="19756" xr:uid="{00000000-0005-0000-0000-0000504A0000}"/>
    <cellStyle name="SAPBEXsubExc2 5" xfId="20908" xr:uid="{8938F904-2119-46E1-8B2E-F7B5C46224F5}"/>
    <cellStyle name="SAPBEXsubExc2 6" xfId="20846" xr:uid="{CA21F3A7-40E8-4BFF-97D4-09DAA298DC3C}"/>
    <cellStyle name="SAPBEXsubExc2 7" xfId="27813" xr:uid="{7DDC1D74-7C22-4614-8785-3C5826670972}"/>
    <cellStyle name="SAPBEXsubExc2Emph" xfId="2763" xr:uid="{00000000-0005-0000-0000-0000B20A0000}"/>
    <cellStyle name="SAPBEXsubExc2Emph 2" xfId="19761" xr:uid="{00000000-0005-0000-0000-0000554A0000}"/>
    <cellStyle name="SAPBEXsubExc2Emph 2 2" xfId="19762" xr:uid="{00000000-0005-0000-0000-0000564A0000}"/>
    <cellStyle name="SAPBEXsubExc2Emph 2 3" xfId="28433" xr:uid="{0FA28FAD-6912-4A16-B44C-D24E350DA71E}"/>
    <cellStyle name="SAPBEXsubExc2Emph 2 4" xfId="29861" xr:uid="{4D66FB7F-B070-4845-B0FA-5839E18C1839}"/>
    <cellStyle name="SAPBEXsubExc2Emph 2 5" xfId="30896" xr:uid="{1E1019A8-5D69-4829-A90E-86C16B94289E}"/>
    <cellStyle name="SAPBEXsubExc2Emph 3" xfId="19763" xr:uid="{00000000-0005-0000-0000-0000574A0000}"/>
    <cellStyle name="SAPBEXsubExc2Emph 4" xfId="19760" xr:uid="{00000000-0005-0000-0000-0000544A0000}"/>
    <cellStyle name="SAPBEXsubExc2Emph 5" xfId="20909" xr:uid="{5297F5EE-FB34-47FC-BFA7-894927386B6F}"/>
    <cellStyle name="SAPBEXsubExc2Emph 6" xfId="27908" xr:uid="{3C9DD10E-79BF-48F0-BD7D-B9B6ECDA8FA4}"/>
    <cellStyle name="SAPBEXsubExc2Emph 7" xfId="27817" xr:uid="{9E9EC740-BCE8-4D36-81A2-C73EC3A7AF70}"/>
    <cellStyle name="SAPBEXsubItem" xfId="2764" xr:uid="{00000000-0005-0000-0000-0000B30A0000}"/>
    <cellStyle name="SAPBEXsubItem 2" xfId="19765" xr:uid="{00000000-0005-0000-0000-0000594A0000}"/>
    <cellStyle name="SAPBEXsubItem 2 2" xfId="19766" xr:uid="{00000000-0005-0000-0000-00005A4A0000}"/>
    <cellStyle name="SAPBEXsubItem 3" xfId="19767" xr:uid="{00000000-0005-0000-0000-00005B4A0000}"/>
    <cellStyle name="SAPBEXsubItem 4" xfId="19764" xr:uid="{00000000-0005-0000-0000-0000584A0000}"/>
    <cellStyle name="SAPBEXtitle" xfId="2765" xr:uid="{00000000-0005-0000-0000-0000B40A0000}"/>
    <cellStyle name="SAPBEXtitle 2" xfId="19769" xr:uid="{00000000-0005-0000-0000-00005D4A0000}"/>
    <cellStyle name="SAPBEXtitle 2 2" xfId="19770" xr:uid="{00000000-0005-0000-0000-00005E4A0000}"/>
    <cellStyle name="SAPBEXtitle 2 2 2" xfId="19771" xr:uid="{00000000-0005-0000-0000-00005F4A0000}"/>
    <cellStyle name="SAPBEXtitle 2 2 2 2" xfId="20493" xr:uid="{00000000-0005-0000-0000-00005F4A0000}"/>
    <cellStyle name="SAPBEXtitle 2 2 2 2 2" xfId="28879" xr:uid="{96DE7EC3-030C-470E-99DE-E74636408EAD}"/>
    <cellStyle name="SAPBEXtitle 2 2 2 2 3" xfId="30287" xr:uid="{07A2AD40-DF36-46E2-9307-665CD11B05DB}"/>
    <cellStyle name="SAPBEXtitle 2 2 2 2 4" xfId="30808" xr:uid="{36571ABD-7079-4061-8D8E-9689C57C6CF8}"/>
    <cellStyle name="SAPBEXtitle 2 2 2 2 5" xfId="31296" xr:uid="{B45F2D04-E718-4AA0-A58D-B38E2BC255DF}"/>
    <cellStyle name="SAPBEXtitle 2 2 2 2 6" xfId="31582" xr:uid="{F565691B-4C80-4BD1-8936-ADBA079C2743}"/>
    <cellStyle name="SAPBEXtitle 2 2 2 3" xfId="28434" xr:uid="{F60176D1-EBB4-40CE-BB81-9FB4A4AF693A}"/>
    <cellStyle name="SAPBEXtitle 2 2 2 4" xfId="29862" xr:uid="{801CC1EE-DE45-4915-81B3-9E46C502DECA}"/>
    <cellStyle name="SAPBEXtitle 2 2 2 5" xfId="30390" xr:uid="{EF065F91-A9D0-465C-ABF6-70FACB85ADE7}"/>
    <cellStyle name="SAPBEXtitle 2 2 2 6" xfId="30897" xr:uid="{4AC1153E-7042-4D03-B2D1-E161DD4B3DB9}"/>
    <cellStyle name="SAPBEXtitle 2 3" xfId="19772" xr:uid="{00000000-0005-0000-0000-0000604A0000}"/>
    <cellStyle name="SAPBEXtitle 2 3 2" xfId="20494" xr:uid="{00000000-0005-0000-0000-0000604A0000}"/>
    <cellStyle name="SAPBEXtitle 2 3 2 2" xfId="28880" xr:uid="{C3D0D186-8612-4CD9-AAB7-4F4CA6E39DC0}"/>
    <cellStyle name="SAPBEXtitle 2 3 2 3" xfId="30288" xr:uid="{7A58C5A2-510E-4E37-9E07-33018E750398}"/>
    <cellStyle name="SAPBEXtitle 2 3 2 4" xfId="30809" xr:uid="{E667038B-DD75-45A9-A8A4-D089DF3AF0B1}"/>
    <cellStyle name="SAPBEXtitle 2 3 2 5" xfId="31297" xr:uid="{C7EB88AF-9E5A-471F-8520-E3750B5D5B68}"/>
    <cellStyle name="SAPBEXtitle 2 3 2 6" xfId="31583" xr:uid="{22292CA6-3812-463E-81E7-9211E2FF48C4}"/>
    <cellStyle name="SAPBEXtitle 2 3 3" xfId="28435" xr:uid="{FAA1A5D3-B440-4E70-B743-348062C49522}"/>
    <cellStyle name="SAPBEXtitle 2 3 4" xfId="29863" xr:uid="{7E6F1212-FA1D-4468-9AEA-1A2C190B7D49}"/>
    <cellStyle name="SAPBEXtitle 2 3 5" xfId="30391" xr:uid="{C6602ADB-27C8-44AC-8722-138434F53FBA}"/>
    <cellStyle name="SAPBEXtitle 2 3 6" xfId="30898" xr:uid="{2E4D9064-6C55-4501-A349-88F8F5D1A1FD}"/>
    <cellStyle name="SAPBEXtitle 2 4" xfId="19773" xr:uid="{00000000-0005-0000-0000-0000614A0000}"/>
    <cellStyle name="SAPBEXtitle 3" xfId="19774" xr:uid="{00000000-0005-0000-0000-0000624A0000}"/>
    <cellStyle name="SAPBEXtitle 3 2" xfId="19775" xr:uid="{00000000-0005-0000-0000-0000634A0000}"/>
    <cellStyle name="SAPBEXtitle 3 3" xfId="19776" xr:uid="{00000000-0005-0000-0000-0000644A0000}"/>
    <cellStyle name="SAPBEXtitle 3 4" xfId="19777" xr:uid="{00000000-0005-0000-0000-0000654A0000}"/>
    <cellStyle name="SAPBEXtitle 3 5" xfId="19778" xr:uid="{00000000-0005-0000-0000-0000664A0000}"/>
    <cellStyle name="SAPBEXtitle 4" xfId="19779" xr:uid="{00000000-0005-0000-0000-0000674A0000}"/>
    <cellStyle name="SAPBEXtitle 4 2" xfId="19780" xr:uid="{00000000-0005-0000-0000-0000684A0000}"/>
    <cellStyle name="SAPBEXtitle 5" xfId="19781" xr:uid="{00000000-0005-0000-0000-0000694A0000}"/>
    <cellStyle name="SAPBEXtitle 6" xfId="19782" xr:uid="{00000000-0005-0000-0000-00006A4A0000}"/>
    <cellStyle name="SAPBEXtitle 7" xfId="19768" xr:uid="{00000000-0005-0000-0000-00005C4A0000}"/>
    <cellStyle name="SAPBEXunassignedItem" xfId="19783" xr:uid="{00000000-0005-0000-0000-00006B4A0000}"/>
    <cellStyle name="SAPBEXunassignedItem 2" xfId="19784" xr:uid="{00000000-0005-0000-0000-00006C4A0000}"/>
    <cellStyle name="SAPBEXunassignedItem 2 2" xfId="19785" xr:uid="{00000000-0005-0000-0000-00006D4A0000}"/>
    <cellStyle name="SAPBEXunassignedItem 2 2 2" xfId="19786" xr:uid="{00000000-0005-0000-0000-00006E4A0000}"/>
    <cellStyle name="SAPBEXunassignedItem 2 2 2 2" xfId="20495" xr:uid="{00000000-0005-0000-0000-00006E4A0000}"/>
    <cellStyle name="SAPBEXunassignedItem 2 2 2 2 2" xfId="28881" xr:uid="{2E078408-CCB1-4E72-9541-BD15999BF48E}"/>
    <cellStyle name="SAPBEXunassignedItem 2 2 2 2 3" xfId="30289" xr:uid="{032196F8-3DBB-45DF-8B4A-E95C0CA1679A}"/>
    <cellStyle name="SAPBEXunassignedItem 2 2 2 2 4" xfId="30810" xr:uid="{CD113EE9-A070-4A2B-AE19-EF5302BFE5A6}"/>
    <cellStyle name="SAPBEXunassignedItem 2 2 2 3" xfId="28436" xr:uid="{5B7C8249-7C5D-45AF-9A25-58F6D55250D9}"/>
    <cellStyle name="SAPBEXunassignedItem 2 2 2 4" xfId="29864" xr:uid="{54A89A8B-B733-4C97-9A69-6321F82145F3}"/>
    <cellStyle name="SAPBEXunassignedItem 2 2 2 5" xfId="30392" xr:uid="{7746B59E-6FD4-4284-8842-7C16E0D35EE0}"/>
    <cellStyle name="SAPBEXunassignedItem 2 3" xfId="19787" xr:uid="{00000000-0005-0000-0000-00006F4A0000}"/>
    <cellStyle name="SAPBEXunassignedItem 2 3 2" xfId="20496" xr:uid="{00000000-0005-0000-0000-00006F4A0000}"/>
    <cellStyle name="SAPBEXunassignedItem 2 3 2 2" xfId="28882" xr:uid="{37927BD0-0191-4A6D-83BA-2E4FAB6B3F8E}"/>
    <cellStyle name="SAPBEXunassignedItem 2 3 2 3" xfId="30290" xr:uid="{9629B7BE-0794-4448-98E6-F664CD5050F6}"/>
    <cellStyle name="SAPBEXunassignedItem 2 3 2 4" xfId="30811" xr:uid="{572B7C22-F7B1-4376-B4D7-A677EB3EAD05}"/>
    <cellStyle name="SAPBEXunassignedItem 2 3 3" xfId="28437" xr:uid="{7AAA1356-49F2-4A3B-AC67-3755431DD32E}"/>
    <cellStyle name="SAPBEXunassignedItem 2 3 4" xfId="29865" xr:uid="{85981197-5073-4F8A-B831-599E12BE994A}"/>
    <cellStyle name="SAPBEXunassignedItem 2 3 5" xfId="30393" xr:uid="{7E83980D-64A7-4EBC-B0B3-BA25EA89AFC5}"/>
    <cellStyle name="SAPBEXunassignedItem 2 4" xfId="19788" xr:uid="{00000000-0005-0000-0000-0000704A0000}"/>
    <cellStyle name="SAPBEXunassignedItem 3" xfId="19789" xr:uid="{00000000-0005-0000-0000-0000714A0000}"/>
    <cellStyle name="SAPBEXunassignedItem 3 2" xfId="19790" xr:uid="{00000000-0005-0000-0000-0000724A0000}"/>
    <cellStyle name="SAPBEXunassignedItem 3 3" xfId="19791" xr:uid="{00000000-0005-0000-0000-0000734A0000}"/>
    <cellStyle name="SAPBEXunassignedItem 3 3 2" xfId="20497" xr:uid="{00000000-0005-0000-0000-0000734A0000}"/>
    <cellStyle name="SAPBEXunassignedItem 3 3 2 2" xfId="28883" xr:uid="{ED50FA5D-4BA1-44CF-8314-13F4107DC009}"/>
    <cellStyle name="SAPBEXunassignedItem 3 3 2 3" xfId="30291" xr:uid="{488070C6-F452-4926-A6C9-E80938007E87}"/>
    <cellStyle name="SAPBEXunassignedItem 3 3 2 4" xfId="30812" xr:uid="{63F0E7E0-E98D-4F9C-8812-FF3A395F4B43}"/>
    <cellStyle name="SAPBEXunassignedItem 3 3 3" xfId="28438" xr:uid="{F5CC5CB5-6A52-4B46-B383-BA90C719F640}"/>
    <cellStyle name="SAPBEXunassignedItem 3 3 4" xfId="29866" xr:uid="{80C3948E-7384-4AD1-B6B0-DA93E5B45916}"/>
    <cellStyle name="SAPBEXunassignedItem 3 3 5" xfId="30394" xr:uid="{2FABE4D4-59B8-4596-9169-3F1C2FCB65D2}"/>
    <cellStyle name="SAPBEXunassignedItem 3 4" xfId="19792" xr:uid="{00000000-0005-0000-0000-0000744A0000}"/>
    <cellStyle name="SAPBEXunassignedItem 4" xfId="19793" xr:uid="{00000000-0005-0000-0000-0000754A0000}"/>
    <cellStyle name="SAPBEXunassignedItem 4 2" xfId="19794" xr:uid="{00000000-0005-0000-0000-0000764A0000}"/>
    <cellStyle name="SAPBEXunassignedItem 4 2 2" xfId="20498" xr:uid="{00000000-0005-0000-0000-0000764A0000}"/>
    <cellStyle name="SAPBEXunassignedItem 4 2 2 2" xfId="28884" xr:uid="{AFFA872C-8B59-4EEA-B02C-FDDDCB3BD4C8}"/>
    <cellStyle name="SAPBEXunassignedItem 4 2 2 3" xfId="30292" xr:uid="{F2999DD5-5B1A-48D8-87F2-B77DB9B6B3FE}"/>
    <cellStyle name="SAPBEXunassignedItem 4 2 2 4" xfId="30813" xr:uid="{0002B4EE-0B46-4233-B2D5-E921DFDD29F2}"/>
    <cellStyle name="SAPBEXunassignedItem 4 2 3" xfId="28439" xr:uid="{36CECD9B-4D29-4490-AA6C-3965470CBBA3}"/>
    <cellStyle name="SAPBEXunassignedItem 4 2 4" xfId="29867" xr:uid="{740D1EBF-67E6-4710-B66E-01A140561ACC}"/>
    <cellStyle name="SAPBEXunassignedItem 4 2 5" xfId="30395" xr:uid="{CB65FA74-3C54-4A30-8296-3B741C6575E8}"/>
    <cellStyle name="SAPBEXunassignedItem 5" xfId="19795" xr:uid="{00000000-0005-0000-0000-0000774A0000}"/>
    <cellStyle name="SAPBEXunassignedItem 5 2" xfId="20499" xr:uid="{00000000-0005-0000-0000-0000774A0000}"/>
    <cellStyle name="SAPBEXunassignedItem 5 2 2" xfId="28885" xr:uid="{6AFFAFF4-8CEA-4E2E-ACE3-36E3FC0AF1D6}"/>
    <cellStyle name="SAPBEXunassignedItem 5 2 3" xfId="30293" xr:uid="{76D028AA-D436-47B1-8EF5-5D3940FC0372}"/>
    <cellStyle name="SAPBEXunassignedItem 5 2 4" xfId="30814" xr:uid="{866ADC35-85BB-4181-9C0A-610023ADC756}"/>
    <cellStyle name="SAPBEXunassignedItem 5 3" xfId="28440" xr:uid="{8D93BD00-81B8-4A5C-9EFC-0E6D2B89FA59}"/>
    <cellStyle name="SAPBEXunassignedItem 5 4" xfId="29868" xr:uid="{60ADC9D8-6A95-4085-85E9-90C848CAB9A6}"/>
    <cellStyle name="SAPBEXunassignedItem 5 5" xfId="30396" xr:uid="{1A953B18-AF97-4CBC-8CD5-5E12C198090D}"/>
    <cellStyle name="SAPBEXunassignedItem 6" xfId="19796" xr:uid="{00000000-0005-0000-0000-0000784A0000}"/>
    <cellStyle name="SAPBEXundefined" xfId="2766" xr:uid="{00000000-0005-0000-0000-0000B50A0000}"/>
    <cellStyle name="SAPBEXundefined 10" xfId="27818" xr:uid="{DDA842D6-99F0-4B4B-BB3F-5B23A426C49E}"/>
    <cellStyle name="SAPBEXundefined 11" xfId="29312" xr:uid="{D58D2EB2-B25B-4933-ADD1-1C6E3F6FDD13}"/>
    <cellStyle name="SAPBEXundefined 2" xfId="2767" xr:uid="{00000000-0005-0000-0000-0000B60A0000}"/>
    <cellStyle name="SAPBEXundefined 2 10" xfId="28505" xr:uid="{0528A20F-A49B-4539-A96B-BDC8C0E00FA2}"/>
    <cellStyle name="SAPBEXundefined 2 2" xfId="19799" xr:uid="{00000000-0005-0000-0000-00007B4A0000}"/>
    <cellStyle name="SAPBEXundefined 2 2 2" xfId="19800" xr:uid="{00000000-0005-0000-0000-00007C4A0000}"/>
    <cellStyle name="SAPBEXundefined 2 2 2 2" xfId="20500" xr:uid="{00000000-0005-0000-0000-00007C4A0000}"/>
    <cellStyle name="SAPBEXundefined 2 2 2 2 2" xfId="28886" xr:uid="{38447D40-1F60-4D23-BAFC-E31C085DBCEE}"/>
    <cellStyle name="SAPBEXundefined 2 2 2 2 3" xfId="30294" xr:uid="{E88513A3-3A65-44C1-9388-ADEC389A3EF5}"/>
    <cellStyle name="SAPBEXundefined 2 2 2 2 4" xfId="30815" xr:uid="{534A5819-C68B-4D59-B89D-EFB5BC913AB8}"/>
    <cellStyle name="SAPBEXundefined 2 2 2 2 5" xfId="31298" xr:uid="{B40C8A37-B16D-4689-A63A-69C9DDDBFA53}"/>
    <cellStyle name="SAPBEXundefined 2 2 2 2 6" xfId="31584" xr:uid="{50A01287-C8C0-424C-9094-ABBA137D0E7C}"/>
    <cellStyle name="SAPBEXundefined 2 2 2 3" xfId="28441" xr:uid="{48F0A37D-DEC5-4C8D-9AB7-F97817F64C6E}"/>
    <cellStyle name="SAPBEXundefined 2 2 2 4" xfId="29870" xr:uid="{089C1CAE-91AA-4652-8742-35F722B41076}"/>
    <cellStyle name="SAPBEXundefined 2 2 2 5" xfId="30397" xr:uid="{0820BAFB-0CF1-43FE-A7FC-FE407071B298}"/>
    <cellStyle name="SAPBEXundefined 2 2 2 6" xfId="30899" xr:uid="{5E4B0AFE-B08E-4E7F-891D-07F765B063AB}"/>
    <cellStyle name="SAPBEXundefined 2 3" xfId="19801" xr:uid="{00000000-0005-0000-0000-00007D4A0000}"/>
    <cellStyle name="SAPBEXundefined 2 3 2" xfId="20501" xr:uid="{00000000-0005-0000-0000-00007D4A0000}"/>
    <cellStyle name="SAPBEXundefined 2 3 2 2" xfId="28887" xr:uid="{D4B82A66-CC7E-43FE-9908-99ABA6B8BCC6}"/>
    <cellStyle name="SAPBEXundefined 2 3 2 3" xfId="30295" xr:uid="{6DDDA99C-BCD6-4781-B35F-4190748DB194}"/>
    <cellStyle name="SAPBEXundefined 2 3 2 4" xfId="30816" xr:uid="{967A1F71-B837-47C4-97A2-04CCE21A373A}"/>
    <cellStyle name="SAPBEXundefined 2 3 2 5" xfId="31299" xr:uid="{7185DD93-9E73-4071-A04D-CCF2622CB265}"/>
    <cellStyle name="SAPBEXundefined 2 3 2 6" xfId="31585" xr:uid="{8FBEE666-9E23-468C-BE6F-271DFB2390AD}"/>
    <cellStyle name="SAPBEXundefined 2 3 3" xfId="28442" xr:uid="{E3309A5B-F69A-4FBB-A8C2-8FA14244F68C}"/>
    <cellStyle name="SAPBEXundefined 2 3 4" xfId="29871" xr:uid="{F9BD14EB-0371-4501-9C2A-FD43DBAE1D5C}"/>
    <cellStyle name="SAPBEXundefined 2 3 5" xfId="30398" xr:uid="{30775069-8CC9-424C-8CB4-C3EFF9FA2528}"/>
    <cellStyle name="SAPBEXundefined 2 3 6" xfId="30900" xr:uid="{EB0EDF9B-2E3B-40B5-B5CD-07D389A139F8}"/>
    <cellStyle name="SAPBEXundefined 2 4" xfId="19802" xr:uid="{00000000-0005-0000-0000-00007E4A0000}"/>
    <cellStyle name="SAPBEXundefined 2 5" xfId="19798" xr:uid="{00000000-0005-0000-0000-00007A4A0000}"/>
    <cellStyle name="SAPBEXundefined 2 6" xfId="20910" xr:uid="{3042D15D-32E8-493F-B1F5-0615B653E2F3}"/>
    <cellStyle name="SAPBEXundefined 2 7" xfId="27906" xr:uid="{41C4F358-2527-4C48-9713-F758498D8873}"/>
    <cellStyle name="SAPBEXundefined 2 8" xfId="29385" xr:uid="{44663D19-7206-40EA-8C52-6F1266F68A43}"/>
    <cellStyle name="SAPBEXundefined 2 9" xfId="27819" xr:uid="{F714CBD4-46C9-48DF-A9E3-B25DB93E087F}"/>
    <cellStyle name="SAPBEXundefined 3" xfId="19803" xr:uid="{00000000-0005-0000-0000-00007F4A0000}"/>
    <cellStyle name="SAPBEXundefined 3 2" xfId="19804" xr:uid="{00000000-0005-0000-0000-0000804A0000}"/>
    <cellStyle name="SAPBEXundefined 3 3" xfId="19805" xr:uid="{00000000-0005-0000-0000-0000814A0000}"/>
    <cellStyle name="SAPBEXundefined 3 3 2" xfId="20502" xr:uid="{00000000-0005-0000-0000-0000814A0000}"/>
    <cellStyle name="SAPBEXundefined 3 3 2 2" xfId="28888" xr:uid="{8214D7AC-6F96-4EE6-9524-01404984F1BB}"/>
    <cellStyle name="SAPBEXundefined 3 3 2 3" xfId="30296" xr:uid="{C9FBBEFF-4A3C-4569-A20F-31511093ED90}"/>
    <cellStyle name="SAPBEXundefined 3 3 2 4" xfId="30817" xr:uid="{115F19A5-11D1-48F4-BB60-247E9BEC1142}"/>
    <cellStyle name="SAPBEXundefined 3 3 2 5" xfId="31300" xr:uid="{A60F78E3-281F-4297-A65A-36E9561C8D77}"/>
    <cellStyle name="SAPBEXundefined 3 3 2 6" xfId="31586" xr:uid="{2C437B04-EB9A-48CA-91B6-EE44DF48D202}"/>
    <cellStyle name="SAPBEXundefined 3 3 3" xfId="29872" xr:uid="{36357379-0444-4A72-9B7A-F53ACAB50AB9}"/>
    <cellStyle name="SAPBEXundefined 3 3 4" xfId="30399" xr:uid="{5CB0F5ED-B0CF-4B6F-AAA3-176C60AEBF08}"/>
    <cellStyle name="SAPBEXundefined 3 3 5" xfId="30901" xr:uid="{667B5ECB-AE89-41DA-8206-BA7678D7602A}"/>
    <cellStyle name="SAPBEXundefined 3 3 6" xfId="31333" xr:uid="{786603DF-BA51-44D2-91B0-869F7206ED0E}"/>
    <cellStyle name="SAPBEXundefined 3 4" xfId="19806" xr:uid="{00000000-0005-0000-0000-0000824A0000}"/>
    <cellStyle name="SAPBEXundefined 3 4 2" xfId="20503" xr:uid="{00000000-0005-0000-0000-0000824A0000}"/>
    <cellStyle name="SAPBEXundefined 3 4 2 2" xfId="28889" xr:uid="{74CD9506-0B08-46AE-BEB4-1EBF91E998FA}"/>
    <cellStyle name="SAPBEXundefined 3 4 2 3" xfId="30297" xr:uid="{3F92EB4E-3E97-41A8-8136-256D7E71D3E2}"/>
    <cellStyle name="SAPBEXundefined 3 4 2 4" xfId="30818" xr:uid="{E4A23EE9-2ACA-4981-8119-89AFAF51605C}"/>
    <cellStyle name="SAPBEXundefined 3 4 2 5" xfId="31301" xr:uid="{9326B755-2C74-4487-8B0A-E5CC329FA2F4}"/>
    <cellStyle name="SAPBEXundefined 3 4 2 6" xfId="31587" xr:uid="{EB3BF481-DB90-4B01-92F7-BEDB3342B568}"/>
    <cellStyle name="SAPBEXundefined 3 4 3" xfId="29873" xr:uid="{072D633F-CBAA-43F2-8DC7-7D1BEA1006B5}"/>
    <cellStyle name="SAPBEXundefined 3 4 4" xfId="30400" xr:uid="{D5EE5EA5-F5ED-497D-BFAB-87EBA78CA1F8}"/>
    <cellStyle name="SAPBEXundefined 3 4 5" xfId="30902" xr:uid="{BDB71C65-4561-4639-B5A1-98BCA8C774E7}"/>
    <cellStyle name="SAPBEXundefined 3 4 6" xfId="31334" xr:uid="{87C8B2FE-F459-49C1-B86B-816B9E8857F3}"/>
    <cellStyle name="SAPBEXundefined 3 5" xfId="19807" xr:uid="{00000000-0005-0000-0000-0000834A0000}"/>
    <cellStyle name="SAPBEXundefined 4" xfId="19808" xr:uid="{00000000-0005-0000-0000-0000844A0000}"/>
    <cellStyle name="SAPBEXundefined 4 2" xfId="19809" xr:uid="{00000000-0005-0000-0000-0000854A0000}"/>
    <cellStyle name="SAPBEXundefined 4 2 2" xfId="20504" xr:uid="{00000000-0005-0000-0000-0000854A0000}"/>
    <cellStyle name="SAPBEXundefined 4 2 2 2" xfId="28890" xr:uid="{B2AC8F9F-7D12-4273-B46B-4B2C56FB0920}"/>
    <cellStyle name="SAPBEXundefined 4 2 2 3" xfId="30298" xr:uid="{9CA8C8C0-60A0-427B-855E-53F83E9FEA94}"/>
    <cellStyle name="SAPBEXundefined 4 2 2 4" xfId="30819" xr:uid="{5C68FB7A-B62F-4E64-A8D5-AECB13D128CA}"/>
    <cellStyle name="SAPBEXundefined 4 2 2 5" xfId="31302" xr:uid="{FBE8CD67-D653-4C0B-BF4D-20248E983E21}"/>
    <cellStyle name="SAPBEXundefined 4 2 2 6" xfId="31588" xr:uid="{4946D9B7-680F-4EE0-A677-55DCE674C96C}"/>
    <cellStyle name="SAPBEXundefined 4 2 3" xfId="29874" xr:uid="{BAF89B11-E94C-43DE-834F-E44DB398F3A6}"/>
    <cellStyle name="SAPBEXundefined 4 2 4" xfId="30401" xr:uid="{4254E40E-4F2F-4663-B6BE-471E1495B147}"/>
    <cellStyle name="SAPBEXundefined 4 2 5" xfId="30903" xr:uid="{7C77C526-E361-4217-8D56-C632D7D4BEBD}"/>
    <cellStyle name="SAPBEXundefined 4 2 6" xfId="31335" xr:uid="{28A6BA4B-198D-4F7B-AF66-DFA93688D72E}"/>
    <cellStyle name="SAPBEXundefined 5" xfId="19810" xr:uid="{00000000-0005-0000-0000-0000864A0000}"/>
    <cellStyle name="SAPBEXundefined 5 2" xfId="20505" xr:uid="{00000000-0005-0000-0000-0000864A0000}"/>
    <cellStyle name="SAPBEXundefined 5 2 2" xfId="28891" xr:uid="{05623BB2-DB36-46CC-BBF7-06A8A635D5ED}"/>
    <cellStyle name="SAPBEXundefined 5 2 3" xfId="30299" xr:uid="{1C9B9496-8E74-4DAC-9DBD-6C19D21B6BF4}"/>
    <cellStyle name="SAPBEXundefined 5 2 4" xfId="30820" xr:uid="{F6296D22-C5B6-4D90-87D2-BC2876913DD2}"/>
    <cellStyle name="SAPBEXundefined 5 2 5" xfId="31303" xr:uid="{0A494CC9-5E16-4035-98FF-612B54606651}"/>
    <cellStyle name="SAPBEXundefined 5 2 6" xfId="31589" xr:uid="{2EFD701E-EAFA-4653-BF6E-E205C05FF0B3}"/>
    <cellStyle name="SAPBEXundefined 5 3" xfId="29875" xr:uid="{79D83EE5-2558-4B2D-9317-804E7D077F4E}"/>
    <cellStyle name="SAPBEXundefined 5 4" xfId="30402" xr:uid="{443C195F-F90C-4BB1-9290-55109561B841}"/>
    <cellStyle name="SAPBEXundefined 5 5" xfId="30904" xr:uid="{4DAAC543-2483-4080-9204-8C08BA31FCC8}"/>
    <cellStyle name="SAPBEXundefined 5 6" xfId="31336" xr:uid="{E063644A-049F-43D6-B451-D124B041C838}"/>
    <cellStyle name="SAPBEXundefined 6" xfId="19811" xr:uid="{00000000-0005-0000-0000-0000874A0000}"/>
    <cellStyle name="SAPBEXundefined 7" xfId="19797" xr:uid="{00000000-0005-0000-0000-0000794A0000}"/>
    <cellStyle name="SAPBEXundefined 8" xfId="27907" xr:uid="{AD5719E7-BB4B-4E41-A320-31DAA8FEFDA1}"/>
    <cellStyle name="SAPBEXundefined 9" xfId="29386" xr:uid="{830320A4-16EA-40E8-ACD6-49EDD362906F}"/>
    <cellStyle name="Sched" xfId="2768" xr:uid="{00000000-0005-0000-0000-0000B70A0000}"/>
    <cellStyle name="Sched 2" xfId="19813" xr:uid="{00000000-0005-0000-0000-0000894A0000}"/>
    <cellStyle name="Sched 2 2" xfId="19814" xr:uid="{00000000-0005-0000-0000-00008A4A0000}"/>
    <cellStyle name="Sched 3" xfId="19815" xr:uid="{00000000-0005-0000-0000-00008B4A0000}"/>
    <cellStyle name="Sched 4" xfId="19812" xr:uid="{00000000-0005-0000-0000-0000884A0000}"/>
    <cellStyle name="SEM-BPS-data" xfId="2769" xr:uid="{00000000-0005-0000-0000-0000B80A0000}"/>
    <cellStyle name="SEM-BPS-data 2" xfId="19817" xr:uid="{00000000-0005-0000-0000-00008D4A0000}"/>
    <cellStyle name="SEM-BPS-data 2 2" xfId="19818" xr:uid="{00000000-0005-0000-0000-00008E4A0000}"/>
    <cellStyle name="SEM-BPS-data 3" xfId="19819" xr:uid="{00000000-0005-0000-0000-00008F4A0000}"/>
    <cellStyle name="SEM-BPS-data 4" xfId="19816" xr:uid="{00000000-0005-0000-0000-00008C4A0000}"/>
    <cellStyle name="SEM-BPS-head" xfId="2770" xr:uid="{00000000-0005-0000-0000-0000B90A0000}"/>
    <cellStyle name="SEM-BPS-head 2" xfId="19821" xr:uid="{00000000-0005-0000-0000-0000914A0000}"/>
    <cellStyle name="SEM-BPS-head 2 2" xfId="19822" xr:uid="{00000000-0005-0000-0000-0000924A0000}"/>
    <cellStyle name="SEM-BPS-head 3" xfId="19823" xr:uid="{00000000-0005-0000-0000-0000934A0000}"/>
    <cellStyle name="SEM-BPS-head 4" xfId="19820" xr:uid="{00000000-0005-0000-0000-0000904A0000}"/>
    <cellStyle name="SEM-BPS-headdata" xfId="2771" xr:uid="{00000000-0005-0000-0000-0000BA0A0000}"/>
    <cellStyle name="SEM-BPS-headdata 2" xfId="19825" xr:uid="{00000000-0005-0000-0000-0000954A0000}"/>
    <cellStyle name="SEM-BPS-headdata 2 2" xfId="19826" xr:uid="{00000000-0005-0000-0000-0000964A0000}"/>
    <cellStyle name="SEM-BPS-headdata 3" xfId="19827" xr:uid="{00000000-0005-0000-0000-0000974A0000}"/>
    <cellStyle name="SEM-BPS-headdata 4" xfId="19824" xr:uid="{00000000-0005-0000-0000-0000944A0000}"/>
    <cellStyle name="SEM-BPS-headkey" xfId="2772" xr:uid="{00000000-0005-0000-0000-0000BB0A0000}"/>
    <cellStyle name="SEM-BPS-headkey 2" xfId="19829" xr:uid="{00000000-0005-0000-0000-0000994A0000}"/>
    <cellStyle name="SEM-BPS-headkey 2 2" xfId="19830" xr:uid="{00000000-0005-0000-0000-00009A4A0000}"/>
    <cellStyle name="SEM-BPS-headkey 3" xfId="19831" xr:uid="{00000000-0005-0000-0000-00009B4A0000}"/>
    <cellStyle name="SEM-BPS-headkey 4" xfId="19828" xr:uid="{00000000-0005-0000-0000-0000984A0000}"/>
    <cellStyle name="SEM-BPS-input-on" xfId="2773" xr:uid="{00000000-0005-0000-0000-0000BC0A0000}"/>
    <cellStyle name="SEM-BPS-input-on 2" xfId="19833" xr:uid="{00000000-0005-0000-0000-00009D4A0000}"/>
    <cellStyle name="SEM-BPS-input-on 2 2" xfId="19834" xr:uid="{00000000-0005-0000-0000-00009E4A0000}"/>
    <cellStyle name="SEM-BPS-input-on 3" xfId="19835" xr:uid="{00000000-0005-0000-0000-00009F4A0000}"/>
    <cellStyle name="SEM-BPS-input-on 4" xfId="19832" xr:uid="{00000000-0005-0000-0000-00009C4A0000}"/>
    <cellStyle name="SEM-BPS-key" xfId="2774" xr:uid="{00000000-0005-0000-0000-0000BD0A0000}"/>
    <cellStyle name="SEM-BPS-key 2" xfId="19837" xr:uid="{00000000-0005-0000-0000-0000A14A0000}"/>
    <cellStyle name="SEM-BPS-key 2 2" xfId="19838" xr:uid="{00000000-0005-0000-0000-0000A24A0000}"/>
    <cellStyle name="SEM-BPS-key 3" xfId="19839" xr:uid="{00000000-0005-0000-0000-0000A34A0000}"/>
    <cellStyle name="SEM-BPS-key 4" xfId="19836" xr:uid="{00000000-0005-0000-0000-0000A04A0000}"/>
    <cellStyle name="SEM-BPS-sub1" xfId="2775" xr:uid="{00000000-0005-0000-0000-0000BE0A0000}"/>
    <cellStyle name="SEM-BPS-sub1 2" xfId="19841" xr:uid="{00000000-0005-0000-0000-0000A54A0000}"/>
    <cellStyle name="SEM-BPS-sub1 2 2" xfId="19842" xr:uid="{00000000-0005-0000-0000-0000A64A0000}"/>
    <cellStyle name="SEM-BPS-sub1 3" xfId="19843" xr:uid="{00000000-0005-0000-0000-0000A74A0000}"/>
    <cellStyle name="SEM-BPS-sub1 4" xfId="19840" xr:uid="{00000000-0005-0000-0000-0000A44A0000}"/>
    <cellStyle name="SEM-BPS-sub2" xfId="2776" xr:uid="{00000000-0005-0000-0000-0000BF0A0000}"/>
    <cellStyle name="SEM-BPS-sub2 2" xfId="19845" xr:uid="{00000000-0005-0000-0000-0000A94A0000}"/>
    <cellStyle name="SEM-BPS-sub2 2 2" xfId="19846" xr:uid="{00000000-0005-0000-0000-0000AA4A0000}"/>
    <cellStyle name="SEM-BPS-sub2 3" xfId="19847" xr:uid="{00000000-0005-0000-0000-0000AB4A0000}"/>
    <cellStyle name="SEM-BPS-sub2 4" xfId="19844" xr:uid="{00000000-0005-0000-0000-0000A84A0000}"/>
    <cellStyle name="SEM-BPS-total" xfId="2777" xr:uid="{00000000-0005-0000-0000-0000C00A0000}"/>
    <cellStyle name="SEM-BPS-total 2" xfId="19849" xr:uid="{00000000-0005-0000-0000-0000AD4A0000}"/>
    <cellStyle name="SEM-BPS-total 2 2" xfId="19850" xr:uid="{00000000-0005-0000-0000-0000AE4A0000}"/>
    <cellStyle name="SEM-BPS-total 3" xfId="19851" xr:uid="{00000000-0005-0000-0000-0000AF4A0000}"/>
    <cellStyle name="SEM-BPS-total 4" xfId="19848" xr:uid="{00000000-0005-0000-0000-0000AC4A0000}"/>
    <cellStyle name="Sheet Title" xfId="2778" xr:uid="{00000000-0005-0000-0000-0000C10A0000}"/>
    <cellStyle name="Sheet Title 2" xfId="19853" xr:uid="{00000000-0005-0000-0000-0000B14A0000}"/>
    <cellStyle name="Sheet Title 2 2" xfId="19854" xr:uid="{00000000-0005-0000-0000-0000B24A0000}"/>
    <cellStyle name="Sheet Title 3" xfId="19855" xr:uid="{00000000-0005-0000-0000-0000B34A0000}"/>
    <cellStyle name="Sheet Title 4" xfId="19856" xr:uid="{00000000-0005-0000-0000-0000B44A0000}"/>
    <cellStyle name="Sheet Title 5" xfId="19852" xr:uid="{00000000-0005-0000-0000-0000B04A0000}"/>
    <cellStyle name="small" xfId="2779" xr:uid="{00000000-0005-0000-0000-0000C20A0000}"/>
    <cellStyle name="small 2" xfId="2780" xr:uid="{00000000-0005-0000-0000-0000C30A0000}"/>
    <cellStyle name="small 2 2" xfId="19859" xr:uid="{00000000-0005-0000-0000-0000B74A0000}"/>
    <cellStyle name="small 2 3" xfId="19858" xr:uid="{00000000-0005-0000-0000-0000B64A0000}"/>
    <cellStyle name="small 2 3 2" xfId="28456" xr:uid="{7F235519-2AC7-4877-AAC4-77C5069A5A31}"/>
    <cellStyle name="small 2 3 3" xfId="29886" xr:uid="{C75DC7A6-636F-421D-BF0C-F72F2CFC8F04}"/>
    <cellStyle name="small 2 3 4" xfId="30413" xr:uid="{EE736FBA-A643-45B6-B73F-15B7E2DB32A4}"/>
    <cellStyle name="small 2 3 5" xfId="30915" xr:uid="{B27280C9-3A22-404D-BB22-5B18D03B0599}"/>
    <cellStyle name="small 2 3 6" xfId="31337" xr:uid="{2C8885DD-6AA5-4933-8A17-13AB11681D31}"/>
    <cellStyle name="small 2 4" xfId="20506" xr:uid="{00000000-0005-0000-0000-0000B64A0000}"/>
    <cellStyle name="small 2 4 2" xfId="28892" xr:uid="{6D86B870-03EC-44EE-8EC4-E277DED7129F}"/>
    <cellStyle name="small 2 4 3" xfId="30300" xr:uid="{58228095-209A-46FC-8D46-088E3FAE6445}"/>
    <cellStyle name="small 2 4 4" xfId="30821" xr:uid="{4A3540B0-BD95-4566-80B8-0092A9446B37}"/>
    <cellStyle name="small 2 4 5" xfId="31304" xr:uid="{8E4B77EB-96EC-4B7D-89EA-96C1D76D19F3}"/>
    <cellStyle name="small 2 4 6" xfId="31590" xr:uid="{A240FAA1-26A3-42A2-ACC9-FF7C1319D556}"/>
    <cellStyle name="small 2 5" xfId="20914" xr:uid="{3114C835-D41E-4A2D-896A-BEF0D91B5CF7}"/>
    <cellStyle name="small 2 6" xfId="29315" xr:uid="{20B57037-1CA5-41AC-A390-511DF775CE3C}"/>
    <cellStyle name="small 3" xfId="19860" xr:uid="{00000000-0005-0000-0000-0000B84A0000}"/>
    <cellStyle name="small 4" xfId="19857" xr:uid="{00000000-0005-0000-0000-0000B54A0000}"/>
    <cellStyle name="small 5" xfId="20913" xr:uid="{EAC895B9-9FFF-409C-AA48-1EC2B56A0392}"/>
    <cellStyle name="small 6" xfId="29314" xr:uid="{52CE2840-FD8C-4743-B86F-4321F8E2CAF0}"/>
    <cellStyle name="Sort_Name" xfId="2781" xr:uid="{00000000-0005-0000-0000-0000C40A0000}"/>
    <cellStyle name="State" xfId="2782" xr:uid="{00000000-0005-0000-0000-0000C50A0000}"/>
    <cellStyle name="State 2" xfId="5310" xr:uid="{00000000-0005-0000-0000-0000BB4A0000}"/>
    <cellStyle name="State 2 2" xfId="13615" xr:uid="{00000000-0005-0000-0000-0000BB4A0000}"/>
    <cellStyle name="State 3" xfId="5502" xr:uid="{00000000-0005-0000-0000-0000BA4A0000}"/>
    <cellStyle name="Step" xfId="2783" xr:uid="{00000000-0005-0000-0000-0000C60A0000}"/>
    <cellStyle name="Style 1" xfId="2784" xr:uid="{00000000-0005-0000-0000-0000C70A0000}"/>
    <cellStyle name="Style 1 2" xfId="19862" xr:uid="{00000000-0005-0000-0000-0000BE4A0000}"/>
    <cellStyle name="Style 1 2 2" xfId="19863" xr:uid="{00000000-0005-0000-0000-0000BF4A0000}"/>
    <cellStyle name="Style 1 3" xfId="19864" xr:uid="{00000000-0005-0000-0000-0000C04A0000}"/>
    <cellStyle name="Style 1 4" xfId="19861" xr:uid="{00000000-0005-0000-0000-0000BD4A0000}"/>
    <cellStyle name="Style 2" xfId="2785" xr:uid="{00000000-0005-0000-0000-0000C80A0000}"/>
    <cellStyle name="Style 2 2" xfId="19865" xr:uid="{00000000-0005-0000-0000-0000C24A0000}"/>
    <cellStyle name="Style 2 3" xfId="19866" xr:uid="{00000000-0005-0000-0000-0000C34A0000}"/>
    <cellStyle name="Style 21" xfId="19867" xr:uid="{00000000-0005-0000-0000-0000C44A0000}"/>
    <cellStyle name="Style 22" xfId="19868" xr:uid="{00000000-0005-0000-0000-0000C54A0000}"/>
    <cellStyle name="Style 22 2" xfId="19869" xr:uid="{00000000-0005-0000-0000-0000C64A0000}"/>
    <cellStyle name="Style 23" xfId="19870" xr:uid="{00000000-0005-0000-0000-0000C74A0000}"/>
    <cellStyle name="Style 23 2" xfId="19871" xr:uid="{00000000-0005-0000-0000-0000C84A0000}"/>
    <cellStyle name="Style 24" xfId="19872" xr:uid="{00000000-0005-0000-0000-0000C94A0000}"/>
    <cellStyle name="Style 24 2" xfId="19873" xr:uid="{00000000-0005-0000-0000-0000CA4A0000}"/>
    <cellStyle name="Style 25" xfId="19874" xr:uid="{00000000-0005-0000-0000-0000CB4A0000}"/>
    <cellStyle name="Style 25 2" xfId="19875" xr:uid="{00000000-0005-0000-0000-0000CC4A0000}"/>
    <cellStyle name="Style 26" xfId="2786" xr:uid="{00000000-0005-0000-0000-0000C90A0000}"/>
    <cellStyle name="Style 26 2" xfId="19877" xr:uid="{00000000-0005-0000-0000-0000CE4A0000}"/>
    <cellStyle name="Style 26 3" xfId="19878" xr:uid="{00000000-0005-0000-0000-0000CF4A0000}"/>
    <cellStyle name="Style 26 4" xfId="19879" xr:uid="{00000000-0005-0000-0000-0000D04A0000}"/>
    <cellStyle name="Style 26 5" xfId="19876" xr:uid="{00000000-0005-0000-0000-0000CD4A0000}"/>
    <cellStyle name="Style 27" xfId="19880" xr:uid="{00000000-0005-0000-0000-0000D14A0000}"/>
    <cellStyle name="Style 27 2" xfId="19881" xr:uid="{00000000-0005-0000-0000-0000D24A0000}"/>
    <cellStyle name="Style 28" xfId="2787" xr:uid="{00000000-0005-0000-0000-0000CA0A0000}"/>
    <cellStyle name="Style 28 2" xfId="19883" xr:uid="{00000000-0005-0000-0000-0000D44A0000}"/>
    <cellStyle name="Style 28 2 2" xfId="19884" xr:uid="{00000000-0005-0000-0000-0000D54A0000}"/>
    <cellStyle name="Style 28 3" xfId="19885" xr:uid="{00000000-0005-0000-0000-0000D64A0000}"/>
    <cellStyle name="Style 28 4" xfId="19886" xr:uid="{00000000-0005-0000-0000-0000D74A0000}"/>
    <cellStyle name="Style 28 5" xfId="19887" xr:uid="{00000000-0005-0000-0000-0000D84A0000}"/>
    <cellStyle name="Style 28 6" xfId="19888" xr:uid="{00000000-0005-0000-0000-0000D94A0000}"/>
    <cellStyle name="Style 28 7" xfId="19882" xr:uid="{00000000-0005-0000-0000-0000D34A0000}"/>
    <cellStyle name="Style 29" xfId="19889" xr:uid="{00000000-0005-0000-0000-0000DA4A0000}"/>
    <cellStyle name="Style 29 2" xfId="19890" xr:uid="{00000000-0005-0000-0000-0000DB4A0000}"/>
    <cellStyle name="Style 3" xfId="2788" xr:uid="{00000000-0005-0000-0000-0000CB0A0000}"/>
    <cellStyle name="Style 3 2" xfId="19892" xr:uid="{00000000-0005-0000-0000-0000DD4A0000}"/>
    <cellStyle name="Style 3 2 2" xfId="19893" xr:uid="{00000000-0005-0000-0000-0000DE4A0000}"/>
    <cellStyle name="Style 3 3" xfId="19894" xr:uid="{00000000-0005-0000-0000-0000DF4A0000}"/>
    <cellStyle name="Style 3 4" xfId="19891" xr:uid="{00000000-0005-0000-0000-0000DC4A0000}"/>
    <cellStyle name="Style 30" xfId="19895" xr:uid="{00000000-0005-0000-0000-0000E04A0000}"/>
    <cellStyle name="Style 30 2" xfId="19896" xr:uid="{00000000-0005-0000-0000-0000E14A0000}"/>
    <cellStyle name="Style 31" xfId="19897" xr:uid="{00000000-0005-0000-0000-0000E24A0000}"/>
    <cellStyle name="Style 31 2" xfId="19898" xr:uid="{00000000-0005-0000-0000-0000E34A0000}"/>
    <cellStyle name="Style 32" xfId="19899" xr:uid="{00000000-0005-0000-0000-0000E44A0000}"/>
    <cellStyle name="Style 32 2" xfId="19900" xr:uid="{00000000-0005-0000-0000-0000E54A0000}"/>
    <cellStyle name="Style 32 2 2" xfId="20508" xr:uid="{00000000-0005-0000-0000-0000E54A0000}"/>
    <cellStyle name="Style 32 2 2 2" xfId="28894" xr:uid="{9D0991B3-F03A-483D-B2A8-5149B401F555}"/>
    <cellStyle name="Style 32 2 2 3" xfId="30302" xr:uid="{54A77463-D5AD-4A38-BD1B-C5DCC21CCBBB}"/>
    <cellStyle name="Style 32 2 2 4" xfId="30823" xr:uid="{152AF691-6C8D-4696-B034-DFD6AB733BB6}"/>
    <cellStyle name="Style 32 2 3" xfId="28459" xr:uid="{D259EAFD-F69A-491E-9C24-17B7F930CB4A}"/>
    <cellStyle name="Style 32 2 4" xfId="29890" xr:uid="{0256EC5B-10DB-447F-B9C5-3F581BE3C984}"/>
    <cellStyle name="Style 32 2 5" xfId="30415" xr:uid="{88A04C6C-3EDE-4FD2-BF3F-22A9C99BC326}"/>
    <cellStyle name="Style 32 3" xfId="20507" xr:uid="{00000000-0005-0000-0000-0000E44A0000}"/>
    <cellStyle name="Style 32 3 2" xfId="28893" xr:uid="{004F3513-CFD7-4E07-B1D5-C6CB9A535AF7}"/>
    <cellStyle name="Style 32 3 3" xfId="30301" xr:uid="{9E3A9C35-3373-4816-B97E-15BACA080026}"/>
    <cellStyle name="Style 32 3 4" xfId="30822" xr:uid="{468F4AE2-04FB-42CD-B2F7-6C2B8A19943F}"/>
    <cellStyle name="Style 32 4" xfId="28458" xr:uid="{68AC7881-896B-45CC-8624-FE51360B6049}"/>
    <cellStyle name="Style 32 5" xfId="29889" xr:uid="{D9A6FC8F-04AB-4C82-A80B-A4916D5C196E}"/>
    <cellStyle name="Style 32 6" xfId="30414" xr:uid="{A49A0835-D3B8-481C-9032-2E68CFEA088D}"/>
    <cellStyle name="Style 33" xfId="19901" xr:uid="{00000000-0005-0000-0000-0000E64A0000}"/>
    <cellStyle name="Style 33 2" xfId="19902" xr:uid="{00000000-0005-0000-0000-0000E74A0000}"/>
    <cellStyle name="Style 34" xfId="19903" xr:uid="{00000000-0005-0000-0000-0000E84A0000}"/>
    <cellStyle name="Style 34 2" xfId="19904" xr:uid="{00000000-0005-0000-0000-0000E94A0000}"/>
    <cellStyle name="Style 34 2 2" xfId="19905" xr:uid="{00000000-0005-0000-0000-0000EA4A0000}"/>
    <cellStyle name="Style 34 2 2 2" xfId="20511" xr:uid="{00000000-0005-0000-0000-0000EA4A0000}"/>
    <cellStyle name="Style 34 2 2 2 2" xfId="28897" xr:uid="{3ED23583-650A-49AD-B002-AE33301A8125}"/>
    <cellStyle name="Style 34 2 2 2 3" xfId="30305" xr:uid="{B711F9BB-38C7-4DCA-81AC-D99544F215AB}"/>
    <cellStyle name="Style 34 2 2 2 4" xfId="30826" xr:uid="{B0C2E92F-0091-4EA2-A3D5-6F974E85B62F}"/>
    <cellStyle name="Style 34 2 2 2 5" xfId="31307" xr:uid="{300AC030-569C-4DFE-8694-6947F5A95A5B}"/>
    <cellStyle name="Style 34 2 2 2 6" xfId="31593" xr:uid="{1A3D5F5B-064C-4DBF-9F25-BE9D92A3FB2D}"/>
    <cellStyle name="Style 34 2 2 3" xfId="28462" xr:uid="{AFCEAF18-E934-4CD6-BE06-71CE60897620}"/>
    <cellStyle name="Style 34 2 3" xfId="20510" xr:uid="{00000000-0005-0000-0000-0000E94A0000}"/>
    <cellStyle name="Style 34 2 3 2" xfId="28896" xr:uid="{DA0CA150-29FD-4EB8-924B-D0006812D9F3}"/>
    <cellStyle name="Style 34 2 3 3" xfId="30304" xr:uid="{77934CD0-27FB-459E-972F-BA3757873498}"/>
    <cellStyle name="Style 34 2 3 4" xfId="30825" xr:uid="{ECE254CE-2CEB-4A44-A3AA-21A5B5512BBA}"/>
    <cellStyle name="Style 34 2 3 5" xfId="31306" xr:uid="{954C87D0-85AE-4874-99D9-2309F7AF50A6}"/>
    <cellStyle name="Style 34 2 3 6" xfId="31592" xr:uid="{C8794F26-4371-4DC8-8FB0-E70B6CB42AAE}"/>
    <cellStyle name="Style 34 2 4" xfId="28461" xr:uid="{986619B3-4582-4FB7-864E-40D86DABA3D4}"/>
    <cellStyle name="Style 34 3" xfId="19906" xr:uid="{00000000-0005-0000-0000-0000EB4A0000}"/>
    <cellStyle name="Style 34 3 2" xfId="20512" xr:uid="{00000000-0005-0000-0000-0000EB4A0000}"/>
    <cellStyle name="Style 34 3 2 2" xfId="28898" xr:uid="{F57A26D9-3B16-4129-970E-85A86AD28EEB}"/>
    <cellStyle name="Style 34 3 2 3" xfId="30306" xr:uid="{81538A98-6004-4D37-AC0D-4FD41A2E60BD}"/>
    <cellStyle name="Style 34 3 2 4" xfId="30827" xr:uid="{2ACEB354-3D81-4F27-8594-F4ED95BD94B4}"/>
    <cellStyle name="Style 34 3 2 5" xfId="31308" xr:uid="{7D11A681-9FC5-4AFF-BA57-6FB3083591C0}"/>
    <cellStyle name="Style 34 3 2 6" xfId="31594" xr:uid="{7E39D7DE-DA81-48B3-B407-8A8EC5E1779A}"/>
    <cellStyle name="Style 34 3 3" xfId="28463" xr:uid="{E27B30C3-304A-4695-92D6-2622F735BCD6}"/>
    <cellStyle name="Style 34 4" xfId="20509" xr:uid="{00000000-0005-0000-0000-0000E84A0000}"/>
    <cellStyle name="Style 34 4 2" xfId="28895" xr:uid="{1436EDF1-54A1-4860-B5FA-CB64BE49ED35}"/>
    <cellStyle name="Style 34 4 3" xfId="30303" xr:uid="{E38CEC1B-FB69-4527-9356-6E1CEAFF1DD5}"/>
    <cellStyle name="Style 34 4 4" xfId="30824" xr:uid="{6D708F19-2FDD-4E33-ACAA-04BEDC337D3B}"/>
    <cellStyle name="Style 34 4 5" xfId="31305" xr:uid="{5E145C9A-2FC1-4F15-9F7C-EFC52CF3E446}"/>
    <cellStyle name="Style 34 4 6" xfId="31591" xr:uid="{2284E311-E57F-411C-9E77-C3BECAC15E90}"/>
    <cellStyle name="Style 34 5" xfId="28460" xr:uid="{BA87A1ED-B166-424C-B153-5513553C5EEB}"/>
    <cellStyle name="Style 35" xfId="2789" xr:uid="{00000000-0005-0000-0000-0000CC0A0000}"/>
    <cellStyle name="Style 35 2" xfId="19908" xr:uid="{00000000-0005-0000-0000-0000ED4A0000}"/>
    <cellStyle name="Style 35 2 2" xfId="19909" xr:uid="{00000000-0005-0000-0000-0000EE4A0000}"/>
    <cellStyle name="Style 35 2 3" xfId="19910" xr:uid="{00000000-0005-0000-0000-0000EF4A0000}"/>
    <cellStyle name="Style 35 3" xfId="19911" xr:uid="{00000000-0005-0000-0000-0000F04A0000}"/>
    <cellStyle name="Style 35 4" xfId="19912" xr:uid="{00000000-0005-0000-0000-0000F14A0000}"/>
    <cellStyle name="Style 35 5" xfId="19913" xr:uid="{00000000-0005-0000-0000-0000F24A0000}"/>
    <cellStyle name="Style 35 6" xfId="19914" xr:uid="{00000000-0005-0000-0000-0000F34A0000}"/>
    <cellStyle name="Style 35 7" xfId="19915" xr:uid="{00000000-0005-0000-0000-0000F44A0000}"/>
    <cellStyle name="Style 35 8" xfId="19907" xr:uid="{00000000-0005-0000-0000-0000EC4A0000}"/>
    <cellStyle name="Style 36" xfId="2790" xr:uid="{00000000-0005-0000-0000-0000CD0A0000}"/>
    <cellStyle name="Style 36 2" xfId="19917" xr:uid="{00000000-0005-0000-0000-0000F64A0000}"/>
    <cellStyle name="Style 36 2 2" xfId="19918" xr:uid="{00000000-0005-0000-0000-0000F74A0000}"/>
    <cellStyle name="Style 36 2 3" xfId="19919" xr:uid="{00000000-0005-0000-0000-0000F84A0000}"/>
    <cellStyle name="Style 36 3" xfId="19920" xr:uid="{00000000-0005-0000-0000-0000F94A0000}"/>
    <cellStyle name="Style 36 4" xfId="19921" xr:uid="{00000000-0005-0000-0000-0000FA4A0000}"/>
    <cellStyle name="Style 36 5" xfId="19922" xr:uid="{00000000-0005-0000-0000-0000FB4A0000}"/>
    <cellStyle name="Style 36 6" xfId="19923" xr:uid="{00000000-0005-0000-0000-0000FC4A0000}"/>
    <cellStyle name="Style 36 7" xfId="19924" xr:uid="{00000000-0005-0000-0000-0000FD4A0000}"/>
    <cellStyle name="Style 36 8" xfId="19916" xr:uid="{00000000-0005-0000-0000-0000F54A0000}"/>
    <cellStyle name="Style 37" xfId="19925" xr:uid="{00000000-0005-0000-0000-0000FE4A0000}"/>
    <cellStyle name="Style 37 2" xfId="19926" xr:uid="{00000000-0005-0000-0000-0000FF4A0000}"/>
    <cellStyle name="Style 37 2 2" xfId="19927" xr:uid="{00000000-0005-0000-0000-0000004B0000}"/>
    <cellStyle name="Style 37 3" xfId="19928" xr:uid="{00000000-0005-0000-0000-0000014B0000}"/>
    <cellStyle name="Style 38" xfId="19929" xr:uid="{00000000-0005-0000-0000-0000024B0000}"/>
    <cellStyle name="Style 38 2" xfId="19930" xr:uid="{00000000-0005-0000-0000-0000034B0000}"/>
    <cellStyle name="Style 38 2 2" xfId="19931" xr:uid="{00000000-0005-0000-0000-0000044B0000}"/>
    <cellStyle name="Style 38 3" xfId="19932" xr:uid="{00000000-0005-0000-0000-0000054B0000}"/>
    <cellStyle name="Style 39" xfId="19933" xr:uid="{00000000-0005-0000-0000-0000064B0000}"/>
    <cellStyle name="Style 39 2" xfId="19934" xr:uid="{00000000-0005-0000-0000-0000074B0000}"/>
    <cellStyle name="Style 39 2 2" xfId="19935" xr:uid="{00000000-0005-0000-0000-0000084B0000}"/>
    <cellStyle name="Style 39 3" xfId="19936" xr:uid="{00000000-0005-0000-0000-0000094B0000}"/>
    <cellStyle name="Style 40" xfId="19937" xr:uid="{00000000-0005-0000-0000-00000A4B0000}"/>
    <cellStyle name="Style 40 2" xfId="19938" xr:uid="{00000000-0005-0000-0000-00000B4B0000}"/>
    <cellStyle name="Style 40 2 2" xfId="19939" xr:uid="{00000000-0005-0000-0000-00000C4B0000}"/>
    <cellStyle name="Style 40 2 2 2" xfId="20515" xr:uid="{00000000-0005-0000-0000-00000C4B0000}"/>
    <cellStyle name="Style 40 2 2 2 2" xfId="28901" xr:uid="{0661A5DF-DF0F-41E6-98D1-4D8548C39D2A}"/>
    <cellStyle name="Style 40 2 2 2 3" xfId="30309" xr:uid="{BF51C767-8B1B-40A6-97AA-EBFE204FF357}"/>
    <cellStyle name="Style 40 2 2 2 4" xfId="30830" xr:uid="{916377A2-921E-4422-B5F3-5E49B1FE27D8}"/>
    <cellStyle name="Style 40 2 2 2 5" xfId="31311" xr:uid="{7441A0FD-9EA6-451A-A666-461F25D847F4}"/>
    <cellStyle name="Style 40 2 2 2 6" xfId="31597" xr:uid="{8405F0E7-5682-46EC-945B-F9736DCA4EB5}"/>
    <cellStyle name="Style 40 2 2 3" xfId="28469" xr:uid="{BB17A4D6-C768-49C9-84B3-5E45C3DC7199}"/>
    <cellStyle name="Style 40 2 2 4" xfId="29894" xr:uid="{89F5AE61-FB07-416F-9503-8C591470B522}"/>
    <cellStyle name="Style 40 2 2 5" xfId="30418" xr:uid="{B3F4BC96-BCC7-4917-A515-E87B2B315BE8}"/>
    <cellStyle name="Style 40 2 2 6" xfId="30918" xr:uid="{F79CE84C-EDEC-4F9F-8065-12F97FED9894}"/>
    <cellStyle name="Style 40 2 2 7" xfId="31340" xr:uid="{98EADCC5-124F-44AC-BE99-7131FBA17476}"/>
    <cellStyle name="Style 40 2 3" xfId="20514" xr:uid="{00000000-0005-0000-0000-00000B4B0000}"/>
    <cellStyle name="Style 40 2 3 2" xfId="28900" xr:uid="{F7DE2D61-052F-46DD-9530-AD1ECEFE19CE}"/>
    <cellStyle name="Style 40 2 3 3" xfId="30308" xr:uid="{A7CB9E92-FCEF-43F4-A9AE-4C185EC17FDC}"/>
    <cellStyle name="Style 40 2 3 4" xfId="30829" xr:uid="{5AC0F450-8813-4DFD-BE9C-3871EC23B684}"/>
    <cellStyle name="Style 40 2 3 5" xfId="31310" xr:uid="{EF238EFA-F0C1-43C3-8D68-8BE3DAB4B4FC}"/>
    <cellStyle name="Style 40 2 3 6" xfId="31596" xr:uid="{B25A6AC1-BE60-4916-B6FB-2D7D0D3D036E}"/>
    <cellStyle name="Style 40 2 4" xfId="28468" xr:uid="{9B7CF9FB-8789-41E7-8BB4-DC766B70C9AE}"/>
    <cellStyle name="Style 40 2 5" xfId="29893" xr:uid="{76F772DE-2C7C-4840-B8BE-23A95C18F5EA}"/>
    <cellStyle name="Style 40 2 6" xfId="30417" xr:uid="{B887F012-E4D2-4E01-AE9B-1BA8752D4D2D}"/>
    <cellStyle name="Style 40 2 7" xfId="30917" xr:uid="{CBC1CE1A-6B80-4DCA-956E-3398AA605244}"/>
    <cellStyle name="Style 40 2 8" xfId="31339" xr:uid="{3C8948B6-5DAD-4395-A92A-BC66A3E01A7E}"/>
    <cellStyle name="Style 40 3" xfId="19940" xr:uid="{00000000-0005-0000-0000-00000D4B0000}"/>
    <cellStyle name="Style 40 3 2" xfId="20516" xr:uid="{00000000-0005-0000-0000-00000D4B0000}"/>
    <cellStyle name="Style 40 3 2 2" xfId="28902" xr:uid="{3175DAE5-19EA-417E-B88C-03EF56CD91DD}"/>
    <cellStyle name="Style 40 3 2 3" xfId="30310" xr:uid="{21D819BF-0020-45E6-97B4-24EB5D7DF991}"/>
    <cellStyle name="Style 40 3 2 4" xfId="30831" xr:uid="{D9F57642-A94F-4782-A755-CE8FE145DCBC}"/>
    <cellStyle name="Style 40 3 2 5" xfId="31312" xr:uid="{06A7BCBC-6317-4928-8A83-3ACB86D71CAF}"/>
    <cellStyle name="Style 40 3 2 6" xfId="31598" xr:uid="{E37B35E1-3792-476A-A6E8-9C0090DD6917}"/>
    <cellStyle name="Style 40 3 3" xfId="28470" xr:uid="{1DF1708A-43CD-44B5-ABC9-54C2E84D74B6}"/>
    <cellStyle name="Style 40 3 4" xfId="29895" xr:uid="{B1C461FC-CA9D-44CC-8D6E-4C12E12463F7}"/>
    <cellStyle name="Style 40 3 5" xfId="30419" xr:uid="{853AB035-3CD5-4F92-A8C3-9AFBA5C36FF2}"/>
    <cellStyle name="Style 40 3 6" xfId="30919" xr:uid="{08CC3F68-D627-4A06-8666-3DA0B27AE710}"/>
    <cellStyle name="Style 40 3 7" xfId="31341" xr:uid="{6E30DAC7-BAF7-44A1-AD0E-A0A770858CEE}"/>
    <cellStyle name="Style 40 4" xfId="20513" xr:uid="{00000000-0005-0000-0000-00000A4B0000}"/>
    <cellStyle name="Style 40 4 2" xfId="28899" xr:uid="{307BB389-C9A7-435E-8F66-77E4C7E96BC7}"/>
    <cellStyle name="Style 40 4 3" xfId="30307" xr:uid="{D1082DC9-0DCD-4CAE-B13E-07055429B7EA}"/>
    <cellStyle name="Style 40 4 4" xfId="30828" xr:uid="{792BADDB-EA6F-4C0A-B2EF-06230AF66E94}"/>
    <cellStyle name="Style 40 4 5" xfId="31309" xr:uid="{D3ED15CC-EA96-48E8-8530-9CCB3B5AB331}"/>
    <cellStyle name="Style 40 4 6" xfId="31595" xr:uid="{32266E43-29C9-4E6A-B3C7-E2FF77831A5B}"/>
    <cellStyle name="Style 40 5" xfId="28467" xr:uid="{76BA7D6D-0A75-4C62-B91D-61E5D4F49737}"/>
    <cellStyle name="Style 40 6" xfId="29892" xr:uid="{D6036DD4-411F-4506-98A1-F7E49ADB0513}"/>
    <cellStyle name="Style 40 7" xfId="30416" xr:uid="{887DD8CF-0E4B-4DF6-9EF1-18D1FB7CCD3D}"/>
    <cellStyle name="Style 40 8" xfId="30916" xr:uid="{438DC037-149C-436B-A026-3B29CB6331D5}"/>
    <cellStyle name="Style 40 9" xfId="31338" xr:uid="{563AEACF-6A6C-4E27-B5A7-FBBD80CE4161}"/>
    <cellStyle name="Style 41" xfId="19941" xr:uid="{00000000-0005-0000-0000-00000E4B0000}"/>
    <cellStyle name="Style 41 2" xfId="19942" xr:uid="{00000000-0005-0000-0000-00000F4B0000}"/>
    <cellStyle name="Style 41 2 2" xfId="19943" xr:uid="{00000000-0005-0000-0000-0000104B0000}"/>
    <cellStyle name="Style 41 2 2 2" xfId="20519" xr:uid="{00000000-0005-0000-0000-0000104B0000}"/>
    <cellStyle name="Style 41 2 2 2 2" xfId="28905" xr:uid="{DA72B9F7-30A7-4B05-A823-AAB5EB27CD5F}"/>
    <cellStyle name="Style 41 2 2 2 3" xfId="30313" xr:uid="{C6BBA4D4-4D7E-4A0B-9081-132120B7286D}"/>
    <cellStyle name="Style 41 2 2 2 4" xfId="30834" xr:uid="{728326EA-31C6-4B06-90C6-1656F3700296}"/>
    <cellStyle name="Style 41 2 2 2 5" xfId="31315" xr:uid="{E2246D66-10F5-41AF-8C9A-4060A155D1F9}"/>
    <cellStyle name="Style 41 2 2 2 6" xfId="31601" xr:uid="{A984E35E-4107-41D2-AFBB-F6AEACDF0944}"/>
    <cellStyle name="Style 41 2 2 3" xfId="28473" xr:uid="{B7EFD25A-AC1A-4604-BB5E-98DC65636DF5}"/>
    <cellStyle name="Style 41 2 3" xfId="20518" xr:uid="{00000000-0005-0000-0000-00000F4B0000}"/>
    <cellStyle name="Style 41 2 3 2" xfId="28904" xr:uid="{8F7998BB-D0BB-4812-B310-BE4CFC0ACA08}"/>
    <cellStyle name="Style 41 2 3 3" xfId="30312" xr:uid="{65905ADA-CA68-4AA0-BB87-86D735EC67B5}"/>
    <cellStyle name="Style 41 2 3 4" xfId="30833" xr:uid="{5A70C4C2-62D9-4F5B-8D56-C00C726A1BC2}"/>
    <cellStyle name="Style 41 2 3 5" xfId="31314" xr:uid="{857D5028-4BA3-44B7-B465-9E3DCB997B2F}"/>
    <cellStyle name="Style 41 2 3 6" xfId="31600" xr:uid="{21440111-0F04-4FB5-8B7B-D3C24E3CB2A9}"/>
    <cellStyle name="Style 41 2 4" xfId="28472" xr:uid="{12600C7C-FD07-4E7C-A4E1-81E3E0276B49}"/>
    <cellStyle name="Style 41 3" xfId="19944" xr:uid="{00000000-0005-0000-0000-0000114B0000}"/>
    <cellStyle name="Style 41 3 2" xfId="20520" xr:uid="{00000000-0005-0000-0000-0000114B0000}"/>
    <cellStyle name="Style 41 3 2 2" xfId="28906" xr:uid="{C3B3D84F-1065-4529-A7A3-CBF80491ED8D}"/>
    <cellStyle name="Style 41 3 2 3" xfId="30314" xr:uid="{AE0766B1-E834-47F1-9E13-066132999800}"/>
    <cellStyle name="Style 41 3 2 4" xfId="30835" xr:uid="{ED06A2D0-FFD5-4881-8FEE-4C9E5BEEA398}"/>
    <cellStyle name="Style 41 3 2 5" xfId="31316" xr:uid="{785B7E63-70FE-4288-86D8-BC265223C7E9}"/>
    <cellStyle name="Style 41 3 2 6" xfId="31602" xr:uid="{631EC127-B851-465E-B3BA-2D0EDD02A102}"/>
    <cellStyle name="Style 41 3 3" xfId="28474" xr:uid="{A183E11D-E620-49D6-83E4-1B57288EB553}"/>
    <cellStyle name="Style 41 4" xfId="20517" xr:uid="{00000000-0005-0000-0000-00000E4B0000}"/>
    <cellStyle name="Style 41 4 2" xfId="28903" xr:uid="{3DDA8841-A9C8-46D7-B211-A4BBCFCF04C8}"/>
    <cellStyle name="Style 41 4 3" xfId="30311" xr:uid="{22A12D46-4FC4-491D-9A22-3C7CB7265B74}"/>
    <cellStyle name="Style 41 4 4" xfId="30832" xr:uid="{F8BA766F-31FE-4997-BFEA-DB0602BEE789}"/>
    <cellStyle name="Style 41 4 5" xfId="31313" xr:uid="{E03BB6E4-6742-4624-8F19-E26EA6C1D298}"/>
    <cellStyle name="Style 41 4 6" xfId="31599" xr:uid="{CD838278-4A42-4B12-944E-8777A3966EDE}"/>
    <cellStyle name="Style 41 5" xfId="28471" xr:uid="{EDE80ECC-D523-4A29-AB96-40BF69EAF67C}"/>
    <cellStyle name="Subtotal" xfId="2791" xr:uid="{00000000-0005-0000-0000-0000CE0A0000}"/>
    <cellStyle name="test a style" xfId="2792" xr:uid="{00000000-0005-0000-0000-0000CF0A0000}"/>
    <cellStyle name="Text" xfId="2793" xr:uid="{00000000-0005-0000-0000-0000D00A0000}"/>
    <cellStyle name="Text 2" xfId="19946" xr:uid="{00000000-0005-0000-0000-0000154B0000}"/>
    <cellStyle name="Text 2 2" xfId="19947" xr:uid="{00000000-0005-0000-0000-0000164B0000}"/>
    <cellStyle name="Text 3" xfId="19948" xr:uid="{00000000-0005-0000-0000-0000174B0000}"/>
    <cellStyle name="Text 4" xfId="19945" xr:uid="{00000000-0005-0000-0000-0000144B0000}"/>
    <cellStyle name="Thousand" xfId="2794" xr:uid="{00000000-0005-0000-0000-0000D10A0000}"/>
    <cellStyle name="Thousand 2" xfId="19950" xr:uid="{00000000-0005-0000-0000-0000194B0000}"/>
    <cellStyle name="Thousand 2 2" xfId="19951" xr:uid="{00000000-0005-0000-0000-00001A4B0000}"/>
    <cellStyle name="Thousand 3" xfId="19952" xr:uid="{00000000-0005-0000-0000-00001B4B0000}"/>
    <cellStyle name="Thousand 4" xfId="19949" xr:uid="{00000000-0005-0000-0000-0000184B0000}"/>
    <cellStyle name="Thousands" xfId="2795" xr:uid="{00000000-0005-0000-0000-0000D20A0000}"/>
    <cellStyle name="Thousands 2" xfId="19954" xr:uid="{00000000-0005-0000-0000-00001D4B0000}"/>
    <cellStyle name="Thousands 2 2" xfId="19955" xr:uid="{00000000-0005-0000-0000-00001E4B0000}"/>
    <cellStyle name="Thousands 3" xfId="19956" xr:uid="{00000000-0005-0000-0000-00001F4B0000}"/>
    <cellStyle name="Thousands 4" xfId="19953" xr:uid="{00000000-0005-0000-0000-00001C4B0000}"/>
    <cellStyle name="Title" xfId="65" builtinId="15" customBuiltin="1"/>
    <cellStyle name="Title 10" xfId="19957" xr:uid="{00000000-0005-0000-0000-0000204B0000}"/>
    <cellStyle name="Title 11" xfId="19958" xr:uid="{00000000-0005-0000-0000-0000214B0000}"/>
    <cellStyle name="Title 12" xfId="19959" xr:uid="{00000000-0005-0000-0000-0000224B0000}"/>
    <cellStyle name="Title 2" xfId="2796" xr:uid="{00000000-0005-0000-0000-0000D30A0000}"/>
    <cellStyle name="Title 2 2" xfId="19961" xr:uid="{00000000-0005-0000-0000-0000244B0000}"/>
    <cellStyle name="Title 2 2 2" xfId="19962" xr:uid="{00000000-0005-0000-0000-0000254B0000}"/>
    <cellStyle name="Title 2 3" xfId="19963" xr:uid="{00000000-0005-0000-0000-0000264B0000}"/>
    <cellStyle name="Title 2 4" xfId="19964" xr:uid="{00000000-0005-0000-0000-0000274B0000}"/>
    <cellStyle name="Title 2 5" xfId="19960" xr:uid="{00000000-0005-0000-0000-0000234B0000}"/>
    <cellStyle name="Title 3" xfId="2797" xr:uid="{00000000-0005-0000-0000-0000D40A0000}"/>
    <cellStyle name="Title 3 2" xfId="19966" xr:uid="{00000000-0005-0000-0000-0000294B0000}"/>
    <cellStyle name="Title 3 3" xfId="19967" xr:uid="{00000000-0005-0000-0000-00002A4B0000}"/>
    <cellStyle name="Title 3 4" xfId="19968" xr:uid="{00000000-0005-0000-0000-00002B4B0000}"/>
    <cellStyle name="Title 3 5" xfId="19969" xr:uid="{00000000-0005-0000-0000-00002C4B0000}"/>
    <cellStyle name="Title 3 6" xfId="19965" xr:uid="{00000000-0005-0000-0000-0000284B0000}"/>
    <cellStyle name="Title 4" xfId="2798" xr:uid="{00000000-0005-0000-0000-0000D50A0000}"/>
    <cellStyle name="Title 4 2" xfId="19971" xr:uid="{00000000-0005-0000-0000-00002E4B0000}"/>
    <cellStyle name="Title 4 2 2" xfId="19972" xr:uid="{00000000-0005-0000-0000-00002F4B0000}"/>
    <cellStyle name="Title 4 3" xfId="19973" xr:uid="{00000000-0005-0000-0000-0000304B0000}"/>
    <cellStyle name="Title 4 4" xfId="19970" xr:uid="{00000000-0005-0000-0000-00002D4B0000}"/>
    <cellStyle name="Title 5" xfId="2799" xr:uid="{00000000-0005-0000-0000-0000D60A0000}"/>
    <cellStyle name="Title 5 2" xfId="19975" xr:uid="{00000000-0005-0000-0000-0000324B0000}"/>
    <cellStyle name="Title 5 2 2" xfId="19976" xr:uid="{00000000-0005-0000-0000-0000334B0000}"/>
    <cellStyle name="Title 5 3" xfId="19977" xr:uid="{00000000-0005-0000-0000-0000344B0000}"/>
    <cellStyle name="Title 5 4" xfId="19974" xr:uid="{00000000-0005-0000-0000-0000314B0000}"/>
    <cellStyle name="Title 6" xfId="2800" xr:uid="{00000000-0005-0000-0000-0000D70A0000}"/>
    <cellStyle name="Title 6 2" xfId="19979" xr:uid="{00000000-0005-0000-0000-0000364B0000}"/>
    <cellStyle name="Title 6 2 2" xfId="19980" xr:uid="{00000000-0005-0000-0000-0000374B0000}"/>
    <cellStyle name="Title 6 3" xfId="19981" xr:uid="{00000000-0005-0000-0000-0000384B0000}"/>
    <cellStyle name="Title 6 4" xfId="19978" xr:uid="{00000000-0005-0000-0000-0000354B0000}"/>
    <cellStyle name="Title 7" xfId="2801" xr:uid="{00000000-0005-0000-0000-0000D80A0000}"/>
    <cellStyle name="Title 7 2" xfId="19983" xr:uid="{00000000-0005-0000-0000-00003A4B0000}"/>
    <cellStyle name="Title 7 2 2" xfId="19984" xr:uid="{00000000-0005-0000-0000-00003B4B0000}"/>
    <cellStyle name="Title 7 3" xfId="19985" xr:uid="{00000000-0005-0000-0000-00003C4B0000}"/>
    <cellStyle name="Title 7 4" xfId="19982" xr:uid="{00000000-0005-0000-0000-0000394B0000}"/>
    <cellStyle name="Title 8" xfId="19986" xr:uid="{00000000-0005-0000-0000-00003D4B0000}"/>
    <cellStyle name="Title 8 2" xfId="19987" xr:uid="{00000000-0005-0000-0000-00003E4B0000}"/>
    <cellStyle name="Title 8 3" xfId="19988" xr:uid="{00000000-0005-0000-0000-00003F4B0000}"/>
    <cellStyle name="Title 9" xfId="19989" xr:uid="{00000000-0005-0000-0000-0000404B0000}"/>
    <cellStyle name="Title 9 2" xfId="19990" xr:uid="{00000000-0005-0000-0000-0000414B0000}"/>
    <cellStyle name="Total" xfId="80" builtinId="25" customBuiltin="1"/>
    <cellStyle name="Total 10" xfId="19991" xr:uid="{00000000-0005-0000-0000-0000434B0000}"/>
    <cellStyle name="Total 11" xfId="19992" xr:uid="{00000000-0005-0000-0000-0000444B0000}"/>
    <cellStyle name="Total 11 2" xfId="28479" xr:uid="{F8FD4265-62FD-41AF-8DD7-82367C86EAC9}"/>
    <cellStyle name="Total 12" xfId="19993" xr:uid="{00000000-0005-0000-0000-0000454B0000}"/>
    <cellStyle name="Total 2" xfId="2802" xr:uid="{00000000-0005-0000-0000-0000D90A0000}"/>
    <cellStyle name="Total 2 2" xfId="2803" xr:uid="{00000000-0005-0000-0000-0000DA0A0000}"/>
    <cellStyle name="Total 2 2 10" xfId="29321" xr:uid="{47205537-2870-4ADD-AC09-E1239F016BDB}"/>
    <cellStyle name="Total 2 2 2" xfId="19994" xr:uid="{00000000-0005-0000-0000-0000484B0000}"/>
    <cellStyle name="Total 2 2 2 2" xfId="19995" xr:uid="{00000000-0005-0000-0000-0000494B0000}"/>
    <cellStyle name="Total 2 2 2 2 2" xfId="20521" xr:uid="{00000000-0005-0000-0000-0000494B0000}"/>
    <cellStyle name="Total 2 2 2 2 2 2" xfId="28907" xr:uid="{091DE8FB-D6C1-4EAF-AFAB-E9F8B2B16CF9}"/>
    <cellStyle name="Total 2 2 2 2 2 3" xfId="30315" xr:uid="{AA57AB71-6E2B-4D9F-9E2C-CA40EDE30E93}"/>
    <cellStyle name="Total 2 2 2 2 2 4" xfId="30836" xr:uid="{073C617C-A980-40A5-8A66-91789A756E7F}"/>
    <cellStyle name="Total 2 2 2 2 2 5" xfId="31317" xr:uid="{F5ED4BBF-833A-406F-86E2-AA58B55A3F6F}"/>
    <cellStyle name="Total 2 2 2 2 2 6" xfId="31603" xr:uid="{0C04F90D-056C-4823-8315-6149F100C365}"/>
    <cellStyle name="Total 2 2 2 2 3" xfId="28481" xr:uid="{330AE0B9-4E56-471B-882C-8717322E88AD}"/>
    <cellStyle name="Total 2 2 2 2 4" xfId="29901" xr:uid="{5D362B2F-ADE4-40F5-BE29-1C26C64F8622}"/>
    <cellStyle name="Total 2 2 2 2 5" xfId="30426" xr:uid="{4B6181ED-B4FF-4303-AA68-91ABFBEE8AC8}"/>
    <cellStyle name="Total 2 2 2 2 6" xfId="30924" xr:uid="{1F190A68-DEC8-4D26-BAD3-7948EFA5FCFF}"/>
    <cellStyle name="Total 2 2 2 2 7" xfId="31342" xr:uid="{9F825B83-04FC-4B5D-9FC9-4B32E5DA8AB5}"/>
    <cellStyle name="Total 2 2 2 3" xfId="19996" xr:uid="{00000000-0005-0000-0000-00004A4B0000}"/>
    <cellStyle name="Total 2 2 2 4" xfId="28480" xr:uid="{E58DE5FE-2937-40D7-9832-5D1E09C26A08}"/>
    <cellStyle name="Total 2 2 3" xfId="19997" xr:uid="{00000000-0005-0000-0000-00004B4B0000}"/>
    <cellStyle name="Total 2 2 4" xfId="19998" xr:uid="{00000000-0005-0000-0000-00004C4B0000}"/>
    <cellStyle name="Total 2 2 4 2" xfId="20522" xr:uid="{00000000-0005-0000-0000-00004C4B0000}"/>
    <cellStyle name="Total 2 2 4 2 2" xfId="28908" xr:uid="{3E7F12E1-6D09-4CF8-9C3D-B7FF3EDC10FE}"/>
    <cellStyle name="Total 2 2 4 2 3" xfId="30316" xr:uid="{9AC95062-E70F-4EDC-9AA2-8F18CF0A8CF3}"/>
    <cellStyle name="Total 2 2 4 2 4" xfId="30837" xr:uid="{351A93B8-24BA-436E-8173-BF5D83D084BD}"/>
    <cellStyle name="Total 2 2 4 2 5" xfId="31318" xr:uid="{710AAA38-A4F2-4E38-9624-3AFF9172C154}"/>
    <cellStyle name="Total 2 2 4 2 6" xfId="31604" xr:uid="{C3412C2C-71B6-4C7D-99BD-8443C31FBAC3}"/>
    <cellStyle name="Total 2 2 4 3" xfId="28482" xr:uid="{B76AB97D-EDF6-4500-BE21-56F82356ADD5}"/>
    <cellStyle name="Total 2 2 4 4" xfId="29902" xr:uid="{6BC2B9F6-5E43-48CC-9103-ED6A091A6359}"/>
    <cellStyle name="Total 2 2 4 5" xfId="30427" xr:uid="{6FB379E3-ED79-4B2F-B5C6-D3EF5AB333B5}"/>
    <cellStyle name="Total 2 2 4 6" xfId="30927" xr:uid="{6D233A27-E051-4A42-A1E7-15DD625F08A4}"/>
    <cellStyle name="Total 2 2 4 7" xfId="31343" xr:uid="{F9B0BBB5-02A0-4AD3-A465-EC207FE4B3DC}"/>
    <cellStyle name="Total 2 2 5" xfId="19999" xr:uid="{00000000-0005-0000-0000-00004D4B0000}"/>
    <cellStyle name="Total 2 2 6" xfId="5309" xr:uid="{00000000-0005-0000-0000-0000474B0000}"/>
    <cellStyle name="Total 2 2 6 2" xfId="23292" xr:uid="{A39B7780-3560-494E-B0E8-290D9EDE39DC}"/>
    <cellStyle name="Total 2 2 7" xfId="20919" xr:uid="{DC5CD7BA-7727-4635-91BC-62D50BD5561B}"/>
    <cellStyle name="Total 2 2 8" xfId="27897" xr:uid="{0A997026-3E3D-486D-9F52-A40449D279BC}"/>
    <cellStyle name="Total 2 2 9" xfId="29380" xr:uid="{7A3F6503-9FD8-4122-A668-2377F70DE03C}"/>
    <cellStyle name="Total 2 3" xfId="20000" xr:uid="{00000000-0005-0000-0000-00004E4B0000}"/>
    <cellStyle name="Total 2 3 2" xfId="20001" xr:uid="{00000000-0005-0000-0000-00004F4B0000}"/>
    <cellStyle name="Total 2 3 2 2" xfId="20524" xr:uid="{00000000-0005-0000-0000-00004F4B0000}"/>
    <cellStyle name="Total 2 3 2 2 2" xfId="28910" xr:uid="{9FF3DEE2-E214-4F92-B6C7-A87AEED8D86E}"/>
    <cellStyle name="Total 2 3 2 2 3" xfId="30318" xr:uid="{CFB1EC4C-F943-4765-9751-94EA080D385E}"/>
    <cellStyle name="Total 2 3 2 2 4" xfId="30839" xr:uid="{D6DD180A-D50C-42AE-93A3-EDCD4660DAFD}"/>
    <cellStyle name="Total 2 3 2 2 5" xfId="31320" xr:uid="{1D5B2FA7-5909-456D-85C2-4D93589134AF}"/>
    <cellStyle name="Total 2 3 2 2 6" xfId="31606" xr:uid="{6F967122-2B75-4109-8A3B-0353132D1AFF}"/>
    <cellStyle name="Total 2 3 2 3" xfId="28484" xr:uid="{BAB1D4F6-B373-4501-B8B5-D47DB47D6AA0}"/>
    <cellStyle name="Total 2 3 2 4" xfId="29904" xr:uid="{0AF9B6C0-D915-4B1B-A4B8-D57123816438}"/>
    <cellStyle name="Total 2 3 2 5" xfId="30429" xr:uid="{CFE1E4E1-6A07-4C9A-A1EB-C7BCAE3A6EC1}"/>
    <cellStyle name="Total 2 3 2 6" xfId="30929" xr:uid="{F12B0560-694F-4DC6-A0C1-881397DCDD99}"/>
    <cellStyle name="Total 2 3 2 7" xfId="31345" xr:uid="{6ECB1A51-CEA6-4229-9C36-60683D578CA8}"/>
    <cellStyle name="Total 2 3 3" xfId="20002" xr:uid="{00000000-0005-0000-0000-0000504B0000}"/>
    <cellStyle name="Total 2 3 4" xfId="20523" xr:uid="{00000000-0005-0000-0000-00004E4B0000}"/>
    <cellStyle name="Total 2 3 4 2" xfId="28909" xr:uid="{FD305A80-3BF4-429A-9414-708D6A7DFDC4}"/>
    <cellStyle name="Total 2 3 4 3" xfId="30317" xr:uid="{4206248A-5225-4202-8F67-D5B7552E1E71}"/>
    <cellStyle name="Total 2 3 4 4" xfId="30838" xr:uid="{66C3883B-3852-4619-A144-6AA9170FF8C4}"/>
    <cellStyle name="Total 2 3 4 5" xfId="31319" xr:uid="{989298A6-47A6-411B-86A8-51608629C140}"/>
    <cellStyle name="Total 2 3 4 6" xfId="31605" xr:uid="{20055510-FE8C-4C9A-A208-C836FBC4179D}"/>
    <cellStyle name="Total 2 3 5" xfId="28483" xr:uid="{568CEBBD-6C21-4600-B2B8-D370657B05A3}"/>
    <cellStyle name="Total 2 3 6" xfId="29903" xr:uid="{2F0531B0-EF27-4AA8-B534-7587C3892571}"/>
    <cellStyle name="Total 2 3 7" xfId="30428" xr:uid="{A78AD82A-2AEF-4926-91A8-08401C6ADA10}"/>
    <cellStyle name="Total 2 3 8" xfId="30928" xr:uid="{D6C92818-9246-4ED7-B8FB-4499C359D9EA}"/>
    <cellStyle name="Total 2 3 9" xfId="31344" xr:uid="{D4806B20-D3F8-47EA-8A27-6CFB00602C76}"/>
    <cellStyle name="Total 2 4" xfId="20003" xr:uid="{00000000-0005-0000-0000-0000514B0000}"/>
    <cellStyle name="Total 2 4 2" xfId="28485" xr:uid="{3164A481-CCE2-4C6F-A828-66A6745B58E3}"/>
    <cellStyle name="Total 2 5" xfId="20004" xr:uid="{00000000-0005-0000-0000-0000524B0000}"/>
    <cellStyle name="Total 2 6" xfId="20005" xr:uid="{00000000-0005-0000-0000-0000534B0000}"/>
    <cellStyle name="Total 2 6 2" xfId="20525" xr:uid="{00000000-0005-0000-0000-0000534B0000}"/>
    <cellStyle name="Total 2 6 2 2" xfId="28911" xr:uid="{7E398668-7B02-4454-9EDB-9141D7A5DA3E}"/>
    <cellStyle name="Total 2 6 2 3" xfId="30319" xr:uid="{CF9CCF4B-B295-439A-A861-C7F57C05F3EE}"/>
    <cellStyle name="Total 2 6 2 4" xfId="30840" xr:uid="{B2C307C8-06A9-4959-BDE0-0B573CB5ABE2}"/>
    <cellStyle name="Total 2 6 2 5" xfId="31321" xr:uid="{C55F25C1-74F4-4FCF-8EFF-08B98DF59BEE}"/>
    <cellStyle name="Total 2 6 2 6" xfId="31607" xr:uid="{367DD2D4-7C96-43AB-8705-52B9A1A0FA67}"/>
    <cellStyle name="Total 2 6 3" xfId="28486" xr:uid="{CEF05B2A-7C49-470E-BD21-7777F6BB9AC8}"/>
    <cellStyle name="Total 2 6 4" xfId="29905" xr:uid="{A16D2441-A216-4123-AA47-95C4C740A059}"/>
    <cellStyle name="Total 2 6 5" xfId="30430" xr:uid="{F5A7F2DD-D646-4971-9636-F0F8D12D82FD}"/>
    <cellStyle name="Total 2 6 6" xfId="30930" xr:uid="{05A81009-A146-4D94-AB27-07733CA7F20B}"/>
    <cellStyle name="Total 2 6 7" xfId="31346" xr:uid="{2CAD7FE4-4857-4682-8052-4589FAC5B597}"/>
    <cellStyle name="Total 2 7" xfId="20006" xr:uid="{00000000-0005-0000-0000-0000544B0000}"/>
    <cellStyle name="Total 2 8" xfId="20918" xr:uid="{43AFC73F-1C5B-4B9D-A2B7-523DB4D3DE4A}"/>
    <cellStyle name="Total 2_App b.3 Unspent_" xfId="2804" xr:uid="{00000000-0005-0000-0000-0000DB0A0000}"/>
    <cellStyle name="Total 3" xfId="2805" xr:uid="{00000000-0005-0000-0000-0000DC0A0000}"/>
    <cellStyle name="Total 3 10" xfId="29379" xr:uid="{019D02C5-4785-4537-BFAD-9179AB9FD48D}"/>
    <cellStyle name="Total 3 11" xfId="27832" xr:uid="{D590F89E-97DB-4E88-BD47-887FF9E3729D}"/>
    <cellStyle name="Total 3 12" xfId="29322" xr:uid="{F453E7B9-5727-4223-B0AE-06DCCE6F2A07}"/>
    <cellStyle name="Total 3 2" xfId="20007" xr:uid="{00000000-0005-0000-0000-0000564B0000}"/>
    <cellStyle name="Total 3 2 2" xfId="20008" xr:uid="{00000000-0005-0000-0000-0000574B0000}"/>
    <cellStyle name="Total 3 2 3" xfId="28487" xr:uid="{D3588D69-7B48-4342-A1D8-4BC203C2142F}"/>
    <cellStyle name="Total 3 3" xfId="20009" xr:uid="{00000000-0005-0000-0000-0000584B0000}"/>
    <cellStyle name="Total 3 4" xfId="20010" xr:uid="{00000000-0005-0000-0000-0000594B0000}"/>
    <cellStyle name="Total 3 4 2" xfId="28489" xr:uid="{CC021072-E873-4230-8AF1-87C6DA71D933}"/>
    <cellStyle name="Total 3 4 3" xfId="29906" xr:uid="{CA9619C8-E1B3-4A4E-AB5F-8482D0C99085}"/>
    <cellStyle name="Total 3 4 4" xfId="30431" xr:uid="{ABB06D6C-60DE-44F1-9A40-E325ABAE05EA}"/>
    <cellStyle name="Total 3 4 5" xfId="30935" xr:uid="{6987E891-242F-440A-8752-06C191A0B088}"/>
    <cellStyle name="Total 3 4 6" xfId="31347" xr:uid="{F801A835-E1DB-4CCA-8848-1D2FD2AD03EF}"/>
    <cellStyle name="Total 3 5" xfId="20011" xr:uid="{00000000-0005-0000-0000-00005A4B0000}"/>
    <cellStyle name="Total 3 6" xfId="20012" xr:uid="{00000000-0005-0000-0000-00005B4B0000}"/>
    <cellStyle name="Total 3 7" xfId="5308" xr:uid="{00000000-0005-0000-0000-0000554B0000}"/>
    <cellStyle name="Total 3 7 2" xfId="23291" xr:uid="{D1564344-6FB0-417D-A92A-F1CDBC523B48}"/>
    <cellStyle name="Total 3 8" xfId="20920" xr:uid="{88DC5019-FF8C-4F92-9ACB-5A381886DA93}"/>
    <cellStyle name="Total 3 9" xfId="27896" xr:uid="{7D0ECF38-A414-4314-9FEA-3D314EABA0F1}"/>
    <cellStyle name="Total 4" xfId="2806" xr:uid="{00000000-0005-0000-0000-0000DD0A0000}"/>
    <cellStyle name="Total 4 2" xfId="20014" xr:uid="{00000000-0005-0000-0000-00005D4B0000}"/>
    <cellStyle name="Total 4 2 2" xfId="20015" xr:uid="{00000000-0005-0000-0000-00005E4B0000}"/>
    <cellStyle name="Total 4 2 3" xfId="28491" xr:uid="{8B86782B-C847-4BD4-9E36-6D3751C434B6}"/>
    <cellStyle name="Total 4 2 4" xfId="29907" xr:uid="{71685C05-140F-40C7-A1AF-ABCF9F537913}"/>
    <cellStyle name="Total 4 2 5" xfId="30432" xr:uid="{62435093-E667-4C31-80BA-65E0D87D0F80}"/>
    <cellStyle name="Total 4 2 6" xfId="30937" xr:uid="{BE35F343-C834-4041-BB31-DA7E2E956840}"/>
    <cellStyle name="Total 4 2 7" xfId="31348" xr:uid="{FEC88FFD-25C5-4BF2-B67F-CD36DB6AC229}"/>
    <cellStyle name="Total 4 3" xfId="20016" xr:uid="{00000000-0005-0000-0000-00005F4B0000}"/>
    <cellStyle name="Total 4 4" xfId="20013" xr:uid="{00000000-0005-0000-0000-00005C4B0000}"/>
    <cellStyle name="Total 4 5" xfId="20921" xr:uid="{74E26D93-36E2-4503-B7B0-8F348E65F92F}"/>
    <cellStyle name="Total 4 6" xfId="27895" xr:uid="{28F219DF-42E4-4658-BF81-A3D1CFB32A80}"/>
    <cellStyle name="Total 4 7" xfId="29378" xr:uid="{46AADB33-49EE-49B7-B684-F7D3C6FF5364}"/>
    <cellStyle name="Total 4 8" xfId="27830" xr:uid="{C5DE2D66-5F32-4470-B295-EF2EEBE86A60}"/>
    <cellStyle name="Total 4 9" xfId="29323" xr:uid="{F6057867-2051-4424-AA48-C5CD520E5B85}"/>
    <cellStyle name="Total 5" xfId="2807" xr:uid="{00000000-0005-0000-0000-0000DE0A0000}"/>
    <cellStyle name="Total 5 2" xfId="20018" xr:uid="{00000000-0005-0000-0000-0000614B0000}"/>
    <cellStyle name="Total 5 2 2" xfId="20019" xr:uid="{00000000-0005-0000-0000-0000624B0000}"/>
    <cellStyle name="Total 5 2 3" xfId="28492" xr:uid="{8A65E669-CB23-4B4A-A354-05DB9C9DAE81}"/>
    <cellStyle name="Total 5 2 4" xfId="29909" xr:uid="{1C1184C0-4A4B-4032-9E45-C809D972202A}"/>
    <cellStyle name="Total 5 2 5" xfId="30433" xr:uid="{D03175CD-076B-4C94-865A-752A14D9170C}"/>
    <cellStyle name="Total 5 2 6" xfId="30940" xr:uid="{63396E52-ECEB-4C9B-87A1-82F3062371D8}"/>
    <cellStyle name="Total 5 2 7" xfId="31349" xr:uid="{746CE68F-060A-45B1-B01D-1055DD045E72}"/>
    <cellStyle name="Total 5 3" xfId="20020" xr:uid="{00000000-0005-0000-0000-0000634B0000}"/>
    <cellStyle name="Total 5 4" xfId="20017" xr:uid="{00000000-0005-0000-0000-0000604B0000}"/>
    <cellStyle name="Total 5 5" xfId="20922" xr:uid="{3164E654-4CCD-413C-9445-034D7E910BD0}"/>
    <cellStyle name="Total 5 6" xfId="27894" xr:uid="{DD901090-F4F7-42DD-9FB5-E817D955618D}"/>
    <cellStyle name="Total 5 7" xfId="29377" xr:uid="{E3F2BC9C-0C0B-4F6C-9366-C0D980B4A6E9}"/>
    <cellStyle name="Total 5 8" xfId="27833" xr:uid="{AA33E558-317C-41F7-B194-F29345E5B6EB}"/>
    <cellStyle name="Total 5 9" xfId="29324" xr:uid="{C6CA8FC6-6A41-4822-A91A-E97C89959BC9}"/>
    <cellStyle name="Total 6" xfId="2808" xr:uid="{00000000-0005-0000-0000-0000DF0A0000}"/>
    <cellStyle name="Total 6 2" xfId="20022" xr:uid="{00000000-0005-0000-0000-0000654B0000}"/>
    <cellStyle name="Total 6 2 2" xfId="20023" xr:uid="{00000000-0005-0000-0000-0000664B0000}"/>
    <cellStyle name="Total 6 2 3" xfId="28493" xr:uid="{E0061910-9564-4E1A-8A00-150E76F137DA}"/>
    <cellStyle name="Total 6 2 4" xfId="29910" xr:uid="{8DDCB546-AED2-454C-82ED-57980E5B204F}"/>
    <cellStyle name="Total 6 2 5" xfId="30434" xr:uid="{CB123D73-278F-405C-878D-062CD217E242}"/>
    <cellStyle name="Total 6 2 6" xfId="30942" xr:uid="{4DB81F2D-9C00-4929-B0E8-0DE7AC1181F5}"/>
    <cellStyle name="Total 6 2 7" xfId="31350" xr:uid="{CA524435-A331-4454-BCD4-4B0701D81515}"/>
    <cellStyle name="Total 6 3" xfId="20024" xr:uid="{00000000-0005-0000-0000-0000674B0000}"/>
    <cellStyle name="Total 6 4" xfId="20021" xr:uid="{00000000-0005-0000-0000-0000644B0000}"/>
    <cellStyle name="Total 6 5" xfId="20923" xr:uid="{08FBF23C-F848-419B-BEF1-83E3785139EE}"/>
    <cellStyle name="Total 6 6" xfId="27893" xr:uid="{09A69ECD-E222-4CA2-A065-C64FCF96ED9C}"/>
    <cellStyle name="Total 6 7" xfId="29376" xr:uid="{16A45779-45F5-4034-9935-E8D2DA16D9C2}"/>
    <cellStyle name="Total 6 8" xfId="27834" xr:uid="{42961266-431E-4734-8CF1-FD58AE72FE40}"/>
    <cellStyle name="Total 6 9" xfId="29325" xr:uid="{69D978E4-1DDE-48A3-8A42-4F902C8D6FFB}"/>
    <cellStyle name="Total 7" xfId="2809" xr:uid="{00000000-0005-0000-0000-0000E00A0000}"/>
    <cellStyle name="Total 7 2" xfId="20026" xr:uid="{00000000-0005-0000-0000-0000694B0000}"/>
    <cellStyle name="Total 7 2 2" xfId="20027" xr:uid="{00000000-0005-0000-0000-00006A4B0000}"/>
    <cellStyle name="Total 7 2 3" xfId="28494" xr:uid="{6B87197B-53E2-4692-880A-8E1F98B3D068}"/>
    <cellStyle name="Total 7 2 4" xfId="29911" xr:uid="{47914DF0-59C7-40E6-A6D1-85BBF3310DAA}"/>
    <cellStyle name="Total 7 2 5" xfId="30435" xr:uid="{66BBD5CC-A15A-4E28-980F-CEA45742688F}"/>
    <cellStyle name="Total 7 2 6" xfId="30943" xr:uid="{6B4F8203-78B8-487C-B061-55FD3BB9D9D7}"/>
    <cellStyle name="Total 7 2 7" xfId="31351" xr:uid="{5578709A-0624-4474-9080-068ABB172055}"/>
    <cellStyle name="Total 7 3" xfId="20028" xr:uid="{00000000-0005-0000-0000-00006B4B0000}"/>
    <cellStyle name="Total 7 4" xfId="20025" xr:uid="{00000000-0005-0000-0000-0000684B0000}"/>
    <cellStyle name="Total 7 5" xfId="20924" xr:uid="{D8E246FC-24D0-4CB3-B5E6-E606D06DABC5}"/>
    <cellStyle name="Total 7 6" xfId="27892" xr:uid="{7FC49588-9DDD-4799-B0DC-EDA3F15E324B}"/>
    <cellStyle name="Total 7 7" xfId="29375" xr:uid="{15624BC4-9E19-4BF3-8340-EF8181D84329}"/>
    <cellStyle name="Total 7 8" xfId="27835" xr:uid="{B7A39769-2F5F-45CE-905C-EA2323784CE0}"/>
    <cellStyle name="Total 7 9" xfId="29327" xr:uid="{DBD1DA5B-361B-4389-8BFC-E8B903711752}"/>
    <cellStyle name="Total 8" xfId="20029" xr:uid="{00000000-0005-0000-0000-00006C4B0000}"/>
    <cellStyle name="Total 8 2" xfId="20030" xr:uid="{00000000-0005-0000-0000-00006D4B0000}"/>
    <cellStyle name="Total 8 3" xfId="20031" xr:uid="{00000000-0005-0000-0000-00006E4B0000}"/>
    <cellStyle name="Total 9" xfId="20032" xr:uid="{00000000-0005-0000-0000-00006F4B0000}"/>
    <cellStyle name="Total 9 2" xfId="20033" xr:uid="{00000000-0005-0000-0000-0000704B0000}"/>
    <cellStyle name="Unprot" xfId="2810" xr:uid="{00000000-0005-0000-0000-0000E10A0000}"/>
    <cellStyle name="Unprot 2" xfId="2811" xr:uid="{00000000-0005-0000-0000-0000E20A0000}"/>
    <cellStyle name="Unprot 2 2" xfId="20035" xr:uid="{00000000-0005-0000-0000-0000734B0000}"/>
    <cellStyle name="Unprot 2 2 2" xfId="20036" xr:uid="{00000000-0005-0000-0000-0000744B0000}"/>
    <cellStyle name="Unprot 2 3" xfId="20037" xr:uid="{00000000-0005-0000-0000-0000754B0000}"/>
    <cellStyle name="Unprot 2 4" xfId="20034" xr:uid="{00000000-0005-0000-0000-0000724B0000}"/>
    <cellStyle name="Unprot 3" xfId="20038" xr:uid="{00000000-0005-0000-0000-0000764B0000}"/>
    <cellStyle name="Unprot 4" xfId="20039" xr:uid="{00000000-0005-0000-0000-0000774B0000}"/>
    <cellStyle name="Unprot 5" xfId="20040" xr:uid="{00000000-0005-0000-0000-0000784B0000}"/>
    <cellStyle name="Unprot$" xfId="2813" xr:uid="{00000000-0005-0000-0000-0000E30A0000}"/>
    <cellStyle name="Unprot$ 2" xfId="5307" xr:uid="{00000000-0005-0000-0000-00007A4B0000}"/>
    <cellStyle name="Unprot$ 2 2" xfId="20041" xr:uid="{00000000-0005-0000-0000-00007B4B0000}"/>
    <cellStyle name="Unprot$ 3" xfId="20042" xr:uid="{00000000-0005-0000-0000-00007C4B0000}"/>
    <cellStyle name="Unprot$ 4" xfId="20043" xr:uid="{00000000-0005-0000-0000-00007D4B0000}"/>
    <cellStyle name="Unprot$ 5" xfId="20044" xr:uid="{00000000-0005-0000-0000-00007E4B0000}"/>
    <cellStyle name="Unprot_01 05 Reports" xfId="2812" xr:uid="{00000000-0005-0000-0000-0000E40A0000}"/>
    <cellStyle name="Unprotect" xfId="2814" xr:uid="{00000000-0005-0000-0000-0000E50A0000}"/>
    <cellStyle name="Unprotect 2" xfId="20045" xr:uid="{00000000-0005-0000-0000-0000814B0000}"/>
    <cellStyle name="Unprotect 3" xfId="20046" xr:uid="{00000000-0005-0000-0000-0000824B0000}"/>
    <cellStyle name="Unprotect 3 2" xfId="20526" xr:uid="{00000000-0005-0000-0000-0000824B0000}"/>
    <cellStyle name="Unprotect 3 2 2" xfId="30841" xr:uid="{86DC9F56-87E0-44C8-8FEC-9CD61BFA6B50}"/>
    <cellStyle name="Unprotect 3 2 3" xfId="31322" xr:uid="{6031407E-9C81-4D07-8DB0-224819DCD074}"/>
    <cellStyle name="Unprotect 3 3" xfId="30436" xr:uid="{A652F6E5-FF12-44CB-8B92-322DAABC5302}"/>
    <cellStyle name="Unprotect 4" xfId="20047" xr:uid="{00000000-0005-0000-0000-0000834B0000}"/>
    <cellStyle name="Unprotect 5" xfId="16353" xr:uid="{00000000-0005-0000-0000-0000804B0000}"/>
    <cellStyle name="Unprotect 5 2" xfId="26714" xr:uid="{CF872E90-4EBE-49F9-B624-98DE0254108E}"/>
    <cellStyle name="Unprotect 5 3" xfId="28980" xr:uid="{8F76FB2B-1CA3-4884-91DA-6F99F58A2517}"/>
    <cellStyle name="Unprotect 6" xfId="29374" xr:uid="{29F66444-B98A-452E-B8FE-EE8A44F56DCA}"/>
    <cellStyle name="USD" xfId="2815" xr:uid="{00000000-0005-0000-0000-0000E60A0000}"/>
    <cellStyle name="USD 2" xfId="20049" xr:uid="{00000000-0005-0000-0000-0000854B0000}"/>
    <cellStyle name="USD 2 2" xfId="20050" xr:uid="{00000000-0005-0000-0000-0000864B0000}"/>
    <cellStyle name="USD 3" xfId="20051" xr:uid="{00000000-0005-0000-0000-0000874B0000}"/>
    <cellStyle name="USD 4" xfId="20048" xr:uid="{00000000-0005-0000-0000-0000844B0000}"/>
    <cellStyle name="USD billion" xfId="2816" xr:uid="{00000000-0005-0000-0000-0000E70A0000}"/>
    <cellStyle name="USD billion 2" xfId="20053" xr:uid="{00000000-0005-0000-0000-0000894B0000}"/>
    <cellStyle name="USD billion 2 2" xfId="20054" xr:uid="{00000000-0005-0000-0000-00008A4B0000}"/>
    <cellStyle name="USD billion 3" xfId="20055" xr:uid="{00000000-0005-0000-0000-00008B4B0000}"/>
    <cellStyle name="USD billion 4" xfId="20052" xr:uid="{00000000-0005-0000-0000-0000884B0000}"/>
    <cellStyle name="USD million" xfId="2817" xr:uid="{00000000-0005-0000-0000-0000E80A0000}"/>
    <cellStyle name="USD million 2" xfId="20057" xr:uid="{00000000-0005-0000-0000-00008D4B0000}"/>
    <cellStyle name="USD million 2 2" xfId="20058" xr:uid="{00000000-0005-0000-0000-00008E4B0000}"/>
    <cellStyle name="USD million 3" xfId="20059" xr:uid="{00000000-0005-0000-0000-00008F4B0000}"/>
    <cellStyle name="USD million 4" xfId="20056" xr:uid="{00000000-0005-0000-0000-00008C4B0000}"/>
    <cellStyle name="USD thousand" xfId="2818" xr:uid="{00000000-0005-0000-0000-0000E90A0000}"/>
    <cellStyle name="USD thousand 2" xfId="20061" xr:uid="{00000000-0005-0000-0000-0000914B0000}"/>
    <cellStyle name="USD thousand 2 2" xfId="20062" xr:uid="{00000000-0005-0000-0000-0000924B0000}"/>
    <cellStyle name="USD thousand 3" xfId="20063" xr:uid="{00000000-0005-0000-0000-0000934B0000}"/>
    <cellStyle name="USD thousand 4" xfId="20060" xr:uid="{00000000-0005-0000-0000-0000904B0000}"/>
    <cellStyle name="Value" xfId="2819" xr:uid="{00000000-0005-0000-0000-0000EA0A0000}"/>
    <cellStyle name="Warning Text" xfId="78" builtinId="11" customBuiltin="1"/>
    <cellStyle name="Warning Text 10" xfId="20064" xr:uid="{00000000-0005-0000-0000-0000954B0000}"/>
    <cellStyle name="Warning Text 11" xfId="20065" xr:uid="{00000000-0005-0000-0000-0000964B0000}"/>
    <cellStyle name="Warning Text 12" xfId="20066" xr:uid="{00000000-0005-0000-0000-0000974B0000}"/>
    <cellStyle name="Warning Text 2" xfId="2820" xr:uid="{00000000-0005-0000-0000-0000EB0A0000}"/>
    <cellStyle name="Warning Text 2 2" xfId="20068" xr:uid="{00000000-0005-0000-0000-0000994B0000}"/>
    <cellStyle name="Warning Text 2 2 2" xfId="20069" xr:uid="{00000000-0005-0000-0000-00009A4B0000}"/>
    <cellStyle name="Warning Text 2 2 2 2" xfId="20070" xr:uid="{00000000-0005-0000-0000-00009B4B0000}"/>
    <cellStyle name="Warning Text 2 2 3" xfId="20071" xr:uid="{00000000-0005-0000-0000-00009C4B0000}"/>
    <cellStyle name="Warning Text 2 2 4" xfId="20072" xr:uid="{00000000-0005-0000-0000-00009D4B0000}"/>
    <cellStyle name="Warning Text 2 3" xfId="20073" xr:uid="{00000000-0005-0000-0000-00009E4B0000}"/>
    <cellStyle name="Warning Text 2 3 2" xfId="20074" xr:uid="{00000000-0005-0000-0000-00009F4B0000}"/>
    <cellStyle name="Warning Text 2 3 3" xfId="20075" xr:uid="{00000000-0005-0000-0000-0000A04B0000}"/>
    <cellStyle name="Warning Text 2 4" xfId="20076" xr:uid="{00000000-0005-0000-0000-0000A14B0000}"/>
    <cellStyle name="Warning Text 2 5" xfId="20077" xr:uid="{00000000-0005-0000-0000-0000A24B0000}"/>
    <cellStyle name="Warning Text 2 6" xfId="20078" xr:uid="{00000000-0005-0000-0000-0000A34B0000}"/>
    <cellStyle name="Warning Text 2 7" xfId="20067" xr:uid="{00000000-0005-0000-0000-0000984B0000}"/>
    <cellStyle name="Warning Text 3" xfId="2821" xr:uid="{00000000-0005-0000-0000-0000EC0A0000}"/>
    <cellStyle name="Warning Text 3 2" xfId="20080" xr:uid="{00000000-0005-0000-0000-0000A54B0000}"/>
    <cellStyle name="Warning Text 3 3" xfId="20081" xr:uid="{00000000-0005-0000-0000-0000A64B0000}"/>
    <cellStyle name="Warning Text 3 4" xfId="20082" xr:uid="{00000000-0005-0000-0000-0000A74B0000}"/>
    <cellStyle name="Warning Text 3 5" xfId="20083" xr:uid="{00000000-0005-0000-0000-0000A84B0000}"/>
    <cellStyle name="Warning Text 3 6" xfId="20079" xr:uid="{00000000-0005-0000-0000-0000A44B0000}"/>
    <cellStyle name="Warning Text 4" xfId="2822" xr:uid="{00000000-0005-0000-0000-0000ED0A0000}"/>
    <cellStyle name="Warning Text 4 2" xfId="20085" xr:uid="{00000000-0005-0000-0000-0000AA4B0000}"/>
    <cellStyle name="Warning Text 4 2 2" xfId="20086" xr:uid="{00000000-0005-0000-0000-0000AB4B0000}"/>
    <cellStyle name="Warning Text 4 3" xfId="20087" xr:uid="{00000000-0005-0000-0000-0000AC4B0000}"/>
    <cellStyle name="Warning Text 4 4" xfId="20084" xr:uid="{00000000-0005-0000-0000-0000A94B0000}"/>
    <cellStyle name="Warning Text 5" xfId="2823" xr:uid="{00000000-0005-0000-0000-0000EE0A0000}"/>
    <cellStyle name="Warning Text 5 2" xfId="20089" xr:uid="{00000000-0005-0000-0000-0000AE4B0000}"/>
    <cellStyle name="Warning Text 5 2 2" xfId="20090" xr:uid="{00000000-0005-0000-0000-0000AF4B0000}"/>
    <cellStyle name="Warning Text 5 3" xfId="20091" xr:uid="{00000000-0005-0000-0000-0000B04B0000}"/>
    <cellStyle name="Warning Text 5 4" xfId="20088" xr:uid="{00000000-0005-0000-0000-0000AD4B0000}"/>
    <cellStyle name="Warning Text 6" xfId="2824" xr:uid="{00000000-0005-0000-0000-0000EF0A0000}"/>
    <cellStyle name="Warning Text 6 2" xfId="20093" xr:uid="{00000000-0005-0000-0000-0000B24B0000}"/>
    <cellStyle name="Warning Text 6 2 2" xfId="20094" xr:uid="{00000000-0005-0000-0000-0000B34B0000}"/>
    <cellStyle name="Warning Text 6 3" xfId="20095" xr:uid="{00000000-0005-0000-0000-0000B44B0000}"/>
    <cellStyle name="Warning Text 6 4" xfId="20092" xr:uid="{00000000-0005-0000-0000-0000B14B0000}"/>
    <cellStyle name="Warning Text 7" xfId="2825" xr:uid="{00000000-0005-0000-0000-0000F00A0000}"/>
    <cellStyle name="Warning Text 7 2" xfId="20097" xr:uid="{00000000-0005-0000-0000-0000B64B0000}"/>
    <cellStyle name="Warning Text 7 2 2" xfId="20098" xr:uid="{00000000-0005-0000-0000-0000B74B0000}"/>
    <cellStyle name="Warning Text 7 3" xfId="20099" xr:uid="{00000000-0005-0000-0000-0000B84B0000}"/>
    <cellStyle name="Warning Text 7 4" xfId="20096" xr:uid="{00000000-0005-0000-0000-0000B54B0000}"/>
    <cellStyle name="Warning Text 8" xfId="20100" xr:uid="{00000000-0005-0000-0000-0000B94B0000}"/>
    <cellStyle name="Warning Text 8 2" xfId="20101" xr:uid="{00000000-0005-0000-0000-0000BA4B0000}"/>
    <cellStyle name="Warning Text 8 3" xfId="20102" xr:uid="{00000000-0005-0000-0000-0000BB4B0000}"/>
    <cellStyle name="Warning Text 9" xfId="20103" xr:uid="{00000000-0005-0000-0000-0000BC4B0000}"/>
    <cellStyle name="Warning Text 9 2" xfId="20104" xr:uid="{00000000-0005-0000-0000-0000BD4B0000}"/>
    <cellStyle name="XBodyBottom" xfId="2826" xr:uid="{00000000-0005-0000-0000-0000F10A0000}"/>
    <cellStyle name="XBodyBottom 2" xfId="5306" xr:uid="{00000000-0005-0000-0000-0000BF4B0000}"/>
    <cellStyle name="XBodyCenter" xfId="2827" xr:uid="{00000000-0005-0000-0000-0000F20A0000}"/>
    <cellStyle name="XBodyCenter 2" xfId="5305" xr:uid="{00000000-0005-0000-0000-0000C14B0000}"/>
    <cellStyle name="XBodyCenter 2 2" xfId="13602" xr:uid="{00000000-0005-0000-0000-0000C14B0000}"/>
    <cellStyle name="XBodyCenter 3" xfId="5501" xr:uid="{00000000-0005-0000-0000-0000C04B0000}"/>
    <cellStyle name="XBodyTop" xfId="2828" xr:uid="{00000000-0005-0000-0000-0000F30A0000}"/>
    <cellStyle name="XBodyTop 2" xfId="2829" xr:uid="{00000000-0005-0000-0000-0000F40A0000}"/>
    <cellStyle name="XBodyTop 2 2" xfId="13599" xr:uid="{00000000-0005-0000-0000-0000C34B0000}"/>
    <cellStyle name="XBodyTop 2 2 2" xfId="28975" xr:uid="{11ADC222-39FD-4E8D-8CEB-DF836CFB9FAD}"/>
    <cellStyle name="XBodyTop 2 2 3" xfId="26374" xr:uid="{E7AA072F-D4D5-4D0E-98BA-0BB49BD9559E}"/>
    <cellStyle name="XBodyTop 2 2 4" xfId="25785" xr:uid="{5AFACECA-39C4-4241-964E-3E4677EEF2CE}"/>
    <cellStyle name="XBodyTop 2 2 5" xfId="29554" xr:uid="{8ABF6A4E-A648-42DF-8323-A4EBD8C0DB7B}"/>
    <cellStyle name="XBodyTop 2 2 6" xfId="30320" xr:uid="{EF8A2784-A19F-473A-A840-B9C4C8F3D910}"/>
    <cellStyle name="XBodyTop 2 3" xfId="20928" xr:uid="{06ABB0D4-CD96-42CF-AE8D-410B303768E2}"/>
    <cellStyle name="XBodyTop 2 4" xfId="27887" xr:uid="{C06C5A45-3848-4B34-8060-08BA2EA4919B}"/>
    <cellStyle name="XBodyTop 2 5" xfId="29372" xr:uid="{55A931A9-4FE6-4184-911D-93C6FDE8C529}"/>
    <cellStyle name="XBodyTop 2 6" xfId="27838" xr:uid="{C72F2AAA-92F6-4934-BB77-0A472B4CB852}"/>
    <cellStyle name="XBodyTop 2 7" xfId="29330" xr:uid="{BEAB49DE-463E-4B89-A7C4-B79E7062C173}"/>
    <cellStyle name="XBodyTop 3" xfId="16344" xr:uid="{00000000-0005-0000-0000-0000C24B0000}"/>
    <cellStyle name="XBodyTop 3 2" xfId="29239" xr:uid="{EF85846E-817E-4ADE-B381-780BA72CBDFC}"/>
    <cellStyle name="XBodyTop 3 3" xfId="26711" xr:uid="{273EBBF9-6002-438B-B9FD-A87D55AE3335}"/>
    <cellStyle name="XBodyTop 3 4" xfId="28979" xr:uid="{1BA511F7-F172-47B9-88D2-CECE26FF2412}"/>
    <cellStyle name="XBodyTop 3 5" xfId="26376" xr:uid="{A4020183-7FEE-4261-8AC2-8D6457A98B69}"/>
    <cellStyle name="XBodyTop 3 6" xfId="29869" xr:uid="{883033FB-5329-47B3-B53E-130579ED84E7}"/>
    <cellStyle name="XBodyTop 4" xfId="20927" xr:uid="{1F9F2AF2-5392-460F-8A10-64E45EC34E1D}"/>
    <cellStyle name="XBodyTop 5" xfId="27889" xr:uid="{2F32BC13-EAE3-47FC-B26F-9C75BD685B3D}"/>
    <cellStyle name="XBodyTop 6" xfId="29373" xr:uid="{FEB17380-A15D-40E4-9AE7-383235A6991E}"/>
    <cellStyle name="XBodyTop 7" xfId="27837" xr:uid="{EDD17EFA-81C0-477B-858F-0ADEF15558E2}"/>
    <cellStyle name="XBodyTop 8" xfId="27900" xr:uid="{2F4C78CE-9C9E-4022-BA04-FC2748262D8F}"/>
    <cellStyle name="XPivot1" xfId="2830" xr:uid="{00000000-0005-0000-0000-0000F50A0000}"/>
    <cellStyle name="XPivot10" xfId="2831" xr:uid="{00000000-0005-0000-0000-0000F60A0000}"/>
    <cellStyle name="XPivot10 2" xfId="5304" xr:uid="{00000000-0005-0000-0000-0000C64B0000}"/>
    <cellStyle name="XPivot11" xfId="2832" xr:uid="{00000000-0005-0000-0000-0000F70A0000}"/>
    <cellStyle name="XPivot11 2" xfId="5303" xr:uid="{00000000-0005-0000-0000-0000C84B0000}"/>
    <cellStyle name="XPivot12" xfId="2833" xr:uid="{00000000-0005-0000-0000-0000F80A0000}"/>
    <cellStyle name="XPivot13" xfId="2834" xr:uid="{00000000-0005-0000-0000-0000F90A0000}"/>
    <cellStyle name="XPivot13 2" xfId="5302" xr:uid="{00000000-0005-0000-0000-0000CB4B0000}"/>
    <cellStyle name="XPivot14" xfId="2835" xr:uid="{00000000-0005-0000-0000-0000FA0A0000}"/>
    <cellStyle name="XPivot14 2" xfId="5301" xr:uid="{00000000-0005-0000-0000-0000CD4B0000}"/>
    <cellStyle name="XPivot15" xfId="2836" xr:uid="{00000000-0005-0000-0000-0000FB0A0000}"/>
    <cellStyle name="XPivot15 2" xfId="5300" xr:uid="{00000000-0005-0000-0000-0000CF4B0000}"/>
    <cellStyle name="XPivot2" xfId="2837" xr:uid="{00000000-0005-0000-0000-0000FC0A0000}"/>
    <cellStyle name="XPivot3" xfId="2838" xr:uid="{00000000-0005-0000-0000-0000FD0A0000}"/>
    <cellStyle name="XPivot4" xfId="2839" xr:uid="{00000000-0005-0000-0000-0000FE0A0000}"/>
    <cellStyle name="XPivot4 2" xfId="5299" xr:uid="{00000000-0005-0000-0000-0000D34B0000}"/>
    <cellStyle name="XPivot5" xfId="2840" xr:uid="{00000000-0005-0000-0000-0000FF0A0000}"/>
    <cellStyle name="XPivot5 2" xfId="5298" xr:uid="{00000000-0005-0000-0000-0000D54B0000}"/>
    <cellStyle name="XPivot6" xfId="2841" xr:uid="{00000000-0005-0000-0000-0000000B0000}"/>
    <cellStyle name="XPivot6 2" xfId="5297" xr:uid="{00000000-0005-0000-0000-0000D74B0000}"/>
    <cellStyle name="XPivot7" xfId="2842" xr:uid="{00000000-0005-0000-0000-0000010B0000}"/>
    <cellStyle name="XPivot7 2" xfId="5296" xr:uid="{00000000-0005-0000-0000-0000D94B0000}"/>
    <cellStyle name="XPivot9" xfId="2843" xr:uid="{00000000-0005-0000-0000-0000020B0000}"/>
    <cellStyle name="XSubtotalLine0" xfId="2844" xr:uid="{00000000-0005-0000-0000-0000030B0000}"/>
    <cellStyle name="XSubTotalLine1" xfId="2845" xr:uid="{00000000-0005-0000-0000-0000040B0000}"/>
    <cellStyle name="XSubTotalLine2" xfId="2846" xr:uid="{00000000-0005-0000-0000-0000050B0000}"/>
    <cellStyle name="XSubTotalLine3" xfId="2847" xr:uid="{00000000-0005-0000-0000-0000060B0000}"/>
    <cellStyle name="XSubTotalLine4" xfId="2848" xr:uid="{00000000-0005-0000-0000-0000070B0000}"/>
    <cellStyle name="XSubTotalLine5" xfId="2849" xr:uid="{00000000-0005-0000-0000-0000080B0000}"/>
    <cellStyle name="XSubTotalLine6" xfId="2850" xr:uid="{00000000-0005-0000-0000-0000090B0000}"/>
    <cellStyle name="XTitlesHidden" xfId="2851" xr:uid="{00000000-0005-0000-0000-00000A0B0000}"/>
    <cellStyle name="XTitlesHidden 2" xfId="2852" xr:uid="{00000000-0005-0000-0000-00000B0B0000}"/>
    <cellStyle name="XTitlesHidden 2 2" xfId="2921" xr:uid="{00000000-0005-0000-0000-00000C0B0000}"/>
    <cellStyle name="XTitlesHidden 2 2 2" xfId="20993" xr:uid="{8DD98307-4889-49F3-9A2A-A73900FC5370}"/>
    <cellStyle name="XTitlesHidden 2 2 3" xfId="27850" xr:uid="{3B96300D-AC9C-4BE3-A8D6-E786066A51DE}"/>
    <cellStyle name="XTitlesHidden 2 2 4" xfId="29340" xr:uid="{55B5589B-1690-4F69-A4B9-21E46C525BBA}"/>
    <cellStyle name="XTitlesHidden 2 3" xfId="20932" xr:uid="{1E79EB79-2D08-4775-9DFD-F2EA2A46B87D}"/>
    <cellStyle name="XTitlesHidden 2 4" xfId="27884" xr:uid="{3E70CF57-276E-468B-8857-09C75A051A9D}"/>
    <cellStyle name="XTitlesHidden 2 5" xfId="29369" xr:uid="{8110969F-AED7-4EB1-9F2E-6D35F0B17C1D}"/>
    <cellStyle name="XTitlesHidden 3" xfId="2920" xr:uid="{00000000-0005-0000-0000-00000D0B0000}"/>
    <cellStyle name="XTitlesHidden 3 2" xfId="20992" xr:uid="{C1C329BF-FC8C-4FFE-A4C8-C019E0DBBF34}"/>
    <cellStyle name="XTitlesHidden 3 3" xfId="27851" xr:uid="{6B231D44-432E-4406-8D9C-B86876A4DEEA}"/>
    <cellStyle name="XTitlesHidden 3 4" xfId="29341" xr:uid="{8143FD06-A92F-4218-8941-41D5E6BB5B1B}"/>
    <cellStyle name="XTitlesHidden 4" xfId="15909" xr:uid="{00000000-0005-0000-0000-0000E24B0000}"/>
    <cellStyle name="XTitlesHidden 4 2" xfId="27470" xr:uid="{C5570620-2D3D-4BF2-89C8-073ADABA42D7}"/>
    <cellStyle name="XTitlesHidden 4 3" xfId="29152" xr:uid="{6B418318-2EED-43B8-A609-EBA840716B8F}"/>
    <cellStyle name="XTitlesHidden 4 4" xfId="26524" xr:uid="{0A22B892-0DCB-4063-BB58-1757801BB37B}"/>
    <cellStyle name="XTitlesHidden 5" xfId="20931" xr:uid="{398E85A7-42A6-4FFF-A80D-9D3BECE8C6F0}"/>
    <cellStyle name="XTitlesHidden 6" xfId="27885" xr:uid="{5D72F00B-C67F-4960-A409-634332CCE000}"/>
    <cellStyle name="XTitlesHidden 7" xfId="29370" xr:uid="{44BF24F3-69EA-4669-8E02-37AE179D3748}"/>
    <cellStyle name="XTitlesHidden_App b.3 Unspent_" xfId="2853" xr:uid="{00000000-0005-0000-0000-00000E0B0000}"/>
    <cellStyle name="XTitlesUnhidden" xfId="2854" xr:uid="{00000000-0005-0000-0000-00000F0B0000}"/>
    <cellStyle name="XTitlesUnhidden 2" xfId="2855" xr:uid="{00000000-0005-0000-0000-0000100B0000}"/>
    <cellStyle name="XTitlesUnhidden 2 2" xfId="2923" xr:uid="{00000000-0005-0000-0000-0000110B0000}"/>
    <cellStyle name="XTitlesUnhidden 2 2 2" xfId="20995" xr:uid="{D91D023A-D28F-4DF7-B3E4-FC7E46E3B99D}"/>
    <cellStyle name="XTitlesUnhidden 2 2 3" xfId="27848" xr:uid="{284281C1-94A4-48C2-AA19-7651E5F746C9}"/>
    <cellStyle name="XTitlesUnhidden 2 2 4" xfId="29338" xr:uid="{E52D7F86-C109-4F68-903E-7A65BE08C8A6}"/>
    <cellStyle name="XTitlesUnhidden 2 3" xfId="20934" xr:uid="{53CB46F0-37B1-4A4E-98B4-F45EE08FA898}"/>
    <cellStyle name="XTitlesUnhidden 2 4" xfId="27882" xr:uid="{3EC7D809-D8C6-45BA-84DB-11AA65397184}"/>
    <cellStyle name="XTitlesUnhidden 2 5" xfId="29367" xr:uid="{2F83EA30-EC4F-4DA2-B5C0-070581873AEC}"/>
    <cellStyle name="XTitlesUnhidden 3" xfId="2922" xr:uid="{00000000-0005-0000-0000-0000120B0000}"/>
    <cellStyle name="XTitlesUnhidden 3 2" xfId="20994" xr:uid="{4D50B796-87B3-47DA-8A21-F9A813A66315}"/>
    <cellStyle name="XTitlesUnhidden 3 3" xfId="27849" xr:uid="{9E37B4FD-635B-4AB4-B9C5-6EF8B26C745C}"/>
    <cellStyle name="XTitlesUnhidden 3 4" xfId="29339" xr:uid="{0F902A37-219A-4222-BBCE-EBF349CF771E}"/>
    <cellStyle name="XTitlesUnhidden 4" xfId="15906" xr:uid="{00000000-0005-0000-0000-0000E34B0000}"/>
    <cellStyle name="XTitlesUnhidden 4 2" xfId="27469" xr:uid="{C150D511-704C-4EB6-8227-B2F3B56D9D0D}"/>
    <cellStyle name="XTitlesUnhidden 4 3" xfId="29150" xr:uid="{2E48FA2A-917C-4C87-B553-9D305C9052C7}"/>
    <cellStyle name="XTitlesUnhidden 4 4" xfId="26523" xr:uid="{D83A2905-71E5-4F98-BE82-D038EBF26D46}"/>
    <cellStyle name="XTitlesUnhidden 5" xfId="20933" xr:uid="{B8694959-B2C6-41A5-B9AA-54D4EA0F5D62}"/>
    <cellStyle name="XTitlesUnhidden 6" xfId="27883" xr:uid="{3B663669-3E83-4A0C-929C-6F7C6ACFB05C}"/>
    <cellStyle name="XTitlesUnhidden 7" xfId="29368" xr:uid="{4C49C361-4E6D-4B6C-A708-61BA2B0DDEFA}"/>
    <cellStyle name="XTitlesUnhidden_App b.3 Unspent_" xfId="2856" xr:uid="{00000000-0005-0000-0000-0000130B0000}"/>
    <cellStyle name="XTotals" xfId="2857" xr:uid="{00000000-0005-0000-0000-0000140B0000}"/>
    <cellStyle name="XTotals 2" xfId="2858" xr:uid="{00000000-0005-0000-0000-0000150B0000}"/>
    <cellStyle name="XTotals 2 2" xfId="2925" xr:uid="{00000000-0005-0000-0000-0000160B0000}"/>
    <cellStyle name="XTotals 2 2 2" xfId="20997" xr:uid="{8E0F0FBC-9039-4EB8-91E8-3B01C71C374E}"/>
    <cellStyle name="XTotals 2 2 3" xfId="27846" xr:uid="{92E2F3F8-B864-474C-BB1B-E0780AE1B9F8}"/>
    <cellStyle name="XTotals 2 2 4" xfId="29336" xr:uid="{007C5CAB-A06A-4C57-958B-2CADBF5E41BD}"/>
    <cellStyle name="XTotals 2 3" xfId="20936" xr:uid="{C71CC9EF-D38F-44EF-A178-3BCD0829C20C}"/>
    <cellStyle name="XTotals 2 4" xfId="27880" xr:uid="{286D4E5F-0FEA-498D-A623-7C2F51DC5F71}"/>
    <cellStyle name="XTotals 2 5" xfId="29365" xr:uid="{25311E4B-D2D3-4D24-9406-099873A47DE2}"/>
    <cellStyle name="XTotals 3" xfId="2924" xr:uid="{00000000-0005-0000-0000-0000170B0000}"/>
    <cellStyle name="XTotals 3 2" xfId="20996" xr:uid="{B2CD66CC-6E68-4A94-AD09-F0A3062C798D}"/>
    <cellStyle name="XTotals 3 3" xfId="27847" xr:uid="{586972A8-28D5-4328-886B-ED18D75FFAD0}"/>
    <cellStyle name="XTotals 3 4" xfId="29337" xr:uid="{E5E43B47-4167-4DBB-B084-F4746F230CD3}"/>
    <cellStyle name="XTotals 4" xfId="15903" xr:uid="{00000000-0005-0000-0000-0000E44B0000}"/>
    <cellStyle name="XTotals 4 2" xfId="27468" xr:uid="{26FC6F5E-A11B-4242-9EB5-3CA0E39457D7}"/>
    <cellStyle name="XTotals 4 3" xfId="29149" xr:uid="{2EEA7E84-0041-4B6C-BF34-8E576DF966B8}"/>
    <cellStyle name="XTotals 4 4" xfId="26522" xr:uid="{8B86965D-CC54-46B5-8FCB-A5E4FAB159D1}"/>
    <cellStyle name="XTotals 5" xfId="20935" xr:uid="{36B64ED2-B767-47D0-BD03-0C5F6524F099}"/>
    <cellStyle name="XTotals 6" xfId="27881" xr:uid="{C586F4AD-7B47-4268-9A99-BAE7A98235D6}"/>
    <cellStyle name="XTotals 7" xfId="29366" xr:uid="{7C6CD9A7-308E-44B5-83EC-214134B8B510}"/>
    <cellStyle name="XTotals_App b.3 Unspent_" xfId="2859" xr:uid="{00000000-0005-0000-0000-0000180B0000}"/>
    <cellStyle name="Year" xfId="2860" xr:uid="{00000000-0005-0000-0000-0000190B0000}"/>
    <cellStyle name="Year 2" xfId="20106" xr:uid="{00000000-0005-0000-0000-0000E64B0000}"/>
    <cellStyle name="Year 2 2" xfId="20107" xr:uid="{00000000-0005-0000-0000-0000E74B0000}"/>
    <cellStyle name="Year 3" xfId="20108" xr:uid="{00000000-0005-0000-0000-0000E84B0000}"/>
    <cellStyle name="Year 4" xfId="20105" xr:uid="{00000000-0005-0000-0000-0000E54B0000}"/>
    <cellStyle name="Year_Mth" xfId="5498" xr:uid="{00000000-0005-0000-0000-0000E94B0000}"/>
    <cellStyle name="YrHeader" xfId="2861" xr:uid="{00000000-0005-0000-0000-00001A0B0000}"/>
    <cellStyle name="YrHeader 2" xfId="20110" xr:uid="{00000000-0005-0000-0000-0000EB4B0000}"/>
    <cellStyle name="YrHeader 2 2" xfId="20111" xr:uid="{00000000-0005-0000-0000-0000EC4B0000}"/>
    <cellStyle name="YrHeader 3" xfId="20112" xr:uid="{00000000-0005-0000-0000-0000ED4B0000}"/>
    <cellStyle name="YrHeader 4" xfId="20109" xr:uid="{00000000-0005-0000-0000-0000EA4B0000}"/>
    <cellStyle name="Zip_Code" xfId="2862" xr:uid="{00000000-0005-0000-0000-00001B0B0000}"/>
    <cellStyle name="敨瑥1渀欀" xfId="2863" xr:uid="{00000000-0005-0000-0000-00001C0B0000}"/>
    <cellStyle name="敨瑥1渀欀 2" xfId="20114" xr:uid="{00000000-0005-0000-0000-0000F04B0000}"/>
    <cellStyle name="敨瑥1渀欀 2 2" xfId="20115" xr:uid="{00000000-0005-0000-0000-0000F14B0000}"/>
    <cellStyle name="敨瑥1渀欀 3" xfId="20116" xr:uid="{00000000-0005-0000-0000-0000F24B0000}"/>
    <cellStyle name="敨瑥1渀欀 4" xfId="20113" xr:uid="{00000000-0005-0000-0000-0000EF4B0000}"/>
  </cellStyles>
  <dxfs count="0"/>
  <tableStyles count="0" defaultTableStyle="TableStyleMedium2" defaultPivotStyle="PivotStyleLight16"/>
  <colors>
    <mruColors>
      <color rgb="FF0000FF"/>
      <color rgb="FFFFFF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607787</xdr:colOff>
      <xdr:row>23</xdr:row>
      <xdr:rowOff>195014</xdr:rowOff>
    </xdr:from>
    <xdr:ext cx="3232894" cy="376485"/>
    <xdr:sp macro="" textlink="">
      <xdr:nvSpPr>
        <xdr:cNvPr id="2" name="Rectangle 1">
          <a:extLst>
            <a:ext uri="{FF2B5EF4-FFF2-40B4-BE49-F238E27FC236}">
              <a16:creationId xmlns:a16="http://schemas.microsoft.com/office/drawing/2014/main" id="{F91792CF-9B92-459C-8631-20B4D05FB715}"/>
            </a:ext>
          </a:extLst>
        </xdr:cNvPr>
        <xdr:cNvSpPr/>
      </xdr:nvSpPr>
      <xdr:spPr>
        <a:xfrm flipV="1">
          <a:off x="13289644" y="3370014"/>
          <a:ext cx="3232894" cy="376485"/>
        </a:xfrm>
        <a:prstGeom prst="rect">
          <a:avLst/>
        </a:prstGeom>
        <a:noFill/>
      </xdr:spPr>
      <xdr:txBody>
        <a:bodyPr wrap="square" lIns="91440" tIns="45720" rIns="91440" bIns="45720">
          <a:noAutofit/>
        </a:bodyPr>
        <a:lstStyle/>
        <a:p>
          <a:pPr algn="ctr"/>
          <a:endParaRPr lang="en-US" sz="2800" b="0" cap="none" spc="0" baseline="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21</xdr:row>
      <xdr:rowOff>134470</xdr:rowOff>
    </xdr:from>
    <xdr:to>
      <xdr:col>9</xdr:col>
      <xdr:colOff>933449</xdr:colOff>
      <xdr:row>36</xdr:row>
      <xdr:rowOff>97439</xdr:rowOff>
    </xdr:to>
    <xdr:pic>
      <xdr:nvPicPr>
        <xdr:cNvPr id="2" name="Picture 1">
          <a:extLst>
            <a:ext uri="{FF2B5EF4-FFF2-40B4-BE49-F238E27FC236}">
              <a16:creationId xmlns:a16="http://schemas.microsoft.com/office/drawing/2014/main" id="{462C51AB-E073-490C-A77F-30D472347257}"/>
            </a:ext>
          </a:extLst>
        </xdr:cNvPr>
        <xdr:cNvPicPr>
          <a:picLocks noChangeAspect="1"/>
        </xdr:cNvPicPr>
      </xdr:nvPicPr>
      <xdr:blipFill>
        <a:blip xmlns:r="http://schemas.openxmlformats.org/officeDocument/2006/relationships" r:embed="rId1"/>
        <a:stretch>
          <a:fillRect/>
        </a:stretch>
      </xdr:blipFill>
      <xdr:spPr>
        <a:xfrm>
          <a:off x="1690687" y="4611220"/>
          <a:ext cx="8810625" cy="26380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1657350</xdr:colOff>
      <xdr:row>22</xdr:row>
      <xdr:rowOff>9525</xdr:rowOff>
    </xdr:from>
    <xdr:to>
      <xdr:col>9</xdr:col>
      <xdr:colOff>591990</xdr:colOff>
      <xdr:row>60</xdr:row>
      <xdr:rowOff>95635</xdr:rowOff>
    </xdr:to>
    <xdr:pic>
      <xdr:nvPicPr>
        <xdr:cNvPr id="2" name="Picture 1">
          <a:extLst>
            <a:ext uri="{FF2B5EF4-FFF2-40B4-BE49-F238E27FC236}">
              <a16:creationId xmlns:a16="http://schemas.microsoft.com/office/drawing/2014/main" id="{49B8E17C-A0F6-4013-BEFB-59155327E9E4}"/>
            </a:ext>
          </a:extLst>
        </xdr:cNvPr>
        <xdr:cNvPicPr>
          <a:picLocks noChangeAspect="1"/>
        </xdr:cNvPicPr>
      </xdr:nvPicPr>
      <xdr:blipFill>
        <a:blip xmlns:r="http://schemas.openxmlformats.org/officeDocument/2006/relationships" r:embed="rId1"/>
        <a:stretch>
          <a:fillRect/>
        </a:stretch>
      </xdr:blipFill>
      <xdr:spPr>
        <a:xfrm>
          <a:off x="1657350" y="4667250"/>
          <a:ext cx="9109245" cy="6955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592666</xdr:colOff>
      <xdr:row>43</xdr:row>
      <xdr:rowOff>179916</xdr:rowOff>
    </xdr:from>
    <xdr:to>
      <xdr:col>3</xdr:col>
      <xdr:colOff>1561349</xdr:colOff>
      <xdr:row>52</xdr:row>
      <xdr:rowOff>130014</xdr:rowOff>
    </xdr:to>
    <xdr:pic>
      <xdr:nvPicPr>
        <xdr:cNvPr id="2" name="Picture 1">
          <a:extLst>
            <a:ext uri="{FF2B5EF4-FFF2-40B4-BE49-F238E27FC236}">
              <a16:creationId xmlns:a16="http://schemas.microsoft.com/office/drawing/2014/main" id="{DFC6D148-8EA7-41F1-8158-0A0EF05DFC41}"/>
            </a:ext>
          </a:extLst>
        </xdr:cNvPr>
        <xdr:cNvPicPr>
          <a:picLocks noChangeAspect="1"/>
        </xdr:cNvPicPr>
      </xdr:nvPicPr>
      <xdr:blipFill>
        <a:blip xmlns:r="http://schemas.openxmlformats.org/officeDocument/2006/relationships" r:embed="rId1"/>
        <a:stretch>
          <a:fillRect/>
        </a:stretch>
      </xdr:blipFill>
      <xdr:spPr>
        <a:xfrm>
          <a:off x="1621366" y="8155516"/>
          <a:ext cx="8550583" cy="1566807"/>
        </a:xfrm>
        <a:prstGeom prst="rect">
          <a:avLst/>
        </a:prstGeom>
      </xdr:spPr>
    </xdr:pic>
    <xdr:clientData/>
  </xdr:twoCellAnchor>
  <xdr:twoCellAnchor editAs="oneCell">
    <xdr:from>
      <xdr:col>0</xdr:col>
      <xdr:colOff>867833</xdr:colOff>
      <xdr:row>55</xdr:row>
      <xdr:rowOff>0</xdr:rowOff>
    </xdr:from>
    <xdr:to>
      <xdr:col>4</xdr:col>
      <xdr:colOff>38807</xdr:colOff>
      <xdr:row>71</xdr:row>
      <xdr:rowOff>19083</xdr:rowOff>
    </xdr:to>
    <xdr:pic>
      <xdr:nvPicPr>
        <xdr:cNvPr id="3" name="Picture 2">
          <a:extLst>
            <a:ext uri="{FF2B5EF4-FFF2-40B4-BE49-F238E27FC236}">
              <a16:creationId xmlns:a16="http://schemas.microsoft.com/office/drawing/2014/main" id="{8F4B5501-5248-4A1E-AC21-42DAC8EAD952}"/>
            </a:ext>
          </a:extLst>
        </xdr:cNvPr>
        <xdr:cNvPicPr>
          <a:picLocks noChangeAspect="1"/>
        </xdr:cNvPicPr>
      </xdr:nvPicPr>
      <xdr:blipFill>
        <a:blip xmlns:r="http://schemas.openxmlformats.org/officeDocument/2006/relationships" r:embed="rId2"/>
        <a:stretch>
          <a:fillRect/>
        </a:stretch>
      </xdr:blipFill>
      <xdr:spPr>
        <a:xfrm>
          <a:off x="864658" y="10144125"/>
          <a:ext cx="9423049" cy="29019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541866</xdr:colOff>
      <xdr:row>44</xdr:row>
      <xdr:rowOff>179916</xdr:rowOff>
    </xdr:from>
    <xdr:to>
      <xdr:col>3</xdr:col>
      <xdr:colOff>1427576</xdr:colOff>
      <xdr:row>53</xdr:row>
      <xdr:rowOff>95722</xdr:rowOff>
    </xdr:to>
    <xdr:pic>
      <xdr:nvPicPr>
        <xdr:cNvPr id="2" name="Picture 1">
          <a:extLst>
            <a:ext uri="{FF2B5EF4-FFF2-40B4-BE49-F238E27FC236}">
              <a16:creationId xmlns:a16="http://schemas.microsoft.com/office/drawing/2014/main" id="{B8BEB83B-7F9F-4DC2-ABAE-14119D7680B9}"/>
            </a:ext>
          </a:extLst>
        </xdr:cNvPr>
        <xdr:cNvPicPr>
          <a:picLocks noChangeAspect="1"/>
        </xdr:cNvPicPr>
      </xdr:nvPicPr>
      <xdr:blipFill>
        <a:blip xmlns:r="http://schemas.openxmlformats.org/officeDocument/2006/relationships" r:embed="rId1"/>
        <a:stretch>
          <a:fillRect/>
        </a:stretch>
      </xdr:blipFill>
      <xdr:spPr>
        <a:xfrm>
          <a:off x="1574799" y="9010649"/>
          <a:ext cx="8543175" cy="1601731"/>
        </a:xfrm>
        <a:prstGeom prst="rect">
          <a:avLst/>
        </a:prstGeom>
      </xdr:spPr>
    </xdr:pic>
    <xdr:clientData/>
  </xdr:twoCellAnchor>
  <xdr:twoCellAnchor editAs="oneCell">
    <xdr:from>
      <xdr:col>0</xdr:col>
      <xdr:colOff>867833</xdr:colOff>
      <xdr:row>54</xdr:row>
      <xdr:rowOff>0</xdr:rowOff>
    </xdr:from>
    <xdr:to>
      <xdr:col>2</xdr:col>
      <xdr:colOff>4859163</xdr:colOff>
      <xdr:row>70</xdr:row>
      <xdr:rowOff>19084</xdr:rowOff>
    </xdr:to>
    <xdr:pic>
      <xdr:nvPicPr>
        <xdr:cNvPr id="3" name="Picture 2">
          <a:extLst>
            <a:ext uri="{FF2B5EF4-FFF2-40B4-BE49-F238E27FC236}">
              <a16:creationId xmlns:a16="http://schemas.microsoft.com/office/drawing/2014/main" id="{53353594-DEED-45DC-A502-83C9CA3369C7}"/>
            </a:ext>
          </a:extLst>
        </xdr:cNvPr>
        <xdr:cNvPicPr>
          <a:picLocks noChangeAspect="1"/>
        </xdr:cNvPicPr>
      </xdr:nvPicPr>
      <xdr:blipFill>
        <a:blip xmlns:r="http://schemas.openxmlformats.org/officeDocument/2006/relationships" r:embed="rId2"/>
        <a:stretch>
          <a:fillRect/>
        </a:stretch>
      </xdr:blipFill>
      <xdr:spPr>
        <a:xfrm>
          <a:off x="864658" y="10144125"/>
          <a:ext cx="9363430" cy="29019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592666</xdr:colOff>
      <xdr:row>43</xdr:row>
      <xdr:rowOff>179916</xdr:rowOff>
    </xdr:from>
    <xdr:to>
      <xdr:col>3</xdr:col>
      <xdr:colOff>1312398</xdr:colOff>
      <xdr:row>52</xdr:row>
      <xdr:rowOff>111597</xdr:rowOff>
    </xdr:to>
    <xdr:pic>
      <xdr:nvPicPr>
        <xdr:cNvPr id="2" name="Picture 1">
          <a:extLst>
            <a:ext uri="{FF2B5EF4-FFF2-40B4-BE49-F238E27FC236}">
              <a16:creationId xmlns:a16="http://schemas.microsoft.com/office/drawing/2014/main" id="{49255A30-8B20-42FE-9192-3EC116E61F32}"/>
            </a:ext>
          </a:extLst>
        </xdr:cNvPr>
        <xdr:cNvPicPr>
          <a:picLocks noChangeAspect="1"/>
        </xdr:cNvPicPr>
      </xdr:nvPicPr>
      <xdr:blipFill>
        <a:blip xmlns:r="http://schemas.openxmlformats.org/officeDocument/2006/relationships" r:embed="rId1"/>
        <a:stretch>
          <a:fillRect/>
        </a:stretch>
      </xdr:blipFill>
      <xdr:spPr>
        <a:xfrm>
          <a:off x="1621366" y="8155516"/>
          <a:ext cx="8529416" cy="1557281"/>
        </a:xfrm>
        <a:prstGeom prst="rect">
          <a:avLst/>
        </a:prstGeom>
      </xdr:spPr>
    </xdr:pic>
    <xdr:clientData/>
  </xdr:twoCellAnchor>
  <xdr:twoCellAnchor editAs="oneCell">
    <xdr:from>
      <xdr:col>0</xdr:col>
      <xdr:colOff>867833</xdr:colOff>
      <xdr:row>55</xdr:row>
      <xdr:rowOff>0</xdr:rowOff>
    </xdr:from>
    <xdr:to>
      <xdr:col>3</xdr:col>
      <xdr:colOff>1388645</xdr:colOff>
      <xdr:row>71</xdr:row>
      <xdr:rowOff>22440</xdr:rowOff>
    </xdr:to>
    <xdr:pic>
      <xdr:nvPicPr>
        <xdr:cNvPr id="3" name="Picture 2">
          <a:extLst>
            <a:ext uri="{FF2B5EF4-FFF2-40B4-BE49-F238E27FC236}">
              <a16:creationId xmlns:a16="http://schemas.microsoft.com/office/drawing/2014/main" id="{B08CEA65-6480-4FD7-BC96-6413A1B815F7}"/>
            </a:ext>
          </a:extLst>
        </xdr:cNvPr>
        <xdr:cNvPicPr>
          <a:picLocks noChangeAspect="1"/>
        </xdr:cNvPicPr>
      </xdr:nvPicPr>
      <xdr:blipFill>
        <a:blip xmlns:r="http://schemas.openxmlformats.org/officeDocument/2006/relationships" r:embed="rId2"/>
        <a:stretch>
          <a:fillRect/>
        </a:stretch>
      </xdr:blipFill>
      <xdr:spPr>
        <a:xfrm>
          <a:off x="864658" y="10144125"/>
          <a:ext cx="9362371" cy="29019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592666</xdr:colOff>
      <xdr:row>43</xdr:row>
      <xdr:rowOff>179916</xdr:rowOff>
    </xdr:from>
    <xdr:to>
      <xdr:col>3</xdr:col>
      <xdr:colOff>1505892</xdr:colOff>
      <xdr:row>52</xdr:row>
      <xdr:rowOff>111597</xdr:rowOff>
    </xdr:to>
    <xdr:pic>
      <xdr:nvPicPr>
        <xdr:cNvPr id="2" name="Picture 1">
          <a:extLst>
            <a:ext uri="{FF2B5EF4-FFF2-40B4-BE49-F238E27FC236}">
              <a16:creationId xmlns:a16="http://schemas.microsoft.com/office/drawing/2014/main" id="{55C70868-FCD3-4614-930D-B5F0E2941263}"/>
            </a:ext>
          </a:extLst>
        </xdr:cNvPr>
        <xdr:cNvPicPr>
          <a:picLocks noChangeAspect="1"/>
        </xdr:cNvPicPr>
      </xdr:nvPicPr>
      <xdr:blipFill>
        <a:blip xmlns:r="http://schemas.openxmlformats.org/officeDocument/2006/relationships" r:embed="rId1"/>
        <a:stretch>
          <a:fillRect/>
        </a:stretch>
      </xdr:blipFill>
      <xdr:spPr>
        <a:xfrm>
          <a:off x="1621366" y="8155516"/>
          <a:ext cx="8519891" cy="1557281"/>
        </a:xfrm>
        <a:prstGeom prst="rect">
          <a:avLst/>
        </a:prstGeom>
      </xdr:spPr>
    </xdr:pic>
    <xdr:clientData/>
  </xdr:twoCellAnchor>
  <xdr:twoCellAnchor editAs="oneCell">
    <xdr:from>
      <xdr:col>0</xdr:col>
      <xdr:colOff>867833</xdr:colOff>
      <xdr:row>55</xdr:row>
      <xdr:rowOff>0</xdr:rowOff>
    </xdr:from>
    <xdr:to>
      <xdr:col>4</xdr:col>
      <xdr:colOff>18981</xdr:colOff>
      <xdr:row>71</xdr:row>
      <xdr:rowOff>19084</xdr:rowOff>
    </xdr:to>
    <xdr:pic>
      <xdr:nvPicPr>
        <xdr:cNvPr id="3" name="Picture 2">
          <a:extLst>
            <a:ext uri="{FF2B5EF4-FFF2-40B4-BE49-F238E27FC236}">
              <a16:creationId xmlns:a16="http://schemas.microsoft.com/office/drawing/2014/main" id="{C4CF641B-D1A2-41D1-B26C-49F0D0BE22B5}"/>
            </a:ext>
          </a:extLst>
        </xdr:cNvPr>
        <xdr:cNvPicPr>
          <a:picLocks noChangeAspect="1"/>
        </xdr:cNvPicPr>
      </xdr:nvPicPr>
      <xdr:blipFill>
        <a:blip xmlns:r="http://schemas.openxmlformats.org/officeDocument/2006/relationships" r:embed="rId2"/>
        <a:stretch>
          <a:fillRect/>
        </a:stretch>
      </xdr:blipFill>
      <xdr:spPr>
        <a:xfrm>
          <a:off x="864658" y="10144125"/>
          <a:ext cx="9431163" cy="29019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592666</xdr:colOff>
      <xdr:row>43</xdr:row>
      <xdr:rowOff>179916</xdr:rowOff>
    </xdr:from>
    <xdr:to>
      <xdr:col>3</xdr:col>
      <xdr:colOff>1542299</xdr:colOff>
      <xdr:row>52</xdr:row>
      <xdr:rowOff>111597</xdr:rowOff>
    </xdr:to>
    <xdr:pic>
      <xdr:nvPicPr>
        <xdr:cNvPr id="2" name="Picture 1">
          <a:extLst>
            <a:ext uri="{FF2B5EF4-FFF2-40B4-BE49-F238E27FC236}">
              <a16:creationId xmlns:a16="http://schemas.microsoft.com/office/drawing/2014/main" id="{D22F411A-E59A-41CC-B013-6C4B732F4E4C}"/>
            </a:ext>
          </a:extLst>
        </xdr:cNvPr>
        <xdr:cNvPicPr>
          <a:picLocks noChangeAspect="1"/>
        </xdr:cNvPicPr>
      </xdr:nvPicPr>
      <xdr:blipFill>
        <a:blip xmlns:r="http://schemas.openxmlformats.org/officeDocument/2006/relationships" r:embed="rId1"/>
        <a:stretch>
          <a:fillRect/>
        </a:stretch>
      </xdr:blipFill>
      <xdr:spPr>
        <a:xfrm>
          <a:off x="1621366" y="8155516"/>
          <a:ext cx="8531533" cy="1557281"/>
        </a:xfrm>
        <a:prstGeom prst="rect">
          <a:avLst/>
        </a:prstGeom>
      </xdr:spPr>
    </xdr:pic>
    <xdr:clientData/>
  </xdr:twoCellAnchor>
  <xdr:twoCellAnchor editAs="oneCell">
    <xdr:from>
      <xdr:col>0</xdr:col>
      <xdr:colOff>867833</xdr:colOff>
      <xdr:row>55</xdr:row>
      <xdr:rowOff>0</xdr:rowOff>
    </xdr:from>
    <xdr:to>
      <xdr:col>4</xdr:col>
      <xdr:colOff>54753</xdr:colOff>
      <xdr:row>71</xdr:row>
      <xdr:rowOff>15909</xdr:rowOff>
    </xdr:to>
    <xdr:pic>
      <xdr:nvPicPr>
        <xdr:cNvPr id="3" name="Picture 2">
          <a:extLst>
            <a:ext uri="{FF2B5EF4-FFF2-40B4-BE49-F238E27FC236}">
              <a16:creationId xmlns:a16="http://schemas.microsoft.com/office/drawing/2014/main" id="{017EEDAB-16FF-4911-9F3C-DE7D2E1324EB}"/>
            </a:ext>
          </a:extLst>
        </xdr:cNvPr>
        <xdr:cNvPicPr>
          <a:picLocks noChangeAspect="1"/>
        </xdr:cNvPicPr>
      </xdr:nvPicPr>
      <xdr:blipFill>
        <a:blip xmlns:r="http://schemas.openxmlformats.org/officeDocument/2006/relationships" r:embed="rId2"/>
        <a:stretch>
          <a:fillRect/>
        </a:stretch>
      </xdr:blipFill>
      <xdr:spPr>
        <a:xfrm>
          <a:off x="864658" y="10144125"/>
          <a:ext cx="9433280" cy="29019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580964</xdr:colOff>
      <xdr:row>44</xdr:row>
      <xdr:rowOff>138459</xdr:rowOff>
    </xdr:from>
    <xdr:ext cx="8537883" cy="1547756"/>
    <xdr:pic>
      <xdr:nvPicPr>
        <xdr:cNvPr id="2" name="Picture 1">
          <a:extLst>
            <a:ext uri="{FF2B5EF4-FFF2-40B4-BE49-F238E27FC236}">
              <a16:creationId xmlns:a16="http://schemas.microsoft.com/office/drawing/2014/main" id="{D489A453-EC28-48C6-AB28-877DEE646D39}"/>
            </a:ext>
          </a:extLst>
        </xdr:cNvPr>
        <xdr:cNvPicPr>
          <a:picLocks noChangeAspect="1"/>
        </xdr:cNvPicPr>
      </xdr:nvPicPr>
      <xdr:blipFill>
        <a:blip xmlns:r="http://schemas.openxmlformats.org/officeDocument/2006/relationships" r:embed="rId1"/>
        <a:stretch>
          <a:fillRect/>
        </a:stretch>
      </xdr:blipFill>
      <xdr:spPr>
        <a:xfrm>
          <a:off x="3492893" y="9010316"/>
          <a:ext cx="8537883" cy="1547756"/>
        </a:xfrm>
        <a:prstGeom prst="rect">
          <a:avLst/>
        </a:prstGeom>
      </xdr:spPr>
    </xdr:pic>
    <xdr:clientData/>
  </xdr:oneCellAnchor>
  <xdr:oneCellAnchor>
    <xdr:from>
      <xdr:col>0</xdr:col>
      <xdr:colOff>867833</xdr:colOff>
      <xdr:row>54</xdr:row>
      <xdr:rowOff>0</xdr:rowOff>
    </xdr:from>
    <xdr:ext cx="9439630" cy="2885049"/>
    <xdr:pic>
      <xdr:nvPicPr>
        <xdr:cNvPr id="3" name="Picture 2">
          <a:extLst>
            <a:ext uri="{FF2B5EF4-FFF2-40B4-BE49-F238E27FC236}">
              <a16:creationId xmlns:a16="http://schemas.microsoft.com/office/drawing/2014/main" id="{67A844EE-9E28-4981-8328-E1B275C5B55C}"/>
            </a:ext>
          </a:extLst>
        </xdr:cNvPr>
        <xdr:cNvPicPr>
          <a:picLocks noChangeAspect="1"/>
        </xdr:cNvPicPr>
      </xdr:nvPicPr>
      <xdr:blipFill>
        <a:blip xmlns:r="http://schemas.openxmlformats.org/officeDocument/2006/relationships" r:embed="rId2"/>
        <a:stretch>
          <a:fillRect/>
        </a:stretch>
      </xdr:blipFill>
      <xdr:spPr>
        <a:xfrm>
          <a:off x="864658" y="10144125"/>
          <a:ext cx="9439630" cy="288504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7C7DD-AF03-4688-B498-5BEB0A10F87A}">
  <sheetPr codeName="Sheet1"/>
  <dimension ref="A1:N197"/>
  <sheetViews>
    <sheetView tabSelected="1" zoomScale="85" zoomScaleNormal="85" workbookViewId="0"/>
  </sheetViews>
  <sheetFormatPr defaultColWidth="8.8984375" defaultRowHeight="15.6"/>
  <cols>
    <col min="1" max="1" width="31.59765625" customWidth="1"/>
    <col min="2" max="2" width="120.59765625" customWidth="1"/>
    <col min="10" max="10" width="8" style="8"/>
    <col min="11" max="11" width="13.59765625" style="8" bestFit="1" customWidth="1"/>
    <col min="12" max="12" width="14.09765625" style="8" customWidth="1"/>
    <col min="13" max="13" width="16.59765625" style="8" customWidth="1"/>
  </cols>
  <sheetData>
    <row r="1" spans="1:14" ht="16.2" thickBot="1">
      <c r="A1" s="398" t="s">
        <v>0</v>
      </c>
      <c r="J1"/>
      <c r="K1"/>
      <c r="L1"/>
      <c r="M1"/>
    </row>
    <row r="2" spans="1:14" ht="16.2" thickBot="1">
      <c r="A2" s="399" t="s">
        <v>1</v>
      </c>
      <c r="B2" s="563" t="s">
        <v>2</v>
      </c>
      <c r="J2"/>
      <c r="K2"/>
      <c r="L2"/>
      <c r="M2"/>
    </row>
    <row r="3" spans="1:14" ht="16.2" thickBot="1">
      <c r="A3" s="524" t="s">
        <v>3</v>
      </c>
      <c r="B3" s="525" t="s">
        <v>4</v>
      </c>
      <c r="J3" s="12"/>
      <c r="K3" s="12"/>
      <c r="L3" s="12"/>
      <c r="M3" s="12"/>
    </row>
    <row r="4" spans="1:14" ht="16.2" thickTop="1">
      <c r="B4" t="s">
        <v>5</v>
      </c>
      <c r="I4" s="548"/>
      <c r="J4" s="549"/>
      <c r="K4" s="549"/>
      <c r="L4" s="549"/>
      <c r="M4" s="549"/>
      <c r="N4" s="550"/>
    </row>
    <row r="5" spans="1:14">
      <c r="B5" t="s">
        <v>6</v>
      </c>
      <c r="I5" s="551"/>
      <c r="J5" s="1214" t="s">
        <v>7</v>
      </c>
      <c r="K5" s="1214"/>
      <c r="L5" s="1214"/>
      <c r="M5" s="1214"/>
      <c r="N5" s="552"/>
    </row>
    <row r="6" spans="1:14">
      <c r="B6" t="s">
        <v>8</v>
      </c>
      <c r="I6" s="551"/>
      <c r="J6"/>
      <c r="K6"/>
      <c r="L6"/>
      <c r="M6"/>
      <c r="N6" s="552"/>
    </row>
    <row r="7" spans="1:14" ht="27" thickBot="1">
      <c r="B7" t="s">
        <v>9</v>
      </c>
      <c r="I7" s="551"/>
      <c r="J7" s="156" t="s">
        <v>10</v>
      </c>
      <c r="K7" s="156" t="s">
        <v>11</v>
      </c>
      <c r="L7" s="156" t="s">
        <v>12</v>
      </c>
      <c r="M7" s="156" t="s">
        <v>13</v>
      </c>
      <c r="N7" s="552"/>
    </row>
    <row r="8" spans="1:14" ht="16.2" thickTop="1">
      <c r="B8" s="430" t="s">
        <v>14</v>
      </c>
      <c r="E8" s="410"/>
      <c r="I8" s="551"/>
      <c r="J8" s="12" t="s">
        <v>15</v>
      </c>
      <c r="K8" s="12" t="s">
        <v>16</v>
      </c>
      <c r="L8" s="12" t="s">
        <v>17</v>
      </c>
      <c r="M8" s="12" t="s">
        <v>18</v>
      </c>
      <c r="N8" s="552"/>
    </row>
    <row r="9" spans="1:14">
      <c r="B9" s="430" t="s">
        <v>19</v>
      </c>
      <c r="E9" s="410"/>
      <c r="I9" s="551"/>
      <c r="J9" s="12" t="s">
        <v>20</v>
      </c>
      <c r="K9" s="12" t="s">
        <v>21</v>
      </c>
      <c r="L9" s="12" t="s">
        <v>22</v>
      </c>
      <c r="M9" s="12" t="s">
        <v>23</v>
      </c>
      <c r="N9" s="552"/>
    </row>
    <row r="10" spans="1:14">
      <c r="E10" s="410"/>
      <c r="I10" s="551"/>
      <c r="J10" s="12"/>
      <c r="K10" s="12" t="s">
        <v>24</v>
      </c>
      <c r="L10" s="12" t="s">
        <v>25</v>
      </c>
      <c r="M10" s="12" t="s">
        <v>26</v>
      </c>
      <c r="N10" s="552"/>
    </row>
    <row r="11" spans="1:14">
      <c r="B11" s="409"/>
      <c r="E11" s="410"/>
      <c r="I11" s="551"/>
      <c r="J11" s="12"/>
      <c r="K11" s="12"/>
      <c r="L11" s="12" t="s">
        <v>27</v>
      </c>
      <c r="M11" s="12" t="s">
        <v>28</v>
      </c>
      <c r="N11" s="552"/>
    </row>
    <row r="12" spans="1:14">
      <c r="E12" s="410"/>
      <c r="I12" s="551"/>
      <c r="J12" s="12"/>
      <c r="K12" s="12"/>
      <c r="L12" s="12" t="s">
        <v>29</v>
      </c>
      <c r="M12" s="12"/>
      <c r="N12" s="552"/>
    </row>
    <row r="13" spans="1:14" ht="16.2" thickBot="1">
      <c r="E13" s="410"/>
      <c r="I13" s="551"/>
      <c r="J13" s="12"/>
      <c r="K13" s="12"/>
      <c r="L13" s="12" t="s">
        <v>30</v>
      </c>
      <c r="M13" s="12"/>
      <c r="N13" s="552"/>
    </row>
    <row r="14" spans="1:14" ht="16.2" thickBot="1">
      <c r="B14" s="214" t="s">
        <v>31</v>
      </c>
      <c r="I14" s="551"/>
      <c r="J14" s="12"/>
      <c r="K14" s="12"/>
      <c r="L14" s="12" t="s">
        <v>32</v>
      </c>
      <c r="M14" s="12"/>
      <c r="N14" s="552"/>
    </row>
    <row r="15" spans="1:14">
      <c r="B15" s="560" t="s">
        <v>33</v>
      </c>
      <c r="I15" s="551"/>
      <c r="J15" s="12"/>
      <c r="K15" s="12"/>
      <c r="L15" s="12" t="s">
        <v>34</v>
      </c>
      <c r="M15" s="12"/>
      <c r="N15" s="552"/>
    </row>
    <row r="16" spans="1:14">
      <c r="B16" s="561" t="s">
        <v>35</v>
      </c>
      <c r="I16" s="551"/>
      <c r="J16" s="12"/>
      <c r="K16" s="12"/>
      <c r="L16" s="12" t="s">
        <v>36</v>
      </c>
      <c r="M16" s="12"/>
      <c r="N16" s="552"/>
    </row>
    <row r="17" spans="1:14" ht="16.2" thickBot="1">
      <c r="B17" s="562" t="s">
        <v>37</v>
      </c>
      <c r="I17" s="551"/>
      <c r="J17" s="12"/>
      <c r="K17" s="12"/>
      <c r="L17" s="12" t="s">
        <v>28</v>
      </c>
      <c r="M17" s="12"/>
      <c r="N17" s="552"/>
    </row>
    <row r="18" spans="1:14" ht="16.2" thickBot="1">
      <c r="I18" s="553"/>
      <c r="J18" s="554"/>
      <c r="K18" s="554"/>
      <c r="L18" s="554"/>
      <c r="M18" s="554"/>
      <c r="N18" s="555"/>
    </row>
    <row r="19" spans="1:14" ht="16.2" thickTop="1">
      <c r="A19" s="398" t="s">
        <v>38</v>
      </c>
      <c r="J19" s="12"/>
      <c r="K19" s="12"/>
      <c r="L19" s="12"/>
      <c r="M19" s="12"/>
    </row>
    <row r="20" spans="1:14">
      <c r="A20" t="s">
        <v>39</v>
      </c>
      <c r="B20" s="545" t="s">
        <v>40</v>
      </c>
      <c r="J20" s="12"/>
      <c r="K20" s="12"/>
      <c r="L20" s="12"/>
      <c r="M20" s="12"/>
    </row>
    <row r="21" spans="1:14">
      <c r="A21" t="s">
        <v>41</v>
      </c>
      <c r="B21" s="545" t="s">
        <v>42</v>
      </c>
      <c r="J21" s="12"/>
      <c r="K21" s="12"/>
      <c r="L21" s="12"/>
      <c r="M21" s="12"/>
    </row>
    <row r="22" spans="1:14">
      <c r="B22" s="545"/>
      <c r="J22" s="12"/>
      <c r="K22" s="12"/>
      <c r="L22" s="12"/>
      <c r="M22" s="12"/>
    </row>
    <row r="23" spans="1:14">
      <c r="A23" t="s">
        <v>43</v>
      </c>
      <c r="B23" s="546" t="s">
        <v>44</v>
      </c>
      <c r="J23" s="12"/>
      <c r="K23" s="12"/>
      <c r="L23" s="12"/>
      <c r="M23" s="12"/>
    </row>
    <row r="24" spans="1:14">
      <c r="B24" s="546" t="s">
        <v>45</v>
      </c>
      <c r="J24" s="12"/>
      <c r="K24" s="12"/>
      <c r="L24" s="12"/>
      <c r="M24" s="12"/>
    </row>
    <row r="25" spans="1:14">
      <c r="B25" s="546" t="s">
        <v>46</v>
      </c>
      <c r="J25" s="12"/>
      <c r="K25" s="12"/>
      <c r="L25" s="12"/>
      <c r="M25" s="12"/>
    </row>
    <row r="26" spans="1:14">
      <c r="B26" s="3"/>
      <c r="J26" s="12"/>
      <c r="K26" s="12"/>
      <c r="L26" s="12"/>
      <c r="M26" s="12"/>
    </row>
    <row r="27" spans="1:14">
      <c r="A27" t="s">
        <v>47</v>
      </c>
      <c r="B27" s="547" t="s">
        <v>48</v>
      </c>
      <c r="J27" s="12"/>
      <c r="K27" s="12"/>
      <c r="L27" s="12"/>
      <c r="M27" s="12"/>
    </row>
    <row r="28" spans="1:14">
      <c r="B28" s="547" t="s">
        <v>49</v>
      </c>
      <c r="J28" s="12"/>
      <c r="K28" s="12"/>
      <c r="L28" s="12"/>
      <c r="M28" s="12"/>
    </row>
    <row r="29" spans="1:14">
      <c r="B29" s="3"/>
      <c r="J29" s="12"/>
      <c r="K29" s="12"/>
      <c r="L29" s="12"/>
      <c r="M29" s="12"/>
    </row>
    <row r="30" spans="1:14">
      <c r="A30" t="s">
        <v>50</v>
      </c>
      <c r="B30" s="545" t="s">
        <v>51</v>
      </c>
      <c r="J30" s="12"/>
      <c r="K30" s="12"/>
      <c r="L30" s="12"/>
      <c r="M30" s="12"/>
    </row>
    <row r="31" spans="1:14">
      <c r="A31" t="s">
        <v>52</v>
      </c>
      <c r="B31" s="546" t="s">
        <v>53</v>
      </c>
      <c r="J31" s="12"/>
      <c r="K31" s="12"/>
      <c r="L31" s="12"/>
      <c r="M31" s="12"/>
    </row>
    <row r="32" spans="1:14">
      <c r="B32" s="546"/>
      <c r="J32" s="12"/>
      <c r="K32" s="12"/>
      <c r="L32" s="12"/>
      <c r="M32" s="12"/>
    </row>
    <row r="33" spans="1:13">
      <c r="A33" t="s">
        <v>54</v>
      </c>
      <c r="B33" t="s">
        <v>55</v>
      </c>
      <c r="J33" s="12"/>
      <c r="K33" s="12"/>
      <c r="L33" s="12"/>
      <c r="M33" s="12"/>
    </row>
    <row r="34" spans="1:13">
      <c r="B34" s="545" t="s">
        <v>56</v>
      </c>
      <c r="J34" s="12"/>
      <c r="K34" s="12"/>
      <c r="L34" s="12"/>
      <c r="M34" s="12"/>
    </row>
    <row r="35" spans="1:13">
      <c r="B35" t="s">
        <v>57</v>
      </c>
      <c r="J35" s="12"/>
      <c r="K35" s="12"/>
      <c r="L35" s="12"/>
      <c r="M35" s="12"/>
    </row>
    <row r="36" spans="1:13">
      <c r="B36" t="s">
        <v>58</v>
      </c>
      <c r="J36" s="12"/>
      <c r="K36" s="12"/>
      <c r="L36" s="12"/>
      <c r="M36" s="12"/>
    </row>
    <row r="37" spans="1:13">
      <c r="B37" s="695" t="s">
        <v>59</v>
      </c>
      <c r="J37" s="12"/>
      <c r="K37" s="12"/>
      <c r="L37" s="12"/>
      <c r="M37" s="12"/>
    </row>
    <row r="38" spans="1:13">
      <c r="B38" s="695" t="s">
        <v>60</v>
      </c>
      <c r="J38" s="12"/>
      <c r="K38" s="12"/>
      <c r="L38" s="12"/>
      <c r="M38" s="12"/>
    </row>
    <row r="39" spans="1:13">
      <c r="B39" s="695" t="s">
        <v>61</v>
      </c>
      <c r="J39" s="12"/>
      <c r="K39" s="12"/>
      <c r="L39" s="12"/>
      <c r="M39" s="12"/>
    </row>
    <row r="40" spans="1:13">
      <c r="B40" s="695" t="s">
        <v>62</v>
      </c>
      <c r="J40" s="12"/>
      <c r="K40" s="12"/>
      <c r="L40" s="12"/>
      <c r="M40" s="12"/>
    </row>
    <row r="41" spans="1:13">
      <c r="B41" t="s">
        <v>63</v>
      </c>
      <c r="J41" s="12"/>
      <c r="K41" s="12"/>
      <c r="L41" s="12"/>
      <c r="M41" s="12"/>
    </row>
    <row r="42" spans="1:13">
      <c r="B42" t="s">
        <v>64</v>
      </c>
      <c r="J42" s="12"/>
      <c r="K42" s="12"/>
      <c r="L42" s="12"/>
      <c r="M42" s="12"/>
    </row>
    <row r="43" spans="1:13">
      <c r="B43" t="s">
        <v>65</v>
      </c>
      <c r="J43" s="12"/>
      <c r="K43" s="12"/>
      <c r="L43" s="12"/>
      <c r="M43" s="12"/>
    </row>
    <row r="44" spans="1:13">
      <c r="B44" t="s">
        <v>66</v>
      </c>
      <c r="J44" s="12"/>
      <c r="K44" s="12"/>
      <c r="L44" s="12"/>
      <c r="M44" s="12"/>
    </row>
    <row r="45" spans="1:13">
      <c r="J45" s="12"/>
      <c r="K45" s="12"/>
      <c r="L45" s="12"/>
      <c r="M45" s="12"/>
    </row>
    <row r="46" spans="1:13">
      <c r="J46" s="12"/>
      <c r="K46" s="12"/>
      <c r="L46" s="12"/>
      <c r="M46" s="12"/>
    </row>
    <row r="47" spans="1:13">
      <c r="A47" t="s">
        <v>67</v>
      </c>
      <c r="B47" s="695" t="s">
        <v>68</v>
      </c>
      <c r="J47" s="12"/>
      <c r="K47" s="12"/>
      <c r="L47" s="12"/>
      <c r="M47" s="12"/>
    </row>
    <row r="48" spans="1:13">
      <c r="B48" s="695" t="s">
        <v>69</v>
      </c>
      <c r="J48" s="12"/>
      <c r="K48" s="12"/>
      <c r="L48" s="12"/>
      <c r="M48" s="12"/>
    </row>
    <row r="49" spans="1:13">
      <c r="B49" s="695"/>
      <c r="J49" s="12"/>
      <c r="K49" s="12"/>
      <c r="L49" s="12"/>
      <c r="M49" s="12"/>
    </row>
    <row r="50" spans="1:13">
      <c r="A50" t="s">
        <v>70</v>
      </c>
      <c r="B50" s="695" t="s">
        <v>71</v>
      </c>
      <c r="J50" s="12"/>
      <c r="K50" s="12"/>
      <c r="L50" s="12"/>
      <c r="M50" s="12"/>
    </row>
    <row r="51" spans="1:13">
      <c r="B51" s="695" t="s">
        <v>72</v>
      </c>
      <c r="J51" s="12"/>
      <c r="K51" s="12"/>
      <c r="L51" s="12"/>
      <c r="M51" s="12"/>
    </row>
    <row r="52" spans="1:13">
      <c r="B52" s="695"/>
      <c r="J52" s="12"/>
      <c r="K52" s="12"/>
      <c r="L52" s="12"/>
      <c r="M52" s="12"/>
    </row>
    <row r="53" spans="1:13">
      <c r="A53" t="s">
        <v>73</v>
      </c>
      <c r="B53" s="42" t="s">
        <v>74</v>
      </c>
      <c r="J53" s="12"/>
      <c r="K53" s="12"/>
      <c r="L53" s="12"/>
      <c r="M53" s="12"/>
    </row>
    <row r="54" spans="1:13">
      <c r="B54" s="42" t="s">
        <v>75</v>
      </c>
      <c r="J54" s="12"/>
      <c r="K54" s="12"/>
      <c r="L54" s="12"/>
      <c r="M54" s="12"/>
    </row>
    <row r="55" spans="1:13">
      <c r="B55" s="695"/>
      <c r="J55" s="12"/>
      <c r="K55" s="12"/>
      <c r="L55" s="12"/>
      <c r="M55" s="12"/>
    </row>
    <row r="56" spans="1:13">
      <c r="A56" t="s">
        <v>76</v>
      </c>
      <c r="B56" s="695" t="s">
        <v>77</v>
      </c>
      <c r="J56" s="12"/>
      <c r="K56" s="12"/>
      <c r="L56" s="12"/>
      <c r="M56" s="12"/>
    </row>
    <row r="57" spans="1:13">
      <c r="B57" s="695" t="s">
        <v>78</v>
      </c>
      <c r="J57" s="12"/>
      <c r="K57" s="12"/>
      <c r="L57" s="12"/>
      <c r="M57" s="12"/>
    </row>
    <row r="58" spans="1:13">
      <c r="B58" s="695" t="s">
        <v>79</v>
      </c>
      <c r="J58" s="12"/>
      <c r="K58" s="12"/>
      <c r="L58" s="12"/>
      <c r="M58" s="12"/>
    </row>
    <row r="59" spans="1:13">
      <c r="J59" s="12"/>
      <c r="K59" s="12"/>
      <c r="L59" s="12"/>
      <c r="M59" s="12"/>
    </row>
    <row r="60" spans="1:13">
      <c r="A60" t="s">
        <v>80</v>
      </c>
      <c r="B60" s="695" t="s">
        <v>81</v>
      </c>
      <c r="J60" s="12"/>
      <c r="K60" s="12"/>
      <c r="L60" s="12"/>
      <c r="M60" s="12"/>
    </row>
    <row r="61" spans="1:13">
      <c r="J61" s="12"/>
      <c r="K61" s="12"/>
      <c r="L61" s="12"/>
      <c r="M61" s="12"/>
    </row>
    <row r="62" spans="1:13">
      <c r="A62" t="s">
        <v>82</v>
      </c>
      <c r="B62" s="695" t="s">
        <v>83</v>
      </c>
      <c r="J62" s="12"/>
      <c r="K62" s="12"/>
      <c r="L62" s="12"/>
      <c r="M62" s="12"/>
    </row>
    <row r="63" spans="1:13">
      <c r="J63" s="12"/>
      <c r="K63" s="12"/>
      <c r="L63" s="12"/>
      <c r="M63" s="12"/>
    </row>
    <row r="64" spans="1:13">
      <c r="A64" t="s">
        <v>84</v>
      </c>
      <c r="B64" t="s">
        <v>85</v>
      </c>
      <c r="J64" s="12"/>
      <c r="K64" s="12"/>
      <c r="L64" s="12"/>
      <c r="M64" s="12"/>
    </row>
    <row r="65" spans="1:13">
      <c r="B65" t="s">
        <v>86</v>
      </c>
      <c r="J65" s="12"/>
      <c r="K65" s="12"/>
      <c r="L65" s="12"/>
      <c r="M65" s="12"/>
    </row>
    <row r="66" spans="1:13">
      <c r="B66" t="s">
        <v>87</v>
      </c>
      <c r="J66" s="12"/>
      <c r="K66" s="12"/>
      <c r="L66" s="12"/>
      <c r="M66" s="12"/>
    </row>
    <row r="67" spans="1:13">
      <c r="J67" s="12"/>
      <c r="K67" s="12"/>
      <c r="L67" s="12"/>
      <c r="M67" s="12"/>
    </row>
    <row r="68" spans="1:13" ht="30.6" customHeight="1">
      <c r="A68" s="480" t="s">
        <v>88</v>
      </c>
      <c r="B68" s="1213" t="s">
        <v>89</v>
      </c>
      <c r="C68" s="1213"/>
      <c r="D68" s="1213"/>
      <c r="E68" s="1213"/>
      <c r="F68" s="1213"/>
      <c r="G68" s="1213"/>
      <c r="H68" s="1213"/>
      <c r="I68" s="1213"/>
      <c r="J68" s="12"/>
      <c r="K68" s="12"/>
      <c r="L68" s="12"/>
      <c r="M68" s="12"/>
    </row>
    <row r="69" spans="1:13">
      <c r="B69" t="s">
        <v>90</v>
      </c>
      <c r="J69" s="12"/>
      <c r="K69" s="12"/>
      <c r="L69" s="12"/>
      <c r="M69" s="12"/>
    </row>
    <row r="70" spans="1:13">
      <c r="B70" t="s">
        <v>91</v>
      </c>
      <c r="J70" s="12"/>
      <c r="K70" s="12"/>
      <c r="L70" s="12"/>
      <c r="M70" s="12"/>
    </row>
    <row r="71" spans="1:13">
      <c r="J71" s="12"/>
      <c r="K71" s="12"/>
      <c r="L71" s="12"/>
      <c r="M71" s="12"/>
    </row>
    <row r="72" spans="1:13">
      <c r="A72" t="s">
        <v>92</v>
      </c>
      <c r="B72" t="s">
        <v>93</v>
      </c>
      <c r="J72" s="12"/>
      <c r="K72" s="12"/>
      <c r="L72" s="12"/>
      <c r="M72" s="12"/>
    </row>
    <row r="73" spans="1:13">
      <c r="J73" s="12"/>
      <c r="K73" s="12"/>
      <c r="L73" s="12"/>
      <c r="M73" s="12"/>
    </row>
    <row r="74" spans="1:13">
      <c r="A74" t="s">
        <v>94</v>
      </c>
      <c r="B74" t="s">
        <v>95</v>
      </c>
      <c r="J74" s="12"/>
      <c r="K74" s="12"/>
      <c r="L74" s="12"/>
      <c r="M74" s="12"/>
    </row>
    <row r="75" spans="1:13">
      <c r="J75" s="12"/>
      <c r="K75" s="12"/>
      <c r="L75" s="12"/>
      <c r="M75" s="12"/>
    </row>
    <row r="76" spans="1:13">
      <c r="A76" t="s">
        <v>96</v>
      </c>
      <c r="B76" s="430" t="s">
        <v>97</v>
      </c>
      <c r="J76" s="12"/>
      <c r="K76" s="12"/>
      <c r="L76" s="12"/>
      <c r="M76" s="12"/>
    </row>
    <row r="77" spans="1:13">
      <c r="J77" s="12"/>
      <c r="K77" s="12"/>
      <c r="L77" s="12"/>
      <c r="M77" s="12"/>
    </row>
    <row r="78" spans="1:13">
      <c r="J78" s="12"/>
      <c r="K78" s="12"/>
      <c r="L78" s="12"/>
      <c r="M78" s="12"/>
    </row>
    <row r="79" spans="1:13">
      <c r="J79" s="12"/>
      <c r="K79" s="12"/>
      <c r="L79" s="12"/>
      <c r="M79" s="12"/>
    </row>
    <row r="80" spans="1:13">
      <c r="J80" s="12"/>
      <c r="K80" s="12"/>
      <c r="L80" s="12"/>
      <c r="M80" s="12"/>
    </row>
    <row r="81" spans="10:13">
      <c r="J81" s="12"/>
      <c r="K81" s="12"/>
      <c r="L81" s="12"/>
      <c r="M81" s="12"/>
    </row>
    <row r="82" spans="10:13">
      <c r="J82" s="12"/>
      <c r="K82" s="12"/>
      <c r="L82" s="12"/>
      <c r="M82" s="12"/>
    </row>
    <row r="83" spans="10:13">
      <c r="J83" s="12"/>
      <c r="K83" s="12"/>
      <c r="L83" s="12"/>
      <c r="M83" s="12"/>
    </row>
    <row r="84" spans="10:13">
      <c r="J84" s="12"/>
      <c r="K84" s="12"/>
      <c r="L84" s="12"/>
      <c r="M84" s="12"/>
    </row>
    <row r="85" spans="10:13">
      <c r="J85" s="12"/>
      <c r="K85" s="12"/>
      <c r="L85" s="12"/>
      <c r="M85" s="12"/>
    </row>
    <row r="86" spans="10:13">
      <c r="J86" s="12"/>
      <c r="K86" s="12"/>
      <c r="L86" s="12"/>
      <c r="M86" s="12"/>
    </row>
    <row r="87" spans="10:13">
      <c r="J87" s="12"/>
      <c r="K87" s="12"/>
      <c r="L87" s="12"/>
      <c r="M87" s="12"/>
    </row>
    <row r="88" spans="10:13">
      <c r="J88" s="12"/>
      <c r="K88" s="12"/>
      <c r="L88" s="12"/>
      <c r="M88" s="12"/>
    </row>
    <row r="89" spans="10:13">
      <c r="J89" s="12"/>
      <c r="K89" s="12"/>
      <c r="L89" s="12"/>
      <c r="M89" s="12"/>
    </row>
    <row r="90" spans="10:13">
      <c r="J90" s="12"/>
      <c r="K90" s="12"/>
      <c r="L90" s="12"/>
      <c r="M90" s="12"/>
    </row>
    <row r="91" spans="10:13">
      <c r="J91" s="12"/>
      <c r="K91" s="12"/>
      <c r="L91" s="12"/>
      <c r="M91" s="12"/>
    </row>
    <row r="92" spans="10:13">
      <c r="J92" s="12"/>
      <c r="K92" s="12"/>
      <c r="L92" s="12"/>
      <c r="M92" s="12"/>
    </row>
    <row r="93" spans="10:13">
      <c r="J93" s="12"/>
      <c r="K93" s="12"/>
      <c r="L93" s="12"/>
      <c r="M93" s="12"/>
    </row>
    <row r="94" spans="10:13">
      <c r="J94" s="12"/>
      <c r="K94" s="12"/>
      <c r="L94" s="12"/>
      <c r="M94" s="12"/>
    </row>
    <row r="95" spans="10:13">
      <c r="J95" s="12"/>
      <c r="K95" s="12"/>
      <c r="L95" s="12"/>
      <c r="M95" s="12"/>
    </row>
    <row r="96" spans="10:13">
      <c r="J96" s="12"/>
      <c r="K96" s="12"/>
      <c r="L96" s="12"/>
      <c r="M96" s="12"/>
    </row>
    <row r="97" spans="10:13">
      <c r="J97" s="12"/>
      <c r="K97" s="12"/>
      <c r="L97" s="12"/>
      <c r="M97" s="12"/>
    </row>
    <row r="98" spans="10:13">
      <c r="J98" s="12"/>
      <c r="K98" s="12"/>
      <c r="L98" s="12"/>
      <c r="M98" s="12"/>
    </row>
    <row r="99" spans="10:13">
      <c r="J99" s="12"/>
      <c r="K99" s="12"/>
      <c r="L99" s="12"/>
      <c r="M99" s="12"/>
    </row>
    <row r="100" spans="10:13">
      <c r="J100" s="12"/>
      <c r="K100" s="12"/>
      <c r="L100" s="12"/>
      <c r="M100" s="12"/>
    </row>
    <row r="101" spans="10:13">
      <c r="J101" s="12"/>
      <c r="K101" s="12"/>
      <c r="L101" s="12"/>
      <c r="M101" s="12"/>
    </row>
    <row r="102" spans="10:13">
      <c r="J102" s="12"/>
      <c r="K102" s="12"/>
      <c r="L102" s="12"/>
      <c r="M102" s="12"/>
    </row>
    <row r="103" spans="10:13">
      <c r="J103" s="12"/>
      <c r="K103" s="12"/>
      <c r="L103" s="12"/>
      <c r="M103" s="12"/>
    </row>
    <row r="104" spans="10:13">
      <c r="J104" s="12"/>
      <c r="K104" s="12"/>
      <c r="L104" s="12"/>
      <c r="M104" s="12"/>
    </row>
    <row r="105" spans="10:13">
      <c r="J105" s="12"/>
      <c r="K105" s="12"/>
      <c r="L105" s="12"/>
      <c r="M105" s="12"/>
    </row>
    <row r="106" spans="10:13">
      <c r="J106" s="12"/>
      <c r="K106" s="12"/>
      <c r="L106" s="12"/>
      <c r="M106" s="12"/>
    </row>
    <row r="107" spans="10:13">
      <c r="J107" s="12"/>
      <c r="K107" s="12"/>
      <c r="L107" s="12"/>
      <c r="M107" s="12"/>
    </row>
    <row r="108" spans="10:13">
      <c r="J108" s="12"/>
      <c r="K108" s="12"/>
      <c r="L108" s="12"/>
      <c r="M108" s="12"/>
    </row>
    <row r="109" spans="10:13">
      <c r="J109" s="12"/>
      <c r="K109" s="12"/>
      <c r="L109" s="12"/>
      <c r="M109" s="12"/>
    </row>
    <row r="110" spans="10:13">
      <c r="J110" s="12"/>
      <c r="K110" s="12"/>
      <c r="L110" s="12"/>
      <c r="M110" s="12"/>
    </row>
    <row r="111" spans="10:13">
      <c r="J111" s="12"/>
      <c r="K111" s="12"/>
      <c r="L111" s="12"/>
      <c r="M111" s="12"/>
    </row>
    <row r="112" spans="10:13">
      <c r="J112" s="12"/>
      <c r="K112" s="12"/>
      <c r="L112" s="12"/>
      <c r="M112" s="12"/>
    </row>
    <row r="113" spans="10:13">
      <c r="J113" s="12"/>
      <c r="K113" s="12"/>
      <c r="L113" s="12"/>
      <c r="M113" s="12"/>
    </row>
    <row r="114" spans="10:13">
      <c r="J114" s="12"/>
      <c r="K114" s="12"/>
      <c r="L114" s="12"/>
      <c r="M114" s="12"/>
    </row>
    <row r="115" spans="10:13">
      <c r="J115" s="12"/>
      <c r="K115" s="12"/>
      <c r="L115" s="12"/>
      <c r="M115" s="12"/>
    </row>
    <row r="116" spans="10:13">
      <c r="J116" s="12"/>
      <c r="K116" s="12"/>
      <c r="L116" s="12"/>
      <c r="M116" s="12"/>
    </row>
    <row r="117" spans="10:13">
      <c r="J117" s="12"/>
      <c r="K117" s="12"/>
      <c r="L117" s="12"/>
      <c r="M117" s="12"/>
    </row>
    <row r="118" spans="10:13">
      <c r="J118" s="12"/>
      <c r="K118" s="12"/>
      <c r="L118" s="12"/>
      <c r="M118" s="12"/>
    </row>
    <row r="119" spans="10:13">
      <c r="J119" s="12"/>
      <c r="K119" s="12"/>
      <c r="L119" s="12"/>
      <c r="M119" s="12"/>
    </row>
    <row r="120" spans="10:13">
      <c r="J120" s="12"/>
      <c r="K120" s="12"/>
      <c r="L120" s="12"/>
      <c r="M120" s="12"/>
    </row>
    <row r="121" spans="10:13">
      <c r="J121" s="12"/>
      <c r="K121" s="12"/>
      <c r="L121" s="12"/>
      <c r="M121" s="12"/>
    </row>
    <row r="122" spans="10:13">
      <c r="J122" s="12"/>
      <c r="K122" s="12"/>
      <c r="L122" s="12"/>
      <c r="M122" s="12"/>
    </row>
    <row r="123" spans="10:13">
      <c r="J123" s="12"/>
      <c r="K123" s="12"/>
      <c r="L123" s="12"/>
      <c r="M123" s="12"/>
    </row>
    <row r="124" spans="10:13">
      <c r="J124" s="12"/>
      <c r="K124" s="12"/>
      <c r="L124" s="12"/>
      <c r="M124" s="12"/>
    </row>
    <row r="125" spans="10:13">
      <c r="J125" s="12"/>
      <c r="K125" s="12"/>
      <c r="L125" s="12"/>
      <c r="M125" s="12"/>
    </row>
    <row r="126" spans="10:13">
      <c r="J126" s="12"/>
      <c r="K126" s="12"/>
      <c r="L126" s="12"/>
      <c r="M126" s="12"/>
    </row>
    <row r="127" spans="10:13">
      <c r="J127" s="12"/>
      <c r="K127" s="12"/>
      <c r="L127" s="12"/>
      <c r="M127" s="12"/>
    </row>
    <row r="128" spans="10:13">
      <c r="J128" s="12"/>
      <c r="K128" s="12"/>
      <c r="L128" s="12"/>
      <c r="M128" s="12"/>
    </row>
    <row r="129" spans="10:13">
      <c r="J129" s="12"/>
      <c r="K129" s="12"/>
      <c r="L129" s="12"/>
      <c r="M129" s="12"/>
    </row>
    <row r="130" spans="10:13">
      <c r="J130" s="12"/>
      <c r="K130" s="12"/>
      <c r="L130" s="12"/>
      <c r="M130" s="12"/>
    </row>
    <row r="131" spans="10:13">
      <c r="J131" s="12"/>
      <c r="K131" s="12"/>
      <c r="L131" s="12"/>
      <c r="M131" s="12"/>
    </row>
    <row r="132" spans="10:13">
      <c r="J132" s="12"/>
      <c r="K132" s="12"/>
      <c r="L132" s="12"/>
      <c r="M132" s="12"/>
    </row>
    <row r="133" spans="10:13">
      <c r="J133" s="12"/>
      <c r="K133" s="12"/>
      <c r="L133" s="12"/>
      <c r="M133" s="12"/>
    </row>
    <row r="134" spans="10:13">
      <c r="J134" s="12"/>
      <c r="K134" s="12"/>
      <c r="L134" s="12"/>
      <c r="M134" s="12"/>
    </row>
    <row r="135" spans="10:13">
      <c r="J135" s="12"/>
      <c r="K135" s="12"/>
      <c r="L135" s="12"/>
      <c r="M135" s="12"/>
    </row>
    <row r="136" spans="10:13">
      <c r="J136" s="12"/>
      <c r="K136" s="12"/>
      <c r="L136" s="12"/>
      <c r="M136" s="12"/>
    </row>
    <row r="137" spans="10:13">
      <c r="J137" s="12"/>
      <c r="K137" s="12"/>
      <c r="L137" s="12"/>
      <c r="M137" s="12"/>
    </row>
    <row r="138" spans="10:13">
      <c r="J138" s="12"/>
      <c r="K138" s="12"/>
      <c r="L138" s="12"/>
      <c r="M138" s="12"/>
    </row>
    <row r="139" spans="10:13">
      <c r="J139" s="12"/>
      <c r="K139" s="12"/>
      <c r="L139" s="12"/>
      <c r="M139" s="12"/>
    </row>
    <row r="140" spans="10:13">
      <c r="J140" s="12"/>
      <c r="K140" s="12"/>
      <c r="L140" s="12"/>
      <c r="M140" s="12"/>
    </row>
    <row r="141" spans="10:13">
      <c r="J141" s="12"/>
      <c r="K141" s="12"/>
      <c r="L141" s="12"/>
      <c r="M141" s="12"/>
    </row>
    <row r="142" spans="10:13">
      <c r="J142" s="12"/>
      <c r="K142" s="12"/>
      <c r="L142" s="12"/>
      <c r="M142" s="12"/>
    </row>
    <row r="143" spans="10:13">
      <c r="J143" s="12"/>
      <c r="K143" s="12"/>
      <c r="L143" s="12"/>
      <c r="M143" s="12"/>
    </row>
    <row r="144" spans="10:13">
      <c r="J144" s="12"/>
      <c r="K144" s="12"/>
      <c r="L144" s="12"/>
      <c r="M144" s="12"/>
    </row>
    <row r="145" spans="10:13">
      <c r="J145" s="12"/>
      <c r="K145" s="12"/>
      <c r="L145" s="12"/>
      <c r="M145" s="12"/>
    </row>
    <row r="146" spans="10:13">
      <c r="J146" s="12"/>
      <c r="K146" s="12"/>
      <c r="L146" s="12"/>
      <c r="M146" s="12"/>
    </row>
    <row r="147" spans="10:13">
      <c r="J147" s="12"/>
      <c r="K147" s="12"/>
      <c r="L147" s="12"/>
      <c r="M147" s="12"/>
    </row>
    <row r="148" spans="10:13">
      <c r="J148" s="12"/>
      <c r="K148" s="12"/>
      <c r="L148" s="12"/>
      <c r="M148" s="12"/>
    </row>
    <row r="149" spans="10:13">
      <c r="J149" s="12"/>
      <c r="K149" s="12"/>
      <c r="L149" s="12"/>
      <c r="M149" s="12"/>
    </row>
    <row r="150" spans="10:13">
      <c r="J150" s="12"/>
      <c r="K150" s="12"/>
      <c r="L150" s="12"/>
      <c r="M150" s="12"/>
    </row>
    <row r="151" spans="10:13">
      <c r="J151" s="12"/>
      <c r="K151" s="12"/>
      <c r="L151" s="12"/>
      <c r="M151" s="12"/>
    </row>
    <row r="152" spans="10:13">
      <c r="J152" s="12"/>
      <c r="K152" s="12"/>
      <c r="L152" s="12"/>
      <c r="M152" s="12"/>
    </row>
    <row r="160" spans="10:13">
      <c r="J160" s="19"/>
      <c r="K160" s="19"/>
      <c r="L160" s="19"/>
      <c r="M160" s="19"/>
    </row>
    <row r="161" spans="10:13">
      <c r="J161" s="19"/>
      <c r="K161" s="19"/>
      <c r="L161" s="19"/>
      <c r="M161" s="19"/>
    </row>
    <row r="162" spans="10:13">
      <c r="J162" s="19"/>
      <c r="K162" s="19"/>
      <c r="L162" s="19"/>
      <c r="M162" s="19"/>
    </row>
    <row r="163" spans="10:13">
      <c r="J163" s="12"/>
      <c r="K163" s="12"/>
      <c r="L163" s="12"/>
      <c r="M163" s="12"/>
    </row>
    <row r="164" spans="10:13">
      <c r="J164" s="12"/>
      <c r="K164" s="12"/>
      <c r="L164" s="12"/>
      <c r="M164" s="12"/>
    </row>
    <row r="165" spans="10:13">
      <c r="J165" s="19"/>
      <c r="K165" s="19"/>
      <c r="L165" s="19"/>
      <c r="M165" s="19"/>
    </row>
    <row r="166" spans="10:13">
      <c r="J166" s="19"/>
      <c r="K166" s="19"/>
      <c r="L166" s="19"/>
      <c r="M166" s="19"/>
    </row>
    <row r="167" spans="10:13">
      <c r="J167" s="19"/>
      <c r="K167" s="19"/>
      <c r="L167" s="19"/>
      <c r="M167" s="19"/>
    </row>
    <row r="168" spans="10:13">
      <c r="J168" s="19"/>
      <c r="K168" s="19"/>
      <c r="L168" s="19"/>
      <c r="M168" s="19"/>
    </row>
    <row r="170" spans="10:13">
      <c r="J170" s="12"/>
      <c r="K170" s="12"/>
      <c r="L170" s="12"/>
      <c r="M170" s="12"/>
    </row>
    <row r="173" spans="10:13">
      <c r="J173" s="19"/>
      <c r="K173" s="19"/>
      <c r="L173" s="19"/>
      <c r="M173" s="19"/>
    </row>
    <row r="174" spans="10:13">
      <c r="J174" s="12"/>
      <c r="K174" s="12"/>
      <c r="L174" s="12"/>
      <c r="M174" s="12"/>
    </row>
    <row r="175" spans="10:13">
      <c r="J175" s="19"/>
      <c r="K175" s="19"/>
      <c r="L175" s="19"/>
      <c r="M175" s="19"/>
    </row>
    <row r="176" spans="10:13">
      <c r="J176" s="12"/>
      <c r="K176" s="12"/>
      <c r="L176" s="12"/>
      <c r="M176" s="12"/>
    </row>
    <row r="178" spans="10:13">
      <c r="J178" s="12"/>
      <c r="K178" s="12"/>
      <c r="L178" s="12"/>
      <c r="M178" s="12"/>
    </row>
    <row r="179" spans="10:13">
      <c r="J179" s="12"/>
      <c r="K179" s="12"/>
      <c r="L179" s="12"/>
      <c r="M179" s="12"/>
    </row>
    <row r="180" spans="10:13">
      <c r="J180" s="12"/>
      <c r="K180" s="12"/>
      <c r="L180" s="12"/>
      <c r="M180" s="12"/>
    </row>
    <row r="181" spans="10:13">
      <c r="J181" s="12"/>
      <c r="K181" s="12"/>
      <c r="L181" s="12"/>
      <c r="M181" s="12"/>
    </row>
    <row r="182" spans="10:13">
      <c r="J182" s="12"/>
      <c r="K182" s="12"/>
      <c r="L182" s="12"/>
      <c r="M182" s="12"/>
    </row>
    <row r="183" spans="10:13">
      <c r="J183" s="12"/>
      <c r="K183" s="12"/>
      <c r="L183" s="12"/>
      <c r="M183" s="12"/>
    </row>
    <row r="184" spans="10:13">
      <c r="J184" s="12"/>
      <c r="K184" s="12"/>
      <c r="L184" s="12"/>
      <c r="M184" s="12"/>
    </row>
    <row r="185" spans="10:13">
      <c r="J185" s="12"/>
      <c r="K185" s="12"/>
      <c r="L185" s="12"/>
      <c r="M185" s="12"/>
    </row>
    <row r="186" spans="10:13">
      <c r="J186" s="12"/>
      <c r="K186" s="12"/>
      <c r="L186" s="12"/>
      <c r="M186" s="12"/>
    </row>
    <row r="187" spans="10:13">
      <c r="J187" s="12"/>
      <c r="K187" s="12"/>
      <c r="L187" s="12"/>
      <c r="M187" s="12"/>
    </row>
    <row r="188" spans="10:13">
      <c r="J188" s="12"/>
      <c r="K188" s="12"/>
      <c r="L188" s="12"/>
      <c r="M188" s="12"/>
    </row>
    <row r="189" spans="10:13">
      <c r="J189" s="12"/>
      <c r="K189" s="12"/>
      <c r="L189" s="12"/>
      <c r="M189" s="12"/>
    </row>
    <row r="190" spans="10:13">
      <c r="J190" s="12"/>
      <c r="K190" s="12"/>
      <c r="L190" s="12"/>
      <c r="M190" s="12"/>
    </row>
    <row r="191" spans="10:13">
      <c r="J191" s="12"/>
      <c r="K191" s="12"/>
      <c r="L191" s="12"/>
      <c r="M191" s="12"/>
    </row>
    <row r="196" spans="10:13">
      <c r="J196" s="12"/>
      <c r="K196" s="12"/>
      <c r="L196" s="12"/>
      <c r="M196" s="12"/>
    </row>
    <row r="197" spans="10:13">
      <c r="J197" s="12"/>
      <c r="K197" s="12"/>
      <c r="L197" s="12"/>
      <c r="M197" s="12"/>
    </row>
  </sheetData>
  <mergeCells count="2">
    <mergeCell ref="B68:I68"/>
    <mergeCell ref="J5:M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78C97-24C3-4545-9DC8-060081D9C69E}">
  <sheetPr codeName="Sheet9">
    <pageSetUpPr fitToPage="1"/>
  </sheetPr>
  <dimension ref="A1:E30"/>
  <sheetViews>
    <sheetView zoomScaleNormal="100" zoomScaleSheetLayoutView="100" workbookViewId="0"/>
  </sheetViews>
  <sheetFormatPr defaultColWidth="8.59765625" defaultRowHeight="14.4"/>
  <cols>
    <col min="1" max="1" width="14.09765625" style="42" bestFit="1" customWidth="1"/>
    <col min="2" max="2" width="46.59765625" style="42" bestFit="1" customWidth="1"/>
    <col min="3" max="3" width="21" style="42" customWidth="1"/>
    <col min="4" max="4" width="21.09765625" style="42" customWidth="1"/>
    <col min="5" max="5" width="13.09765625" style="42" customWidth="1"/>
    <col min="6" max="16384" width="8.59765625" style="42"/>
  </cols>
  <sheetData>
    <row r="1" spans="1:5" ht="15.6">
      <c r="A1" s="20" t="s">
        <v>98</v>
      </c>
      <c r="B1" s="411" t="str">
        <f>PA_NAME</f>
        <v>San Diego Gas &amp; Electric Co</v>
      </c>
      <c r="C1" s="93"/>
    </row>
    <row r="2" spans="1:5" ht="15.6">
      <c r="A2" s="20" t="s">
        <v>99</v>
      </c>
      <c r="B2" s="411" t="str">
        <f>RPT_YEAR</f>
        <v>2024-2031</v>
      </c>
    </row>
    <row r="3" spans="1:5" ht="15.6">
      <c r="A3" s="310"/>
    </row>
    <row r="4" spans="1:5" ht="15.6">
      <c r="A4" s="1244" t="s">
        <v>1967</v>
      </c>
      <c r="B4" s="1244"/>
      <c r="C4" s="1244"/>
      <c r="D4" s="1244"/>
      <c r="E4" s="43"/>
    </row>
    <row r="5" spans="1:5" ht="15" thickBot="1"/>
    <row r="6" spans="1:5" ht="16.350000000000001" customHeight="1" thickBot="1">
      <c r="B6" s="94" t="s">
        <v>408</v>
      </c>
      <c r="C6" s="1245" t="s">
        <v>409</v>
      </c>
      <c r="D6" s="1245" t="s">
        <v>283</v>
      </c>
      <c r="E6" s="556"/>
    </row>
    <row r="7" spans="1:5" ht="16.2" thickBot="1">
      <c r="B7" s="529" t="s">
        <v>1764</v>
      </c>
      <c r="C7" s="1246"/>
      <c r="D7" s="1246"/>
      <c r="E7" s="44" t="s">
        <v>214</v>
      </c>
    </row>
    <row r="8" spans="1:5" ht="16.2" thickBot="1">
      <c r="B8" s="530" t="s">
        <v>1760</v>
      </c>
      <c r="C8" s="774">
        <f t="shared" ref="C8:C25" si="0">+E8*0.9</f>
        <v>7101898.7939999988</v>
      </c>
      <c r="D8" s="774">
        <f t="shared" ref="D8:D25" si="1">+E8-C8</f>
        <v>789099.86599999946</v>
      </c>
      <c r="E8" s="776">
        <v>7890998.6599999983</v>
      </c>
    </row>
    <row r="9" spans="1:5" ht="16.2" thickBot="1">
      <c r="B9" s="530" t="s">
        <v>1761</v>
      </c>
      <c r="C9" s="774">
        <f t="shared" si="0"/>
        <v>4087520.0035609771</v>
      </c>
      <c r="D9" s="774">
        <f t="shared" si="1"/>
        <v>454168.88928455301</v>
      </c>
      <c r="E9" s="776">
        <v>4541688.8928455301</v>
      </c>
    </row>
    <row r="10" spans="1:5" ht="16.2" thickBot="1">
      <c r="B10" s="530" t="s">
        <v>1762</v>
      </c>
      <c r="C10" s="774" t="s">
        <v>1193</v>
      </c>
      <c r="D10" s="774" t="s">
        <v>1193</v>
      </c>
      <c r="E10" s="446" t="s">
        <v>1193</v>
      </c>
    </row>
    <row r="11" spans="1:5" ht="16.2" thickBot="1">
      <c r="B11" s="530" t="s">
        <v>1763</v>
      </c>
      <c r="C11" s="774" t="s">
        <v>1193</v>
      </c>
      <c r="D11" s="774" t="s">
        <v>1193</v>
      </c>
      <c r="E11" s="446" t="s">
        <v>1193</v>
      </c>
    </row>
    <row r="12" spans="1:5" ht="16.2" thickBot="1">
      <c r="B12" s="530" t="s">
        <v>410</v>
      </c>
      <c r="C12" s="774">
        <f t="shared" si="0"/>
        <v>2655694.2599999998</v>
      </c>
      <c r="D12" s="774">
        <f t="shared" si="1"/>
        <v>295077.14000000013</v>
      </c>
      <c r="E12" s="776">
        <v>2950771.4</v>
      </c>
    </row>
    <row r="13" spans="1:5" ht="16.2" thickBot="1">
      <c r="B13" s="530" t="s">
        <v>411</v>
      </c>
      <c r="C13" s="774">
        <f t="shared" si="0"/>
        <v>96690.465000000084</v>
      </c>
      <c r="D13" s="774">
        <f t="shared" si="1"/>
        <v>10743.385000000009</v>
      </c>
      <c r="E13" s="776">
        <v>107433.85000000009</v>
      </c>
    </row>
    <row r="14" spans="1:5" ht="16.2" thickBot="1">
      <c r="B14" s="530" t="s">
        <v>412</v>
      </c>
      <c r="C14" s="774" t="s">
        <v>1193</v>
      </c>
      <c r="D14" s="774" t="s">
        <v>1193</v>
      </c>
      <c r="E14" s="446" t="s">
        <v>1193</v>
      </c>
    </row>
    <row r="15" spans="1:5" ht="16.2" thickBot="1">
      <c r="B15" s="530" t="s">
        <v>413</v>
      </c>
      <c r="C15" s="774" t="s">
        <v>1193</v>
      </c>
      <c r="D15" s="774" t="s">
        <v>1193</v>
      </c>
      <c r="E15" s="446" t="s">
        <v>1193</v>
      </c>
    </row>
    <row r="16" spans="1:5" ht="16.2" thickBot="1">
      <c r="B16" s="530" t="s">
        <v>414</v>
      </c>
      <c r="C16" s="774">
        <f t="shared" si="0"/>
        <v>2692778.301</v>
      </c>
      <c r="D16" s="774">
        <f t="shared" si="1"/>
        <v>299197.58900000015</v>
      </c>
      <c r="E16" s="776">
        <v>2991975.89</v>
      </c>
    </row>
    <row r="17" spans="2:5" ht="16.2" thickBot="1">
      <c r="B17" s="530" t="s">
        <v>415</v>
      </c>
      <c r="C17" s="774">
        <f t="shared" si="0"/>
        <v>1959196.9680000001</v>
      </c>
      <c r="D17" s="774">
        <f t="shared" si="1"/>
        <v>217688.55199999991</v>
      </c>
      <c r="E17" s="776">
        <v>2176885.52</v>
      </c>
    </row>
    <row r="18" spans="2:5" ht="16.2" thickBot="1">
      <c r="B18" s="530" t="s">
        <v>416</v>
      </c>
      <c r="C18" s="774" t="s">
        <v>1193</v>
      </c>
      <c r="D18" s="774" t="s">
        <v>1193</v>
      </c>
      <c r="E18" s="446" t="s">
        <v>1193</v>
      </c>
    </row>
    <row r="19" spans="2:5" ht="16.2" thickBot="1">
      <c r="B19" s="530" t="s">
        <v>417</v>
      </c>
      <c r="C19" s="774" t="s">
        <v>1193</v>
      </c>
      <c r="D19" s="774" t="s">
        <v>1193</v>
      </c>
      <c r="E19" s="446" t="s">
        <v>1193</v>
      </c>
    </row>
    <row r="20" spans="2:5" ht="16.2" thickBot="1">
      <c r="B20" s="530" t="s">
        <v>418</v>
      </c>
      <c r="C20" s="774">
        <f t="shared" si="0"/>
        <v>2684949.65595</v>
      </c>
      <c r="D20" s="774">
        <f t="shared" si="1"/>
        <v>298327.73955000006</v>
      </c>
      <c r="E20" s="776">
        <v>2983277.3955000001</v>
      </c>
    </row>
    <row r="21" spans="2:5" ht="16.2" thickBot="1">
      <c r="B21" s="530" t="s">
        <v>419</v>
      </c>
      <c r="C21" s="774">
        <f t="shared" si="0"/>
        <v>2151127.8449999993</v>
      </c>
      <c r="D21" s="774">
        <f t="shared" si="1"/>
        <v>239014.20500000007</v>
      </c>
      <c r="E21" s="776">
        <v>2390142.0499999993</v>
      </c>
    </row>
    <row r="22" spans="2:5" ht="16.2" thickBot="1">
      <c r="B22" s="530" t="s">
        <v>420</v>
      </c>
      <c r="C22" s="774" t="s">
        <v>1193</v>
      </c>
      <c r="D22" s="774" t="s">
        <v>1193</v>
      </c>
      <c r="E22" s="446" t="s">
        <v>1193</v>
      </c>
    </row>
    <row r="23" spans="2:5" ht="16.2" thickBot="1">
      <c r="B23" s="530" t="s">
        <v>421</v>
      </c>
      <c r="C23" s="774" t="s">
        <v>1193</v>
      </c>
      <c r="D23" s="774" t="s">
        <v>1193</v>
      </c>
      <c r="E23" s="446" t="s">
        <v>1193</v>
      </c>
    </row>
    <row r="24" spans="2:5" ht="19.2" thickBot="1">
      <c r="B24" s="530" t="s">
        <v>1997</v>
      </c>
      <c r="C24" s="774">
        <f t="shared" si="0"/>
        <v>0</v>
      </c>
      <c r="D24" s="774">
        <f t="shared" si="1"/>
        <v>0</v>
      </c>
      <c r="E24" s="446">
        <v>0</v>
      </c>
    </row>
    <row r="25" spans="2:5" ht="19.2" thickBot="1">
      <c r="B25" s="530" t="s">
        <v>1996</v>
      </c>
      <c r="C25" s="774">
        <f t="shared" si="0"/>
        <v>0</v>
      </c>
      <c r="D25" s="774">
        <f t="shared" si="1"/>
        <v>0</v>
      </c>
      <c r="E25" s="446">
        <v>0</v>
      </c>
    </row>
    <row r="26" spans="2:5" ht="16.2" thickBot="1">
      <c r="B26" s="530" t="s">
        <v>422</v>
      </c>
      <c r="C26" s="774" t="s">
        <v>1193</v>
      </c>
      <c r="D26" s="774" t="s">
        <v>1193</v>
      </c>
      <c r="E26" s="446" t="s">
        <v>1193</v>
      </c>
    </row>
    <row r="27" spans="2:5" ht="16.2" thickBot="1">
      <c r="B27" s="530" t="s">
        <v>423</v>
      </c>
      <c r="C27" s="774" t="s">
        <v>1193</v>
      </c>
      <c r="D27" s="774" t="s">
        <v>1193</v>
      </c>
      <c r="E27" s="446" t="s">
        <v>1193</v>
      </c>
    </row>
    <row r="29" spans="2:5">
      <c r="B29" s="775" t="s">
        <v>1947</v>
      </c>
    </row>
    <row r="30" spans="2:5" ht="16.2">
      <c r="B30" s="42" t="s">
        <v>1998</v>
      </c>
    </row>
  </sheetData>
  <mergeCells count="3">
    <mergeCell ref="A4:D4"/>
    <mergeCell ref="C6:C7"/>
    <mergeCell ref="D6:D7"/>
  </mergeCells>
  <pageMargins left="0.7" right="0.7" top="0.75" bottom="0.75" header="0.3" footer="0.3"/>
  <pageSetup scale="97" orientation="landscape" r:id="rId1"/>
  <headerFooter>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C15A1-C57D-4702-97D1-6EFC122AEED5}">
  <sheetPr codeName="Sheet24">
    <pageSetUpPr fitToPage="1"/>
  </sheetPr>
  <dimension ref="A1:CB53"/>
  <sheetViews>
    <sheetView zoomScale="60" zoomScaleNormal="60" workbookViewId="0"/>
  </sheetViews>
  <sheetFormatPr defaultColWidth="9" defaultRowHeight="14.4"/>
  <cols>
    <col min="1" max="1" width="19.09765625" style="820" customWidth="1"/>
    <col min="2" max="2" width="43.3984375" style="928" customWidth="1"/>
    <col min="3" max="3" width="19.5" style="928" customWidth="1"/>
    <col min="4" max="4" width="11.09765625" style="820" customWidth="1"/>
    <col min="5" max="11" width="22.19921875" style="820" bestFit="1" customWidth="1"/>
    <col min="12" max="12" width="16.09765625" style="820" customWidth="1"/>
    <col min="13" max="14" width="15.09765625" style="820" customWidth="1"/>
    <col min="15" max="15" width="11.59765625" style="820" customWidth="1"/>
    <col min="16" max="19" width="10.59765625" style="820" customWidth="1"/>
    <col min="20" max="20" width="18" style="820" bestFit="1" customWidth="1"/>
    <col min="21" max="21" width="16.3984375" style="820" bestFit="1" customWidth="1"/>
    <col min="22" max="22" width="17.19921875" style="820" bestFit="1" customWidth="1"/>
    <col min="23" max="24" width="17" style="820" bestFit="1" customWidth="1"/>
    <col min="25" max="25" width="14.5" style="820" bestFit="1" customWidth="1"/>
    <col min="26" max="26" width="6.59765625" style="820" bestFit="1" customWidth="1"/>
    <col min="27" max="27" width="11.09765625" style="820" bestFit="1" customWidth="1"/>
    <col min="28" max="28" width="16.3984375" style="820" bestFit="1" customWidth="1"/>
    <col min="29" max="29" width="17" style="820" bestFit="1" customWidth="1"/>
    <col min="30" max="30" width="16" style="820" bestFit="1" customWidth="1"/>
    <col min="31" max="31" width="15.5" style="820" bestFit="1" customWidth="1"/>
    <col min="32" max="32" width="17.59765625" style="820" bestFit="1" customWidth="1"/>
    <col min="33" max="33" width="17" style="820" bestFit="1" customWidth="1"/>
    <col min="34" max="35" width="16.3984375" style="820" bestFit="1" customWidth="1"/>
    <col min="36" max="36" width="18" style="820" bestFit="1" customWidth="1"/>
    <col min="37" max="37" width="16.3984375" style="820" bestFit="1" customWidth="1"/>
    <col min="38" max="38" width="17" style="820" bestFit="1" customWidth="1"/>
    <col min="39" max="39" width="16" style="820" bestFit="1" customWidth="1"/>
    <col min="40" max="40" width="17.59765625" style="820" bestFit="1" customWidth="1"/>
    <col min="41" max="43" width="16.3984375" style="820" bestFit="1" customWidth="1"/>
    <col min="44" max="44" width="18" style="820" bestFit="1" customWidth="1"/>
    <col min="45" max="45" width="16" style="820" bestFit="1" customWidth="1"/>
    <col min="46" max="46" width="17" style="820" bestFit="1" customWidth="1"/>
    <col min="47" max="47" width="16.3984375" style="820" bestFit="1" customWidth="1"/>
    <col min="48" max="48" width="18" style="820" bestFit="1" customWidth="1"/>
    <col min="49" max="50" width="17" style="820" bestFit="1" customWidth="1"/>
    <col min="51" max="51" width="16" style="820" bestFit="1" customWidth="1"/>
    <col min="52" max="52" width="11" style="820" customWidth="1"/>
    <col min="53" max="56" width="10.09765625" style="820" customWidth="1"/>
    <col min="57" max="60" width="11" style="820" customWidth="1"/>
    <col min="61" max="64" width="10.09765625" style="820" customWidth="1"/>
    <col min="65" max="68" width="11" style="820" customWidth="1"/>
    <col min="69" max="72" width="10.09765625" style="820" customWidth="1"/>
    <col min="73" max="16384" width="9" style="820"/>
  </cols>
  <sheetData>
    <row r="1" spans="1:80" s="819" customFormat="1" ht="15.6">
      <c r="A1" s="814" t="s">
        <v>98</v>
      </c>
      <c r="B1" s="815" t="str">
        <f>PA_NAME</f>
        <v>San Diego Gas &amp; Electric Co</v>
      </c>
      <c r="C1" s="816"/>
      <c r="D1" s="817"/>
      <c r="E1" s="817"/>
      <c r="F1" s="817"/>
      <c r="G1" s="817"/>
      <c r="H1" s="817"/>
      <c r="I1" s="817"/>
      <c r="J1" s="817"/>
      <c r="K1" s="817"/>
      <c r="L1" s="817"/>
      <c r="M1" s="817"/>
      <c r="N1" s="817"/>
      <c r="O1" s="817"/>
      <c r="P1" s="817"/>
      <c r="Q1" s="817"/>
      <c r="R1" s="817"/>
      <c r="S1" s="817"/>
      <c r="T1" s="817"/>
      <c r="U1" s="817"/>
      <c r="V1" s="817"/>
      <c r="W1" s="817"/>
      <c r="X1" s="817"/>
      <c r="Y1" s="817"/>
      <c r="Z1" s="817"/>
      <c r="AA1" s="817"/>
      <c r="AB1" s="817"/>
      <c r="AC1" s="817"/>
      <c r="AD1" s="817"/>
      <c r="AE1" s="817"/>
      <c r="AF1" s="817"/>
      <c r="AG1" s="817"/>
      <c r="AH1" s="817"/>
      <c r="AI1" s="817"/>
      <c r="AJ1" s="817"/>
      <c r="AK1" s="817"/>
      <c r="AL1" s="817"/>
      <c r="AM1" s="817"/>
      <c r="AN1" s="817"/>
      <c r="AO1" s="817"/>
      <c r="AP1" s="817"/>
      <c r="AQ1" s="817"/>
      <c r="AR1" s="817"/>
      <c r="AS1" s="817"/>
      <c r="AT1" s="817"/>
      <c r="AU1" s="817"/>
      <c r="AV1" s="818"/>
      <c r="AW1" s="817"/>
      <c r="AX1" s="817"/>
      <c r="AY1" s="817"/>
      <c r="AZ1" s="817"/>
      <c r="BA1" s="817"/>
      <c r="BB1" s="817"/>
      <c r="BC1" s="817"/>
      <c r="BE1" s="817"/>
      <c r="BF1" s="817"/>
      <c r="BG1" s="817"/>
      <c r="BH1" s="817"/>
      <c r="BI1" s="817"/>
      <c r="BJ1" s="817"/>
      <c r="BK1" s="817"/>
      <c r="BM1" s="817"/>
      <c r="BN1" s="817"/>
      <c r="BO1" s="817"/>
      <c r="BP1" s="817"/>
      <c r="BQ1" s="817"/>
      <c r="BR1" s="817"/>
      <c r="BS1" s="817"/>
      <c r="BU1" s="817"/>
      <c r="BV1" s="817"/>
      <c r="BW1" s="817"/>
      <c r="BX1" s="817"/>
      <c r="BY1" s="817"/>
      <c r="BZ1" s="817"/>
      <c r="CA1" s="817"/>
    </row>
    <row r="2" spans="1:80" s="821" customFormat="1" ht="15.6">
      <c r="A2" s="814" t="s">
        <v>99</v>
      </c>
      <c r="B2" s="815" t="s">
        <v>296</v>
      </c>
      <c r="C2" s="816"/>
      <c r="D2" s="817"/>
      <c r="E2" s="817"/>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20"/>
      <c r="BJ2" s="817"/>
      <c r="BK2" s="817"/>
      <c r="BL2" s="817"/>
      <c r="BM2" s="817"/>
      <c r="BN2" s="817"/>
      <c r="BO2" s="817"/>
      <c r="BP2" s="817"/>
      <c r="BQ2" s="817"/>
      <c r="BR2" s="817"/>
      <c r="BS2" s="817"/>
      <c r="BT2" s="817"/>
      <c r="BU2" s="817"/>
      <c r="BV2" s="817"/>
      <c r="BW2" s="817"/>
      <c r="BX2" s="817"/>
      <c r="BY2" s="817"/>
      <c r="BZ2" s="817"/>
      <c r="CA2" s="817"/>
      <c r="CB2" s="817"/>
    </row>
    <row r="3" spans="1:80" ht="15.6">
      <c r="A3" s="822" t="s">
        <v>1993</v>
      </c>
      <c r="B3" s="822"/>
      <c r="C3" s="822"/>
      <c r="D3" s="822"/>
      <c r="E3" s="822"/>
      <c r="F3" s="817"/>
      <c r="G3" s="817"/>
      <c r="H3" s="817"/>
      <c r="I3" s="817"/>
      <c r="J3" s="817"/>
      <c r="K3" s="817"/>
      <c r="L3" s="817"/>
      <c r="M3" s="817"/>
      <c r="N3" s="817"/>
      <c r="O3" s="817"/>
      <c r="P3" s="817"/>
      <c r="Q3" s="823"/>
      <c r="R3" s="823"/>
      <c r="S3" s="823"/>
      <c r="T3" s="823"/>
      <c r="U3" s="1268"/>
      <c r="V3" s="1268"/>
      <c r="W3" s="1268"/>
      <c r="X3" s="1268"/>
      <c r="Y3" s="817"/>
      <c r="Z3" s="817"/>
      <c r="AA3" s="817"/>
      <c r="AB3" s="817"/>
    </row>
    <row r="4" spans="1:80" ht="10.199999999999999" customHeight="1" thickBot="1">
      <c r="A4" s="822"/>
      <c r="B4" s="822"/>
      <c r="C4" s="824"/>
      <c r="D4" s="822"/>
      <c r="F4" s="817"/>
      <c r="G4" s="817"/>
      <c r="H4" s="817"/>
      <c r="I4" s="817"/>
      <c r="J4" s="817"/>
      <c r="K4" s="817"/>
      <c r="L4" s="817"/>
      <c r="M4" s="817"/>
      <c r="N4" s="817"/>
      <c r="O4" s="817"/>
      <c r="P4" s="1269" t="s">
        <v>424</v>
      </c>
      <c r="Q4" s="1269"/>
      <c r="R4" s="1269"/>
      <c r="S4" s="1269"/>
      <c r="T4" s="825"/>
      <c r="U4" s="817"/>
      <c r="V4" s="817"/>
      <c r="W4" s="817"/>
      <c r="X4" s="817"/>
      <c r="Y4" s="817"/>
      <c r="Z4" s="817"/>
      <c r="AA4" s="817"/>
      <c r="AB4" s="817"/>
    </row>
    <row r="5" spans="1:80" ht="15" hidden="1" thickBot="1">
      <c r="A5" s="817"/>
      <c r="B5" s="817"/>
      <c r="C5" s="817"/>
      <c r="D5" s="817"/>
      <c r="E5" s="826"/>
      <c r="F5" s="826"/>
      <c r="G5" s="826"/>
      <c r="H5" s="826"/>
      <c r="I5" s="826"/>
      <c r="J5" s="826"/>
      <c r="K5" s="826"/>
      <c r="L5" s="826"/>
      <c r="M5" s="826"/>
      <c r="N5" s="826"/>
      <c r="O5" s="826"/>
      <c r="P5" s="827" t="s">
        <v>425</v>
      </c>
      <c r="Q5" s="827" t="s">
        <v>426</v>
      </c>
      <c r="R5" s="827" t="s">
        <v>427</v>
      </c>
      <c r="S5" s="828" t="s">
        <v>428</v>
      </c>
      <c r="T5" s="829"/>
    </row>
    <row r="6" spans="1:80" ht="42.45" customHeight="1" thickBot="1">
      <c r="A6" s="830"/>
      <c r="B6" s="1270" t="s">
        <v>429</v>
      </c>
      <c r="C6" s="1270" t="s">
        <v>1785</v>
      </c>
      <c r="D6" s="1272" t="s">
        <v>430</v>
      </c>
      <c r="E6" s="1262" t="s">
        <v>431</v>
      </c>
      <c r="F6" s="1262" t="s">
        <v>432</v>
      </c>
      <c r="G6" s="1262" t="s">
        <v>433</v>
      </c>
      <c r="H6" s="1262" t="s">
        <v>434</v>
      </c>
      <c r="I6" s="1262" t="s">
        <v>435</v>
      </c>
      <c r="J6" s="1262" t="s">
        <v>436</v>
      </c>
      <c r="K6" s="1262" t="s">
        <v>437</v>
      </c>
      <c r="L6" s="1264" t="s">
        <v>1949</v>
      </c>
      <c r="M6" s="1264" t="s">
        <v>438</v>
      </c>
      <c r="N6" s="1264" t="s">
        <v>1786</v>
      </c>
      <c r="O6" s="1266" t="s">
        <v>439</v>
      </c>
      <c r="P6" s="1259" t="s">
        <v>440</v>
      </c>
      <c r="Q6" s="1260"/>
      <c r="R6" s="1260"/>
      <c r="S6" s="1261"/>
      <c r="T6" s="1253" t="s">
        <v>441</v>
      </c>
      <c r="U6" s="1254"/>
      <c r="V6" s="1254"/>
      <c r="W6" s="1255"/>
      <c r="X6" s="1253" t="s">
        <v>1787</v>
      </c>
      <c r="Y6" s="1254"/>
      <c r="Z6" s="1254"/>
      <c r="AA6" s="1255"/>
      <c r="AB6" s="1253" t="s">
        <v>442</v>
      </c>
      <c r="AC6" s="1254"/>
      <c r="AD6" s="1254"/>
      <c r="AE6" s="1255"/>
      <c r="AF6" s="1253" t="s">
        <v>1968</v>
      </c>
      <c r="AG6" s="1254"/>
      <c r="AH6" s="1254"/>
      <c r="AI6" s="1255"/>
      <c r="AJ6" s="1253" t="s">
        <v>443</v>
      </c>
      <c r="AK6" s="1254"/>
      <c r="AL6" s="1254"/>
      <c r="AM6" s="1255"/>
      <c r="AN6" s="1253" t="s">
        <v>444</v>
      </c>
      <c r="AO6" s="1254"/>
      <c r="AP6" s="1254"/>
      <c r="AQ6" s="1255"/>
      <c r="AR6" s="1253" t="s">
        <v>445</v>
      </c>
      <c r="AS6" s="1254"/>
      <c r="AT6" s="1254"/>
      <c r="AU6" s="1255"/>
      <c r="AV6" s="1253" t="s">
        <v>446</v>
      </c>
      <c r="AW6" s="1254"/>
      <c r="AX6" s="1254"/>
      <c r="AY6" s="1255"/>
      <c r="AZ6" s="817"/>
      <c r="BA6" s="817"/>
    </row>
    <row r="7" spans="1:80" s="839" customFormat="1" ht="34.200000000000003" customHeight="1" thickBot="1">
      <c r="A7" s="830"/>
      <c r="B7" s="1271"/>
      <c r="C7" s="1271"/>
      <c r="D7" s="1273"/>
      <c r="E7" s="1263"/>
      <c r="F7" s="1263"/>
      <c r="G7" s="1263"/>
      <c r="H7" s="1263"/>
      <c r="I7" s="1263"/>
      <c r="J7" s="1263"/>
      <c r="K7" s="1263"/>
      <c r="L7" s="1265"/>
      <c r="M7" s="1265"/>
      <c r="N7" s="1265"/>
      <c r="O7" s="1267"/>
      <c r="P7" s="831" t="s">
        <v>217</v>
      </c>
      <c r="Q7" s="832" t="s">
        <v>218</v>
      </c>
      <c r="R7" s="832" t="s">
        <v>219</v>
      </c>
      <c r="S7" s="833" t="s">
        <v>220</v>
      </c>
      <c r="T7" s="834" t="s">
        <v>217</v>
      </c>
      <c r="U7" s="832" t="s">
        <v>218</v>
      </c>
      <c r="V7" s="832" t="s">
        <v>219</v>
      </c>
      <c r="W7" s="835" t="s">
        <v>220</v>
      </c>
      <c r="X7" s="834" t="s">
        <v>217</v>
      </c>
      <c r="Y7" s="832" t="s">
        <v>218</v>
      </c>
      <c r="Z7" s="832" t="s">
        <v>219</v>
      </c>
      <c r="AA7" s="835" t="s">
        <v>220</v>
      </c>
      <c r="AB7" s="834" t="s">
        <v>217</v>
      </c>
      <c r="AC7" s="832" t="s">
        <v>218</v>
      </c>
      <c r="AD7" s="832" t="s">
        <v>219</v>
      </c>
      <c r="AE7" s="835" t="s">
        <v>220</v>
      </c>
      <c r="AF7" s="836" t="s">
        <v>217</v>
      </c>
      <c r="AG7" s="837" t="s">
        <v>218</v>
      </c>
      <c r="AH7" s="837" t="s">
        <v>219</v>
      </c>
      <c r="AI7" s="838" t="s">
        <v>220</v>
      </c>
      <c r="AJ7" s="834" t="s">
        <v>217</v>
      </c>
      <c r="AK7" s="832" t="s">
        <v>218</v>
      </c>
      <c r="AL7" s="832" t="s">
        <v>219</v>
      </c>
      <c r="AM7" s="835" t="s">
        <v>220</v>
      </c>
      <c r="AN7" s="836" t="s">
        <v>217</v>
      </c>
      <c r="AO7" s="837" t="s">
        <v>218</v>
      </c>
      <c r="AP7" s="837" t="s">
        <v>219</v>
      </c>
      <c r="AQ7" s="838" t="s">
        <v>220</v>
      </c>
      <c r="AR7" s="834" t="s">
        <v>217</v>
      </c>
      <c r="AS7" s="832" t="s">
        <v>218</v>
      </c>
      <c r="AT7" s="832" t="s">
        <v>219</v>
      </c>
      <c r="AU7" s="835" t="s">
        <v>220</v>
      </c>
      <c r="AV7" s="834" t="s">
        <v>217</v>
      </c>
      <c r="AW7" s="832" t="s">
        <v>218</v>
      </c>
      <c r="AX7" s="832" t="s">
        <v>219</v>
      </c>
      <c r="AY7" s="835" t="s">
        <v>220</v>
      </c>
    </row>
    <row r="8" spans="1:80" s="852" customFormat="1" ht="15.6">
      <c r="A8" s="830"/>
      <c r="B8" s="840" t="s">
        <v>1788</v>
      </c>
      <c r="C8" s="840" t="s">
        <v>26</v>
      </c>
      <c r="D8" s="1256" t="s">
        <v>217</v>
      </c>
      <c r="E8" s="841">
        <v>389260</v>
      </c>
      <c r="F8" s="841">
        <v>1756054</v>
      </c>
      <c r="G8" s="841">
        <v>1891288</v>
      </c>
      <c r="H8" s="871">
        <v>2000000</v>
      </c>
      <c r="I8" s="872">
        <v>2000000</v>
      </c>
      <c r="J8" s="841">
        <v>2000000</v>
      </c>
      <c r="K8" s="871">
        <v>2000000</v>
      </c>
      <c r="L8" s="842">
        <v>44409</v>
      </c>
      <c r="M8" s="842">
        <v>45992</v>
      </c>
      <c r="N8" s="843" t="s">
        <v>1789</v>
      </c>
      <c r="O8" s="844">
        <v>0.8</v>
      </c>
      <c r="P8" s="1131">
        <f t="shared" ref="P8:P29" si="0">$O8*$O$41+(1-$O8)*$P$41</f>
        <v>0.45599999999999996</v>
      </c>
      <c r="Q8" s="1131">
        <f t="shared" ref="Q8:Q29" si="1">$O8*$O$42+(1-$O8)*$P$42</f>
        <v>0.1396</v>
      </c>
      <c r="R8" s="1131">
        <f t="shared" ref="R8:R29" si="2">$O8*$O$43+(1-$O8)*$P$43</f>
        <v>0.32080000000000003</v>
      </c>
      <c r="S8" s="1131">
        <f t="shared" ref="S8:S29" si="3">$O8*$O$44+(1-$O8)*$P$44</f>
        <v>8.359999999999998E-2</v>
      </c>
      <c r="T8" s="845">
        <v>183242.78</v>
      </c>
      <c r="U8" s="846">
        <v>56094.19</v>
      </c>
      <c r="V8" s="846">
        <v>128911.62</v>
      </c>
      <c r="W8" s="847">
        <v>33599.629999999997</v>
      </c>
      <c r="X8" s="845">
        <v>6350</v>
      </c>
      <c r="Y8" s="848">
        <v>0</v>
      </c>
      <c r="Z8" s="848">
        <v>0</v>
      </c>
      <c r="AA8" s="847">
        <v>0</v>
      </c>
      <c r="AB8" s="849">
        <v>204158.98250000001</v>
      </c>
      <c r="AC8" s="850">
        <v>3230.92</v>
      </c>
      <c r="AD8" s="850">
        <v>10312</v>
      </c>
      <c r="AE8" s="851">
        <v>14500</v>
      </c>
      <c r="AF8" s="849">
        <v>212627.511</v>
      </c>
      <c r="AG8" s="850">
        <v>3262.3468000000003</v>
      </c>
      <c r="AH8" s="850">
        <v>10312</v>
      </c>
      <c r="AI8" s="851">
        <v>17500</v>
      </c>
      <c r="AJ8" s="849">
        <v>194108</v>
      </c>
      <c r="AK8" s="850">
        <v>27550.397099999998</v>
      </c>
      <c r="AL8" s="850">
        <v>16801</v>
      </c>
      <c r="AM8" s="851">
        <v>15507.00941555612</v>
      </c>
      <c r="AN8" s="849">
        <v>196169</v>
      </c>
      <c r="AO8" s="850">
        <v>21255.404200000001</v>
      </c>
      <c r="AP8" s="850">
        <v>17305</v>
      </c>
      <c r="AQ8" s="851">
        <v>15930.813776642466</v>
      </c>
      <c r="AR8" s="849">
        <v>202673</v>
      </c>
      <c r="AS8" s="850">
        <v>21954.416099999999</v>
      </c>
      <c r="AT8" s="850">
        <v>17825</v>
      </c>
      <c r="AU8" s="851">
        <v>16381.670092401855</v>
      </c>
      <c r="AV8" s="849">
        <v>203752</v>
      </c>
      <c r="AW8" s="850">
        <v>22721.391599999999</v>
      </c>
      <c r="AX8" s="850">
        <v>18360</v>
      </c>
      <c r="AY8" s="851">
        <v>16873.566937772699</v>
      </c>
    </row>
    <row r="9" spans="1:80" s="852" customFormat="1" ht="15.6">
      <c r="A9" s="830"/>
      <c r="B9" s="853" t="s">
        <v>1790</v>
      </c>
      <c r="C9" s="853" t="s">
        <v>23</v>
      </c>
      <c r="D9" s="1257"/>
      <c r="E9" s="854">
        <v>657000</v>
      </c>
      <c r="F9" s="854">
        <v>3236740.1493472499</v>
      </c>
      <c r="G9" s="854">
        <v>6759536.023035761</v>
      </c>
      <c r="H9" s="854">
        <v>8647763</v>
      </c>
      <c r="I9" s="854">
        <v>8600920</v>
      </c>
      <c r="J9" s="854">
        <v>8567403</v>
      </c>
      <c r="K9" s="854">
        <v>8422519</v>
      </c>
      <c r="L9" s="855">
        <v>44378</v>
      </c>
      <c r="M9" s="855">
        <v>45992</v>
      </c>
      <c r="N9" s="843" t="s">
        <v>1789</v>
      </c>
      <c r="O9" s="856">
        <v>1</v>
      </c>
      <c r="P9" s="1131">
        <f t="shared" si="0"/>
        <v>0.44400000000000001</v>
      </c>
      <c r="Q9" s="1131">
        <f t="shared" si="1"/>
        <v>0.155</v>
      </c>
      <c r="R9" s="1131">
        <f t="shared" si="2"/>
        <v>0.40100000000000002</v>
      </c>
      <c r="S9" s="1131">
        <f t="shared" si="3"/>
        <v>0</v>
      </c>
      <c r="T9" s="857">
        <v>299592.01</v>
      </c>
      <c r="U9" s="858">
        <v>91710.88</v>
      </c>
      <c r="V9" s="858">
        <v>210763.51999999999</v>
      </c>
      <c r="W9" s="858">
        <v>54933.62</v>
      </c>
      <c r="X9" s="857">
        <v>5702</v>
      </c>
      <c r="Y9" s="858">
        <v>0</v>
      </c>
      <c r="Z9" s="858">
        <v>0</v>
      </c>
      <c r="AA9" s="859">
        <v>0</v>
      </c>
      <c r="AB9" s="860">
        <v>414585.7414</v>
      </c>
      <c r="AC9" s="858">
        <v>3205.09</v>
      </c>
      <c r="AD9" s="858">
        <v>23758</v>
      </c>
      <c r="AE9" s="859">
        <v>0</v>
      </c>
      <c r="AF9" s="860">
        <v>725585.43530000001</v>
      </c>
      <c r="AG9" s="858">
        <v>4643.1436000000003</v>
      </c>
      <c r="AH9" s="858">
        <v>23758</v>
      </c>
      <c r="AI9" s="859">
        <v>0</v>
      </c>
      <c r="AJ9" s="860">
        <v>852684</v>
      </c>
      <c r="AK9" s="858">
        <v>4737.3017</v>
      </c>
      <c r="AL9" s="858">
        <v>16801</v>
      </c>
      <c r="AM9" s="859">
        <v>0</v>
      </c>
      <c r="AN9" s="860">
        <v>863664</v>
      </c>
      <c r="AO9" s="858">
        <v>4928.8293000000003</v>
      </c>
      <c r="AP9" s="858">
        <v>17305</v>
      </c>
      <c r="AQ9" s="859">
        <v>0</v>
      </c>
      <c r="AR9" s="860">
        <v>884288</v>
      </c>
      <c r="AS9" s="858">
        <v>4983.3634000000002</v>
      </c>
      <c r="AT9" s="858">
        <v>17825</v>
      </c>
      <c r="AU9" s="859">
        <v>0</v>
      </c>
      <c r="AV9" s="860">
        <v>872245</v>
      </c>
      <c r="AW9" s="858">
        <v>5131.7831999999999</v>
      </c>
      <c r="AX9" s="858">
        <v>18360</v>
      </c>
      <c r="AY9" s="859">
        <v>0</v>
      </c>
    </row>
    <row r="10" spans="1:80" s="852" customFormat="1" ht="15.6">
      <c r="A10" s="830"/>
      <c r="B10" s="853" t="s">
        <v>1791</v>
      </c>
      <c r="C10" s="853" t="s">
        <v>23</v>
      </c>
      <c r="D10" s="1257"/>
      <c r="E10" s="854">
        <v>596500</v>
      </c>
      <c r="F10" s="854">
        <v>1895840.0211999998</v>
      </c>
      <c r="G10" s="854">
        <v>2545540.9145490993</v>
      </c>
      <c r="H10" s="854">
        <v>3093053</v>
      </c>
      <c r="I10" s="854">
        <v>3156096</v>
      </c>
      <c r="J10" s="854">
        <v>3103547</v>
      </c>
      <c r="K10" s="854">
        <v>3345983</v>
      </c>
      <c r="L10" s="855">
        <v>44378</v>
      </c>
      <c r="M10" s="855">
        <v>45992</v>
      </c>
      <c r="N10" s="843" t="s">
        <v>1789</v>
      </c>
      <c r="O10" s="856">
        <v>0.8</v>
      </c>
      <c r="P10" s="1131">
        <f t="shared" si="0"/>
        <v>0.45599999999999996</v>
      </c>
      <c r="Q10" s="1131">
        <f t="shared" si="1"/>
        <v>0.1396</v>
      </c>
      <c r="R10" s="1131">
        <f t="shared" si="2"/>
        <v>0.32080000000000003</v>
      </c>
      <c r="S10" s="1131">
        <f t="shared" si="3"/>
        <v>8.359999999999998E-2</v>
      </c>
      <c r="T10" s="861">
        <v>272003.99</v>
      </c>
      <c r="U10" s="858">
        <v>83265.679999999993</v>
      </c>
      <c r="V10" s="858">
        <v>191355.29</v>
      </c>
      <c r="W10" s="858">
        <v>49875.040000000001</v>
      </c>
      <c r="X10" s="861">
        <v>0</v>
      </c>
      <c r="Y10" s="858">
        <v>0</v>
      </c>
      <c r="Z10" s="858">
        <v>0</v>
      </c>
      <c r="AA10" s="859">
        <v>0</v>
      </c>
      <c r="AB10" s="860">
        <v>378930.21120000002</v>
      </c>
      <c r="AC10" s="858">
        <v>2424.54</v>
      </c>
      <c r="AD10" s="858">
        <v>11132</v>
      </c>
      <c r="AE10" s="859">
        <v>42500</v>
      </c>
      <c r="AF10" s="860">
        <v>493180.25689999998</v>
      </c>
      <c r="AG10" s="858">
        <v>2627.5735999999997</v>
      </c>
      <c r="AH10" s="858">
        <v>11132</v>
      </c>
      <c r="AI10" s="859">
        <v>48000</v>
      </c>
      <c r="AJ10" s="860">
        <v>487179</v>
      </c>
      <c r="AK10" s="858">
        <v>2956.2116999999998</v>
      </c>
      <c r="AL10" s="858">
        <v>16801</v>
      </c>
      <c r="AM10" s="859">
        <v>68890.392373570707</v>
      </c>
      <c r="AN10" s="860">
        <v>521173</v>
      </c>
      <c r="AO10" s="858">
        <v>3102.4593</v>
      </c>
      <c r="AP10" s="858">
        <v>17305</v>
      </c>
      <c r="AQ10" s="859">
        <v>70337.888409920633</v>
      </c>
      <c r="AR10" s="860">
        <v>524565</v>
      </c>
      <c r="AS10" s="858">
        <v>3158.9634000000001</v>
      </c>
      <c r="AT10" s="858">
        <v>17825</v>
      </c>
      <c r="AU10" s="859">
        <v>71969.131560544833</v>
      </c>
      <c r="AV10" s="860">
        <v>536129</v>
      </c>
      <c r="AW10" s="858">
        <v>3348.1732000000002</v>
      </c>
      <c r="AX10" s="858">
        <v>18360</v>
      </c>
      <c r="AY10" s="859">
        <v>73804.226039472545</v>
      </c>
    </row>
    <row r="11" spans="1:80" s="852" customFormat="1" ht="15.6">
      <c r="A11" s="830"/>
      <c r="B11" s="853" t="s">
        <v>1792</v>
      </c>
      <c r="C11" s="853" t="s">
        <v>23</v>
      </c>
      <c r="D11" s="1257"/>
      <c r="E11" s="854">
        <v>0</v>
      </c>
      <c r="F11" s="854">
        <v>348879.24525600998</v>
      </c>
      <c r="G11" s="854">
        <v>3409050.9362834706</v>
      </c>
      <c r="H11" s="854">
        <v>10466573</v>
      </c>
      <c r="I11" s="854">
        <v>16405208</v>
      </c>
      <c r="J11" s="854">
        <v>13310024</v>
      </c>
      <c r="K11" s="854">
        <v>16637530</v>
      </c>
      <c r="L11" s="855">
        <v>44166</v>
      </c>
      <c r="M11" s="855">
        <v>46113</v>
      </c>
      <c r="N11" s="843" t="s">
        <v>1789</v>
      </c>
      <c r="O11" s="856">
        <v>1</v>
      </c>
      <c r="P11" s="1131">
        <f t="shared" si="0"/>
        <v>0.44400000000000001</v>
      </c>
      <c r="Q11" s="1131">
        <f t="shared" si="1"/>
        <v>0.155</v>
      </c>
      <c r="R11" s="1131">
        <f t="shared" si="2"/>
        <v>0.40100000000000002</v>
      </c>
      <c r="S11" s="1131">
        <f t="shared" si="3"/>
        <v>0</v>
      </c>
      <c r="T11" s="861">
        <v>0</v>
      </c>
      <c r="U11" s="858">
        <v>0</v>
      </c>
      <c r="V11" s="858">
        <v>0</v>
      </c>
      <c r="W11" s="858">
        <v>0</v>
      </c>
      <c r="X11" s="857">
        <v>55502</v>
      </c>
      <c r="Y11" s="858">
        <v>0</v>
      </c>
      <c r="Z11" s="858">
        <v>0</v>
      </c>
      <c r="AA11" s="859">
        <v>0</v>
      </c>
      <c r="AB11" s="860">
        <v>258877.79454</v>
      </c>
      <c r="AC11" s="858">
        <v>3528.1439999999998</v>
      </c>
      <c r="AD11" s="858">
        <v>2560</v>
      </c>
      <c r="AE11" s="859">
        <v>0</v>
      </c>
      <c r="AF11" s="860">
        <v>549023.18718999997</v>
      </c>
      <c r="AG11" s="858">
        <v>3014.2636000000002</v>
      </c>
      <c r="AH11" s="858">
        <v>2560</v>
      </c>
      <c r="AI11" s="859">
        <v>0</v>
      </c>
      <c r="AJ11" s="860">
        <v>1098951</v>
      </c>
      <c r="AK11" s="858">
        <v>13729.198499999999</v>
      </c>
      <c r="AL11" s="858">
        <v>84005</v>
      </c>
      <c r="AM11" s="859">
        <v>0</v>
      </c>
      <c r="AN11" s="860">
        <v>1554620</v>
      </c>
      <c r="AO11" s="858">
        <v>16207.7065</v>
      </c>
      <c r="AP11" s="858">
        <v>86525</v>
      </c>
      <c r="AQ11" s="859">
        <v>0</v>
      </c>
      <c r="AR11" s="860">
        <v>1319041</v>
      </c>
      <c r="AS11" s="858">
        <v>15584.316999999999</v>
      </c>
      <c r="AT11" s="858">
        <v>89125</v>
      </c>
      <c r="AU11" s="859">
        <v>0</v>
      </c>
      <c r="AV11" s="860">
        <v>1576732</v>
      </c>
      <c r="AW11" s="858">
        <v>17258.536</v>
      </c>
      <c r="AX11" s="858">
        <v>91800</v>
      </c>
      <c r="AY11" s="859">
        <v>0</v>
      </c>
    </row>
    <row r="12" spans="1:80" s="852" customFormat="1" ht="15.6">
      <c r="A12" s="830"/>
      <c r="B12" s="853" t="s">
        <v>1793</v>
      </c>
      <c r="C12" s="853" t="s">
        <v>23</v>
      </c>
      <c r="D12" s="1257"/>
      <c r="E12" s="854">
        <v>0</v>
      </c>
      <c r="F12" s="854">
        <v>983491.50640107261</v>
      </c>
      <c r="G12" s="854">
        <v>8746903.3187967408</v>
      </c>
      <c r="H12" s="854">
        <v>16627662</v>
      </c>
      <c r="I12" s="854">
        <v>16423773</v>
      </c>
      <c r="J12" s="854">
        <v>12612048</v>
      </c>
      <c r="K12" s="854">
        <v>9510040</v>
      </c>
      <c r="L12" s="855">
        <v>44166</v>
      </c>
      <c r="M12" s="855">
        <v>46113</v>
      </c>
      <c r="N12" s="843" t="s">
        <v>1789</v>
      </c>
      <c r="O12" s="856">
        <v>0.8</v>
      </c>
      <c r="P12" s="1131">
        <f t="shared" si="0"/>
        <v>0.45599999999999996</v>
      </c>
      <c r="Q12" s="1131">
        <f t="shared" si="1"/>
        <v>0.1396</v>
      </c>
      <c r="R12" s="1131">
        <f t="shared" si="2"/>
        <v>0.32080000000000003</v>
      </c>
      <c r="S12" s="1131">
        <f t="shared" si="3"/>
        <v>8.359999999999998E-2</v>
      </c>
      <c r="T12" s="857">
        <v>0</v>
      </c>
      <c r="U12" s="858">
        <v>0</v>
      </c>
      <c r="V12" s="858">
        <v>0</v>
      </c>
      <c r="W12" s="858">
        <v>0</v>
      </c>
      <c r="X12" s="857">
        <v>54115</v>
      </c>
      <c r="Y12" s="858">
        <v>0</v>
      </c>
      <c r="Z12" s="858">
        <v>0</v>
      </c>
      <c r="AA12" s="859">
        <v>0</v>
      </c>
      <c r="AB12" s="860">
        <v>309521.22806000005</v>
      </c>
      <c r="AC12" s="858">
        <v>3690.4540000000002</v>
      </c>
      <c r="AD12" s="858">
        <v>4488</v>
      </c>
      <c r="AE12" s="859">
        <v>10000</v>
      </c>
      <c r="AF12" s="860">
        <v>1026672.51697</v>
      </c>
      <c r="AG12" s="858">
        <v>4834.6835999999994</v>
      </c>
      <c r="AH12" s="858">
        <v>5776</v>
      </c>
      <c r="AI12" s="859">
        <v>12500</v>
      </c>
      <c r="AJ12" s="860">
        <v>1825501</v>
      </c>
      <c r="AK12" s="858">
        <v>15099.208500000001</v>
      </c>
      <c r="AL12" s="858">
        <v>84005</v>
      </c>
      <c r="AM12" s="859">
        <v>48088.793505138383</v>
      </c>
      <c r="AN12" s="860">
        <v>1809371</v>
      </c>
      <c r="AO12" s="858">
        <v>15696.0365</v>
      </c>
      <c r="AP12" s="858">
        <v>86525</v>
      </c>
      <c r="AQ12" s="859">
        <v>49102.472976363206</v>
      </c>
      <c r="AR12" s="860">
        <v>1518599</v>
      </c>
      <c r="AS12" s="858">
        <v>14967.656999999999</v>
      </c>
      <c r="AT12" s="858">
        <v>89125</v>
      </c>
      <c r="AU12" s="859">
        <v>50243.940939685875</v>
      </c>
      <c r="AV12" s="860">
        <v>1233021</v>
      </c>
      <c r="AW12" s="858">
        <v>14596.685999999998</v>
      </c>
      <c r="AX12" s="858">
        <v>91800</v>
      </c>
      <c r="AY12" s="859">
        <v>51527.545764922143</v>
      </c>
    </row>
    <row r="13" spans="1:80" s="852" customFormat="1" ht="15.6">
      <c r="A13" s="830"/>
      <c r="B13" s="853" t="s">
        <v>1794</v>
      </c>
      <c r="C13" s="853" t="s">
        <v>352</v>
      </c>
      <c r="D13" s="1257"/>
      <c r="E13" s="854">
        <v>3847799</v>
      </c>
      <c r="F13" s="854">
        <v>1827419.39</v>
      </c>
      <c r="G13" s="854">
        <v>1827419.39</v>
      </c>
      <c r="H13" s="854">
        <v>4248447</v>
      </c>
      <c r="I13" s="854">
        <v>2798447</v>
      </c>
      <c r="J13" s="854">
        <v>2348447</v>
      </c>
      <c r="K13" s="854">
        <v>3998447</v>
      </c>
      <c r="L13" s="855">
        <v>43831</v>
      </c>
      <c r="M13" s="855">
        <v>45992</v>
      </c>
      <c r="N13" s="843" t="s">
        <v>1789</v>
      </c>
      <c r="O13" s="856">
        <v>0.8</v>
      </c>
      <c r="P13" s="1131">
        <f t="shared" si="0"/>
        <v>0.45599999999999996</v>
      </c>
      <c r="Q13" s="1131">
        <f t="shared" si="1"/>
        <v>0.1396</v>
      </c>
      <c r="R13" s="1131">
        <f t="shared" si="2"/>
        <v>0.32080000000000003</v>
      </c>
      <c r="S13" s="1131">
        <f t="shared" si="3"/>
        <v>8.359999999999998E-2</v>
      </c>
      <c r="T13" s="857">
        <v>2264376</v>
      </c>
      <c r="U13" s="857">
        <v>673726</v>
      </c>
      <c r="V13" s="857">
        <v>1590977</v>
      </c>
      <c r="W13" s="857">
        <v>538516</v>
      </c>
      <c r="X13" s="857">
        <v>3398696</v>
      </c>
      <c r="Y13" s="858">
        <v>55435.49</v>
      </c>
      <c r="Z13" s="858">
        <v>0</v>
      </c>
      <c r="AA13" s="859">
        <v>0</v>
      </c>
      <c r="AB13" s="860">
        <v>541052.96459999995</v>
      </c>
      <c r="AC13" s="858">
        <v>39561.760000000002</v>
      </c>
      <c r="AD13" s="858">
        <v>54324</v>
      </c>
      <c r="AE13" s="859">
        <v>2000</v>
      </c>
      <c r="AF13" s="860">
        <v>544228.29570000002</v>
      </c>
      <c r="AG13" s="858">
        <v>57180.876800000005</v>
      </c>
      <c r="AH13" s="858">
        <v>54324</v>
      </c>
      <c r="AI13" s="859">
        <v>2300</v>
      </c>
      <c r="AJ13" s="860">
        <v>773419.91839999997</v>
      </c>
      <c r="AK13" s="858">
        <v>78070.3217</v>
      </c>
      <c r="AL13" s="858">
        <v>49340</v>
      </c>
      <c r="AM13" s="859">
        <v>0</v>
      </c>
      <c r="AN13" s="860">
        <v>704430.3848</v>
      </c>
      <c r="AO13" s="858">
        <v>81027.252000000008</v>
      </c>
      <c r="AP13" s="858">
        <v>50819</v>
      </c>
      <c r="AQ13" s="859">
        <v>0</v>
      </c>
      <c r="AR13" s="860">
        <v>690688.00340000005</v>
      </c>
      <c r="AS13" s="858">
        <v>83615.113100000002</v>
      </c>
      <c r="AT13" s="858">
        <v>52345</v>
      </c>
      <c r="AU13" s="859">
        <v>0</v>
      </c>
      <c r="AV13" s="860">
        <v>773468.08050000004</v>
      </c>
      <c r="AW13" s="858">
        <v>87012.853600000002</v>
      </c>
      <c r="AX13" s="858">
        <v>53916</v>
      </c>
      <c r="AY13" s="859">
        <v>0</v>
      </c>
    </row>
    <row r="14" spans="1:80" s="852" customFormat="1" ht="15.6">
      <c r="A14" s="830"/>
      <c r="B14" s="853" t="s">
        <v>1795</v>
      </c>
      <c r="C14" s="853" t="s">
        <v>352</v>
      </c>
      <c r="D14" s="1257"/>
      <c r="E14" s="854">
        <v>5795123</v>
      </c>
      <c r="F14" s="854">
        <v>5998421.4199999999</v>
      </c>
      <c r="G14" s="854">
        <v>5998421.4199999999</v>
      </c>
      <c r="H14" s="854">
        <v>8149584</v>
      </c>
      <c r="I14" s="854">
        <v>9599584</v>
      </c>
      <c r="J14" s="854">
        <v>10049584</v>
      </c>
      <c r="K14" s="854">
        <v>8399584</v>
      </c>
      <c r="L14" s="855">
        <v>43831</v>
      </c>
      <c r="M14" s="855">
        <v>45992</v>
      </c>
      <c r="N14" s="843" t="s">
        <v>1789</v>
      </c>
      <c r="O14" s="856">
        <v>0.8</v>
      </c>
      <c r="P14" s="1131">
        <f t="shared" si="0"/>
        <v>0.45599999999999996</v>
      </c>
      <c r="Q14" s="1131">
        <f t="shared" si="1"/>
        <v>0.1396</v>
      </c>
      <c r="R14" s="1131">
        <f t="shared" si="2"/>
        <v>0.32080000000000003</v>
      </c>
      <c r="S14" s="1131">
        <f t="shared" si="3"/>
        <v>8.359999999999998E-2</v>
      </c>
      <c r="T14" s="857">
        <v>5775125</v>
      </c>
      <c r="U14" s="857">
        <v>1701692</v>
      </c>
      <c r="V14" s="857">
        <v>4098251</v>
      </c>
      <c r="W14" s="857">
        <v>913254</v>
      </c>
      <c r="X14" s="857">
        <v>2720365</v>
      </c>
      <c r="Y14" s="858">
        <v>77262.179999999993</v>
      </c>
      <c r="Z14" s="858">
        <v>0</v>
      </c>
      <c r="AA14" s="859">
        <v>0</v>
      </c>
      <c r="AB14" s="860">
        <v>1656823.09</v>
      </c>
      <c r="AC14" s="858">
        <v>48938.659999999996</v>
      </c>
      <c r="AD14" s="858">
        <v>106043</v>
      </c>
      <c r="AE14" s="859">
        <v>2000</v>
      </c>
      <c r="AF14" s="860">
        <v>2504911.3459999999</v>
      </c>
      <c r="AG14" s="858">
        <v>66711.805599999992</v>
      </c>
      <c r="AH14" s="858">
        <v>106043</v>
      </c>
      <c r="AI14" s="859">
        <v>2300</v>
      </c>
      <c r="AJ14" s="860">
        <v>1948559.9909999999</v>
      </c>
      <c r="AK14" s="858">
        <v>111497.23300000001</v>
      </c>
      <c r="AL14" s="858">
        <v>69246</v>
      </c>
      <c r="AM14" s="859">
        <v>0</v>
      </c>
      <c r="AN14" s="860">
        <v>2023829.5319999999</v>
      </c>
      <c r="AO14" s="858">
        <v>116717.75349999999</v>
      </c>
      <c r="AP14" s="858">
        <v>71322</v>
      </c>
      <c r="AQ14" s="859">
        <v>0</v>
      </c>
      <c r="AR14" s="860">
        <v>2071164.93</v>
      </c>
      <c r="AS14" s="858">
        <v>120698.7114</v>
      </c>
      <c r="AT14" s="858">
        <v>73462</v>
      </c>
      <c r="AU14" s="859">
        <v>0</v>
      </c>
      <c r="AV14" s="860">
        <v>1988109.2790000001</v>
      </c>
      <c r="AW14" s="858">
        <v>124422.36350000001</v>
      </c>
      <c r="AX14" s="858">
        <v>75666</v>
      </c>
      <c r="AY14" s="859">
        <v>0</v>
      </c>
    </row>
    <row r="15" spans="1:80" s="852" customFormat="1" ht="15.6">
      <c r="A15" s="830"/>
      <c r="B15" s="853" t="s">
        <v>1796</v>
      </c>
      <c r="C15" s="853" t="s">
        <v>352</v>
      </c>
      <c r="D15" s="1257"/>
      <c r="E15" s="854">
        <v>3512080</v>
      </c>
      <c r="F15" s="854">
        <v>5329159.5599999996</v>
      </c>
      <c r="G15" s="854">
        <v>5329159.5599999996</v>
      </c>
      <c r="H15" s="854">
        <v>5088827</v>
      </c>
      <c r="I15" s="854">
        <v>5088827</v>
      </c>
      <c r="J15" s="854">
        <v>5088827</v>
      </c>
      <c r="K15" s="854">
        <v>5088827</v>
      </c>
      <c r="L15" s="855">
        <v>43831</v>
      </c>
      <c r="M15" s="855">
        <v>45992</v>
      </c>
      <c r="N15" s="843" t="s">
        <v>1789</v>
      </c>
      <c r="O15" s="856">
        <v>0.8</v>
      </c>
      <c r="P15" s="1131">
        <f t="shared" si="0"/>
        <v>0.45599999999999996</v>
      </c>
      <c r="Q15" s="1131">
        <f t="shared" si="1"/>
        <v>0.1396</v>
      </c>
      <c r="R15" s="1131">
        <f t="shared" si="2"/>
        <v>0.32080000000000003</v>
      </c>
      <c r="S15" s="1131">
        <f t="shared" si="3"/>
        <v>8.359999999999998E-2</v>
      </c>
      <c r="T15" s="857">
        <v>4219608</v>
      </c>
      <c r="U15" s="857">
        <v>1248668</v>
      </c>
      <c r="V15" s="857">
        <v>2965058</v>
      </c>
      <c r="W15" s="857">
        <v>718769</v>
      </c>
      <c r="X15" s="857">
        <v>348861</v>
      </c>
      <c r="Y15" s="858">
        <v>51861.93</v>
      </c>
      <c r="Z15" s="858">
        <v>0</v>
      </c>
      <c r="AA15" s="859">
        <v>0</v>
      </c>
      <c r="AB15" s="860">
        <v>597326.57909999997</v>
      </c>
      <c r="AC15" s="858">
        <v>39377.659999999996</v>
      </c>
      <c r="AD15" s="858">
        <v>65371</v>
      </c>
      <c r="AE15" s="859">
        <v>2000</v>
      </c>
      <c r="AF15" s="860">
        <v>596202.69220000005</v>
      </c>
      <c r="AG15" s="858">
        <v>57017.996800000001</v>
      </c>
      <c r="AH15" s="858">
        <v>65371</v>
      </c>
      <c r="AI15" s="859">
        <v>2300</v>
      </c>
      <c r="AJ15" s="860">
        <v>930937.09820000001</v>
      </c>
      <c r="AK15" s="858">
        <v>76099.170700000002</v>
      </c>
      <c r="AL15" s="858">
        <v>48126</v>
      </c>
      <c r="AM15" s="859">
        <v>0</v>
      </c>
      <c r="AN15" s="860">
        <v>936223.06869999995</v>
      </c>
      <c r="AO15" s="858">
        <v>79385.409199999995</v>
      </c>
      <c r="AP15" s="858">
        <v>49569</v>
      </c>
      <c r="AQ15" s="859">
        <v>0</v>
      </c>
      <c r="AR15" s="860">
        <v>952815.11809999996</v>
      </c>
      <c r="AS15" s="858">
        <v>82021.25959999999</v>
      </c>
      <c r="AT15" s="858">
        <v>51057</v>
      </c>
      <c r="AU15" s="859">
        <v>0</v>
      </c>
      <c r="AV15" s="860">
        <v>955604.34250000003</v>
      </c>
      <c r="AW15" s="858">
        <v>84880.357900000003</v>
      </c>
      <c r="AX15" s="858">
        <v>52589</v>
      </c>
      <c r="AY15" s="859">
        <v>0</v>
      </c>
    </row>
    <row r="16" spans="1:80" s="852" customFormat="1" ht="15.6">
      <c r="A16" s="830"/>
      <c r="B16" s="853" t="s">
        <v>1797</v>
      </c>
      <c r="C16" s="853" t="s">
        <v>18</v>
      </c>
      <c r="D16" s="1257"/>
      <c r="E16" s="854">
        <v>120000</v>
      </c>
      <c r="F16" s="854">
        <v>1490351.43</v>
      </c>
      <c r="G16" s="854">
        <v>4230308.92</v>
      </c>
      <c r="H16" s="854">
        <v>6850516</v>
      </c>
      <c r="I16" s="854">
        <v>6897878</v>
      </c>
      <c r="J16" s="854">
        <v>6871777</v>
      </c>
      <c r="K16" s="854">
        <v>6919397</v>
      </c>
      <c r="L16" s="855">
        <v>44317</v>
      </c>
      <c r="M16" s="855">
        <v>45992</v>
      </c>
      <c r="N16" s="843" t="s">
        <v>1789</v>
      </c>
      <c r="O16" s="856">
        <v>0.8</v>
      </c>
      <c r="P16" s="1131">
        <f t="shared" si="0"/>
        <v>0.45599999999999996</v>
      </c>
      <c r="Q16" s="1131">
        <f t="shared" si="1"/>
        <v>0.1396</v>
      </c>
      <c r="R16" s="1131">
        <f t="shared" si="2"/>
        <v>0.32080000000000003</v>
      </c>
      <c r="S16" s="1131">
        <f t="shared" si="3"/>
        <v>8.359999999999998E-2</v>
      </c>
      <c r="T16" s="857">
        <v>107868.1</v>
      </c>
      <c r="U16" s="858">
        <v>25467.41</v>
      </c>
      <c r="V16" s="858">
        <v>58527.37</v>
      </c>
      <c r="W16" s="858">
        <v>15254.62</v>
      </c>
      <c r="X16" s="857">
        <v>38126</v>
      </c>
      <c r="Y16" s="858">
        <v>0</v>
      </c>
      <c r="Z16" s="858">
        <v>0</v>
      </c>
      <c r="AA16" s="859">
        <v>0</v>
      </c>
      <c r="AB16" s="860">
        <v>405358.34700000001</v>
      </c>
      <c r="AC16" s="858">
        <v>3088.2000000000003</v>
      </c>
      <c r="AD16" s="858">
        <v>8751</v>
      </c>
      <c r="AE16" s="859">
        <v>14500</v>
      </c>
      <c r="AF16" s="860">
        <v>748491.17209999997</v>
      </c>
      <c r="AG16" s="858">
        <v>3178.1071999999999</v>
      </c>
      <c r="AH16" s="858">
        <v>8751</v>
      </c>
      <c r="AI16" s="859">
        <v>17500</v>
      </c>
      <c r="AJ16" s="860">
        <v>896554</v>
      </c>
      <c r="AK16" s="858">
        <v>7352.4421000000002</v>
      </c>
      <c r="AL16" s="858">
        <v>16801</v>
      </c>
      <c r="AM16" s="859">
        <v>13793.075275928113</v>
      </c>
      <c r="AN16" s="860">
        <v>910924</v>
      </c>
      <c r="AO16" s="858">
        <v>7684.7394000000004</v>
      </c>
      <c r="AP16" s="858">
        <v>17305</v>
      </c>
      <c r="AQ16" s="859">
        <v>14143.717631838575</v>
      </c>
      <c r="AR16" s="860">
        <v>994640</v>
      </c>
      <c r="AS16" s="858">
        <v>7864.1314000000002</v>
      </c>
      <c r="AT16" s="858">
        <v>17825</v>
      </c>
      <c r="AU16" s="859">
        <v>14522.265901174265</v>
      </c>
      <c r="AV16" s="860">
        <v>978809</v>
      </c>
      <c r="AW16" s="858">
        <v>8168.0216</v>
      </c>
      <c r="AX16" s="858">
        <v>18360</v>
      </c>
      <c r="AY16" s="859">
        <v>14938.620389132804</v>
      </c>
    </row>
    <row r="17" spans="1:52" s="852" customFormat="1" ht="16.2" thickBot="1">
      <c r="A17" s="830"/>
      <c r="B17" s="862" t="s">
        <v>1798</v>
      </c>
      <c r="C17" s="862" t="s">
        <v>23</v>
      </c>
      <c r="D17" s="1258"/>
      <c r="E17" s="841">
        <v>85000</v>
      </c>
      <c r="F17" s="863">
        <v>1000000</v>
      </c>
      <c r="G17" s="864">
        <v>1000000</v>
      </c>
      <c r="H17" s="863">
        <v>1000000</v>
      </c>
      <c r="I17" s="863">
        <v>1000000</v>
      </c>
      <c r="J17" s="863">
        <v>1000000</v>
      </c>
      <c r="K17" s="863">
        <v>1000000</v>
      </c>
      <c r="L17" s="865">
        <v>44409</v>
      </c>
      <c r="M17" s="865">
        <v>45658</v>
      </c>
      <c r="N17" s="865" t="s">
        <v>1789</v>
      </c>
      <c r="O17" s="866">
        <v>0.8</v>
      </c>
      <c r="P17" s="1132">
        <f t="shared" si="0"/>
        <v>0.45599999999999996</v>
      </c>
      <c r="Q17" s="1132">
        <f t="shared" si="1"/>
        <v>0.1396</v>
      </c>
      <c r="R17" s="1132">
        <f t="shared" si="2"/>
        <v>0.32080000000000003</v>
      </c>
      <c r="S17" s="1133">
        <f t="shared" si="3"/>
        <v>8.359999999999998E-2</v>
      </c>
      <c r="T17" s="867">
        <v>38760</v>
      </c>
      <c r="U17" s="868">
        <v>11865.19</v>
      </c>
      <c r="V17" s="868">
        <v>27267.73</v>
      </c>
      <c r="W17" s="868">
        <v>7107.08</v>
      </c>
      <c r="X17" s="867">
        <v>14395</v>
      </c>
      <c r="Y17" s="868">
        <v>0</v>
      </c>
      <c r="Z17" s="868">
        <v>0</v>
      </c>
      <c r="AA17" s="869">
        <v>597</v>
      </c>
      <c r="AB17" s="870">
        <v>167641.7879</v>
      </c>
      <c r="AC17" s="868">
        <v>2883.35</v>
      </c>
      <c r="AD17" s="868">
        <v>5872</v>
      </c>
      <c r="AE17" s="869">
        <v>14500</v>
      </c>
      <c r="AF17" s="870">
        <v>170745.49840000001</v>
      </c>
      <c r="AG17" s="868">
        <v>2900.1968000000002</v>
      </c>
      <c r="AH17" s="868">
        <v>5872</v>
      </c>
      <c r="AI17" s="869">
        <v>17500</v>
      </c>
      <c r="AJ17" s="870">
        <v>151701</v>
      </c>
      <c r="AK17" s="868">
        <v>20101.6554</v>
      </c>
      <c r="AL17" s="868">
        <v>16801</v>
      </c>
      <c r="AM17" s="869">
        <v>15507.00941555612</v>
      </c>
      <c r="AN17" s="870">
        <v>154655</v>
      </c>
      <c r="AO17" s="868">
        <v>20969.744200000001</v>
      </c>
      <c r="AP17" s="868">
        <v>17305</v>
      </c>
      <c r="AQ17" s="869">
        <v>15930.813776642466</v>
      </c>
      <c r="AR17" s="870">
        <v>159898</v>
      </c>
      <c r="AS17" s="868">
        <v>21669.7261</v>
      </c>
      <c r="AT17" s="868">
        <v>17825</v>
      </c>
      <c r="AU17" s="869">
        <v>16381.670092401855</v>
      </c>
      <c r="AV17" s="870">
        <v>162498</v>
      </c>
      <c r="AW17" s="868">
        <v>22424.411599999999</v>
      </c>
      <c r="AX17" s="868">
        <v>18360</v>
      </c>
      <c r="AY17" s="869">
        <v>16873.566937772699</v>
      </c>
    </row>
    <row r="18" spans="1:52" s="852" customFormat="1" ht="15.6">
      <c r="A18" s="830"/>
      <c r="B18" s="840" t="s">
        <v>447</v>
      </c>
      <c r="C18" s="840" t="s">
        <v>18</v>
      </c>
      <c r="D18" s="1256" t="s">
        <v>219</v>
      </c>
      <c r="E18" s="871">
        <v>0</v>
      </c>
      <c r="F18" s="872">
        <v>1988742</v>
      </c>
      <c r="G18" s="841">
        <v>6135311</v>
      </c>
      <c r="H18" s="871">
        <v>5300000</v>
      </c>
      <c r="I18" s="872">
        <v>5300000</v>
      </c>
      <c r="J18" s="841">
        <v>5300000</v>
      </c>
      <c r="K18" s="871">
        <v>5300000</v>
      </c>
      <c r="L18" s="842">
        <v>44673</v>
      </c>
      <c r="M18" s="842">
        <v>46022</v>
      </c>
      <c r="N18" s="843" t="s">
        <v>1789</v>
      </c>
      <c r="O18" s="873">
        <v>0.8</v>
      </c>
      <c r="P18" s="1131">
        <f t="shared" si="0"/>
        <v>0.45599999999999996</v>
      </c>
      <c r="Q18" s="1131">
        <f t="shared" si="1"/>
        <v>0.1396</v>
      </c>
      <c r="R18" s="1131">
        <f t="shared" si="2"/>
        <v>0.32080000000000003</v>
      </c>
      <c r="S18" s="1131">
        <f t="shared" si="3"/>
        <v>8.359999999999998E-2</v>
      </c>
      <c r="T18" s="857">
        <v>0</v>
      </c>
      <c r="U18" s="874">
        <v>0</v>
      </c>
      <c r="V18" s="874">
        <v>0</v>
      </c>
      <c r="W18" s="875">
        <v>0</v>
      </c>
      <c r="X18" s="857">
        <v>0</v>
      </c>
      <c r="Y18" s="874">
        <v>0</v>
      </c>
      <c r="Z18" s="874">
        <v>0</v>
      </c>
      <c r="AA18" s="875">
        <v>0</v>
      </c>
      <c r="AB18" s="860">
        <v>325526</v>
      </c>
      <c r="AC18" s="850">
        <v>3950.6499999999996</v>
      </c>
      <c r="AD18" s="850">
        <v>36113</v>
      </c>
      <c r="AE18" s="851">
        <v>15000</v>
      </c>
      <c r="AF18" s="860">
        <v>402588</v>
      </c>
      <c r="AG18" s="850">
        <v>5453.8572000000004</v>
      </c>
      <c r="AH18" s="850">
        <v>36113</v>
      </c>
      <c r="AI18" s="851">
        <v>18000</v>
      </c>
      <c r="AJ18" s="876">
        <v>445821</v>
      </c>
      <c r="AK18" s="850">
        <v>6928.1320999999998</v>
      </c>
      <c r="AL18" s="850">
        <v>82141</v>
      </c>
      <c r="AM18" s="851">
        <v>13793.075275928113</v>
      </c>
      <c r="AN18" s="860">
        <v>481263</v>
      </c>
      <c r="AO18" s="850">
        <v>7228.2893999999997</v>
      </c>
      <c r="AP18" s="850">
        <v>84605</v>
      </c>
      <c r="AQ18" s="851">
        <v>14143.717631838575</v>
      </c>
      <c r="AR18" s="860">
        <v>509631</v>
      </c>
      <c r="AS18" s="850">
        <v>7416.6913999999997</v>
      </c>
      <c r="AT18" s="850">
        <v>87143</v>
      </c>
      <c r="AU18" s="851">
        <v>14522.265901174265</v>
      </c>
      <c r="AV18" s="860">
        <v>527216</v>
      </c>
      <c r="AW18" s="850">
        <v>7687.1016</v>
      </c>
      <c r="AX18" s="850">
        <v>89758</v>
      </c>
      <c r="AY18" s="851">
        <v>14938.620389132804</v>
      </c>
    </row>
    <row r="19" spans="1:52" s="852" customFormat="1" ht="16.2" thickBot="1">
      <c r="A19" s="830"/>
      <c r="B19" s="853" t="s">
        <v>448</v>
      </c>
      <c r="C19" s="853" t="s">
        <v>18</v>
      </c>
      <c r="D19" s="1257"/>
      <c r="E19" s="854">
        <v>7487999.9999503121</v>
      </c>
      <c r="F19" s="854">
        <v>13737599.9998812</v>
      </c>
      <c r="G19" s="854">
        <v>14042879.999944411</v>
      </c>
      <c r="H19" s="854">
        <v>4305792</v>
      </c>
      <c r="I19" s="854">
        <v>0</v>
      </c>
      <c r="J19" s="854">
        <v>0</v>
      </c>
      <c r="K19" s="854">
        <v>0</v>
      </c>
      <c r="L19" s="855">
        <v>44075</v>
      </c>
      <c r="M19" s="855">
        <v>45444</v>
      </c>
      <c r="N19" s="843" t="s">
        <v>1789</v>
      </c>
      <c r="O19" s="856">
        <v>1</v>
      </c>
      <c r="P19" s="1131">
        <f t="shared" si="0"/>
        <v>0.44400000000000001</v>
      </c>
      <c r="Q19" s="1131">
        <f t="shared" si="1"/>
        <v>0.155</v>
      </c>
      <c r="R19" s="1131">
        <f t="shared" si="2"/>
        <v>0.40100000000000002</v>
      </c>
      <c r="S19" s="1131">
        <f t="shared" si="3"/>
        <v>0</v>
      </c>
      <c r="T19" s="857">
        <v>386526.77076000004</v>
      </c>
      <c r="U19" s="858">
        <v>134936.14745000002</v>
      </c>
      <c r="V19" s="858">
        <v>349092.87179000006</v>
      </c>
      <c r="W19" s="859">
        <v>0</v>
      </c>
      <c r="X19" s="857">
        <v>23405</v>
      </c>
      <c r="Y19" s="858">
        <v>390.79</v>
      </c>
      <c r="Z19" s="858">
        <v>0</v>
      </c>
      <c r="AA19" s="859">
        <v>0</v>
      </c>
      <c r="AB19" s="860">
        <v>381996</v>
      </c>
      <c r="AC19" s="858">
        <v>16695.080000000002</v>
      </c>
      <c r="AD19" s="858">
        <v>291508</v>
      </c>
      <c r="AE19" s="859">
        <v>0</v>
      </c>
      <c r="AF19" s="860">
        <v>411089</v>
      </c>
      <c r="AG19" s="858">
        <v>14847.735999999999</v>
      </c>
      <c r="AH19" s="858">
        <v>291508</v>
      </c>
      <c r="AI19" s="859">
        <v>0</v>
      </c>
      <c r="AJ19" s="860">
        <v>327647</v>
      </c>
      <c r="AK19" s="858">
        <v>6786.0520999999999</v>
      </c>
      <c r="AL19" s="858">
        <v>218742</v>
      </c>
      <c r="AM19" s="859">
        <v>0</v>
      </c>
      <c r="AN19" s="877" t="s">
        <v>1799</v>
      </c>
      <c r="AO19" s="878"/>
      <c r="AP19" s="878">
        <v>0</v>
      </c>
      <c r="AQ19" s="879">
        <v>0</v>
      </c>
      <c r="AR19" s="877" t="s">
        <v>1800</v>
      </c>
      <c r="AS19" s="878"/>
      <c r="AT19" s="878">
        <v>0</v>
      </c>
      <c r="AU19" s="879">
        <v>0</v>
      </c>
      <c r="AV19" s="877" t="s">
        <v>1800</v>
      </c>
      <c r="AW19" s="878"/>
      <c r="AX19" s="878">
        <v>0</v>
      </c>
      <c r="AY19" s="879">
        <v>0</v>
      </c>
    </row>
    <row r="20" spans="1:52" s="852" customFormat="1" ht="15.6">
      <c r="A20" s="830"/>
      <c r="B20" s="853" t="s">
        <v>449</v>
      </c>
      <c r="C20" s="853" t="s">
        <v>23</v>
      </c>
      <c r="D20" s="1257"/>
      <c r="E20" s="854">
        <v>0</v>
      </c>
      <c r="F20" s="854">
        <v>14857972.300000001</v>
      </c>
      <c r="G20" s="854">
        <v>18889143.82</v>
      </c>
      <c r="H20" s="854">
        <v>17819947</v>
      </c>
      <c r="I20" s="854">
        <v>17896999</v>
      </c>
      <c r="J20" s="854">
        <v>17897000</v>
      </c>
      <c r="K20" s="854">
        <v>17897000</v>
      </c>
      <c r="L20" s="880">
        <v>44453</v>
      </c>
      <c r="M20" s="880">
        <v>46752</v>
      </c>
      <c r="N20" s="843" t="s">
        <v>1789</v>
      </c>
      <c r="O20" s="856">
        <v>1</v>
      </c>
      <c r="P20" s="1131">
        <f t="shared" si="0"/>
        <v>0.44400000000000001</v>
      </c>
      <c r="Q20" s="1131">
        <f t="shared" si="1"/>
        <v>0.155</v>
      </c>
      <c r="R20" s="1131">
        <f t="shared" si="2"/>
        <v>0.40100000000000002</v>
      </c>
      <c r="S20" s="1131">
        <f t="shared" si="3"/>
        <v>0</v>
      </c>
      <c r="T20" s="857">
        <v>0</v>
      </c>
      <c r="U20" s="858">
        <v>0</v>
      </c>
      <c r="V20" s="858">
        <v>0</v>
      </c>
      <c r="W20" s="859">
        <v>0</v>
      </c>
      <c r="X20" s="857">
        <v>0</v>
      </c>
      <c r="Y20" s="858">
        <v>0</v>
      </c>
      <c r="Z20" s="858">
        <v>0</v>
      </c>
      <c r="AA20" s="859">
        <v>0</v>
      </c>
      <c r="AB20" s="860">
        <v>346396</v>
      </c>
      <c r="AC20" s="858">
        <v>167639.30200000003</v>
      </c>
      <c r="AD20" s="858">
        <v>337247.93734</v>
      </c>
      <c r="AE20" s="859">
        <v>0</v>
      </c>
      <c r="AF20" s="860">
        <v>391569</v>
      </c>
      <c r="AG20" s="858">
        <v>220560.5386</v>
      </c>
      <c r="AH20" s="858">
        <v>337247.93734</v>
      </c>
      <c r="AI20" s="859">
        <v>0</v>
      </c>
      <c r="AJ20" s="876">
        <v>371614</v>
      </c>
      <c r="AK20" s="858">
        <v>523267.70270000002</v>
      </c>
      <c r="AL20" s="858">
        <v>2218169</v>
      </c>
      <c r="AM20" s="859">
        <v>0</v>
      </c>
      <c r="AN20" s="849">
        <v>380224</v>
      </c>
      <c r="AO20" s="858">
        <v>537745.1139</v>
      </c>
      <c r="AP20" s="858">
        <v>2244216</v>
      </c>
      <c r="AQ20" s="859">
        <v>0</v>
      </c>
      <c r="AR20" s="849">
        <v>393667</v>
      </c>
      <c r="AS20" s="858">
        <v>547350.56400000001</v>
      </c>
      <c r="AT20" s="858">
        <v>2709719</v>
      </c>
      <c r="AU20" s="859">
        <v>0</v>
      </c>
      <c r="AV20" s="849">
        <v>389029</v>
      </c>
      <c r="AW20" s="858">
        <v>557872.35580000002</v>
      </c>
      <c r="AX20" s="858">
        <v>2749013</v>
      </c>
      <c r="AY20" s="859">
        <v>0</v>
      </c>
    </row>
    <row r="21" spans="1:52" s="852" customFormat="1" ht="16.2" thickBot="1">
      <c r="A21" s="830"/>
      <c r="B21" s="862" t="s">
        <v>450</v>
      </c>
      <c r="C21" s="862" t="s">
        <v>18</v>
      </c>
      <c r="D21" s="1258"/>
      <c r="E21" s="863">
        <v>0</v>
      </c>
      <c r="F21" s="863">
        <v>1988742</v>
      </c>
      <c r="G21" s="863">
        <v>6135311</v>
      </c>
      <c r="H21" s="863">
        <v>4000000</v>
      </c>
      <c r="I21" s="863">
        <v>4000000</v>
      </c>
      <c r="J21" s="863">
        <v>4000000</v>
      </c>
      <c r="K21" s="863">
        <v>4000000</v>
      </c>
      <c r="L21" s="865">
        <v>44593</v>
      </c>
      <c r="M21" s="865">
        <v>45992</v>
      </c>
      <c r="N21" s="881" t="s">
        <v>1789</v>
      </c>
      <c r="O21" s="866">
        <v>0.8</v>
      </c>
      <c r="P21" s="1132">
        <f t="shared" si="0"/>
        <v>0.45599999999999996</v>
      </c>
      <c r="Q21" s="1132">
        <f t="shared" si="1"/>
        <v>0.1396</v>
      </c>
      <c r="R21" s="1132">
        <f t="shared" si="2"/>
        <v>0.32080000000000003</v>
      </c>
      <c r="S21" s="1133">
        <f t="shared" si="3"/>
        <v>8.359999999999998E-2</v>
      </c>
      <c r="T21" s="867">
        <v>0</v>
      </c>
      <c r="U21" s="868">
        <v>0</v>
      </c>
      <c r="V21" s="868">
        <v>0</v>
      </c>
      <c r="W21" s="869">
        <v>0</v>
      </c>
      <c r="X21" s="867">
        <v>0</v>
      </c>
      <c r="Y21" s="868">
        <v>0</v>
      </c>
      <c r="Z21" s="868">
        <v>0</v>
      </c>
      <c r="AA21" s="869">
        <v>0</v>
      </c>
      <c r="AB21" s="870">
        <v>336778</v>
      </c>
      <c r="AC21" s="868">
        <v>3952.4199999999996</v>
      </c>
      <c r="AD21" s="868">
        <v>36114</v>
      </c>
      <c r="AE21" s="869">
        <v>15000</v>
      </c>
      <c r="AF21" s="870">
        <v>414237</v>
      </c>
      <c r="AG21" s="868">
        <v>5453.8572000000004</v>
      </c>
      <c r="AH21" s="868">
        <v>36114</v>
      </c>
      <c r="AI21" s="869">
        <v>18000</v>
      </c>
      <c r="AJ21" s="870">
        <v>455695</v>
      </c>
      <c r="AK21" s="868">
        <v>6572.3921</v>
      </c>
      <c r="AL21" s="868">
        <v>61960</v>
      </c>
      <c r="AM21" s="869">
        <v>13793.075275928113</v>
      </c>
      <c r="AN21" s="870">
        <v>470079</v>
      </c>
      <c r="AO21" s="868">
        <v>6856.9394000000002</v>
      </c>
      <c r="AP21" s="868">
        <v>63820</v>
      </c>
      <c r="AQ21" s="869">
        <v>14143.717631838575</v>
      </c>
      <c r="AR21" s="870">
        <v>480079</v>
      </c>
      <c r="AS21" s="868">
        <v>7046.6414000000004</v>
      </c>
      <c r="AT21" s="868">
        <v>65734</v>
      </c>
      <c r="AU21" s="869">
        <v>14522.265901174265</v>
      </c>
      <c r="AV21" s="870">
        <v>477102</v>
      </c>
      <c r="AW21" s="868">
        <v>7301.0115999999998</v>
      </c>
      <c r="AX21" s="868">
        <v>67706</v>
      </c>
      <c r="AY21" s="869">
        <v>14938.620389132804</v>
      </c>
    </row>
    <row r="22" spans="1:52" s="852" customFormat="1" ht="15.6">
      <c r="A22" s="830"/>
      <c r="B22" s="840" t="s">
        <v>451</v>
      </c>
      <c r="C22" s="840" t="s">
        <v>23</v>
      </c>
      <c r="D22" s="1256" t="s">
        <v>220</v>
      </c>
      <c r="E22" s="871">
        <v>144325</v>
      </c>
      <c r="F22" s="841">
        <v>2053992</v>
      </c>
      <c r="G22" s="841">
        <v>4339776.0000000009</v>
      </c>
      <c r="H22" s="871">
        <v>3000000</v>
      </c>
      <c r="I22" s="871">
        <v>3000000</v>
      </c>
      <c r="J22" s="871">
        <v>3000000</v>
      </c>
      <c r="K22" s="871">
        <v>3000000</v>
      </c>
      <c r="L22" s="842">
        <v>44348</v>
      </c>
      <c r="M22" s="842">
        <v>45505</v>
      </c>
      <c r="N22" s="843" t="s">
        <v>1789</v>
      </c>
      <c r="O22" s="882">
        <v>0</v>
      </c>
      <c r="P22" s="1131">
        <f t="shared" si="0"/>
        <v>0.504</v>
      </c>
      <c r="Q22" s="1131">
        <f t="shared" si="1"/>
        <v>7.8E-2</v>
      </c>
      <c r="R22" s="1131">
        <f t="shared" si="2"/>
        <v>0</v>
      </c>
      <c r="S22" s="1131">
        <f t="shared" si="3"/>
        <v>0.41799999999999998</v>
      </c>
      <c r="T22" s="883">
        <v>56611.8</v>
      </c>
      <c r="U22" s="850">
        <v>8761.35</v>
      </c>
      <c r="V22" s="850">
        <v>0</v>
      </c>
      <c r="W22" s="851">
        <v>46951.850000000006</v>
      </c>
      <c r="X22" s="883">
        <v>6309</v>
      </c>
      <c r="Y22" s="850">
        <v>0</v>
      </c>
      <c r="Z22" s="850">
        <v>0</v>
      </c>
      <c r="AA22" s="851">
        <v>0</v>
      </c>
      <c r="AB22" s="876">
        <v>341833</v>
      </c>
      <c r="AC22" s="850">
        <v>15811.558000000001</v>
      </c>
      <c r="AD22" s="850">
        <v>0</v>
      </c>
      <c r="AE22" s="851">
        <v>310738</v>
      </c>
      <c r="AF22" s="876">
        <v>387006</v>
      </c>
      <c r="AG22" s="850">
        <v>20641.501700000001</v>
      </c>
      <c r="AH22" s="850">
        <v>0</v>
      </c>
      <c r="AI22" s="851">
        <v>320933</v>
      </c>
      <c r="AJ22" s="876">
        <v>367051</v>
      </c>
      <c r="AK22" s="850">
        <v>71813.972699999998</v>
      </c>
      <c r="AL22" s="850">
        <v>0</v>
      </c>
      <c r="AM22" s="851">
        <v>391389.75080365845</v>
      </c>
      <c r="AN22" s="849">
        <v>375661</v>
      </c>
      <c r="AO22" s="850">
        <v>73323.213499999998</v>
      </c>
      <c r="AP22" s="850">
        <v>0</v>
      </c>
      <c r="AQ22" s="851">
        <v>398861.42338075151</v>
      </c>
      <c r="AR22" s="849">
        <v>389104</v>
      </c>
      <c r="AS22" s="850">
        <v>74144.375199999995</v>
      </c>
      <c r="AT22" s="850">
        <v>0</v>
      </c>
      <c r="AU22" s="851">
        <v>407486.85667898145</v>
      </c>
      <c r="AV22" s="849">
        <v>384466</v>
      </c>
      <c r="AW22" s="850">
        <v>75058.296499999997</v>
      </c>
      <c r="AX22" s="850">
        <v>0</v>
      </c>
      <c r="AY22" s="851">
        <v>417307.63321808341</v>
      </c>
    </row>
    <row r="23" spans="1:52" s="852" customFormat="1" ht="15.6">
      <c r="A23" s="830"/>
      <c r="B23" s="853" t="s">
        <v>452</v>
      </c>
      <c r="C23" s="853" t="s">
        <v>18</v>
      </c>
      <c r="D23" s="1257"/>
      <c r="E23" s="854">
        <v>9862775.5620900001</v>
      </c>
      <c r="F23" s="854">
        <v>15333260.084340001</v>
      </c>
      <c r="G23" s="854">
        <v>18343224.52217</v>
      </c>
      <c r="H23" s="854">
        <v>15551303</v>
      </c>
      <c r="I23" s="854">
        <v>15551303</v>
      </c>
      <c r="J23" s="854">
        <v>15551303</v>
      </c>
      <c r="K23" s="854">
        <v>15551303</v>
      </c>
      <c r="L23" s="855">
        <v>44166</v>
      </c>
      <c r="M23" s="855">
        <v>45444</v>
      </c>
      <c r="N23" s="843" t="s">
        <v>1789</v>
      </c>
      <c r="O23" s="856">
        <v>0.4</v>
      </c>
      <c r="P23" s="1131">
        <f t="shared" si="0"/>
        <v>0.48</v>
      </c>
      <c r="Q23" s="1131">
        <f t="shared" si="1"/>
        <v>0.10880000000000001</v>
      </c>
      <c r="R23" s="1131">
        <f t="shared" si="2"/>
        <v>0.16040000000000001</v>
      </c>
      <c r="S23" s="1131">
        <f t="shared" si="3"/>
        <v>0.25079999999999997</v>
      </c>
      <c r="T23" s="857">
        <v>4203198.51</v>
      </c>
      <c r="U23" s="858">
        <v>977553.98999999987</v>
      </c>
      <c r="V23" s="858">
        <v>1441175.2299999995</v>
      </c>
      <c r="W23" s="859">
        <v>2253408.6999999997</v>
      </c>
      <c r="X23" s="857">
        <v>37405</v>
      </c>
      <c r="Y23" s="858">
        <v>390.79</v>
      </c>
      <c r="Z23" s="858">
        <v>0</v>
      </c>
      <c r="AA23" s="859">
        <v>0</v>
      </c>
      <c r="AB23" s="860">
        <v>569189</v>
      </c>
      <c r="AC23" s="858">
        <v>10157.06</v>
      </c>
      <c r="AD23" s="858">
        <v>45019</v>
      </c>
      <c r="AE23" s="859">
        <v>349768</v>
      </c>
      <c r="AF23" s="860">
        <v>638207</v>
      </c>
      <c r="AG23" s="858">
        <v>10588.970799999999</v>
      </c>
      <c r="AH23" s="858">
        <v>45019</v>
      </c>
      <c r="AI23" s="859">
        <v>361868</v>
      </c>
      <c r="AJ23" s="876">
        <v>561157</v>
      </c>
      <c r="AK23" s="858">
        <v>8794.4820999999993</v>
      </c>
      <c r="AL23" s="858">
        <v>16801</v>
      </c>
      <c r="AM23" s="859">
        <v>421307.6906515088</v>
      </c>
      <c r="AN23" s="876">
        <v>616366</v>
      </c>
      <c r="AO23" s="858">
        <v>9176.5393999999997</v>
      </c>
      <c r="AP23" s="858">
        <v>17305</v>
      </c>
      <c r="AQ23" s="859">
        <v>430176.09991819615</v>
      </c>
      <c r="AR23" s="876">
        <v>620729</v>
      </c>
      <c r="AS23" s="858">
        <v>9358.1813999999995</v>
      </c>
      <c r="AT23" s="858">
        <v>17825</v>
      </c>
      <c r="AU23" s="859">
        <v>440165.8905963953</v>
      </c>
      <c r="AV23" s="876">
        <v>605585.3811</v>
      </c>
      <c r="AW23" s="858">
        <v>9712.6016</v>
      </c>
      <c r="AX23" s="858">
        <v>18360</v>
      </c>
      <c r="AY23" s="859">
        <v>451401.56448816281</v>
      </c>
    </row>
    <row r="24" spans="1:52" s="852" customFormat="1" ht="16.2" thickBot="1">
      <c r="A24" s="830"/>
      <c r="B24" s="862" t="s">
        <v>453</v>
      </c>
      <c r="C24" s="862" t="s">
        <v>18</v>
      </c>
      <c r="D24" s="1258"/>
      <c r="E24" s="863">
        <v>7324277.3200000022</v>
      </c>
      <c r="F24" s="884">
        <v>14690332.619999999</v>
      </c>
      <c r="G24" s="884">
        <v>17252452.062349994</v>
      </c>
      <c r="H24" s="863">
        <v>14778075.609999999</v>
      </c>
      <c r="I24" s="884">
        <v>14766950.52</v>
      </c>
      <c r="J24" s="884">
        <v>14755323.92</v>
      </c>
      <c r="K24" s="863">
        <v>14743098.779999999</v>
      </c>
      <c r="L24" s="855">
        <v>44166</v>
      </c>
      <c r="M24" s="855">
        <v>45444</v>
      </c>
      <c r="N24" s="865" t="s">
        <v>1789</v>
      </c>
      <c r="O24" s="866">
        <v>0.4</v>
      </c>
      <c r="P24" s="1132">
        <f t="shared" si="0"/>
        <v>0.48</v>
      </c>
      <c r="Q24" s="1132">
        <f t="shared" si="1"/>
        <v>0.10880000000000001</v>
      </c>
      <c r="R24" s="1132">
        <f t="shared" si="2"/>
        <v>0.16040000000000001</v>
      </c>
      <c r="S24" s="1133">
        <f t="shared" si="3"/>
        <v>0.25079999999999997</v>
      </c>
      <c r="T24" s="867">
        <v>1285267.0699999996</v>
      </c>
      <c r="U24" s="868">
        <v>267195.46000000002</v>
      </c>
      <c r="V24" s="868">
        <v>393129.33999999997</v>
      </c>
      <c r="W24" s="869">
        <v>614688.62999999989</v>
      </c>
      <c r="X24" s="867">
        <v>18867</v>
      </c>
      <c r="Y24" s="868">
        <v>390.79</v>
      </c>
      <c r="Z24" s="868">
        <v>0</v>
      </c>
      <c r="AA24" s="869">
        <v>902</v>
      </c>
      <c r="AB24" s="870">
        <v>500620</v>
      </c>
      <c r="AC24" s="868">
        <v>8134.4059999999999</v>
      </c>
      <c r="AD24" s="868">
        <v>43131</v>
      </c>
      <c r="AE24" s="869">
        <v>329239</v>
      </c>
      <c r="AF24" s="870">
        <v>563974</v>
      </c>
      <c r="AG24" s="868">
        <v>9039.3172000000013</v>
      </c>
      <c r="AH24" s="868">
        <v>43131</v>
      </c>
      <c r="AI24" s="869">
        <v>341941.66</v>
      </c>
      <c r="AJ24" s="870">
        <v>546206</v>
      </c>
      <c r="AK24" s="868">
        <v>8629.5720999999994</v>
      </c>
      <c r="AL24" s="868">
        <v>16801</v>
      </c>
      <c r="AM24" s="869">
        <v>524526.64496120927</v>
      </c>
      <c r="AN24" s="870">
        <v>647458</v>
      </c>
      <c r="AO24" s="868">
        <v>9001.9294000000009</v>
      </c>
      <c r="AP24" s="868">
        <v>17305</v>
      </c>
      <c r="AQ24" s="869">
        <v>534295.18181999063</v>
      </c>
      <c r="AR24" s="870">
        <v>663556</v>
      </c>
      <c r="AS24" s="868">
        <v>9181.6013999999996</v>
      </c>
      <c r="AT24" s="868">
        <v>17825</v>
      </c>
      <c r="AU24" s="869">
        <v>545645.68942277227</v>
      </c>
      <c r="AV24" s="870">
        <v>660432</v>
      </c>
      <c r="AW24" s="868">
        <v>9712.6016</v>
      </c>
      <c r="AX24" s="868">
        <v>18360</v>
      </c>
      <c r="AY24" s="869">
        <v>558610.25757294521</v>
      </c>
    </row>
    <row r="25" spans="1:52" s="852" customFormat="1" ht="15.6">
      <c r="A25" s="830"/>
      <c r="B25" s="840" t="s">
        <v>454</v>
      </c>
      <c r="C25" s="840" t="s">
        <v>23</v>
      </c>
      <c r="D25" s="1247" t="s">
        <v>218</v>
      </c>
      <c r="E25" s="885">
        <v>0</v>
      </c>
      <c r="F25" s="850">
        <v>0</v>
      </c>
      <c r="G25" s="850">
        <v>6900000</v>
      </c>
      <c r="H25" s="885">
        <v>6900000</v>
      </c>
      <c r="I25" s="871">
        <v>6900000</v>
      </c>
      <c r="J25" s="871">
        <v>6900000</v>
      </c>
      <c r="K25" s="885">
        <v>6900000</v>
      </c>
      <c r="L25" s="886">
        <v>44774</v>
      </c>
      <c r="M25" s="886">
        <v>46022</v>
      </c>
      <c r="N25" s="843" t="s">
        <v>1789</v>
      </c>
      <c r="O25" s="882">
        <v>0.8</v>
      </c>
      <c r="P25" s="1131">
        <f t="shared" si="0"/>
        <v>0.45599999999999996</v>
      </c>
      <c r="Q25" s="1131">
        <f t="shared" si="1"/>
        <v>0.1396</v>
      </c>
      <c r="R25" s="1131">
        <f t="shared" si="2"/>
        <v>0.32080000000000003</v>
      </c>
      <c r="S25" s="1131">
        <f t="shared" si="3"/>
        <v>8.359999999999998E-2</v>
      </c>
      <c r="T25" s="883">
        <v>0</v>
      </c>
      <c r="U25" s="850">
        <v>0</v>
      </c>
      <c r="V25" s="850">
        <v>0</v>
      </c>
      <c r="W25" s="851">
        <v>0</v>
      </c>
      <c r="X25" s="883">
        <v>0</v>
      </c>
      <c r="Y25" s="850">
        <v>0</v>
      </c>
      <c r="Z25" s="850">
        <v>0</v>
      </c>
      <c r="AA25" s="851">
        <v>0</v>
      </c>
      <c r="AB25" s="876" t="s">
        <v>1801</v>
      </c>
      <c r="AC25" s="850">
        <v>0</v>
      </c>
      <c r="AD25" s="850">
        <v>0</v>
      </c>
      <c r="AE25" s="851">
        <v>0</v>
      </c>
      <c r="AF25" s="876">
        <v>288365</v>
      </c>
      <c r="AG25" s="850">
        <v>616494.85320000001</v>
      </c>
      <c r="AH25" s="850">
        <v>0</v>
      </c>
      <c r="AI25" s="851">
        <v>20000</v>
      </c>
      <c r="AJ25" s="876">
        <v>351957</v>
      </c>
      <c r="AK25" s="850">
        <v>890497.73019999999</v>
      </c>
      <c r="AL25" s="850">
        <v>16801</v>
      </c>
      <c r="AM25" s="851">
        <v>27393.983847295847</v>
      </c>
      <c r="AN25" s="876">
        <v>386001</v>
      </c>
      <c r="AO25" s="850">
        <v>910957.59360000002</v>
      </c>
      <c r="AP25" s="850">
        <v>17305</v>
      </c>
      <c r="AQ25" s="851">
        <v>28053.258229902967</v>
      </c>
      <c r="AR25" s="876">
        <v>403496</v>
      </c>
      <c r="AS25" s="850">
        <v>926747.29539999994</v>
      </c>
      <c r="AT25" s="850">
        <v>17825</v>
      </c>
      <c r="AU25" s="851">
        <v>28773.377517590965</v>
      </c>
      <c r="AV25" s="876">
        <v>403090</v>
      </c>
      <c r="AW25" s="850">
        <v>939513.8186</v>
      </c>
      <c r="AX25" s="850">
        <v>18360</v>
      </c>
      <c r="AY25" s="851">
        <v>29570.418651184875</v>
      </c>
    </row>
    <row r="26" spans="1:52" s="852" customFormat="1" ht="15.6">
      <c r="A26" s="830"/>
      <c r="B26" s="853" t="s">
        <v>455</v>
      </c>
      <c r="C26" s="853" t="s">
        <v>18</v>
      </c>
      <c r="D26" s="1248"/>
      <c r="E26" s="887">
        <v>0</v>
      </c>
      <c r="F26" s="858">
        <v>14735004</v>
      </c>
      <c r="G26" s="858">
        <v>15261637</v>
      </c>
      <c r="H26" s="887">
        <v>17762607.332400002</v>
      </c>
      <c r="I26" s="854">
        <v>14214402.555500001</v>
      </c>
      <c r="J26" s="854">
        <v>15758848.233199999</v>
      </c>
      <c r="K26" s="887">
        <v>18802887.693800002</v>
      </c>
      <c r="L26" s="855">
        <v>44562</v>
      </c>
      <c r="M26" s="855">
        <v>45657</v>
      </c>
      <c r="N26" s="843" t="s">
        <v>1789</v>
      </c>
      <c r="O26" s="856">
        <v>0.8</v>
      </c>
      <c r="P26" s="1131">
        <f t="shared" si="0"/>
        <v>0.45599999999999996</v>
      </c>
      <c r="Q26" s="1131">
        <f t="shared" si="1"/>
        <v>0.1396</v>
      </c>
      <c r="R26" s="1131">
        <f t="shared" si="2"/>
        <v>0.32080000000000003</v>
      </c>
      <c r="S26" s="1131">
        <f t="shared" si="3"/>
        <v>8.359999999999998E-2</v>
      </c>
      <c r="T26" s="857">
        <v>0</v>
      </c>
      <c r="U26" s="858">
        <v>0</v>
      </c>
      <c r="V26" s="858">
        <v>0</v>
      </c>
      <c r="W26" s="859">
        <v>0</v>
      </c>
      <c r="X26" s="857">
        <v>8364</v>
      </c>
      <c r="Y26" s="858">
        <v>0</v>
      </c>
      <c r="Z26" s="858">
        <v>0</v>
      </c>
      <c r="AA26" s="859">
        <v>0</v>
      </c>
      <c r="AB26" s="860">
        <v>421561</v>
      </c>
      <c r="AC26" s="858">
        <v>1357881.5499999998</v>
      </c>
      <c r="AD26" s="858">
        <v>86524</v>
      </c>
      <c r="AE26" s="859">
        <v>20000</v>
      </c>
      <c r="AF26" s="860">
        <v>465031</v>
      </c>
      <c r="AG26" s="858">
        <v>1367330.254</v>
      </c>
      <c r="AH26" s="858">
        <v>86524</v>
      </c>
      <c r="AI26" s="859">
        <v>23000</v>
      </c>
      <c r="AJ26" s="876">
        <v>527939</v>
      </c>
      <c r="AK26" s="858">
        <v>1609586.0841999999</v>
      </c>
      <c r="AL26" s="858">
        <v>16801</v>
      </c>
      <c r="AM26" s="859">
        <v>28454.183624631609</v>
      </c>
      <c r="AN26" s="876">
        <v>506091</v>
      </c>
      <c r="AO26" s="858">
        <v>1606348.6946999999</v>
      </c>
      <c r="AP26" s="858">
        <v>17305</v>
      </c>
      <c r="AQ26" s="859">
        <v>28984.734151538512</v>
      </c>
      <c r="AR26" s="876">
        <v>546254</v>
      </c>
      <c r="AS26" s="858">
        <v>1621568.0285</v>
      </c>
      <c r="AT26" s="858">
        <v>17825</v>
      </c>
      <c r="AU26" s="859">
        <v>29601.009929630553</v>
      </c>
      <c r="AV26" s="876">
        <v>559531</v>
      </c>
      <c r="AW26" s="858">
        <v>1689732.5507</v>
      </c>
      <c r="AX26" s="858">
        <v>18360</v>
      </c>
      <c r="AY26" s="859">
        <v>30304.812906573825</v>
      </c>
    </row>
    <row r="27" spans="1:52" s="852" customFormat="1" ht="15.6">
      <c r="A27" s="830"/>
      <c r="B27" s="853" t="s">
        <v>456</v>
      </c>
      <c r="C27" s="888" t="s">
        <v>18</v>
      </c>
      <c r="D27" s="1248"/>
      <c r="E27" s="889">
        <v>10195516</v>
      </c>
      <c r="F27" s="890">
        <v>13097045</v>
      </c>
      <c r="G27" s="858">
        <v>13681748</v>
      </c>
      <c r="H27" s="891"/>
      <c r="I27" s="892"/>
      <c r="J27" s="892"/>
      <c r="K27" s="891"/>
      <c r="L27" s="855">
        <v>44470</v>
      </c>
      <c r="M27" s="855">
        <v>45291</v>
      </c>
      <c r="N27" s="843" t="s">
        <v>1789</v>
      </c>
      <c r="O27" s="856">
        <v>0.8</v>
      </c>
      <c r="P27" s="1131">
        <f t="shared" si="0"/>
        <v>0.45599999999999996</v>
      </c>
      <c r="Q27" s="1131">
        <f t="shared" si="1"/>
        <v>0.1396</v>
      </c>
      <c r="R27" s="1131">
        <f t="shared" si="2"/>
        <v>0.32080000000000003</v>
      </c>
      <c r="S27" s="1131">
        <f t="shared" si="3"/>
        <v>8.359999999999998E-2</v>
      </c>
      <c r="T27" s="857">
        <v>2500752</v>
      </c>
      <c r="U27" s="858">
        <v>765581</v>
      </c>
      <c r="V27" s="858">
        <v>1759301</v>
      </c>
      <c r="W27" s="859">
        <v>458471</v>
      </c>
      <c r="X27" s="857">
        <v>18885</v>
      </c>
      <c r="Y27" s="858">
        <v>368567.33</v>
      </c>
      <c r="Z27" s="858">
        <v>0</v>
      </c>
      <c r="AA27" s="859">
        <v>0</v>
      </c>
      <c r="AB27" s="860">
        <v>483078</v>
      </c>
      <c r="AC27" s="858">
        <v>1105384.46</v>
      </c>
      <c r="AD27" s="858">
        <v>76906</v>
      </c>
      <c r="AE27" s="859">
        <v>20000</v>
      </c>
      <c r="AF27" s="860">
        <v>507301</v>
      </c>
      <c r="AG27" s="858">
        <v>1009269.6472</v>
      </c>
      <c r="AH27" s="858">
        <v>76906</v>
      </c>
      <c r="AI27" s="859">
        <v>23000</v>
      </c>
      <c r="AJ27" s="877"/>
      <c r="AK27" s="878"/>
      <c r="AL27" s="878"/>
      <c r="AM27" s="879"/>
      <c r="AN27" s="877"/>
      <c r="AO27" s="878"/>
      <c r="AP27" s="878"/>
      <c r="AQ27" s="879"/>
      <c r="AR27" s="877"/>
      <c r="AS27" s="878"/>
      <c r="AT27" s="878"/>
      <c r="AU27" s="879"/>
      <c r="AV27" s="877"/>
      <c r="AW27" s="878"/>
      <c r="AX27" s="878"/>
      <c r="AY27" s="879"/>
    </row>
    <row r="28" spans="1:52" s="852" customFormat="1" ht="15.6">
      <c r="A28" s="830"/>
      <c r="B28" s="893" t="s">
        <v>1802</v>
      </c>
      <c r="C28" s="888" t="s">
        <v>18</v>
      </c>
      <c r="D28" s="1248"/>
      <c r="E28" s="894">
        <v>0</v>
      </c>
      <c r="F28" s="895">
        <v>0</v>
      </c>
      <c r="G28" s="896">
        <v>0</v>
      </c>
      <c r="H28" s="889">
        <v>9984608.8232149892</v>
      </c>
      <c r="I28" s="889">
        <v>11810072.404899999</v>
      </c>
      <c r="J28" s="889">
        <v>12369453.321899999</v>
      </c>
      <c r="K28" s="889">
        <v>12956803.286899999</v>
      </c>
      <c r="L28" s="897">
        <v>45292</v>
      </c>
      <c r="M28" s="898">
        <v>46752</v>
      </c>
      <c r="N28" s="843" t="s">
        <v>1789</v>
      </c>
      <c r="O28" s="856">
        <v>0.8</v>
      </c>
      <c r="P28" s="1131">
        <f t="shared" si="0"/>
        <v>0.45599999999999996</v>
      </c>
      <c r="Q28" s="1131">
        <f t="shared" si="1"/>
        <v>0.1396</v>
      </c>
      <c r="R28" s="1131">
        <f t="shared" si="2"/>
        <v>0.32080000000000003</v>
      </c>
      <c r="S28" s="1131">
        <f t="shared" si="3"/>
        <v>8.359999999999998E-2</v>
      </c>
      <c r="T28" s="899"/>
      <c r="U28" s="900"/>
      <c r="V28" s="900"/>
      <c r="W28" s="901"/>
      <c r="X28" s="899"/>
      <c r="Y28" s="900"/>
      <c r="Z28" s="900"/>
      <c r="AA28" s="901"/>
      <c r="AB28" s="902">
        <v>0</v>
      </c>
      <c r="AC28" s="903">
        <v>0</v>
      </c>
      <c r="AD28" s="900"/>
      <c r="AE28" s="901"/>
      <c r="AF28" s="902">
        <v>0</v>
      </c>
      <c r="AG28" s="903">
        <v>0</v>
      </c>
      <c r="AH28" s="900"/>
      <c r="AI28" s="901"/>
      <c r="AJ28" s="904">
        <v>583314.42960000003</v>
      </c>
      <c r="AK28" s="846">
        <v>1176667.5876</v>
      </c>
      <c r="AL28" s="846">
        <v>13845</v>
      </c>
      <c r="AM28" s="847">
        <v>9922.9009553015658</v>
      </c>
      <c r="AN28" s="904">
        <v>345515.57860000001</v>
      </c>
      <c r="AO28" s="846">
        <v>1197538.8060999999</v>
      </c>
      <c r="AP28" s="846">
        <v>14261</v>
      </c>
      <c r="AQ28" s="847">
        <v>10132.278766214869</v>
      </c>
      <c r="AR28" s="904">
        <v>359789.09820000001</v>
      </c>
      <c r="AS28" s="846">
        <v>1222678.7764999999</v>
      </c>
      <c r="AT28" s="846">
        <v>14688</v>
      </c>
      <c r="AU28" s="847">
        <v>10367.994515088923</v>
      </c>
      <c r="AV28" s="904">
        <v>354703.77610000002</v>
      </c>
      <c r="AW28" s="846">
        <v>1241181.3514999999</v>
      </c>
      <c r="AX28" s="846">
        <v>15129</v>
      </c>
      <c r="AY28" s="847">
        <v>10633.029178037243</v>
      </c>
    </row>
    <row r="29" spans="1:52" s="852" customFormat="1" ht="16.2" thickBot="1">
      <c r="A29" s="830"/>
      <c r="B29" s="862" t="s">
        <v>1803</v>
      </c>
      <c r="C29" s="862" t="s">
        <v>18</v>
      </c>
      <c r="D29" s="1249"/>
      <c r="E29" s="905"/>
      <c r="F29" s="906">
        <v>0</v>
      </c>
      <c r="G29" s="906">
        <v>0</v>
      </c>
      <c r="H29" s="864">
        <v>3697140.0486000027</v>
      </c>
      <c r="I29" s="864">
        <v>2419239.4731000001</v>
      </c>
      <c r="J29" s="864">
        <v>2533369.6339000002</v>
      </c>
      <c r="K29" s="864">
        <v>2653206.3038999997</v>
      </c>
      <c r="L29" s="855">
        <v>45292</v>
      </c>
      <c r="M29" s="897">
        <v>46752</v>
      </c>
      <c r="N29" s="843" t="s">
        <v>1789</v>
      </c>
      <c r="O29" s="856">
        <v>0.8</v>
      </c>
      <c r="P29" s="1131">
        <f t="shared" si="0"/>
        <v>0.45599999999999996</v>
      </c>
      <c r="Q29" s="1131">
        <f t="shared" si="1"/>
        <v>0.1396</v>
      </c>
      <c r="R29" s="1131">
        <f t="shared" si="2"/>
        <v>0.32080000000000003</v>
      </c>
      <c r="S29" s="1131">
        <f t="shared" si="3"/>
        <v>8.359999999999998E-2</v>
      </c>
      <c r="T29" s="902"/>
      <c r="U29" s="903"/>
      <c r="V29" s="903"/>
      <c r="W29" s="907"/>
      <c r="X29" s="902"/>
      <c r="Y29" s="903"/>
      <c r="Z29" s="903"/>
      <c r="AA29" s="907"/>
      <c r="AB29" s="902">
        <v>0</v>
      </c>
      <c r="AC29" s="908">
        <v>0</v>
      </c>
      <c r="AD29" s="903"/>
      <c r="AE29" s="907"/>
      <c r="AF29" s="902">
        <v>0</v>
      </c>
      <c r="AG29" s="908">
        <v>0</v>
      </c>
      <c r="AH29" s="903"/>
      <c r="AI29" s="907"/>
      <c r="AJ29" s="860">
        <v>366643.07429999998</v>
      </c>
      <c r="AK29" s="858">
        <v>322427.49730000005</v>
      </c>
      <c r="AL29" s="858">
        <v>5912</v>
      </c>
      <c r="AM29" s="859">
        <v>27806.531950192577</v>
      </c>
      <c r="AN29" s="860">
        <v>296932.36550000001</v>
      </c>
      <c r="AO29" s="858">
        <v>306703.92929999996</v>
      </c>
      <c r="AP29" s="858">
        <v>6089</v>
      </c>
      <c r="AQ29" s="859">
        <v>28321.504221139945</v>
      </c>
      <c r="AR29" s="860">
        <v>308182.47850000003</v>
      </c>
      <c r="AS29" s="858">
        <v>313925.53130000003</v>
      </c>
      <c r="AT29" s="858">
        <v>6273</v>
      </c>
      <c r="AU29" s="859">
        <v>28920.762016727327</v>
      </c>
      <c r="AV29" s="860">
        <v>301274.64809999999</v>
      </c>
      <c r="AW29" s="858">
        <v>319910.0551</v>
      </c>
      <c r="AX29" s="858">
        <v>6460</v>
      </c>
      <c r="AY29" s="859">
        <v>29605.728001512285</v>
      </c>
    </row>
    <row r="30" spans="1:52" s="920" customFormat="1" ht="16.2" thickBot="1">
      <c r="A30" s="830"/>
      <c r="B30" s="909" t="s">
        <v>214</v>
      </c>
      <c r="C30" s="909"/>
      <c r="D30" s="910"/>
      <c r="E30" s="911">
        <f t="shared" ref="E30:K30" si="4">SUM(E8:E29)</f>
        <v>50017655.882040314</v>
      </c>
      <c r="F30" s="911">
        <f t="shared" si="4"/>
        <v>116349046.72642554</v>
      </c>
      <c r="G30" s="911">
        <f t="shared" si="4"/>
        <v>162719111.88712949</v>
      </c>
      <c r="H30" s="911">
        <f t="shared" si="4"/>
        <v>169271898.81421497</v>
      </c>
      <c r="I30" s="911">
        <f t="shared" si="4"/>
        <v>167829699.95349997</v>
      </c>
      <c r="J30" s="911">
        <f t="shared" si="4"/>
        <v>163016955.109</v>
      </c>
      <c r="K30" s="911">
        <f t="shared" si="4"/>
        <v>167126626.06459999</v>
      </c>
      <c r="L30" s="912"/>
      <c r="M30" s="912"/>
      <c r="N30" s="913"/>
      <c r="O30" s="914"/>
      <c r="P30" s="915"/>
      <c r="Q30" s="916"/>
      <c r="R30" s="917"/>
      <c r="S30" s="918"/>
      <c r="T30" s="919">
        <f t="shared" ref="T30:AY30" si="5">SUM(T8:T29)</f>
        <v>21592932.030760001</v>
      </c>
      <c r="U30" s="919">
        <f t="shared" si="5"/>
        <v>6046517.2974500004</v>
      </c>
      <c r="V30" s="919">
        <f t="shared" si="5"/>
        <v>13213809.971789997</v>
      </c>
      <c r="W30" s="919">
        <f t="shared" si="5"/>
        <v>5704829.1699999999</v>
      </c>
      <c r="X30" s="919">
        <f t="shared" si="5"/>
        <v>6755347</v>
      </c>
      <c r="Y30" s="919">
        <f t="shared" si="5"/>
        <v>554299.30000000005</v>
      </c>
      <c r="Z30" s="919">
        <f t="shared" si="5"/>
        <v>0</v>
      </c>
      <c r="AA30" s="919">
        <f t="shared" si="5"/>
        <v>1499</v>
      </c>
      <c r="AB30" s="919">
        <f t="shared" si="5"/>
        <v>8641253.7263000011</v>
      </c>
      <c r="AC30" s="919">
        <f t="shared" si="5"/>
        <v>2839535.264</v>
      </c>
      <c r="AD30" s="919">
        <f t="shared" si="5"/>
        <v>1245173.9373399999</v>
      </c>
      <c r="AE30" s="919">
        <f t="shared" si="5"/>
        <v>1161745</v>
      </c>
      <c r="AF30" s="919">
        <f t="shared" si="5"/>
        <v>12041034.911760001</v>
      </c>
      <c r="AG30" s="919">
        <f t="shared" si="5"/>
        <v>3485051.5275000003</v>
      </c>
      <c r="AH30" s="919">
        <f t="shared" si="5"/>
        <v>1246461.9373399999</v>
      </c>
      <c r="AI30" s="919">
        <f t="shared" si="5"/>
        <v>1246642.6599999999</v>
      </c>
      <c r="AJ30" s="919">
        <f t="shared" si="5"/>
        <v>14064639.511499999</v>
      </c>
      <c r="AK30" s="919">
        <f t="shared" si="5"/>
        <v>4989164.3455999997</v>
      </c>
      <c r="AL30" s="919">
        <f t="shared" si="5"/>
        <v>3086700</v>
      </c>
      <c r="AM30" s="919">
        <f t="shared" si="5"/>
        <v>1620174.1173314035</v>
      </c>
      <c r="AN30" s="919">
        <f t="shared" si="5"/>
        <v>14180649.9296</v>
      </c>
      <c r="AO30" s="919">
        <f t="shared" si="5"/>
        <v>5031856.3827999998</v>
      </c>
      <c r="AP30" s="919">
        <f t="shared" si="5"/>
        <v>2913496</v>
      </c>
      <c r="AQ30" s="919">
        <f t="shared" si="5"/>
        <v>1652557.6223228192</v>
      </c>
      <c r="AR30" s="919">
        <f t="shared" si="5"/>
        <v>13992859.6282</v>
      </c>
      <c r="AS30" s="919">
        <f t="shared" si="5"/>
        <v>5115935.3449999997</v>
      </c>
      <c r="AT30" s="919">
        <f t="shared" si="5"/>
        <v>3399096</v>
      </c>
      <c r="AU30" s="919">
        <f t="shared" si="5"/>
        <v>1689504.7910657439</v>
      </c>
      <c r="AV30" s="919">
        <f t="shared" si="5"/>
        <v>13942797.507300001</v>
      </c>
      <c r="AW30" s="919">
        <f t="shared" si="5"/>
        <v>5247646.3227999993</v>
      </c>
      <c r="AX30" s="919">
        <f t="shared" si="5"/>
        <v>3459077</v>
      </c>
      <c r="AY30" s="919">
        <f t="shared" si="5"/>
        <v>1731328.2108638382</v>
      </c>
      <c r="AZ30" s="852"/>
    </row>
    <row r="31" spans="1:52" s="852" customFormat="1">
      <c r="A31" s="817"/>
      <c r="B31" s="921"/>
      <c r="C31" s="921"/>
      <c r="D31" s="922"/>
      <c r="E31" s="922"/>
      <c r="F31" s="922"/>
      <c r="G31" s="922"/>
      <c r="H31" s="922"/>
      <c r="I31" s="922"/>
      <c r="J31" s="923"/>
      <c r="K31" s="923"/>
      <c r="L31" s="923"/>
      <c r="M31" s="923"/>
      <c r="N31" s="923"/>
      <c r="AN31" s="923"/>
      <c r="AV31" s="923"/>
    </row>
    <row r="32" spans="1:52" s="852" customFormat="1">
      <c r="A32" s="817"/>
      <c r="B32" s="1122" t="s">
        <v>1804</v>
      </c>
      <c r="C32" s="1123"/>
      <c r="D32" s="1124"/>
      <c r="E32" s="1124"/>
      <c r="F32" s="1124"/>
      <c r="G32" s="1124"/>
      <c r="H32" s="1124"/>
      <c r="I32" s="1124"/>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N32" s="923"/>
      <c r="AV32" s="923"/>
    </row>
    <row r="33" spans="1:71" s="924" customFormat="1" ht="15.6">
      <c r="A33" s="817"/>
      <c r="B33" s="1125" t="s">
        <v>457</v>
      </c>
      <c r="C33" s="1125"/>
      <c r="D33" s="1126"/>
      <c r="E33" s="1126"/>
      <c r="F33" s="1126"/>
      <c r="G33" s="1126"/>
      <c r="H33" s="1126"/>
      <c r="I33" s="1126"/>
      <c r="J33" s="1126"/>
      <c r="K33" s="1127"/>
      <c r="L33" s="1127"/>
      <c r="M33" s="1127"/>
      <c r="N33" s="1127"/>
      <c r="O33" s="1127"/>
      <c r="P33" s="1127"/>
      <c r="Q33" s="1127"/>
      <c r="R33" s="1127"/>
      <c r="S33" s="1127"/>
      <c r="T33" s="1127"/>
      <c r="U33" s="1127"/>
      <c r="V33" s="1127"/>
      <c r="W33" s="1127"/>
      <c r="X33" s="1127"/>
      <c r="Y33" s="1127"/>
      <c r="Z33" s="1127"/>
      <c r="AA33" s="1127"/>
      <c r="AB33" s="1127"/>
      <c r="AC33" s="1127"/>
      <c r="AD33" s="1127"/>
      <c r="AE33" s="1127"/>
      <c r="AF33" s="1127"/>
      <c r="AG33" s="1127"/>
      <c r="AH33" s="1127"/>
      <c r="AI33" s="1127"/>
      <c r="AJ33" s="925"/>
      <c r="AK33" s="926"/>
      <c r="AN33" s="925"/>
      <c r="AO33" s="926"/>
      <c r="AR33" s="925"/>
      <c r="AS33" s="926"/>
      <c r="AV33" s="925"/>
      <c r="AW33" s="926"/>
    </row>
    <row r="34" spans="1:71" s="924" customFormat="1" ht="15.6">
      <c r="A34" s="817"/>
      <c r="B34" s="1125" t="s">
        <v>1805</v>
      </c>
      <c r="C34" s="1125"/>
      <c r="D34" s="1126"/>
      <c r="E34" s="1126"/>
      <c r="F34" s="1126"/>
      <c r="G34" s="1126"/>
      <c r="H34" s="1126"/>
      <c r="I34" s="1126"/>
      <c r="J34" s="1126"/>
      <c r="K34" s="1127"/>
      <c r="L34" s="1127"/>
      <c r="M34" s="1127"/>
      <c r="N34" s="1127"/>
      <c r="O34" s="1127"/>
      <c r="P34" s="1127"/>
      <c r="Q34" s="1127"/>
      <c r="R34" s="1127"/>
      <c r="S34" s="1127"/>
      <c r="T34" s="1127"/>
      <c r="U34" s="1127"/>
      <c r="V34" s="1127"/>
      <c r="W34" s="1127"/>
      <c r="X34" s="1127"/>
      <c r="Y34" s="1127"/>
      <c r="Z34" s="1127"/>
      <c r="AA34" s="1127"/>
      <c r="AB34" s="1127"/>
      <c r="AC34" s="1127"/>
      <c r="AD34" s="1127"/>
      <c r="AE34" s="1127"/>
      <c r="AF34" s="1127"/>
      <c r="AG34" s="1127"/>
      <c r="AH34" s="1127"/>
      <c r="AI34" s="1127"/>
    </row>
    <row r="35" spans="1:71" s="924" customFormat="1" ht="15.6">
      <c r="A35" s="817"/>
      <c r="B35" s="1125" t="s">
        <v>1948</v>
      </c>
      <c r="C35" s="1125"/>
      <c r="D35" s="1126"/>
      <c r="E35" s="1126"/>
      <c r="F35" s="1126"/>
      <c r="G35" s="1126"/>
      <c r="H35" s="1126"/>
      <c r="I35" s="1126"/>
      <c r="J35" s="1126"/>
      <c r="K35" s="1127"/>
      <c r="L35" s="1127"/>
      <c r="M35" s="1127"/>
      <c r="N35" s="1127"/>
      <c r="O35" s="1127"/>
      <c r="P35" s="1127"/>
      <c r="Q35" s="1127"/>
      <c r="R35" s="1127"/>
      <c r="S35" s="1127"/>
      <c r="T35" s="1127"/>
      <c r="U35" s="1127"/>
      <c r="V35" s="1127"/>
      <c r="W35" s="1127"/>
      <c r="X35" s="1127"/>
      <c r="Y35" s="1127"/>
      <c r="Z35" s="1127"/>
      <c r="AA35" s="1127"/>
      <c r="AB35" s="1127"/>
      <c r="AC35" s="1127"/>
      <c r="AD35" s="1127"/>
      <c r="AE35" s="1127"/>
      <c r="AF35" s="1127"/>
      <c r="AG35" s="1127"/>
      <c r="AH35" s="1127"/>
      <c r="AI35" s="1127"/>
    </row>
    <row r="36" spans="1:71" s="852" customFormat="1" ht="15.6">
      <c r="A36" s="817"/>
      <c r="B36" s="1250" t="s">
        <v>458</v>
      </c>
      <c r="C36" s="1250"/>
      <c r="D36" s="1250"/>
      <c r="E36" s="1250"/>
      <c r="F36" s="1250"/>
      <c r="G36" s="1250"/>
      <c r="H36" s="1250"/>
      <c r="I36" s="1250"/>
      <c r="J36" s="1250"/>
      <c r="K36" s="1250"/>
      <c r="L36" s="1250"/>
      <c r="M36" s="1250"/>
      <c r="N36" s="1250"/>
      <c r="O36" s="1250"/>
      <c r="P36" s="1250"/>
      <c r="Q36" s="1250"/>
      <c r="R36" s="1250"/>
      <c r="S36" s="1250"/>
      <c r="T36" s="1250"/>
      <c r="U36" s="1250"/>
      <c r="V36" s="1250"/>
      <c r="W36" s="1250"/>
      <c r="X36" s="1250"/>
      <c r="Y36" s="1250"/>
      <c r="Z36" s="1250"/>
      <c r="AA36" s="1250"/>
      <c r="AB36" s="1250"/>
      <c r="AC36" s="1250"/>
      <c r="AD36" s="1250"/>
      <c r="AE36" s="1250"/>
      <c r="AF36" s="1250"/>
      <c r="AG36" s="1250"/>
      <c r="AH36" s="1250"/>
      <c r="AI36" s="1250"/>
    </row>
    <row r="37" spans="1:71" s="924" customFormat="1" ht="15.6">
      <c r="A37" s="817"/>
      <c r="AJ37" s="927"/>
      <c r="AK37" s="927"/>
      <c r="AL37" s="927"/>
      <c r="AM37" s="927"/>
      <c r="AR37" s="927"/>
      <c r="AS37" s="927"/>
      <c r="AT37" s="927"/>
      <c r="AU37" s="927"/>
      <c r="AZ37" s="927"/>
      <c r="BA37" s="927"/>
      <c r="BB37" s="927"/>
      <c r="BC37" s="927"/>
      <c r="BH37" s="927"/>
      <c r="BI37" s="927"/>
      <c r="BJ37" s="927"/>
      <c r="BK37" s="927"/>
      <c r="BP37" s="927"/>
      <c r="BQ37" s="927"/>
      <c r="BR37" s="927"/>
      <c r="BS37" s="927"/>
    </row>
    <row r="38" spans="1:71" ht="15" thickBot="1">
      <c r="A38" s="817"/>
    </row>
    <row r="39" spans="1:71" ht="16.2" thickBot="1">
      <c r="L39" s="1251" t="s">
        <v>459</v>
      </c>
      <c r="M39" s="1252"/>
      <c r="N39" s="1252"/>
      <c r="O39" s="1252"/>
      <c r="P39" s="1252"/>
      <c r="Q39" s="929"/>
      <c r="R39" s="930"/>
    </row>
    <row r="40" spans="1:71" ht="46.8">
      <c r="L40" s="931" t="s">
        <v>460</v>
      </c>
      <c r="M40" s="932" t="s">
        <v>461</v>
      </c>
      <c r="N40" s="932" t="s">
        <v>462</v>
      </c>
      <c r="O40" s="932" t="s">
        <v>463</v>
      </c>
      <c r="P40" s="933" t="s">
        <v>464</v>
      </c>
    </row>
    <row r="41" spans="1:71" ht="15.6">
      <c r="L41" s="934" t="s">
        <v>217</v>
      </c>
      <c r="M41" s="935">
        <v>0.8</v>
      </c>
      <c r="N41" s="935">
        <v>0.2</v>
      </c>
      <c r="O41" s="936">
        <v>0.44400000000000001</v>
      </c>
      <c r="P41" s="937">
        <v>0.504</v>
      </c>
    </row>
    <row r="42" spans="1:71" ht="15.6">
      <c r="L42" s="934" t="s">
        <v>218</v>
      </c>
      <c r="M42" s="935">
        <v>0.9</v>
      </c>
      <c r="N42" s="935">
        <v>0.1</v>
      </c>
      <c r="O42" s="936">
        <v>0.155</v>
      </c>
      <c r="P42" s="937">
        <v>7.8E-2</v>
      </c>
    </row>
    <row r="43" spans="1:71" ht="15.6">
      <c r="L43" s="934" t="s">
        <v>219</v>
      </c>
      <c r="M43" s="935">
        <v>1</v>
      </c>
      <c r="N43" s="935">
        <v>0</v>
      </c>
      <c r="O43" s="936">
        <v>0.40100000000000002</v>
      </c>
      <c r="P43" s="937">
        <v>0</v>
      </c>
    </row>
    <row r="44" spans="1:71" ht="16.2" thickBot="1">
      <c r="L44" s="938" t="s">
        <v>465</v>
      </c>
      <c r="M44" s="939">
        <v>0</v>
      </c>
      <c r="N44" s="939">
        <v>1</v>
      </c>
      <c r="O44" s="940">
        <v>0</v>
      </c>
      <c r="P44" s="941">
        <v>0.41799999999999998</v>
      </c>
    </row>
    <row r="46" spans="1:71">
      <c r="L46" s="820" t="s">
        <v>466</v>
      </c>
    </row>
    <row r="47" spans="1:71">
      <c r="L47" s="820" t="s">
        <v>467</v>
      </c>
    </row>
    <row r="48" spans="1:71">
      <c r="L48" s="820" t="s">
        <v>468</v>
      </c>
    </row>
    <row r="49" spans="12:12">
      <c r="L49" s="820" t="s">
        <v>469</v>
      </c>
    </row>
    <row r="50" spans="12:12">
      <c r="L50" s="820" t="s">
        <v>470</v>
      </c>
    </row>
    <row r="51" spans="12:12">
      <c r="L51" s="820" t="s">
        <v>471</v>
      </c>
    </row>
    <row r="52" spans="12:12">
      <c r="L52" s="820" t="s">
        <v>472</v>
      </c>
    </row>
    <row r="53" spans="12:12">
      <c r="L53" s="820" t="s">
        <v>473</v>
      </c>
    </row>
  </sheetData>
  <mergeCells count="31">
    <mergeCell ref="U3:X3"/>
    <mergeCell ref="P4:S4"/>
    <mergeCell ref="B6:B7"/>
    <mergeCell ref="C6:C7"/>
    <mergeCell ref="D6:D7"/>
    <mergeCell ref="E6:E7"/>
    <mergeCell ref="F6:F7"/>
    <mergeCell ref="G6:G7"/>
    <mergeCell ref="H6:H7"/>
    <mergeCell ref="I6:I7"/>
    <mergeCell ref="AV6:AY6"/>
    <mergeCell ref="D8:D17"/>
    <mergeCell ref="D18:D21"/>
    <mergeCell ref="D22:D24"/>
    <mergeCell ref="P6:S6"/>
    <mergeCell ref="T6:W6"/>
    <mergeCell ref="X6:AA6"/>
    <mergeCell ref="AB6:AE6"/>
    <mergeCell ref="AF6:AI6"/>
    <mergeCell ref="AJ6:AM6"/>
    <mergeCell ref="J6:J7"/>
    <mergeCell ref="K6:K7"/>
    <mergeCell ref="L6:L7"/>
    <mergeCell ref="M6:M7"/>
    <mergeCell ref="N6:N7"/>
    <mergeCell ref="O6:O7"/>
    <mergeCell ref="D25:D29"/>
    <mergeCell ref="B36:AI36"/>
    <mergeCell ref="L39:P39"/>
    <mergeCell ref="AN6:AQ6"/>
    <mergeCell ref="AR6:AU6"/>
  </mergeCells>
  <dataValidations count="1">
    <dataValidation allowBlank="1" showInputMessage="1" showErrorMessage="1" sqref="N8:N29" xr:uid="{30C72131-0210-476A-946A-3703E4B33ADF}"/>
  </dataValidations>
  <pageMargins left="0.25" right="0.25" top="0.75" bottom="0.75" header="0.3" footer="0.3"/>
  <pageSetup scale="14" orientation="landscape" horizontalDpi="200" verticalDpi="200" r:id="rId1"/>
  <headerFooter>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4AE82-6A1D-4856-87E2-B2A7AF5A5C63}">
  <sheetPr codeName="Sheet11">
    <pageSetUpPr fitToPage="1"/>
  </sheetPr>
  <dimension ref="A1:AN69"/>
  <sheetViews>
    <sheetView showGridLines="0" zoomScale="80" zoomScaleNormal="80" workbookViewId="0">
      <pane xSplit="3" ySplit="8" topLeftCell="D9" activePane="bottomRight" state="frozen"/>
      <selection pane="topRight"/>
      <selection pane="bottomLeft"/>
      <selection pane="bottomRight"/>
    </sheetView>
  </sheetViews>
  <sheetFormatPr defaultColWidth="8.59765625" defaultRowHeight="14.4"/>
  <cols>
    <col min="1" max="1" width="8.59765625" style="564"/>
    <col min="2" max="2" width="16.69921875" style="564" customWidth="1"/>
    <col min="3" max="3" width="37.3984375" style="564" customWidth="1"/>
    <col min="4" max="4" width="15.09765625" style="1162" customWidth="1"/>
    <col min="5" max="5" width="14.3984375" style="1162" bestFit="1" customWidth="1"/>
    <col min="6" max="16" width="13.59765625" style="564" customWidth="1"/>
    <col min="17" max="17" width="15" style="564" customWidth="1"/>
    <col min="18" max="16384" width="8.59765625" style="564"/>
  </cols>
  <sheetData>
    <row r="1" spans="1:40" s="163" customFormat="1" ht="15.6">
      <c r="A1" s="20" t="s">
        <v>98</v>
      </c>
      <c r="B1" s="411" t="str">
        <f>PA_NAME</f>
        <v>San Diego Gas &amp; Electric Co</v>
      </c>
      <c r="D1" s="1150"/>
      <c r="E1" s="1151"/>
      <c r="H1" s="164"/>
      <c r="R1" s="164"/>
      <c r="V1" s="164"/>
      <c r="Z1" s="164"/>
      <c r="AD1" s="164"/>
      <c r="AH1" s="164"/>
      <c r="AL1" s="165"/>
      <c r="AN1" s="166"/>
    </row>
    <row r="2" spans="1:40" s="163" customFormat="1" ht="15.6">
      <c r="A2" s="20" t="s">
        <v>99</v>
      </c>
      <c r="B2" s="411" t="str">
        <f>RPT_YEAR</f>
        <v>2024-2031</v>
      </c>
      <c r="D2" s="1150"/>
      <c r="E2" s="1151"/>
      <c r="H2" s="164"/>
      <c r="R2" s="164"/>
      <c r="V2" s="164"/>
      <c r="Z2" s="164"/>
      <c r="AD2" s="164"/>
      <c r="AH2" s="164"/>
      <c r="AL2" s="165"/>
      <c r="AN2" s="166"/>
    </row>
    <row r="3" spans="1:40" s="163" customFormat="1" ht="15.6">
      <c r="A3" s="527" t="s">
        <v>474</v>
      </c>
      <c r="B3" s="527"/>
      <c r="C3" s="527"/>
      <c r="D3" s="1152"/>
      <c r="E3" s="1151"/>
      <c r="H3" s="164"/>
      <c r="R3" s="164"/>
      <c r="V3" s="164"/>
      <c r="Z3" s="164"/>
      <c r="AD3" s="164"/>
      <c r="AH3" s="164"/>
      <c r="AL3" s="165"/>
      <c r="AN3" s="166"/>
    </row>
    <row r="5" spans="1:40">
      <c r="B5" s="1275"/>
      <c r="C5" s="1275"/>
      <c r="D5" s="1275"/>
      <c r="E5" s="1275"/>
      <c r="F5" s="1275"/>
      <c r="G5" s="1275"/>
      <c r="H5" s="1275"/>
      <c r="I5" s="1275"/>
      <c r="J5" s="1275"/>
      <c r="K5" s="651"/>
      <c r="L5" s="651"/>
      <c r="M5" s="651"/>
      <c r="N5" s="651"/>
      <c r="O5" s="651"/>
      <c r="P5" s="651"/>
      <c r="Q5" s="651"/>
    </row>
    <row r="6" spans="1:40">
      <c r="B6" s="1222"/>
      <c r="C6" s="1222"/>
      <c r="D6" s="1222"/>
      <c r="E6" s="1222"/>
      <c r="F6" s="1222"/>
      <c r="G6" s="1222"/>
      <c r="H6" s="1222"/>
      <c r="I6" s="1222"/>
      <c r="J6" s="1222"/>
      <c r="K6" s="650"/>
      <c r="L6" s="650"/>
      <c r="M6" s="650"/>
      <c r="N6" s="650"/>
      <c r="O6" s="650"/>
      <c r="P6" s="650"/>
      <c r="Q6" s="650"/>
    </row>
    <row r="7" spans="1:40" ht="15" thickBot="1">
      <c r="B7" s="650"/>
      <c r="C7" s="650"/>
      <c r="D7" s="1153"/>
      <c r="E7" s="1154"/>
      <c r="F7" s="615"/>
      <c r="G7" s="615"/>
      <c r="H7" s="700"/>
      <c r="I7" s="700"/>
      <c r="J7" s="700"/>
      <c r="K7" s="700"/>
      <c r="L7" s="700"/>
      <c r="M7" s="700"/>
      <c r="N7" s="700"/>
      <c r="O7" s="700"/>
      <c r="P7" s="700"/>
      <c r="Q7" s="700"/>
    </row>
    <row r="8" spans="1:40" ht="45.6" thickBot="1">
      <c r="B8" s="570"/>
      <c r="C8" s="597" t="s">
        <v>475</v>
      </c>
      <c r="D8" s="1155" t="s">
        <v>476</v>
      </c>
      <c r="E8" s="1155" t="s">
        <v>477</v>
      </c>
      <c r="F8" s="565" t="s">
        <v>478</v>
      </c>
      <c r="G8" s="565" t="s">
        <v>479</v>
      </c>
      <c r="H8" s="565" t="s">
        <v>480</v>
      </c>
      <c r="I8" s="565" t="s">
        <v>481</v>
      </c>
      <c r="J8" s="565" t="s">
        <v>482</v>
      </c>
      <c r="K8" s="565" t="s">
        <v>483</v>
      </c>
      <c r="L8" s="565" t="s">
        <v>320</v>
      </c>
      <c r="M8" s="565" t="s">
        <v>321</v>
      </c>
      <c r="N8" s="565" t="s">
        <v>322</v>
      </c>
      <c r="O8" s="565" t="s">
        <v>323</v>
      </c>
      <c r="P8" s="565" t="s">
        <v>324</v>
      </c>
      <c r="Q8" s="598" t="s">
        <v>1969</v>
      </c>
    </row>
    <row r="9" spans="1:40" ht="15.6">
      <c r="B9" s="1276">
        <v>2024</v>
      </c>
      <c r="C9" s="701" t="s">
        <v>18</v>
      </c>
      <c r="D9" s="1156">
        <f>+'7.3 PA PY budget_savings'!C16</f>
        <v>48115550.786179796</v>
      </c>
      <c r="E9" s="1156">
        <f>+'7.3 PA PY budget_savings'!C17</f>
        <v>54606186.947956905</v>
      </c>
      <c r="F9" s="779">
        <f>+'7.3 PA PY budget_savings'!C18</f>
        <v>1.0016340642240389</v>
      </c>
      <c r="G9" s="779">
        <f>+'7.3 PA PY budget_savings'!C19</f>
        <v>1.1593693376061884</v>
      </c>
      <c r="H9" s="617">
        <f>+'7.3 PA PY budget_savings'!D16</f>
        <v>103194982.17099021</v>
      </c>
      <c r="I9" s="617">
        <f>+'7.3 PA PY budget_savings'!E16</f>
        <v>17190.336618987913</v>
      </c>
      <c r="J9" s="617">
        <f>+'7.3 PA PY budget_savings'!F16</f>
        <v>2897614.0136008277</v>
      </c>
      <c r="K9" s="617">
        <f>+'7.3 PA PY budget_savings'!G16</f>
        <v>16976.937712061004</v>
      </c>
      <c r="L9" s="617">
        <f>+'7.3 PA PY budget_savings'!H16</f>
        <v>16959.295533964836</v>
      </c>
      <c r="M9" s="617">
        <f>SUMIF('4.1 Program Budget - 2024-2027'!$H:$H,$C9,'4.1 Program Budget - 2024-2027'!AB:AB)</f>
        <v>679149681.36079931</v>
      </c>
      <c r="N9" s="617">
        <f>SUMIF('4.1 Program Budget - 2024-2027'!$H:$H,$C9,'4.1 Program Budget - 2024-2027'!AC:AC)</f>
        <v>20701385.563349795</v>
      </c>
      <c r="O9" s="617">
        <f>SUMIF('4.1 Program Budget - 2024-2027'!$H:$H,$C9,'4.1 Program Budget - 2024-2027'!AD:AD)</f>
        <v>124789.6330416631</v>
      </c>
      <c r="P9" s="617">
        <f>SUMIF('4.1 Program Budget - 2024-2027'!$H:$H,$C9,'4.1 Program Budget - 2024-2027'!AE:AE)</f>
        <v>121185.64108959601</v>
      </c>
      <c r="Q9" s="638">
        <f>SUMIF('4.1 Program Budget - 2024-2027'!$H:$H,$C9,'4.1 Program Budget - 2024-2027'!AF:AF)</f>
        <v>0</v>
      </c>
    </row>
    <row r="10" spans="1:40" ht="15.6">
      <c r="B10" s="1277"/>
      <c r="C10" s="701" t="s">
        <v>23</v>
      </c>
      <c r="D10" s="1156">
        <f>+'7.3 PA PY budget_savings'!C30</f>
        <v>18661343.766840085</v>
      </c>
      <c r="E10" s="1156">
        <f>+'7.3 PA PY budget_savings'!C31</f>
        <v>12068791.103373693</v>
      </c>
      <c r="F10" s="779">
        <f>+'7.3 PA PY budget_savings'!C32</f>
        <v>0.5885394109595169</v>
      </c>
      <c r="G10" s="779">
        <f>+'7.3 PA PY budget_savings'!C33</f>
        <v>0.81554702801926438</v>
      </c>
      <c r="H10" s="617">
        <f>+'7.3 PA PY budget_savings'!D30</f>
        <v>10113328.041926866</v>
      </c>
      <c r="I10" s="617">
        <f>+'7.3 PA PY budget_savings'!E30</f>
        <v>1634.2542293921895</v>
      </c>
      <c r="J10" s="617">
        <f>+'7.3 PA PY budget_savings'!F30</f>
        <v>404419.3185469273</v>
      </c>
      <c r="K10" s="617">
        <f>+'7.3 PA PY budget_savings'!G30</f>
        <v>473.87748933023278</v>
      </c>
      <c r="L10" s="617">
        <f>+'7.3 PA PY budget_savings'!H30</f>
        <v>3110.3183286226235</v>
      </c>
      <c r="M10" s="617">
        <f>SUMIF('4.1 Program Budget - 2024-2027'!$H:$H,$C10,'4.1 Program Budget - 2024-2027'!AB:AB)</f>
        <v>144572161.73802486</v>
      </c>
      <c r="N10" s="617">
        <f>SUMIF('4.1 Program Budget - 2024-2027'!$H:$H,$C10,'4.1 Program Budget - 2024-2027'!AC:AC)</f>
        <v>6239069.8678013347</v>
      </c>
      <c r="O10" s="617">
        <f>SUMIF('4.1 Program Budget - 2024-2027'!$H:$H,$C10,'4.1 Program Budget - 2024-2027'!AD:AD)</f>
        <v>10382.69734478282</v>
      </c>
      <c r="P10" s="617">
        <f>SUMIF('4.1 Program Budget - 2024-2027'!$H:$H,$C10,'4.1 Program Budget - 2024-2027'!AE:AE)</f>
        <v>46660.189911968933</v>
      </c>
      <c r="Q10" s="638">
        <f>SUMIF('4.1 Program Budget - 2024-2027'!$H:$H,$C10,'4.1 Program Budget - 2024-2027'!AF:AF)</f>
        <v>0</v>
      </c>
    </row>
    <row r="11" spans="1:40" ht="15.6">
      <c r="B11" s="1277"/>
      <c r="C11" s="701" t="s">
        <v>26</v>
      </c>
      <c r="D11" s="1156">
        <f>+'7.3 PA PY budget_savings'!C44</f>
        <v>5145072.5236</v>
      </c>
      <c r="E11" s="1156">
        <f>+'7.3 PA PY budget_savings'!C45</f>
        <v>191583.33235886501</v>
      </c>
      <c r="F11" s="779">
        <f>+'7.3 PA PY budget_savings'!C46</f>
        <v>3.7338310781443007E-2</v>
      </c>
      <c r="G11" s="779">
        <f>+'7.3 PA PY budget_savings'!C47</f>
        <v>3.7338310781443007E-2</v>
      </c>
      <c r="H11" s="617">
        <f>+'7.3 PA PY budget_savings'!D44</f>
        <v>257650.98084999999</v>
      </c>
      <c r="I11" s="617">
        <f>+'7.3 PA PY budget_savings'!E44</f>
        <v>88.503478999999999</v>
      </c>
      <c r="J11" s="617">
        <f>+'7.3 PA PY budget_savings'!F44</f>
        <v>2779.5956504999999</v>
      </c>
      <c r="K11" s="617">
        <f>+'7.3 PA PY budget_savings'!G44</f>
        <v>36.216837775479902</v>
      </c>
      <c r="L11" s="617">
        <f>+'7.3 PA PY budget_savings'!H44</f>
        <v>16.260634555425</v>
      </c>
      <c r="M11" s="617">
        <f>SUMIF('4.1 Program Budget - 2024-2027'!$H:$H,$C11,'4.1 Program Budget - 2024-2027'!AB:AB)</f>
        <v>3091811.7702000001</v>
      </c>
      <c r="N11" s="617">
        <f>SUMIF('4.1 Program Budget - 2024-2027'!$H:$H,$C11,'4.1 Program Budget - 2024-2027'!AC:AC)</f>
        <v>33355.147806000001</v>
      </c>
      <c r="O11" s="617">
        <f>SUMIF('4.1 Program Budget - 2024-2027'!$H:$H,$C11,'4.1 Program Budget - 2024-2027'!AD:AD)</f>
        <v>556.47241934915905</v>
      </c>
      <c r="P11" s="617">
        <f>SUMIF('4.1 Program Budget - 2024-2027'!$H:$H,$C11,'4.1 Program Budget - 2024-2027'!AE:AE)</f>
        <v>195.1276146651</v>
      </c>
      <c r="Q11" s="638">
        <f>SUMIF('4.1 Program Budget - 2024-2027'!$H:$H,$C11,'4.1 Program Budget - 2024-2027'!AF:AF)</f>
        <v>0</v>
      </c>
    </row>
    <row r="12" spans="1:40" ht="15.6">
      <c r="B12" s="1277"/>
      <c r="C12" s="702" t="s">
        <v>28</v>
      </c>
      <c r="D12" s="1157">
        <f>+'7.3 PA PY budget_savings'!C68</f>
        <v>4556130.6871999996</v>
      </c>
      <c r="E12" s="1158"/>
      <c r="F12" s="780"/>
      <c r="G12" s="780"/>
      <c r="H12" s="614"/>
      <c r="I12" s="614"/>
      <c r="J12" s="616"/>
      <c r="K12" s="614"/>
      <c r="L12" s="614"/>
      <c r="M12" s="614"/>
      <c r="N12" s="614"/>
      <c r="O12" s="614"/>
      <c r="P12" s="614"/>
      <c r="Q12" s="639"/>
    </row>
    <row r="13" spans="1:40" ht="16.2" thickBot="1">
      <c r="B13" s="1277"/>
      <c r="C13" s="703" t="s">
        <v>353</v>
      </c>
      <c r="D13" s="1159">
        <f>+'7.3 PA PY budget_savings'!C61</f>
        <v>3186587.41</v>
      </c>
      <c r="E13" s="1158"/>
      <c r="F13" s="780"/>
      <c r="G13" s="780"/>
      <c r="H13" s="614"/>
      <c r="I13" s="614"/>
      <c r="J13" s="616"/>
      <c r="K13" s="614"/>
      <c r="L13" s="614"/>
      <c r="M13" s="614"/>
      <c r="N13" s="614"/>
      <c r="O13" s="614"/>
      <c r="P13" s="614"/>
      <c r="Q13" s="639"/>
    </row>
    <row r="14" spans="1:40" ht="16.8" thickBot="1">
      <c r="B14" s="1278"/>
      <c r="C14" s="599" t="s">
        <v>1713</v>
      </c>
      <c r="D14" s="1160">
        <f>SUBTOTAL(9,D9:D13)</f>
        <v>79664685.17381987</v>
      </c>
      <c r="E14" s="1160">
        <f t="shared" ref="E14:J14" si="0">SUBTOTAL(9,E9:E13)</f>
        <v>66866561.383689463</v>
      </c>
      <c r="F14" s="786">
        <f>+'7.3 PA PY budget_savings'!C65</f>
        <v>0.80034593527712872</v>
      </c>
      <c r="G14" s="786">
        <f>+'7.3 PA PY budget_savings'!C66</f>
        <v>0.95122370044400328</v>
      </c>
      <c r="H14" s="618">
        <f t="shared" si="0"/>
        <v>113565961.19376707</v>
      </c>
      <c r="I14" s="618">
        <f t="shared" si="0"/>
        <v>18913.094327380102</v>
      </c>
      <c r="J14" s="618">
        <f t="shared" si="0"/>
        <v>3304812.9277982549</v>
      </c>
      <c r="K14" s="618">
        <f t="shared" ref="K14:P14" si="1">SUBTOTAL(9,K9:K13)</f>
        <v>17487.032039166716</v>
      </c>
      <c r="L14" s="618">
        <f t="shared" si="1"/>
        <v>20085.874497142886</v>
      </c>
      <c r="M14" s="618">
        <f t="shared" si="1"/>
        <v>826813654.86902416</v>
      </c>
      <c r="N14" s="618">
        <f t="shared" si="1"/>
        <v>26973810.578957129</v>
      </c>
      <c r="O14" s="618">
        <f t="shared" si="1"/>
        <v>135728.80280579507</v>
      </c>
      <c r="P14" s="618">
        <f t="shared" si="1"/>
        <v>168040.95861623005</v>
      </c>
      <c r="Q14" s="640">
        <f t="shared" ref="Q14" si="2">SUBTOTAL(9,Q9:Q13)</f>
        <v>0</v>
      </c>
    </row>
    <row r="15" spans="1:40" ht="15.6">
      <c r="B15" s="1279">
        <v>2025</v>
      </c>
      <c r="C15" s="701" t="s">
        <v>18</v>
      </c>
      <c r="D15" s="1156">
        <f>+'7.3 PA PY budget_savings'!I16</f>
        <v>50824269.09034425</v>
      </c>
      <c r="E15" s="1156">
        <f>+'7.3 PA PY budget_savings'!I17</f>
        <v>61063918.875103213</v>
      </c>
      <c r="F15" s="779">
        <f>+'7.3 PA PY budget_savings'!I18</f>
        <v>1.0254242233029773</v>
      </c>
      <c r="G15" s="779">
        <f>+'7.3 PA PY budget_savings'!I19</f>
        <v>1.2282113195639552</v>
      </c>
      <c r="H15" s="617">
        <f>+'7.3 PA PY budget_savings'!J16</f>
        <v>110627494.32590045</v>
      </c>
      <c r="I15" s="617">
        <f>+'7.3 PA PY budget_savings'!K16</f>
        <v>17122.766985480288</v>
      </c>
      <c r="J15" s="617">
        <f>+'7.3 PA PY budget_savings'!L16</f>
        <v>3308833.8011505865</v>
      </c>
      <c r="K15" s="617">
        <f>+'7.3 PA PY budget_savings'!M16</f>
        <v>19108.027547621739</v>
      </c>
      <c r="L15" s="617">
        <f>+'7.3 PA PY budget_savings'!N16</f>
        <v>19365.226060930927</v>
      </c>
      <c r="M15" s="617">
        <f>SUMIF('4.1 Program Budget - 2024-2027'!$H:$H,$C15,'4.1 Program Budget - 2024-2027'!AT:AT)</f>
        <v>675388079.28953779</v>
      </c>
      <c r="N15" s="617">
        <f>SUMIF('4.1 Program Budget - 2024-2027'!$H:$H,$C15,'4.1 Program Budget - 2024-2027'!AU:AU)</f>
        <v>25460984.91335379</v>
      </c>
      <c r="O15" s="617">
        <f>SUMIF('4.1 Program Budget - 2024-2027'!$H:$H,$C15,'4.1 Program Budget - 2024-2027'!AV:AV)</f>
        <v>110970.39566720967</v>
      </c>
      <c r="P15" s="617">
        <f>SUMIF('4.1 Program Budget - 2024-2027'!$H:$H,$C15,'4.1 Program Budget - 2024-2027'!AW:AW)</f>
        <v>149032.24498511964</v>
      </c>
      <c r="Q15" s="638">
        <f>SUMIF('4.1 Program Budget - 2024-2027'!$H:$H,$C15,'4.1 Program Budget - 2024-2027'!AX:AX)</f>
        <v>0</v>
      </c>
    </row>
    <row r="16" spans="1:40" ht="15.6">
      <c r="B16" s="1277"/>
      <c r="C16" s="701" t="s">
        <v>23</v>
      </c>
      <c r="D16" s="1156">
        <f>+'7.3 PA PY budget_savings'!I30</f>
        <v>20002058.989695411</v>
      </c>
      <c r="E16" s="1156">
        <f>+'7.3 PA PY budget_savings'!I31</f>
        <v>15241805.067303147</v>
      </c>
      <c r="F16" s="779">
        <f>+'7.3 PA PY budget_savings'!I32</f>
        <v>0.66296271302138332</v>
      </c>
      <c r="G16" s="779">
        <f>+'7.3 PA PY budget_savings'!I33</f>
        <v>0.94462353070610916</v>
      </c>
      <c r="H16" s="617">
        <f>+'7.3 PA PY budget_savings'!J30</f>
        <v>9771270.0014471859</v>
      </c>
      <c r="I16" s="617">
        <f>+'7.3 PA PY budget_savings'!K30</f>
        <v>1756.8874044178447</v>
      </c>
      <c r="J16" s="617">
        <f>+'7.3 PA PY budget_savings'!L30</f>
        <v>646754.79524100851</v>
      </c>
      <c r="K16" s="617">
        <f>+'7.3 PA PY budget_savings'!M30</f>
        <v>514.36264812451122</v>
      </c>
      <c r="L16" s="617">
        <f>+'7.3 PA PY budget_savings'!N30</f>
        <v>4534.4384044353583</v>
      </c>
      <c r="M16" s="617">
        <f>SUMIF('4.1 Program Budget - 2024-2027'!$H:$H,$C16,'4.1 Program Budget - 2024-2027'!AT:AT)</f>
        <v>142756566.59605259</v>
      </c>
      <c r="N16" s="617">
        <f>SUMIF('4.1 Program Budget - 2024-2027'!$H:$H,$C16,'4.1 Program Budget - 2024-2027'!AU:AU)</f>
        <v>9392209.9737038761</v>
      </c>
      <c r="O16" s="617">
        <f>SUMIF('4.1 Program Budget - 2024-2027'!$H:$H,$C16,'4.1 Program Budget - 2024-2027'!AV:AV)</f>
        <v>10042.291115905964</v>
      </c>
      <c r="P16" s="617">
        <f>SUMIF('4.1 Program Budget - 2024-2027'!$H:$H,$C16,'4.1 Program Budget - 2024-2027'!AW:AW)</f>
        <v>65170.634903022335</v>
      </c>
      <c r="Q16" s="638">
        <f>SUMIF('4.1 Program Budget - 2024-2027'!$H:$H,$C16,'4.1 Program Budget - 2024-2027'!AX:AX)</f>
        <v>0</v>
      </c>
    </row>
    <row r="17" spans="2:17" ht="15.6">
      <c r="B17" s="1277"/>
      <c r="C17" s="701" t="s">
        <v>26</v>
      </c>
      <c r="D17" s="1156">
        <f>+'7.3 PA PY budget_savings'!I44</f>
        <v>5125188.7226999998</v>
      </c>
      <c r="E17" s="1156">
        <f>+'7.3 PA PY budget_savings'!I45</f>
        <v>195931.12032142101</v>
      </c>
      <c r="F17" s="779">
        <f>+'7.3 PA PY budget_savings'!I46</f>
        <v>3.8337827121685104E-2</v>
      </c>
      <c r="G17" s="779">
        <f>+'7.3 PA PY budget_savings'!I47</f>
        <v>3.8337827121685104E-2</v>
      </c>
      <c r="H17" s="617">
        <f>+'7.3 PA PY budget_savings'!J44</f>
        <v>249150.98084999999</v>
      </c>
      <c r="I17" s="617">
        <f>+'7.3 PA PY budget_savings'!K44</f>
        <v>88.503478999999999</v>
      </c>
      <c r="J17" s="617">
        <f>+'7.3 PA PY budget_savings'!L44</f>
        <v>2567.0956504999999</v>
      </c>
      <c r="K17" s="617">
        <f>+'7.3 PA PY budget_savings'!M44</f>
        <v>39.349840146889001</v>
      </c>
      <c r="L17" s="617">
        <f>+'7.3 PA PY budget_savings'!N44</f>
        <v>15.017509555425001</v>
      </c>
      <c r="M17" s="617">
        <f>SUMIF('4.1 Program Budget - 2024-2027'!$H:$H,$C17,'4.1 Program Budget - 2024-2027'!AT:AT)</f>
        <v>2989811.7702000001</v>
      </c>
      <c r="N17" s="617">
        <f>SUMIF('4.1 Program Budget - 2024-2027'!$H:$H,$C17,'4.1 Program Budget - 2024-2027'!AU:AU)</f>
        <v>30805.147806000001</v>
      </c>
      <c r="O17" s="617">
        <f>SUMIF('4.1 Program Budget - 2024-2027'!$H:$H,$C17,'4.1 Program Budget - 2024-2027'!AV:AV)</f>
        <v>556.31641918171795</v>
      </c>
      <c r="P17" s="617">
        <f>SUMIF('4.1 Program Budget - 2024-2027'!$H:$H,$C17,'4.1 Program Budget - 2024-2027'!AW:AW)</f>
        <v>180.21011466510001</v>
      </c>
      <c r="Q17" s="638">
        <f>SUMIF('4.1 Program Budget - 2024-2027'!$H:$H,$C17,'4.1 Program Budget - 2024-2027'!AX:AX)</f>
        <v>0</v>
      </c>
    </row>
    <row r="18" spans="2:17" ht="15.6">
      <c r="B18" s="1277"/>
      <c r="C18" s="702" t="s">
        <v>28</v>
      </c>
      <c r="D18" s="1157">
        <f>+'7.3 PA PY budget_savings'!I68</f>
        <v>4607379.0190999992</v>
      </c>
      <c r="E18" s="1158"/>
      <c r="F18" s="780"/>
      <c r="G18" s="780"/>
      <c r="H18" s="614"/>
      <c r="I18" s="614"/>
      <c r="J18" s="616"/>
      <c r="K18" s="614"/>
      <c r="L18" s="614"/>
      <c r="M18" s="614"/>
      <c r="N18" s="614"/>
      <c r="O18" s="614"/>
      <c r="P18" s="614"/>
      <c r="Q18" s="639"/>
    </row>
    <row r="19" spans="2:17" ht="16.2" thickBot="1">
      <c r="B19" s="1277"/>
      <c r="C19" s="703" t="s">
        <v>353</v>
      </c>
      <c r="D19" s="1159">
        <f>+'7.3 PA PY budget_savings'!I61</f>
        <v>3356620.66</v>
      </c>
      <c r="E19" s="1158"/>
      <c r="F19" s="780"/>
      <c r="G19" s="780"/>
      <c r="H19" s="614"/>
      <c r="I19" s="614"/>
      <c r="J19" s="616"/>
      <c r="K19" s="614"/>
      <c r="L19" s="614"/>
      <c r="M19" s="614"/>
      <c r="N19" s="614"/>
      <c r="O19" s="614"/>
      <c r="P19" s="614"/>
      <c r="Q19" s="639"/>
    </row>
    <row r="20" spans="2:17" ht="16.8" thickBot="1">
      <c r="B20" s="1278"/>
      <c r="C20" s="599" t="s">
        <v>1713</v>
      </c>
      <c r="D20" s="1160">
        <f>SUBTOTAL(9,D15:D19)</f>
        <v>83915516.481839657</v>
      </c>
      <c r="E20" s="1160">
        <f t="shared" ref="E20:J20" si="3">SUBTOTAL(9,E15:E19)</f>
        <v>76501655.062727779</v>
      </c>
      <c r="F20" s="786">
        <f>+'7.3 PA PY budget_savings'!I65</f>
        <v>0.83918353659987333</v>
      </c>
      <c r="G20" s="786">
        <f>+'7.3 PA PY budget_savings'!I66</f>
        <v>1.0287778112510837</v>
      </c>
      <c r="H20" s="618">
        <f t="shared" si="3"/>
        <v>120647915.30819763</v>
      </c>
      <c r="I20" s="618">
        <f t="shared" si="3"/>
        <v>18968.157868898132</v>
      </c>
      <c r="J20" s="618">
        <f t="shared" si="3"/>
        <v>3958155.6920420951</v>
      </c>
      <c r="K20" s="618">
        <f t="shared" ref="K20:P20" si="4">SUBTOTAL(9,K15:K19)</f>
        <v>19661.740035893141</v>
      </c>
      <c r="L20" s="618">
        <f t="shared" si="4"/>
        <v>23914.68197492171</v>
      </c>
      <c r="M20" s="618">
        <f t="shared" si="4"/>
        <v>821134457.65579033</v>
      </c>
      <c r="N20" s="618">
        <f t="shared" si="4"/>
        <v>34884000.034863666</v>
      </c>
      <c r="O20" s="618">
        <f t="shared" si="4"/>
        <v>121569.00320229735</v>
      </c>
      <c r="P20" s="618">
        <f t="shared" si="4"/>
        <v>214383.09000280709</v>
      </c>
      <c r="Q20" s="640">
        <f t="shared" ref="Q20" si="5">SUBTOTAL(9,Q15:Q19)</f>
        <v>0</v>
      </c>
    </row>
    <row r="21" spans="2:17" ht="15.6">
      <c r="B21" s="1279">
        <v>2026</v>
      </c>
      <c r="C21" s="701" t="s">
        <v>18</v>
      </c>
      <c r="D21" s="1156">
        <f>+'7.3 PA PY budget_savings'!O16</f>
        <v>49944603.433011107</v>
      </c>
      <c r="E21" s="1156">
        <f>+'7.3 PA PY budget_savings'!O17</f>
        <v>65086419.37299116</v>
      </c>
      <c r="F21" s="779">
        <f>+'7.3 PA PY budget_savings'!O18</f>
        <v>1.0808621407690095</v>
      </c>
      <c r="G21" s="779">
        <f>+'7.3 PA PY budget_savings'!O19</f>
        <v>1.3310852870134995</v>
      </c>
      <c r="H21" s="617">
        <f>+'7.3 PA PY budget_savings'!P16</f>
        <v>108348132.59944978</v>
      </c>
      <c r="I21" s="617">
        <f>+'7.3 PA PY budget_savings'!Q16</f>
        <v>17149.20607510694</v>
      </c>
      <c r="J21" s="617">
        <f>+'7.3 PA PY budget_savings'!R16</f>
        <v>3337715.9970155307</v>
      </c>
      <c r="K21" s="617">
        <f>+'7.3 PA PY budget_savings'!S16</f>
        <v>19629.00446942585</v>
      </c>
      <c r="L21" s="617">
        <f>+'7.3 PA PY budget_savings'!T16</f>
        <v>19534.48167654085</v>
      </c>
      <c r="M21" s="617">
        <f>SUMIF('4.1 Program Budget - 2024-2027'!$H:$H,$C21,'4.1 Program Budget - 2024-2027'!BL:BL)</f>
        <v>658621079.14925587</v>
      </c>
      <c r="N21" s="617">
        <f>SUMIF('4.1 Program Budget - 2024-2027'!$H:$H,$C21,'4.1 Program Budget - 2024-2027'!BM:BM)</f>
        <v>26128679.949647807</v>
      </c>
      <c r="O21" s="617">
        <f>SUMIF('4.1 Program Budget - 2024-2027'!$H:$H,$C21,'4.1 Program Budget - 2024-2027'!BN:BN)</f>
        <v>112219.93159766649</v>
      </c>
      <c r="P21" s="617">
        <f>SUMIF('4.1 Program Budget - 2024-2027'!$H:$H,$C21,'4.1 Program Budget - 2024-2027'!BO:BO)</f>
        <v>152941.20864543971</v>
      </c>
      <c r="Q21" s="638">
        <f>SUMIF('4.1 Program Budget - 2024-2027'!$H:$H,$C21,'4.1 Program Budget - 2024-2027'!BP:BP)</f>
        <v>0</v>
      </c>
    </row>
    <row r="22" spans="2:17" ht="15.6">
      <c r="B22" s="1277"/>
      <c r="C22" s="701" t="s">
        <v>23</v>
      </c>
      <c r="D22" s="1156">
        <f>+'7.3 PA PY budget_savings'!O30</f>
        <v>19473278.106846005</v>
      </c>
      <c r="E22" s="1156">
        <f>+'7.3 PA PY budget_savings'!O31</f>
        <v>12685569.746629339</v>
      </c>
      <c r="F22" s="779">
        <f>+'7.3 PA PY budget_savings'!O32</f>
        <v>0.63718558989150398</v>
      </c>
      <c r="G22" s="779">
        <f>+'7.3 PA PY budget_savings'!O33</f>
        <v>0.81587533360718534</v>
      </c>
      <c r="H22" s="617">
        <f>+'7.3 PA PY budget_savings'!P30</f>
        <v>9582746.9338823259</v>
      </c>
      <c r="I22" s="617">
        <f>+'7.3 PA PY budget_savings'!Q30</f>
        <v>1941.4317073747252</v>
      </c>
      <c r="J22" s="617">
        <f>+'7.3 PA PY budget_savings'!R30</f>
        <v>383860.29742945329</v>
      </c>
      <c r="K22" s="617">
        <f>+'7.3 PA PY budget_savings'!S30</f>
        <v>549.63800113430182</v>
      </c>
      <c r="L22" s="617">
        <f>+'7.3 PA PY budget_savings'!T30</f>
        <v>2973.4103354187851</v>
      </c>
      <c r="M22" s="617">
        <f>SUMIF('4.1 Program Budget - 2024-2027'!$H:$H,$C22,'4.1 Program Budget - 2024-2027'!BL:BL)</f>
        <v>138160028.47264659</v>
      </c>
      <c r="N22" s="617">
        <f>SUMIF('4.1 Program Budget - 2024-2027'!$H:$H,$C22,'4.1 Program Budget - 2024-2027'!BM:BM)</f>
        <v>5685152.7065953007</v>
      </c>
      <c r="O22" s="617">
        <f>SUMIF('4.1 Program Budget - 2024-2027'!$H:$H,$C22,'4.1 Program Budget - 2024-2027'!BN:BN)</f>
        <v>9866.2841626271675</v>
      </c>
      <c r="P22" s="617">
        <f>SUMIF('4.1 Program Budget - 2024-2027'!$H:$H,$C22,'4.1 Program Budget - 2024-2027'!BO:BO)</f>
        <v>43253.374578168201</v>
      </c>
      <c r="Q22" s="638">
        <f>SUMIF('4.1 Program Budget - 2024-2027'!$H:$H,$C22,'4.1 Program Budget - 2024-2027'!BP:BP)</f>
        <v>0</v>
      </c>
    </row>
    <row r="23" spans="2:17" ht="15.6">
      <c r="B23" s="1277"/>
      <c r="C23" s="701" t="s">
        <v>26</v>
      </c>
      <c r="D23" s="1156">
        <f>+'7.3 PA PY budget_savings'!O44</f>
        <v>5272550.3670000006</v>
      </c>
      <c r="E23" s="1156">
        <f>+'7.3 PA PY budget_savings'!O45</f>
        <v>224227.094135344</v>
      </c>
      <c r="F23" s="779">
        <f>+'7.3 PA PY budget_savings'!O46</f>
        <v>4.264434070754812E-2</v>
      </c>
      <c r="G23" s="779">
        <f>+'7.3 PA PY budget_savings'!O47</f>
        <v>4.264434070754812E-2</v>
      </c>
      <c r="H23" s="617">
        <f>+'7.3 PA PY budget_savings'!P44</f>
        <v>343055.49585000001</v>
      </c>
      <c r="I23" s="617">
        <f>+'7.3 PA PY budget_savings'!Q44</f>
        <v>114.090604</v>
      </c>
      <c r="J23" s="617">
        <f>+'7.3 PA PY budget_savings'!R44</f>
        <v>1036.9456042500001</v>
      </c>
      <c r="K23" s="617">
        <f>+'7.3 PA PY budget_savings'!S44</f>
        <v>57.953930723014999</v>
      </c>
      <c r="L23" s="617">
        <f>+'7.3 PA PY budget_savings'!T44</f>
        <v>6.0661317848624998</v>
      </c>
      <c r="M23" s="617">
        <f>SUMIF('4.1 Program Budget - 2024-2027'!$H:$H,$C23,'4.1 Program Budget - 2024-2027'!BL:BL)</f>
        <v>3430554.9585000002</v>
      </c>
      <c r="N23" s="617">
        <f>SUMIF('4.1 Program Budget - 2024-2027'!$H:$H,$C23,'4.1 Program Budget - 2024-2027'!BM:BM)</f>
        <v>10369.4560425</v>
      </c>
      <c r="O23" s="617">
        <f>SUMIF('4.1 Program Budget - 2024-2027'!$H:$H,$C23,'4.1 Program Budget - 2024-2027'!BN:BN)</f>
        <v>638.52588854997998</v>
      </c>
      <c r="P23" s="617">
        <f>SUMIF('4.1 Program Budget - 2024-2027'!$H:$H,$C23,'4.1 Program Budget - 2024-2027'!BO:BO)</f>
        <v>60.661317848625004</v>
      </c>
      <c r="Q23" s="638">
        <f>SUMIF('4.1 Program Budget - 2024-2027'!$H:$H,$C23,'4.1 Program Budget - 2024-2027'!BP:BP)</f>
        <v>0</v>
      </c>
    </row>
    <row r="24" spans="2:17" ht="15.6">
      <c r="B24" s="1277"/>
      <c r="C24" s="702" t="s">
        <v>28</v>
      </c>
      <c r="D24" s="1157">
        <f>+'7.3 PA PY budget_savings'!O68</f>
        <v>4642646.5100000007</v>
      </c>
      <c r="E24" s="1158"/>
      <c r="F24" s="780"/>
      <c r="G24" s="780"/>
      <c r="H24" s="614"/>
      <c r="I24" s="614"/>
      <c r="J24" s="616"/>
      <c r="K24" s="614"/>
      <c r="L24" s="614"/>
      <c r="M24" s="614"/>
      <c r="N24" s="614"/>
      <c r="O24" s="614"/>
      <c r="P24" s="614"/>
      <c r="Q24" s="639"/>
    </row>
    <row r="25" spans="2:17" ht="16.2" thickBot="1">
      <c r="B25" s="1277"/>
      <c r="C25" s="703" t="s">
        <v>353</v>
      </c>
      <c r="D25" s="1159">
        <f>+'7.3 PA PY budget_savings'!O61</f>
        <v>3305544.93</v>
      </c>
      <c r="E25" s="1158"/>
      <c r="F25" s="780"/>
      <c r="G25" s="780"/>
      <c r="H25" s="614"/>
      <c r="I25" s="614"/>
      <c r="J25" s="616"/>
      <c r="K25" s="614"/>
      <c r="L25" s="614"/>
      <c r="M25" s="614"/>
      <c r="N25" s="614"/>
      <c r="O25" s="614"/>
      <c r="P25" s="614"/>
      <c r="Q25" s="639"/>
    </row>
    <row r="26" spans="2:17" ht="16.8" thickBot="1">
      <c r="B26" s="1278"/>
      <c r="C26" s="599" t="s">
        <v>1713</v>
      </c>
      <c r="D26" s="1160">
        <f>SUBTOTAL(9,D21:D25)</f>
        <v>82638623.346857131</v>
      </c>
      <c r="E26" s="1160">
        <f t="shared" ref="E26:J26" si="6">SUBTOTAL(9,E21:E25)</f>
        <v>77996216.213755846</v>
      </c>
      <c r="F26" s="786">
        <f>+'7.3 PA PY budget_savings'!O65</f>
        <v>0.8773263534659077</v>
      </c>
      <c r="G26" s="786">
        <f>+'7.3 PA PY budget_savings'!O66</f>
        <v>1.066230710612788</v>
      </c>
      <c r="H26" s="618">
        <f t="shared" si="6"/>
        <v>118273935.02918211</v>
      </c>
      <c r="I26" s="618">
        <f t="shared" si="6"/>
        <v>19204.728386481667</v>
      </c>
      <c r="J26" s="618">
        <f t="shared" si="6"/>
        <v>3722613.2400492337</v>
      </c>
      <c r="K26" s="618">
        <f t="shared" ref="K26:P26" si="7">SUBTOTAL(9,K21:K25)</f>
        <v>20236.596401283168</v>
      </c>
      <c r="L26" s="618">
        <f t="shared" si="7"/>
        <v>22513.958143744498</v>
      </c>
      <c r="M26" s="618">
        <f t="shared" si="7"/>
        <v>800211662.58040249</v>
      </c>
      <c r="N26" s="618">
        <f t="shared" si="7"/>
        <v>31824202.112285607</v>
      </c>
      <c r="O26" s="618">
        <f t="shared" si="7"/>
        <v>122724.74164884364</v>
      </c>
      <c r="P26" s="618">
        <f t="shared" si="7"/>
        <v>196255.24454145654</v>
      </c>
      <c r="Q26" s="640">
        <f t="shared" ref="Q26" si="8">SUBTOTAL(9,Q21:Q25)</f>
        <v>0</v>
      </c>
    </row>
    <row r="27" spans="2:17" ht="15.6">
      <c r="B27" s="1279">
        <v>2027</v>
      </c>
      <c r="C27" s="701" t="s">
        <v>18</v>
      </c>
      <c r="D27" s="1156">
        <f>+'7.3 PA PY budget_savings'!U16</f>
        <v>52620587.054522067</v>
      </c>
      <c r="E27" s="1156">
        <f>+'7.3 PA PY budget_savings'!U17</f>
        <v>72874775.958452374</v>
      </c>
      <c r="F27" s="779">
        <f>+'7.3 PA PY budget_savings'!U18</f>
        <v>1.1314662634960357</v>
      </c>
      <c r="G27" s="779">
        <f>+'7.3 PA PY budget_savings'!U19</f>
        <v>1.4145104231186512</v>
      </c>
      <c r="H27" s="617">
        <f>+'7.3 PA PY budget_savings'!V16</f>
        <v>112252807.91606218</v>
      </c>
      <c r="I27" s="617">
        <f>+'7.3 PA PY budget_savings'!W16</f>
        <v>17785.052805586925</v>
      </c>
      <c r="J27" s="617">
        <f>+'7.3 PA PY budget_savings'!X16</f>
        <v>3542133.6400467535</v>
      </c>
      <c r="K27" s="617">
        <f>+'7.3 PA PY budget_savings'!Y16</f>
        <v>21975.846013241469</v>
      </c>
      <c r="L27" s="617">
        <f>+'7.3 PA PY budget_savings'!Z16</f>
        <v>20730.914427873504</v>
      </c>
      <c r="M27" s="617">
        <f>SUMIF('4.1 Program Budget - 2024-2027'!$H:$H,$C27,'4.1 Program Budget - 2024-2027'!CD:CD)</f>
        <v>687915880.35950422</v>
      </c>
      <c r="N27" s="617">
        <f>SUMIF('4.1 Program Budget - 2024-2027'!$H:$H,$C27,'4.1 Program Budget - 2024-2027'!CE:CE)</f>
        <v>28187784.839525934</v>
      </c>
      <c r="O27" s="617">
        <f>SUMIF('4.1 Program Budget - 2024-2027'!$H:$H,$C27,'4.1 Program Budget - 2024-2027'!CF:CF)</f>
        <v>120196.74240921767</v>
      </c>
      <c r="P27" s="617">
        <f>SUMIF('4.1 Program Budget - 2024-2027'!$H:$H,$C27,'4.1 Program Budget - 2024-2027'!CG:CG)</f>
        <v>164992.86764722673</v>
      </c>
      <c r="Q27" s="638">
        <f>SUMIF('4.1 Program Budget - 2024-2027'!$H:$H,$C27,'4.1 Program Budget - 2024-2027'!CH:CH)</f>
        <v>0</v>
      </c>
    </row>
    <row r="28" spans="2:17" ht="15.6">
      <c r="B28" s="1277"/>
      <c r="C28" s="701" t="s">
        <v>23</v>
      </c>
      <c r="D28" s="1156">
        <f>+'7.3 PA PY budget_savings'!U30</f>
        <v>19795454.009307593</v>
      </c>
      <c r="E28" s="1156">
        <f>+'7.3 PA PY budget_savings'!U31</f>
        <v>12989951.845099825</v>
      </c>
      <c r="F28" s="779">
        <f>+'7.3 PA PY budget_savings'!U32</f>
        <v>0.6571656957381774</v>
      </c>
      <c r="G28" s="779">
        <f>+'7.3 PA PY budget_savings'!U33</f>
        <v>0.8191605444504596</v>
      </c>
      <c r="H28" s="617">
        <f>+'7.3 PA PY budget_savings'!V30</f>
        <v>9055750.2320886832</v>
      </c>
      <c r="I28" s="617">
        <f>+'7.3 PA PY budget_savings'!W30</f>
        <v>1894.1522968759114</v>
      </c>
      <c r="J28" s="617">
        <f>+'7.3 PA PY budget_savings'!X30</f>
        <v>398151.18616414024</v>
      </c>
      <c r="K28" s="617">
        <f>+'7.3 PA PY budget_savings'!Y30</f>
        <v>556.06539565816763</v>
      </c>
      <c r="L28" s="617">
        <f>+'7.3 PA PY budget_savings'!Z30</f>
        <v>3051.0831627466382</v>
      </c>
      <c r="M28" s="617">
        <f>SUMIF('4.1 Program Budget - 2024-2027'!$H:$H,$C28,'4.1 Program Budget - 2024-2027'!CD:CD)</f>
        <v>131866042.65975225</v>
      </c>
      <c r="N28" s="617">
        <f>SUMIF('4.1 Program Budget - 2024-2027'!$H:$H,$C28,'4.1 Program Budget - 2024-2027'!CE:CE)</f>
        <v>5732142.812253301</v>
      </c>
      <c r="O28" s="617">
        <f>SUMIF('4.1 Program Budget - 2024-2027'!$H:$H,$C28,'4.1 Program Budget - 2024-2027'!CF:CF)</f>
        <v>9432.3882183349197</v>
      </c>
      <c r="P28" s="617">
        <f>SUMIF('4.1 Program Budget - 2024-2027'!$H:$H,$C28,'4.1 Program Budget - 2024-2027'!CG:CG)</f>
        <v>43468.97797856688</v>
      </c>
      <c r="Q28" s="638">
        <f>SUMIF('4.1 Program Budget - 2024-2027'!$H:$H,$C28,'4.1 Program Budget - 2024-2027'!CH:CH)</f>
        <v>0</v>
      </c>
    </row>
    <row r="29" spans="2:17" ht="15.6">
      <c r="B29" s="1277"/>
      <c r="C29" s="701" t="s">
        <v>26</v>
      </c>
      <c r="D29" s="1156">
        <f>+'7.3 PA PY budget_savings'!U44</f>
        <v>5402705.0364999995</v>
      </c>
      <c r="E29" s="1156">
        <f>+'7.3 PA PY budget_savings'!U45</f>
        <v>228831.23955264199</v>
      </c>
      <c r="F29" s="779">
        <f>+'7.3 PA PY budget_savings'!U46</f>
        <v>4.2452190152335499E-2</v>
      </c>
      <c r="G29" s="779">
        <f>+'7.3 PA PY budget_savings'!U47</f>
        <v>4.2452190152335499E-2</v>
      </c>
      <c r="H29" s="617">
        <f>+'7.3 PA PY budget_savings'!V44</f>
        <v>317555.49585000001</v>
      </c>
      <c r="I29" s="617">
        <f>+'7.3 PA PY budget_savings'!W44</f>
        <v>114.090604</v>
      </c>
      <c r="J29" s="617">
        <f>+'7.3 PA PY budget_savings'!X44</f>
        <v>1886.9456042500001</v>
      </c>
      <c r="K29" s="617">
        <f>+'7.3 PA PY budget_savings'!Y44</f>
        <v>56.542801299169803</v>
      </c>
      <c r="L29" s="617">
        <f>+'7.3 PA PY budget_savings'!Z44</f>
        <v>11.038631784862501</v>
      </c>
      <c r="M29" s="617">
        <f>SUMIF('4.1 Program Budget - 2024-2027'!$H:$H,$C29,'4.1 Program Budget - 2024-2027'!CD:CD)</f>
        <v>3175554.9585000002</v>
      </c>
      <c r="N29" s="617">
        <f>SUMIF('4.1 Program Budget - 2024-2027'!$H:$H,$C29,'4.1 Program Budget - 2024-2027'!CE:CE)</f>
        <v>18869.456042500002</v>
      </c>
      <c r="O29" s="617">
        <f>SUMIF('4.1 Program Budget - 2024-2027'!$H:$H,$C29,'4.1 Program Budget - 2024-2027'!CF:CF)</f>
        <v>605.25388887151598</v>
      </c>
      <c r="P29" s="617">
        <f>SUMIF('4.1 Program Budget - 2024-2027'!$H:$H,$C29,'4.1 Program Budget - 2024-2027'!CG:CG)</f>
        <v>110.386317848625</v>
      </c>
      <c r="Q29" s="638">
        <f>SUMIF('4.1 Program Budget - 2024-2027'!$H:$H,$C29,'4.1 Program Budget - 2024-2027'!CH:CH)</f>
        <v>0</v>
      </c>
    </row>
    <row r="30" spans="2:17" ht="15.6">
      <c r="B30" s="1277"/>
      <c r="C30" s="702" t="s">
        <v>28</v>
      </c>
      <c r="D30" s="1157">
        <f>+'7.3 PA PY budget_savings'!U68</f>
        <v>4684499.6758000003</v>
      </c>
      <c r="E30" s="1158"/>
      <c r="F30" s="780"/>
      <c r="G30" s="780"/>
      <c r="H30" s="614"/>
      <c r="I30" s="614"/>
      <c r="J30" s="616"/>
      <c r="K30" s="614"/>
      <c r="L30" s="614"/>
      <c r="M30" s="614"/>
      <c r="N30" s="614"/>
      <c r="O30" s="614"/>
      <c r="P30" s="614"/>
      <c r="Q30" s="616"/>
    </row>
    <row r="31" spans="2:17" ht="16.2" thickBot="1">
      <c r="B31" s="1277"/>
      <c r="C31" s="703" t="s">
        <v>353</v>
      </c>
      <c r="D31" s="1159">
        <f>+'7.3 PA PY budget_savings'!U61</f>
        <v>3437635.2399999998</v>
      </c>
      <c r="E31" s="1158"/>
      <c r="F31" s="780"/>
      <c r="G31" s="780"/>
      <c r="H31" s="614"/>
      <c r="I31" s="614"/>
      <c r="J31" s="616"/>
      <c r="K31" s="614"/>
      <c r="L31" s="614"/>
      <c r="M31" s="614"/>
      <c r="N31" s="614"/>
      <c r="O31" s="614"/>
      <c r="P31" s="614"/>
      <c r="Q31" s="616"/>
    </row>
    <row r="32" spans="2:17" ht="16.8" thickBot="1">
      <c r="B32" s="1278"/>
      <c r="C32" s="599" t="s">
        <v>1713</v>
      </c>
      <c r="D32" s="1160">
        <f>SUBTOTAL(9,D27:D31)</f>
        <v>85940881.016129658</v>
      </c>
      <c r="E32" s="1160">
        <f t="shared" ref="E32:J32" si="9">SUBTOTAL(9,E27:E31)</f>
        <v>86093559.043104842</v>
      </c>
      <c r="F32" s="786">
        <f>+'7.3 PA PY budget_savings'!U65</f>
        <v>0.92347248963780504</v>
      </c>
      <c r="G32" s="786">
        <f>+'7.3 PA PY budget_savings'!U66</f>
        <v>1.127224027069291</v>
      </c>
      <c r="H32" s="618">
        <f t="shared" si="9"/>
        <v>121626113.64400086</v>
      </c>
      <c r="I32" s="618">
        <f t="shared" si="9"/>
        <v>19793.295706462839</v>
      </c>
      <c r="J32" s="618">
        <f t="shared" si="9"/>
        <v>3942171.7718151435</v>
      </c>
      <c r="K32" s="618">
        <f t="shared" ref="K32:Q32" si="10">SUBTOTAL(9,K27:K31)</f>
        <v>22588.454210198805</v>
      </c>
      <c r="L32" s="618">
        <f t="shared" si="10"/>
        <v>23793.036222405008</v>
      </c>
      <c r="M32" s="618">
        <f t="shared" si="10"/>
        <v>822957477.9777565</v>
      </c>
      <c r="N32" s="618">
        <f t="shared" si="10"/>
        <v>33938797.107821733</v>
      </c>
      <c r="O32" s="618">
        <f t="shared" si="10"/>
        <v>130234.38451642411</v>
      </c>
      <c r="P32" s="618">
        <f t="shared" si="10"/>
        <v>208572.23194364225</v>
      </c>
      <c r="Q32" s="618">
        <f t="shared" si="10"/>
        <v>0</v>
      </c>
    </row>
    <row r="33" spans="2:17" ht="15.6">
      <c r="B33" s="1279">
        <v>2028</v>
      </c>
      <c r="C33" s="701" t="s">
        <v>18</v>
      </c>
      <c r="D33" s="1156">
        <f>+'7.3 PA PY budget_savings'!AA16</f>
        <v>52620587.054522067</v>
      </c>
      <c r="E33" s="1156">
        <f>+'7.3 PA PY budget_savings'!AA17</f>
        <v>72874775.958452374</v>
      </c>
      <c r="F33" s="779">
        <f>+'7.3 PA PY budget_savings'!AA18</f>
        <v>1.1314662634960357</v>
      </c>
      <c r="G33" s="779">
        <f>+'7.3 PA PY budget_savings'!AA19</f>
        <v>1.4145104231186512</v>
      </c>
      <c r="H33" s="617">
        <f>+'7.3 PA PY budget_savings'!AB16</f>
        <v>112252807.91606218</v>
      </c>
      <c r="I33" s="617">
        <f>+'7.3 PA PY budget_savings'!AC16</f>
        <v>17785.052805586925</v>
      </c>
      <c r="J33" s="617">
        <f>+'7.3 PA PY budget_savings'!AD16</f>
        <v>3542133.6400467535</v>
      </c>
      <c r="K33" s="617">
        <f>+'7.3 PA PY budget_savings'!AE16</f>
        <v>21975.846013241469</v>
      </c>
      <c r="L33" s="617">
        <f>+'7.3 PA PY budget_savings'!AF16</f>
        <v>20730.914427873504</v>
      </c>
      <c r="M33" s="617">
        <f>SUMIF('4.2 Program Budget 2028-2031'!$F:$F,$C33,'4.2 Program Budget 2028-2031'!O:O)</f>
        <v>687915880.35950434</v>
      </c>
      <c r="N33" s="617">
        <f>SUMIF('4.2 Program Budget 2028-2031'!$F:$F,$C33,'4.2 Program Budget 2028-2031'!P:P)</f>
        <v>28187784.839525931</v>
      </c>
      <c r="O33" s="617">
        <f>SUMIF('4.2 Program Budget 2028-2031'!$F:$F,$C33,'4.2 Program Budget 2028-2031'!Q:Q)</f>
        <v>120196.74240921771</v>
      </c>
      <c r="P33" s="617">
        <f>SUMIF('4.2 Program Budget 2028-2031'!$F:$F,$C33,'4.2 Program Budget 2028-2031'!R:R)</f>
        <v>164992.86764722673</v>
      </c>
      <c r="Q33" s="638">
        <f>SUMIF('4.2 Program Budget 2028-2031'!$F:$F,$C33,'4.2 Program Budget 2028-2031'!S:S)</f>
        <v>0</v>
      </c>
    </row>
    <row r="34" spans="2:17" ht="15.6">
      <c r="B34" s="1277"/>
      <c r="C34" s="701" t="s">
        <v>23</v>
      </c>
      <c r="D34" s="1156">
        <f>+'7.3 PA PY budget_savings'!AA30</f>
        <v>19795454.009307593</v>
      </c>
      <c r="E34" s="1156">
        <f>+'7.3 PA PY budget_savings'!AA31</f>
        <v>12989951.845099825</v>
      </c>
      <c r="F34" s="779">
        <f>+'7.3 PA PY budget_savings'!AA32</f>
        <v>0.6571656957381774</v>
      </c>
      <c r="G34" s="779">
        <f>+'7.3 PA PY budget_savings'!AA33</f>
        <v>0.8191605444504596</v>
      </c>
      <c r="H34" s="617">
        <f>+'7.3 PA PY budget_savings'!AB30</f>
        <v>9055750.2320886832</v>
      </c>
      <c r="I34" s="617">
        <f>+'7.3 PA PY budget_savings'!AC30</f>
        <v>1894.1522968759114</v>
      </c>
      <c r="J34" s="617">
        <f>+'7.3 PA PY budget_savings'!AD30</f>
        <v>398151.18616414024</v>
      </c>
      <c r="K34" s="617">
        <f>+'7.3 PA PY budget_savings'!AE30</f>
        <v>556.06539565816763</v>
      </c>
      <c r="L34" s="617">
        <f>+'7.3 PA PY budget_savings'!AF30</f>
        <v>3051.0831627466382</v>
      </c>
      <c r="M34" s="617">
        <f>SUMIF('4.2 Program Budget 2028-2031'!$F:$F,$C34,'4.2 Program Budget 2028-2031'!O:O)</f>
        <v>131866042.65975226</v>
      </c>
      <c r="N34" s="617">
        <f>SUMIF('4.2 Program Budget 2028-2031'!$F:$F,$C34,'4.2 Program Budget 2028-2031'!P:P)</f>
        <v>5732142.812253301</v>
      </c>
      <c r="O34" s="617">
        <f>SUMIF('4.2 Program Budget 2028-2031'!$F:$F,$C34,'4.2 Program Budget 2028-2031'!Q:Q)</f>
        <v>9432.3882183349197</v>
      </c>
      <c r="P34" s="617">
        <f>SUMIF('4.2 Program Budget 2028-2031'!$F:$F,$C34,'4.2 Program Budget 2028-2031'!R:R)</f>
        <v>43468.977978566887</v>
      </c>
      <c r="Q34" s="638">
        <f>SUMIF('4.2 Program Budget 2028-2031'!$F:$F,$C34,'4.2 Program Budget 2028-2031'!S:S)</f>
        <v>0</v>
      </c>
    </row>
    <row r="35" spans="2:17" ht="15.6">
      <c r="B35" s="1277"/>
      <c r="C35" s="701" t="s">
        <v>26</v>
      </c>
      <c r="D35" s="1156">
        <f>+'7.3 PA PY budget_savings'!AA44</f>
        <v>5402705.0364999995</v>
      </c>
      <c r="E35" s="1156">
        <f>+'7.3 PA PY budget_savings'!AA45</f>
        <v>228831.23955264199</v>
      </c>
      <c r="F35" s="779">
        <f>+'7.3 PA PY budget_savings'!AA46</f>
        <v>4.2452190152335499E-2</v>
      </c>
      <c r="G35" s="779">
        <f>+'7.3 PA PY budget_savings'!AA47</f>
        <v>4.2452190152335499E-2</v>
      </c>
      <c r="H35" s="617">
        <f>+'7.3 PA PY budget_savings'!AB44</f>
        <v>317555.49585000001</v>
      </c>
      <c r="I35" s="617">
        <f>+'7.3 PA PY budget_savings'!AC44</f>
        <v>114.090604</v>
      </c>
      <c r="J35" s="617">
        <f>+'7.3 PA PY budget_savings'!AD44</f>
        <v>1886.9456042500001</v>
      </c>
      <c r="K35" s="617">
        <f>+'7.3 PA PY budget_savings'!AE44</f>
        <v>56.542801299169803</v>
      </c>
      <c r="L35" s="617">
        <f>+'7.3 PA PY budget_savings'!AF44</f>
        <v>11.038631784862501</v>
      </c>
      <c r="M35" s="617">
        <f>SUMIF('4.2 Program Budget 2028-2031'!$F:$F,$C35,'4.2 Program Budget 2028-2031'!O:O)</f>
        <v>3175554.9585000002</v>
      </c>
      <c r="N35" s="617">
        <f>SUMIF('4.2 Program Budget 2028-2031'!$F:$F,$C35,'4.2 Program Budget 2028-2031'!P:P)</f>
        <v>18869.456042500002</v>
      </c>
      <c r="O35" s="617">
        <f>SUMIF('4.2 Program Budget 2028-2031'!$F:$F,$C35,'4.2 Program Budget 2028-2031'!Q:Q)</f>
        <v>605.25388887151598</v>
      </c>
      <c r="P35" s="617">
        <f>SUMIF('4.2 Program Budget 2028-2031'!$F:$F,$C35,'4.2 Program Budget 2028-2031'!R:R)</f>
        <v>110.386317848625</v>
      </c>
      <c r="Q35" s="638">
        <f>SUMIF('4.2 Program Budget 2028-2031'!$F:$F,$C35,'4.2 Program Budget 2028-2031'!S:S)</f>
        <v>0</v>
      </c>
    </row>
    <row r="36" spans="2:17" ht="15.6">
      <c r="B36" s="1277"/>
      <c r="C36" s="702" t="s">
        <v>28</v>
      </c>
      <c r="D36" s="1157">
        <f>+'7.3 PA PY budget_savings'!AA68</f>
        <v>4684499.6758000003</v>
      </c>
      <c r="E36" s="1158"/>
      <c r="F36" s="780"/>
      <c r="G36" s="780"/>
      <c r="H36" s="614"/>
      <c r="I36" s="614"/>
      <c r="J36" s="616"/>
      <c r="K36" s="614"/>
      <c r="L36" s="614"/>
      <c r="M36" s="614"/>
      <c r="N36" s="614"/>
      <c r="O36" s="614"/>
      <c r="P36" s="614"/>
      <c r="Q36" s="639"/>
    </row>
    <row r="37" spans="2:17" ht="16.2" thickBot="1">
      <c r="B37" s="1277"/>
      <c r="C37" s="703" t="s">
        <v>353</v>
      </c>
      <c r="D37" s="1159">
        <f>+'7.3 PA PY budget_savings'!AA61</f>
        <v>3437635.2399999998</v>
      </c>
      <c r="E37" s="1158"/>
      <c r="F37" s="780"/>
      <c r="G37" s="780"/>
      <c r="H37" s="614"/>
      <c r="I37" s="614"/>
      <c r="J37" s="616"/>
      <c r="K37" s="614"/>
      <c r="L37" s="614"/>
      <c r="M37" s="614"/>
      <c r="N37" s="614"/>
      <c r="O37" s="614"/>
      <c r="P37" s="614"/>
      <c r="Q37" s="639"/>
    </row>
    <row r="38" spans="2:17" ht="16.8" thickBot="1">
      <c r="B38" s="1278"/>
      <c r="C38" s="599" t="s">
        <v>1713</v>
      </c>
      <c r="D38" s="1160">
        <f>SUBTOTAL(9,D33:D37)</f>
        <v>85940881.016129658</v>
      </c>
      <c r="E38" s="1160">
        <f t="shared" ref="E38:J38" si="11">SUBTOTAL(9,E33:E37)</f>
        <v>86093559.043104842</v>
      </c>
      <c r="F38" s="786">
        <f>+'7.3 PA PY budget_savings'!AA65</f>
        <v>0.92347248963780504</v>
      </c>
      <c r="G38" s="786">
        <f>+'7.3 PA PY budget_savings'!AA66</f>
        <v>1.127224027069291</v>
      </c>
      <c r="H38" s="618">
        <f t="shared" si="11"/>
        <v>121626113.64400086</v>
      </c>
      <c r="I38" s="618">
        <f t="shared" si="11"/>
        <v>19793.295706462839</v>
      </c>
      <c r="J38" s="618">
        <f t="shared" si="11"/>
        <v>3942171.7718151435</v>
      </c>
      <c r="K38" s="618">
        <f t="shared" ref="K38:P38" si="12">SUBTOTAL(9,K33:K37)</f>
        <v>22588.454210198805</v>
      </c>
      <c r="L38" s="618">
        <f t="shared" si="12"/>
        <v>23793.036222405008</v>
      </c>
      <c r="M38" s="618">
        <f t="shared" si="12"/>
        <v>822957477.97775662</v>
      </c>
      <c r="N38" s="618">
        <f t="shared" si="12"/>
        <v>33938797.107821733</v>
      </c>
      <c r="O38" s="618">
        <f t="shared" si="12"/>
        <v>130234.38451642415</v>
      </c>
      <c r="P38" s="618">
        <f t="shared" si="12"/>
        <v>208572.23194364225</v>
      </c>
      <c r="Q38" s="640">
        <f t="shared" ref="Q38" si="13">SUBTOTAL(9,Q33:Q37)</f>
        <v>0</v>
      </c>
    </row>
    <row r="39" spans="2:17" ht="15.6">
      <c r="B39" s="1279">
        <v>2029</v>
      </c>
      <c r="C39" s="701" t="s">
        <v>18</v>
      </c>
      <c r="D39" s="1156">
        <f>+'7.3 PA PY budget_savings'!AG16</f>
        <v>52620587.054522067</v>
      </c>
      <c r="E39" s="1156">
        <f>+'7.3 PA PY budget_savings'!AG17</f>
        <v>72874775.958452374</v>
      </c>
      <c r="F39" s="779">
        <f>+'7.3 PA PY budget_savings'!AG18</f>
        <v>1.1314662634960357</v>
      </c>
      <c r="G39" s="779">
        <f>+'7.3 PA PY budget_savings'!AG19</f>
        <v>1.4145104231186512</v>
      </c>
      <c r="H39" s="617">
        <f>+'7.3 PA PY budget_savings'!AH16</f>
        <v>112252807.91606218</v>
      </c>
      <c r="I39" s="617">
        <f>+'7.3 PA PY budget_savings'!AI16</f>
        <v>17785.052805586925</v>
      </c>
      <c r="J39" s="617">
        <f>+'7.3 PA PY budget_savings'!AJ16</f>
        <v>3542133.6400467535</v>
      </c>
      <c r="K39" s="617">
        <f>+'7.3 PA PY budget_savings'!AK16</f>
        <v>21975.846013241469</v>
      </c>
      <c r="L39" s="617">
        <f>+'7.3 PA PY budget_savings'!AL16</f>
        <v>20730.914427873504</v>
      </c>
      <c r="M39" s="617">
        <f>SUMIF('4.2 Program Budget 2028-2031'!$F:$F,$C39,'4.2 Program Budget 2028-2031'!Z:Z)</f>
        <v>687915880.35950434</v>
      </c>
      <c r="N39" s="617">
        <f>SUMIF('4.2 Program Budget 2028-2031'!$F:$F,$C39,'4.2 Program Budget 2028-2031'!AA:AA)</f>
        <v>28187784.839525931</v>
      </c>
      <c r="O39" s="617">
        <f>SUMIF('4.2 Program Budget 2028-2031'!$F:$F,$C39,'4.2 Program Budget 2028-2031'!AB:AB)</f>
        <v>120196.74240921771</v>
      </c>
      <c r="P39" s="617">
        <f>SUMIF('4.2 Program Budget 2028-2031'!$F:$F,$C39,'4.2 Program Budget 2028-2031'!AC:AC)</f>
        <v>164992.86764722673</v>
      </c>
      <c r="Q39" s="638">
        <f>SUMIF('4.2 Program Budget 2028-2031'!$F:$F,$C39,'4.2 Program Budget 2028-2031'!AD:AD)</f>
        <v>0</v>
      </c>
    </row>
    <row r="40" spans="2:17" ht="15.6">
      <c r="B40" s="1277"/>
      <c r="C40" s="701" t="s">
        <v>23</v>
      </c>
      <c r="D40" s="1156">
        <f>+'7.3 PA PY budget_savings'!AG30</f>
        <v>19795454.009307593</v>
      </c>
      <c r="E40" s="1156">
        <f>+'7.3 PA PY budget_savings'!AG31</f>
        <v>12989951.845099825</v>
      </c>
      <c r="F40" s="779">
        <f>+'7.3 PA PY budget_savings'!AG32</f>
        <v>0.6571656957381774</v>
      </c>
      <c r="G40" s="779">
        <f>+'7.3 PA PY budget_savings'!AG33</f>
        <v>0.8191605444504596</v>
      </c>
      <c r="H40" s="617">
        <f>+'7.3 PA PY budget_savings'!AH30</f>
        <v>9055750.2320886832</v>
      </c>
      <c r="I40" s="617">
        <f>+'7.3 PA PY budget_savings'!AI30</f>
        <v>1894.1522968759114</v>
      </c>
      <c r="J40" s="617">
        <f>+'7.3 PA PY budget_savings'!AJ30</f>
        <v>398151.18616414024</v>
      </c>
      <c r="K40" s="617">
        <f>+'7.3 PA PY budget_savings'!AK30</f>
        <v>556.06539565816763</v>
      </c>
      <c r="L40" s="617">
        <f>+'7.3 PA PY budget_savings'!AL30</f>
        <v>3051.0831627466382</v>
      </c>
      <c r="M40" s="617">
        <f>SUMIF('4.2 Program Budget 2028-2031'!$F:$F,$C40,'4.2 Program Budget 2028-2031'!Z:Z)</f>
        <v>131866042.65975226</v>
      </c>
      <c r="N40" s="617">
        <f>SUMIF('4.2 Program Budget 2028-2031'!$F:$F,$C40,'4.2 Program Budget 2028-2031'!AA:AA)</f>
        <v>5732142.812253301</v>
      </c>
      <c r="O40" s="617">
        <f>SUMIF('4.2 Program Budget 2028-2031'!$F:$F,$C40,'4.2 Program Budget 2028-2031'!AB:AB)</f>
        <v>9432.3882183349197</v>
      </c>
      <c r="P40" s="617">
        <f>SUMIF('4.2 Program Budget 2028-2031'!$F:$F,$C40,'4.2 Program Budget 2028-2031'!AC:AC)</f>
        <v>43468.977978566887</v>
      </c>
      <c r="Q40" s="638">
        <f>SUMIF('4.2 Program Budget 2028-2031'!$F:$F,$C40,'4.2 Program Budget 2028-2031'!AD:AD)</f>
        <v>0</v>
      </c>
    </row>
    <row r="41" spans="2:17" ht="15.6">
      <c r="B41" s="1277"/>
      <c r="C41" s="701" t="s">
        <v>26</v>
      </c>
      <c r="D41" s="1156">
        <f>+'7.3 PA PY budget_savings'!AG44</f>
        <v>5402705.0364999995</v>
      </c>
      <c r="E41" s="1156">
        <f>+'7.3 PA PY budget_savings'!AG45</f>
        <v>228831.23955264199</v>
      </c>
      <c r="F41" s="779">
        <f>+'7.3 PA PY budget_savings'!AG46</f>
        <v>4.2452190152335499E-2</v>
      </c>
      <c r="G41" s="779">
        <f>+'7.3 PA PY budget_savings'!AG47</f>
        <v>4.2452190152335499E-2</v>
      </c>
      <c r="H41" s="617">
        <f>+'7.3 PA PY budget_savings'!AH44</f>
        <v>317555.49585000001</v>
      </c>
      <c r="I41" s="617">
        <f>+'7.3 PA PY budget_savings'!AI44</f>
        <v>114.090604</v>
      </c>
      <c r="J41" s="617">
        <f>+'7.3 PA PY budget_savings'!AJ44</f>
        <v>1886.9456042500001</v>
      </c>
      <c r="K41" s="617">
        <f>+'7.3 PA PY budget_savings'!AK44</f>
        <v>56.542801299169803</v>
      </c>
      <c r="L41" s="617">
        <f>+'7.3 PA PY budget_savings'!AL44</f>
        <v>11.038631784862501</v>
      </c>
      <c r="M41" s="617">
        <f>SUMIF('4.2 Program Budget 2028-2031'!$F:$F,$C41,'4.2 Program Budget 2028-2031'!Z:Z)</f>
        <v>3175554.9585000002</v>
      </c>
      <c r="N41" s="617">
        <f>SUMIF('4.2 Program Budget 2028-2031'!$F:$F,$C41,'4.2 Program Budget 2028-2031'!AA:AA)</f>
        <v>18869.456042500002</v>
      </c>
      <c r="O41" s="617">
        <f>SUMIF('4.2 Program Budget 2028-2031'!$F:$F,$C41,'4.2 Program Budget 2028-2031'!AB:AB)</f>
        <v>605.25388887151598</v>
      </c>
      <c r="P41" s="617">
        <f>SUMIF('4.2 Program Budget 2028-2031'!$F:$F,$C41,'4.2 Program Budget 2028-2031'!AC:AC)</f>
        <v>110.386317848625</v>
      </c>
      <c r="Q41" s="638">
        <f>SUMIF('4.2 Program Budget 2028-2031'!$F:$F,$C41,'4.2 Program Budget 2028-2031'!AD:AD)</f>
        <v>0</v>
      </c>
    </row>
    <row r="42" spans="2:17" ht="15.6">
      <c r="B42" s="1277"/>
      <c r="C42" s="702" t="s">
        <v>28</v>
      </c>
      <c r="D42" s="1157">
        <f>+'7.3 PA PY budget_savings'!AG68</f>
        <v>4684499.6758000003</v>
      </c>
      <c r="E42" s="1158"/>
      <c r="F42" s="780"/>
      <c r="G42" s="780"/>
      <c r="H42" s="614"/>
      <c r="I42" s="614"/>
      <c r="J42" s="616"/>
      <c r="K42" s="614"/>
      <c r="L42" s="614"/>
      <c r="M42" s="614"/>
      <c r="N42" s="614"/>
      <c r="O42" s="614"/>
      <c r="P42" s="614"/>
      <c r="Q42" s="639"/>
    </row>
    <row r="43" spans="2:17" ht="16.2" thickBot="1">
      <c r="B43" s="1277"/>
      <c r="C43" s="703" t="s">
        <v>353</v>
      </c>
      <c r="D43" s="1159">
        <f>+'7.3 PA PY budget_savings'!AG61</f>
        <v>3437635.2399999998</v>
      </c>
      <c r="E43" s="1158"/>
      <c r="F43" s="780"/>
      <c r="G43" s="780"/>
      <c r="H43" s="614"/>
      <c r="I43" s="614"/>
      <c r="J43" s="616"/>
      <c r="K43" s="614"/>
      <c r="L43" s="614"/>
      <c r="M43" s="614"/>
      <c r="N43" s="614"/>
      <c r="O43" s="614"/>
      <c r="P43" s="614"/>
      <c r="Q43" s="639"/>
    </row>
    <row r="44" spans="2:17" ht="16.8" thickBot="1">
      <c r="B44" s="1278"/>
      <c r="C44" s="599" t="s">
        <v>1713</v>
      </c>
      <c r="D44" s="1160">
        <f>SUBTOTAL(9,D39:D43)</f>
        <v>85940881.016129658</v>
      </c>
      <c r="E44" s="1160">
        <f t="shared" ref="E44:J44" si="14">SUBTOTAL(9,E39:E43)</f>
        <v>86093559.043104842</v>
      </c>
      <c r="F44" s="786">
        <f>+'7.3 PA PY budget_savings'!AG65</f>
        <v>0.92347248963780504</v>
      </c>
      <c r="G44" s="786">
        <f>+'7.3 PA PY budget_savings'!AG66</f>
        <v>1.127224027069291</v>
      </c>
      <c r="H44" s="618">
        <f t="shared" si="14"/>
        <v>121626113.64400086</v>
      </c>
      <c r="I44" s="618">
        <f t="shared" si="14"/>
        <v>19793.295706462839</v>
      </c>
      <c r="J44" s="618">
        <f t="shared" si="14"/>
        <v>3942171.7718151435</v>
      </c>
      <c r="K44" s="618">
        <f t="shared" ref="K44:P44" si="15">SUBTOTAL(9,K39:K43)</f>
        <v>22588.454210198805</v>
      </c>
      <c r="L44" s="618">
        <f t="shared" si="15"/>
        <v>23793.036222405008</v>
      </c>
      <c r="M44" s="618">
        <f t="shared" si="15"/>
        <v>822957477.97775662</v>
      </c>
      <c r="N44" s="618">
        <f t="shared" si="15"/>
        <v>33938797.107821733</v>
      </c>
      <c r="O44" s="618">
        <f t="shared" si="15"/>
        <v>130234.38451642415</v>
      </c>
      <c r="P44" s="618">
        <f t="shared" si="15"/>
        <v>208572.23194364225</v>
      </c>
      <c r="Q44" s="640">
        <f t="shared" ref="Q44" si="16">SUBTOTAL(9,Q39:Q43)</f>
        <v>0</v>
      </c>
    </row>
    <row r="45" spans="2:17" ht="15.6">
      <c r="B45" s="1279">
        <v>2030</v>
      </c>
      <c r="C45" s="701" t="s">
        <v>18</v>
      </c>
      <c r="D45" s="1156">
        <f>+'7.3 PA PY budget_savings'!AM16</f>
        <v>52620587.054522067</v>
      </c>
      <c r="E45" s="1156">
        <f>+'7.3 PA PY budget_savings'!AM17</f>
        <v>72874775.958452374</v>
      </c>
      <c r="F45" s="779">
        <f>+'7.3 PA PY budget_savings'!AM18</f>
        <v>1.1314662634960357</v>
      </c>
      <c r="G45" s="779">
        <f>+'7.3 PA PY budget_savings'!AM19</f>
        <v>1.4145104231186512</v>
      </c>
      <c r="H45" s="617">
        <f>+'7.3 PA PY budget_savings'!AN16</f>
        <v>112252807.91606218</v>
      </c>
      <c r="I45" s="617">
        <f>+'7.3 PA PY budget_savings'!AO16</f>
        <v>17785.052805586925</v>
      </c>
      <c r="J45" s="617">
        <f>+'7.3 PA PY budget_savings'!AP16</f>
        <v>3542133.6400467535</v>
      </c>
      <c r="K45" s="617">
        <f>+'7.3 PA PY budget_savings'!AQ16</f>
        <v>21975.846013241469</v>
      </c>
      <c r="L45" s="617">
        <f>+'7.3 PA PY budget_savings'!AR16</f>
        <v>20730.914427873504</v>
      </c>
      <c r="M45" s="617">
        <f>SUMIF('4.2 Program Budget 2028-2031'!$F:$F,$C45,'4.2 Program Budget 2028-2031'!AK:AK)</f>
        <v>687915880.35950434</v>
      </c>
      <c r="N45" s="617">
        <f>SUMIF('4.2 Program Budget 2028-2031'!$F:$F,$C45,'4.2 Program Budget 2028-2031'!AL:AL)</f>
        <v>28187784.839525931</v>
      </c>
      <c r="O45" s="617">
        <f>SUMIF('4.2 Program Budget 2028-2031'!$F:$F,$C45,'4.2 Program Budget 2028-2031'!AM:AM)</f>
        <v>120196.74240921771</v>
      </c>
      <c r="P45" s="617">
        <f>SUMIF('4.2 Program Budget 2028-2031'!$F:$F,$C45,'4.2 Program Budget 2028-2031'!AN:AN)</f>
        <v>164992.86764722673</v>
      </c>
      <c r="Q45" s="638">
        <f>SUMIF('4.2 Program Budget 2028-2031'!$F:$F,$C45,'4.2 Program Budget 2028-2031'!AO:AO)</f>
        <v>0</v>
      </c>
    </row>
    <row r="46" spans="2:17" ht="15.6">
      <c r="B46" s="1277"/>
      <c r="C46" s="701" t="s">
        <v>23</v>
      </c>
      <c r="D46" s="1156">
        <f>+'7.3 PA PY budget_savings'!AM30</f>
        <v>19795454.009307593</v>
      </c>
      <c r="E46" s="1156">
        <f>+'7.3 PA PY budget_savings'!AM31</f>
        <v>12989951.845099825</v>
      </c>
      <c r="F46" s="779">
        <f>+'7.3 PA PY budget_savings'!AM32</f>
        <v>0.6571656957381774</v>
      </c>
      <c r="G46" s="779">
        <f>+'7.3 PA PY budget_savings'!AM33</f>
        <v>0.8191605444504596</v>
      </c>
      <c r="H46" s="617">
        <f>+'7.3 PA PY budget_savings'!AN30</f>
        <v>9055750.2320886832</v>
      </c>
      <c r="I46" s="617">
        <f>+'7.3 PA PY budget_savings'!AO30</f>
        <v>1894.1522968759114</v>
      </c>
      <c r="J46" s="617">
        <f>+'7.3 PA PY budget_savings'!AP30</f>
        <v>398151.18616414024</v>
      </c>
      <c r="K46" s="617">
        <f>+'7.3 PA PY budget_savings'!AQ30</f>
        <v>556.06539565816763</v>
      </c>
      <c r="L46" s="617">
        <f>+'7.3 PA PY budget_savings'!AR30</f>
        <v>3051.0831627466382</v>
      </c>
      <c r="M46" s="617">
        <f>SUMIF('4.2 Program Budget 2028-2031'!$F:$F,$C46,'4.2 Program Budget 2028-2031'!AK:AK)</f>
        <v>131866042.65975226</v>
      </c>
      <c r="N46" s="617">
        <f>SUMIF('4.2 Program Budget 2028-2031'!$F:$F,$C46,'4.2 Program Budget 2028-2031'!AL:AL)</f>
        <v>5732142.812253301</v>
      </c>
      <c r="O46" s="617">
        <f>SUMIF('4.2 Program Budget 2028-2031'!$F:$F,$C46,'4.2 Program Budget 2028-2031'!AM:AM)</f>
        <v>9432.3882183349197</v>
      </c>
      <c r="P46" s="617">
        <f>SUMIF('4.2 Program Budget 2028-2031'!$F:$F,$C46,'4.2 Program Budget 2028-2031'!AN:AN)</f>
        <v>43468.977978566887</v>
      </c>
      <c r="Q46" s="638">
        <f>SUMIF('4.2 Program Budget 2028-2031'!$F:$F,$C46,'4.2 Program Budget 2028-2031'!AO:AO)</f>
        <v>0</v>
      </c>
    </row>
    <row r="47" spans="2:17" ht="15.6">
      <c r="B47" s="1277"/>
      <c r="C47" s="701" t="s">
        <v>26</v>
      </c>
      <c r="D47" s="1156">
        <f>+'7.3 PA PY budget_savings'!AM44</f>
        <v>5402705.0364999995</v>
      </c>
      <c r="E47" s="1156">
        <f>+'7.3 PA PY budget_savings'!AM45</f>
        <v>228831.23955264199</v>
      </c>
      <c r="F47" s="779">
        <f>+'7.3 PA PY budget_savings'!AM46</f>
        <v>4.2452190152335499E-2</v>
      </c>
      <c r="G47" s="779">
        <f>+'7.3 PA PY budget_savings'!AM47</f>
        <v>4.2452190152335499E-2</v>
      </c>
      <c r="H47" s="617">
        <f>+'7.3 PA PY budget_savings'!AN44</f>
        <v>317555.49585000001</v>
      </c>
      <c r="I47" s="617">
        <f>+'7.3 PA PY budget_savings'!AO44</f>
        <v>114.090604</v>
      </c>
      <c r="J47" s="617">
        <f>+'7.3 PA PY budget_savings'!AP44</f>
        <v>1886.9456042500001</v>
      </c>
      <c r="K47" s="617">
        <f>+'7.3 PA PY budget_savings'!AQ44</f>
        <v>56.542801299169803</v>
      </c>
      <c r="L47" s="617">
        <f>+'7.3 PA PY budget_savings'!AR44</f>
        <v>11.038631784862501</v>
      </c>
      <c r="M47" s="617">
        <f>SUMIF('4.2 Program Budget 2028-2031'!$F:$F,$C47,'4.2 Program Budget 2028-2031'!AK:AK)</f>
        <v>3175554.9585000002</v>
      </c>
      <c r="N47" s="617">
        <f>SUMIF('4.2 Program Budget 2028-2031'!$F:$F,$C47,'4.2 Program Budget 2028-2031'!AL:AL)</f>
        <v>18869.456042500002</v>
      </c>
      <c r="O47" s="617">
        <f>SUMIF('4.2 Program Budget 2028-2031'!$F:$F,$C47,'4.2 Program Budget 2028-2031'!AM:AM)</f>
        <v>605.25388887151598</v>
      </c>
      <c r="P47" s="617">
        <f>SUMIF('4.2 Program Budget 2028-2031'!$F:$F,$C47,'4.2 Program Budget 2028-2031'!AN:AN)</f>
        <v>110.386317848625</v>
      </c>
      <c r="Q47" s="638">
        <f>SUMIF('4.2 Program Budget 2028-2031'!$F:$F,$C47,'4.2 Program Budget 2028-2031'!AO:AO)</f>
        <v>0</v>
      </c>
    </row>
    <row r="48" spans="2:17" ht="15.6">
      <c r="B48" s="1277"/>
      <c r="C48" s="702" t="s">
        <v>28</v>
      </c>
      <c r="D48" s="1157">
        <f>+'7.3 PA PY budget_savings'!AM68</f>
        <v>4684499.6758000003</v>
      </c>
      <c r="E48" s="1158"/>
      <c r="F48" s="780"/>
      <c r="G48" s="780"/>
      <c r="H48" s="614"/>
      <c r="I48" s="614"/>
      <c r="J48" s="616"/>
      <c r="K48" s="614"/>
      <c r="L48" s="614"/>
      <c r="M48" s="614"/>
      <c r="N48" s="614"/>
      <c r="O48" s="614"/>
      <c r="P48" s="614"/>
      <c r="Q48" s="639"/>
    </row>
    <row r="49" spans="2:17" ht="16.2" thickBot="1">
      <c r="B49" s="1277"/>
      <c r="C49" s="703" t="s">
        <v>353</v>
      </c>
      <c r="D49" s="1159">
        <f>+'7.3 PA PY budget_savings'!AM61</f>
        <v>3437635.2399999998</v>
      </c>
      <c r="E49" s="1158"/>
      <c r="F49" s="780"/>
      <c r="G49" s="780"/>
      <c r="H49" s="614"/>
      <c r="I49" s="614"/>
      <c r="J49" s="616"/>
      <c r="K49" s="614"/>
      <c r="L49" s="614"/>
      <c r="M49" s="614"/>
      <c r="N49" s="614"/>
      <c r="O49" s="614"/>
      <c r="P49" s="614"/>
      <c r="Q49" s="639"/>
    </row>
    <row r="50" spans="2:17" ht="16.8" thickBot="1">
      <c r="B50" s="1278"/>
      <c r="C50" s="599" t="s">
        <v>1713</v>
      </c>
      <c r="D50" s="1160">
        <f>SUBTOTAL(9,D45:D49)</f>
        <v>85940881.016129658</v>
      </c>
      <c r="E50" s="1160">
        <f t="shared" ref="E50:J50" si="17">SUBTOTAL(9,E45:E49)</f>
        <v>86093559.043104842</v>
      </c>
      <c r="F50" s="786">
        <f>+'7.3 PA PY budget_savings'!AM65</f>
        <v>0.92347248963780504</v>
      </c>
      <c r="G50" s="786">
        <f>+'7.3 PA PY budget_savings'!AM66</f>
        <v>1.127224027069291</v>
      </c>
      <c r="H50" s="618">
        <f t="shared" si="17"/>
        <v>121626113.64400086</v>
      </c>
      <c r="I50" s="618">
        <f t="shared" si="17"/>
        <v>19793.295706462839</v>
      </c>
      <c r="J50" s="618">
        <f t="shared" si="17"/>
        <v>3942171.7718151435</v>
      </c>
      <c r="K50" s="618">
        <f t="shared" ref="K50:Q50" si="18">SUBTOTAL(9,K45:K49)</f>
        <v>22588.454210198805</v>
      </c>
      <c r="L50" s="618">
        <f t="shared" si="18"/>
        <v>23793.036222405008</v>
      </c>
      <c r="M50" s="618">
        <f t="shared" si="18"/>
        <v>822957477.97775662</v>
      </c>
      <c r="N50" s="618">
        <f t="shared" si="18"/>
        <v>33938797.107821733</v>
      </c>
      <c r="O50" s="618">
        <f t="shared" si="18"/>
        <v>130234.38451642415</v>
      </c>
      <c r="P50" s="618">
        <f t="shared" si="18"/>
        <v>208572.23194364225</v>
      </c>
      <c r="Q50" s="618">
        <f t="shared" si="18"/>
        <v>0</v>
      </c>
    </row>
    <row r="51" spans="2:17" ht="15.6">
      <c r="B51" s="1279">
        <v>2031</v>
      </c>
      <c r="C51" s="701" t="s">
        <v>18</v>
      </c>
      <c r="D51" s="1156">
        <f>+'7.3 PA PY budget_savings'!AS16</f>
        <v>52620587.054522067</v>
      </c>
      <c r="E51" s="1156">
        <f>+'7.3 PA PY budget_savings'!AS17</f>
        <v>72874775.958452374</v>
      </c>
      <c r="F51" s="779">
        <f>+'7.3 PA PY budget_savings'!AS18</f>
        <v>1.1314662634960357</v>
      </c>
      <c r="G51" s="779">
        <f>+'7.3 PA PY budget_savings'!AS19</f>
        <v>1.4145104231186512</v>
      </c>
      <c r="H51" s="617">
        <f>+'7.3 PA PY budget_savings'!AT16</f>
        <v>112252807.91606218</v>
      </c>
      <c r="I51" s="617">
        <f>+'7.3 PA PY budget_savings'!AU16</f>
        <v>17785.052805586925</v>
      </c>
      <c r="J51" s="617">
        <f>+'7.3 PA PY budget_savings'!AV16</f>
        <v>3542133.6400467535</v>
      </c>
      <c r="K51" s="617">
        <f>+'7.3 PA PY budget_savings'!AW16</f>
        <v>21975.846013241469</v>
      </c>
      <c r="L51" s="617">
        <f>+'7.3 PA PY budget_savings'!AX16</f>
        <v>20730.914427873504</v>
      </c>
      <c r="M51" s="617">
        <f>SUMIF('4.2 Program Budget 2028-2031'!$F:$F,$C51,'4.2 Program Budget 2028-2031'!AV:AV)</f>
        <v>687915880.35950434</v>
      </c>
      <c r="N51" s="617">
        <f>SUMIF('4.2 Program Budget 2028-2031'!$F:$F,$C51,'4.2 Program Budget 2028-2031'!AW:AW)</f>
        <v>28187784.839525931</v>
      </c>
      <c r="O51" s="617">
        <f>SUMIF('4.2 Program Budget 2028-2031'!$F:$F,$C51,'4.2 Program Budget 2028-2031'!AX:AX)</f>
        <v>120196.74240921771</v>
      </c>
      <c r="P51" s="617">
        <f>SUMIF('4.2 Program Budget 2028-2031'!$F:$F,$C51,'4.2 Program Budget 2028-2031'!AY:AY)</f>
        <v>164992.86764722673</v>
      </c>
      <c r="Q51" s="638">
        <f>SUMIF('4.2 Program Budget 2028-2031'!$F:$F,$C51,'4.2 Program Budget 2028-2031'!AZ:AZ)</f>
        <v>0</v>
      </c>
    </row>
    <row r="52" spans="2:17" ht="15.6">
      <c r="B52" s="1277"/>
      <c r="C52" s="701" t="s">
        <v>23</v>
      </c>
      <c r="D52" s="1156">
        <f>+'7.3 PA PY budget_savings'!AS30</f>
        <v>19795454.009307593</v>
      </c>
      <c r="E52" s="1156">
        <f>+'7.3 PA PY budget_savings'!AS31</f>
        <v>12989951.845099825</v>
      </c>
      <c r="F52" s="779">
        <f>+'7.3 PA PY budget_savings'!AS32</f>
        <v>0.6571656957381774</v>
      </c>
      <c r="G52" s="779">
        <f>+'7.3 PA PY budget_savings'!AS33</f>
        <v>0.8191605444504596</v>
      </c>
      <c r="H52" s="617">
        <f>+'7.3 PA PY budget_savings'!AT30</f>
        <v>9055750.2320886832</v>
      </c>
      <c r="I52" s="617">
        <f>+'7.3 PA PY budget_savings'!AU30</f>
        <v>1894.1522968759114</v>
      </c>
      <c r="J52" s="617">
        <f>+'7.3 PA PY budget_savings'!AV30</f>
        <v>398151.18616414024</v>
      </c>
      <c r="K52" s="617">
        <f>+'7.3 PA PY budget_savings'!AW30</f>
        <v>556.06539565816763</v>
      </c>
      <c r="L52" s="617">
        <f>+'7.3 PA PY budget_savings'!AX30</f>
        <v>3051.0831627466382</v>
      </c>
      <c r="M52" s="617">
        <f>SUMIF('4.2 Program Budget 2028-2031'!$F:$F,$C52,'4.2 Program Budget 2028-2031'!AV:AV)</f>
        <v>131866042.65975226</v>
      </c>
      <c r="N52" s="617">
        <f>SUMIF('4.2 Program Budget 2028-2031'!$F:$F,$C52,'4.2 Program Budget 2028-2031'!AW:AW)</f>
        <v>5732142.812253301</v>
      </c>
      <c r="O52" s="617">
        <f>SUMIF('4.2 Program Budget 2028-2031'!$F:$F,$C52,'4.2 Program Budget 2028-2031'!AX:AX)</f>
        <v>9432.3882183349197</v>
      </c>
      <c r="P52" s="617">
        <f>SUMIF('4.2 Program Budget 2028-2031'!$F:$F,$C52,'4.2 Program Budget 2028-2031'!AY:AY)</f>
        <v>43468.977978566887</v>
      </c>
      <c r="Q52" s="638">
        <f>SUMIF('4.2 Program Budget 2028-2031'!$F:$F,$C52,'4.2 Program Budget 2028-2031'!AZ:AZ)</f>
        <v>0</v>
      </c>
    </row>
    <row r="53" spans="2:17" ht="15.6">
      <c r="B53" s="1277"/>
      <c r="C53" s="701" t="s">
        <v>26</v>
      </c>
      <c r="D53" s="1156">
        <f>+'7.3 PA PY budget_savings'!AS44</f>
        <v>5402705.0364999995</v>
      </c>
      <c r="E53" s="1156">
        <f>+'7.3 PA PY budget_savings'!AS45</f>
        <v>228831.23955264199</v>
      </c>
      <c r="F53" s="779">
        <f>+'7.3 PA PY budget_savings'!AS46</f>
        <v>4.2452190152335499E-2</v>
      </c>
      <c r="G53" s="779">
        <f>+'7.3 PA PY budget_savings'!AS47</f>
        <v>4.2452190152335499E-2</v>
      </c>
      <c r="H53" s="617">
        <f>+'7.3 PA PY budget_savings'!AT44</f>
        <v>317555.49585000001</v>
      </c>
      <c r="I53" s="617">
        <f>+'7.3 PA PY budget_savings'!AU44</f>
        <v>114.090604</v>
      </c>
      <c r="J53" s="617">
        <f>+'7.3 PA PY budget_savings'!AV44</f>
        <v>1886.9456042500001</v>
      </c>
      <c r="K53" s="617">
        <f>+'7.3 PA PY budget_savings'!AW44</f>
        <v>56.542801299169803</v>
      </c>
      <c r="L53" s="617">
        <f>+'7.3 PA PY budget_savings'!AX44</f>
        <v>11.038631784862501</v>
      </c>
      <c r="M53" s="617">
        <f>SUMIF('4.2 Program Budget 2028-2031'!$F:$F,$C53,'4.2 Program Budget 2028-2031'!AV:AV)</f>
        <v>3175554.9585000002</v>
      </c>
      <c r="N53" s="617">
        <f>SUMIF('4.2 Program Budget 2028-2031'!$F:$F,$C53,'4.2 Program Budget 2028-2031'!AW:AW)</f>
        <v>18869.456042500002</v>
      </c>
      <c r="O53" s="617">
        <f>SUMIF('4.2 Program Budget 2028-2031'!$F:$F,$C53,'4.2 Program Budget 2028-2031'!AX:AX)</f>
        <v>605.25388887151598</v>
      </c>
      <c r="P53" s="617">
        <f>SUMIF('4.2 Program Budget 2028-2031'!$F:$F,$C53,'4.2 Program Budget 2028-2031'!AY:AY)</f>
        <v>110.386317848625</v>
      </c>
      <c r="Q53" s="638">
        <f>SUMIF('4.2 Program Budget 2028-2031'!$F:$F,$C53,'4.2 Program Budget 2028-2031'!AZ:AZ)</f>
        <v>0</v>
      </c>
    </row>
    <row r="54" spans="2:17" ht="15.6">
      <c r="B54" s="1277"/>
      <c r="C54" s="702" t="s">
        <v>28</v>
      </c>
      <c r="D54" s="1157">
        <f>+'7.3 PA PY budget_savings'!AS68</f>
        <v>4684499.6758000003</v>
      </c>
      <c r="E54" s="1158"/>
      <c r="F54" s="780"/>
      <c r="G54" s="780"/>
      <c r="H54" s="614"/>
      <c r="I54" s="614"/>
      <c r="J54" s="616"/>
      <c r="K54" s="614"/>
      <c r="L54" s="614"/>
      <c r="M54" s="614"/>
      <c r="N54" s="614"/>
      <c r="O54" s="614"/>
      <c r="P54" s="614"/>
      <c r="Q54" s="639"/>
    </row>
    <row r="55" spans="2:17" ht="16.2" thickBot="1">
      <c r="B55" s="1277"/>
      <c r="C55" s="703" t="s">
        <v>353</v>
      </c>
      <c r="D55" s="1159">
        <f>+'7.3 PA PY budget_savings'!AS61</f>
        <v>3437635.2399999998</v>
      </c>
      <c r="E55" s="1158"/>
      <c r="F55" s="780"/>
      <c r="G55" s="780"/>
      <c r="H55" s="614"/>
      <c r="I55" s="614"/>
      <c r="J55" s="616"/>
      <c r="K55" s="614"/>
      <c r="L55" s="614"/>
      <c r="M55" s="614"/>
      <c r="N55" s="614"/>
      <c r="O55" s="614"/>
      <c r="P55" s="614"/>
      <c r="Q55" s="639"/>
    </row>
    <row r="56" spans="2:17" ht="16.8" thickBot="1">
      <c r="B56" s="1280"/>
      <c r="C56" s="599" t="s">
        <v>1713</v>
      </c>
      <c r="D56" s="1160">
        <f>SUBTOTAL(9,D51:D55)</f>
        <v>85940881.016129658</v>
      </c>
      <c r="E56" s="1160">
        <f t="shared" ref="E56:J56" si="19">SUBTOTAL(9,E51:E55)</f>
        <v>86093559.043104842</v>
      </c>
      <c r="F56" s="786">
        <f>+'7.3 PA PY budget_savings'!AS65</f>
        <v>0.92347248963780504</v>
      </c>
      <c r="G56" s="786">
        <f>+'7.3 PA PY budget_savings'!AS66</f>
        <v>1.127224027069291</v>
      </c>
      <c r="H56" s="618">
        <f t="shared" si="19"/>
        <v>121626113.64400086</v>
      </c>
      <c r="I56" s="618">
        <f t="shared" si="19"/>
        <v>19793.295706462839</v>
      </c>
      <c r="J56" s="618">
        <f t="shared" si="19"/>
        <v>3942171.7718151435</v>
      </c>
      <c r="K56" s="618">
        <f t="shared" ref="K56:L56" si="20">SUBTOTAL(9,K51:K55)</f>
        <v>22588.454210198805</v>
      </c>
      <c r="L56" s="618">
        <f t="shared" si="20"/>
        <v>23793.036222405008</v>
      </c>
      <c r="M56" s="618">
        <f t="shared" ref="M56:P56" si="21">SUBTOTAL(9,M51:M55)</f>
        <v>822957477.97775662</v>
      </c>
      <c r="N56" s="618">
        <f t="shared" si="21"/>
        <v>33938797.107821733</v>
      </c>
      <c r="O56" s="618">
        <f t="shared" si="21"/>
        <v>130234.38451642415</v>
      </c>
      <c r="P56" s="618">
        <f t="shared" si="21"/>
        <v>208572.23194364225</v>
      </c>
      <c r="Q56" s="640">
        <f t="shared" ref="Q56" si="22">SUBTOTAL(9,Q51:Q55)</f>
        <v>0</v>
      </c>
    </row>
    <row r="57" spans="2:17" ht="16.8" thickBot="1">
      <c r="B57" s="570" t="s">
        <v>1952</v>
      </c>
      <c r="C57" s="600"/>
      <c r="D57" s="1161">
        <f>SUBTOTAL(9,D9:D56)</f>
        <v>675923230.08316505</v>
      </c>
      <c r="E57" s="1161">
        <f>SUBTOTAL(9,E9:E56)</f>
        <v>651832227.87569702</v>
      </c>
      <c r="F57" s="781">
        <v>0.86221732342976332</v>
      </c>
      <c r="G57" s="781">
        <v>1.0413744749937501</v>
      </c>
      <c r="H57" s="619">
        <f t="shared" ref="H57:P57" si="23">SUBTOTAL(9,H9:H56)</f>
        <v>960618379.75115085</v>
      </c>
      <c r="I57" s="619">
        <f t="shared" si="23"/>
        <v>156052.45911507407</v>
      </c>
      <c r="J57" s="619">
        <f t="shared" si="23"/>
        <v>30696440.718965303</v>
      </c>
      <c r="K57" s="619">
        <f t="shared" si="23"/>
        <v>170327.63952733704</v>
      </c>
      <c r="L57" s="619">
        <f t="shared" si="23"/>
        <v>185479.6957278341</v>
      </c>
      <c r="M57" s="619">
        <f t="shared" si="23"/>
        <v>6562947164.9939995</v>
      </c>
      <c r="N57" s="619">
        <f t="shared" si="23"/>
        <v>263375998.26521507</v>
      </c>
      <c r="O57" s="619">
        <f t="shared" si="23"/>
        <v>1031194.4702390567</v>
      </c>
      <c r="P57" s="619">
        <f t="shared" si="23"/>
        <v>1621540.452878705</v>
      </c>
      <c r="Q57" s="641">
        <f t="shared" ref="Q57" si="24">SUBTOTAL(9,Q9:Q56)</f>
        <v>0</v>
      </c>
    </row>
    <row r="58" spans="2:17">
      <c r="F58" s="782"/>
      <c r="G58" s="782"/>
    </row>
    <row r="59" spans="2:17" ht="15.6" customHeight="1">
      <c r="B59" s="1274" t="s">
        <v>486</v>
      </c>
      <c r="C59" s="702" t="s">
        <v>18</v>
      </c>
      <c r="D59" s="1156">
        <f>D9+D15+D21+D27</f>
        <v>201505010.36405721</v>
      </c>
      <c r="E59" s="1156">
        <f t="shared" ref="E59:Q59" si="25">E9+E15+E21+E27</f>
        <v>253631301.15450367</v>
      </c>
      <c r="F59" s="783">
        <v>1.0625904176392866</v>
      </c>
      <c r="G59" s="783">
        <v>1.2859389089872686</v>
      </c>
      <c r="H59" s="681">
        <f t="shared" si="25"/>
        <v>434423417.01240259</v>
      </c>
      <c r="I59" s="681">
        <f t="shared" si="25"/>
        <v>69247.362485162055</v>
      </c>
      <c r="J59" s="681">
        <f t="shared" si="25"/>
        <v>13086297.451813698</v>
      </c>
      <c r="K59" s="681">
        <f t="shared" si="25"/>
        <v>77689.815742350067</v>
      </c>
      <c r="L59" s="681">
        <f t="shared" si="25"/>
        <v>76589.917699310114</v>
      </c>
      <c r="M59" s="681">
        <f t="shared" si="25"/>
        <v>2701074720.1590972</v>
      </c>
      <c r="N59" s="681">
        <f t="shared" si="25"/>
        <v>100478835.26587734</v>
      </c>
      <c r="O59" s="681">
        <f t="shared" si="25"/>
        <v>468176.70271575695</v>
      </c>
      <c r="P59" s="681">
        <f t="shared" si="25"/>
        <v>588151.96236738213</v>
      </c>
      <c r="Q59" s="681">
        <f t="shared" si="25"/>
        <v>0</v>
      </c>
    </row>
    <row r="60" spans="2:17" ht="15.6">
      <c r="B60" s="1274"/>
      <c r="C60" s="702" t="s">
        <v>23</v>
      </c>
      <c r="D60" s="1156">
        <f>D10+D16+D22+D28</f>
        <v>77932134.872689098</v>
      </c>
      <c r="E60" s="1156">
        <f t="shared" ref="E60:Q60" si="26">E10+E16+E22+E28</f>
        <v>52986117.762406006</v>
      </c>
      <c r="F60" s="783">
        <v>0.54476757836758549</v>
      </c>
      <c r="G60" s="783">
        <v>0.72671417399871641</v>
      </c>
      <c r="H60" s="681">
        <f t="shared" si="26"/>
        <v>38523095.209345065</v>
      </c>
      <c r="I60" s="681">
        <f t="shared" si="26"/>
        <v>7226.7256380606705</v>
      </c>
      <c r="J60" s="681">
        <f t="shared" si="26"/>
        <v>1833185.5973815294</v>
      </c>
      <c r="K60" s="681">
        <f t="shared" si="26"/>
        <v>2093.9435342472134</v>
      </c>
      <c r="L60" s="681">
        <f t="shared" si="26"/>
        <v>13669.250231223405</v>
      </c>
      <c r="M60" s="681">
        <f t="shared" si="26"/>
        <v>557354799.46647632</v>
      </c>
      <c r="N60" s="681">
        <f t="shared" si="26"/>
        <v>27048575.360353813</v>
      </c>
      <c r="O60" s="681">
        <f t="shared" si="26"/>
        <v>39723.660841650875</v>
      </c>
      <c r="P60" s="681">
        <f t="shared" si="26"/>
        <v>198553.17737172637</v>
      </c>
      <c r="Q60" s="681">
        <f t="shared" si="26"/>
        <v>0</v>
      </c>
    </row>
    <row r="61" spans="2:17" ht="15.6">
      <c r="B61" s="1274"/>
      <c r="C61" s="702" t="s">
        <v>26</v>
      </c>
      <c r="D61" s="1156">
        <f t="shared" ref="D61:Q62" si="27">D11+D17+D23+D29</f>
        <v>20945516.649800003</v>
      </c>
      <c r="E61" s="1156">
        <f t="shared" si="27"/>
        <v>840572.78636827203</v>
      </c>
      <c r="F61" s="783">
        <v>4.023792695513885E-2</v>
      </c>
      <c r="G61" s="783">
        <v>4.023792695513885E-2</v>
      </c>
      <c r="H61" s="681">
        <f t="shared" si="27"/>
        <v>1167412.9534</v>
      </c>
      <c r="I61" s="681">
        <f t="shared" si="27"/>
        <v>405.18816599999997</v>
      </c>
      <c r="J61" s="681">
        <f t="shared" si="27"/>
        <v>8270.5825095</v>
      </c>
      <c r="K61" s="681">
        <f t="shared" si="27"/>
        <v>190.06340994455371</v>
      </c>
      <c r="L61" s="681">
        <f t="shared" si="27"/>
        <v>48.382907680575002</v>
      </c>
      <c r="M61" s="681">
        <f t="shared" si="27"/>
        <v>12687733.4574</v>
      </c>
      <c r="N61" s="681">
        <f t="shared" si="27"/>
        <v>93399.207697000005</v>
      </c>
      <c r="O61" s="681">
        <f t="shared" si="27"/>
        <v>2356.568615952373</v>
      </c>
      <c r="P61" s="681">
        <f t="shared" si="27"/>
        <v>546.38536502745001</v>
      </c>
      <c r="Q61" s="681">
        <f t="shared" si="27"/>
        <v>0</v>
      </c>
    </row>
    <row r="62" spans="2:17" ht="15.6">
      <c r="B62" s="1274"/>
      <c r="C62" s="702" t="s">
        <v>28</v>
      </c>
      <c r="D62" s="1156">
        <f t="shared" si="27"/>
        <v>18490655.892099999</v>
      </c>
      <c r="E62" s="1163">
        <f t="shared" si="27"/>
        <v>0</v>
      </c>
      <c r="F62" s="784"/>
      <c r="G62" s="784"/>
      <c r="H62" s="682">
        <f t="shared" si="27"/>
        <v>0</v>
      </c>
      <c r="I62" s="682">
        <f t="shared" si="27"/>
        <v>0</v>
      </c>
      <c r="J62" s="682">
        <f t="shared" si="27"/>
        <v>0</v>
      </c>
      <c r="K62" s="682">
        <f t="shared" si="27"/>
        <v>0</v>
      </c>
      <c r="L62" s="682">
        <f t="shared" si="27"/>
        <v>0</v>
      </c>
      <c r="M62" s="682">
        <f t="shared" si="27"/>
        <v>0</v>
      </c>
      <c r="N62" s="682">
        <f t="shared" si="27"/>
        <v>0</v>
      </c>
      <c r="O62" s="682">
        <f t="shared" si="27"/>
        <v>0</v>
      </c>
      <c r="P62" s="682">
        <f t="shared" si="27"/>
        <v>0</v>
      </c>
      <c r="Q62" s="682">
        <f t="shared" si="27"/>
        <v>0</v>
      </c>
    </row>
    <row r="63" spans="2:17" ht="16.2" thickBot="1">
      <c r="B63" s="1274"/>
      <c r="C63" s="702" t="s">
        <v>353</v>
      </c>
      <c r="D63" s="1156">
        <f>D13+D19+D25+D31</f>
        <v>13286388.24</v>
      </c>
      <c r="E63" s="1163">
        <f t="shared" ref="E63:Q63" si="28">E13+E19+E25+E31</f>
        <v>0</v>
      </c>
      <c r="F63" s="784"/>
      <c r="G63" s="784"/>
      <c r="H63" s="682">
        <f t="shared" si="28"/>
        <v>0</v>
      </c>
      <c r="I63" s="682">
        <f t="shared" si="28"/>
        <v>0</v>
      </c>
      <c r="J63" s="682">
        <f t="shared" si="28"/>
        <v>0</v>
      </c>
      <c r="K63" s="682">
        <f t="shared" si="28"/>
        <v>0</v>
      </c>
      <c r="L63" s="682">
        <f t="shared" si="28"/>
        <v>0</v>
      </c>
      <c r="M63" s="682">
        <f t="shared" si="28"/>
        <v>0</v>
      </c>
      <c r="N63" s="682">
        <f t="shared" si="28"/>
        <v>0</v>
      </c>
      <c r="O63" s="682">
        <f t="shared" si="28"/>
        <v>0</v>
      </c>
      <c r="P63" s="682">
        <f t="shared" si="28"/>
        <v>0</v>
      </c>
      <c r="Q63" s="682">
        <f t="shared" si="28"/>
        <v>0</v>
      </c>
    </row>
    <row r="64" spans="2:17" ht="16.8" thickBot="1">
      <c r="B64" s="1274"/>
      <c r="C64" s="599" t="s">
        <v>1713</v>
      </c>
      <c r="D64" s="1164">
        <f>SUBTOTAL(9,D9:D32)</f>
        <v>332159706.0186463</v>
      </c>
      <c r="E64" s="1164">
        <f>SUBTOTAL(9,E9:E32)</f>
        <v>307457991.70327789</v>
      </c>
      <c r="F64" s="785">
        <v>0.8096826537841727</v>
      </c>
      <c r="G64" s="785">
        <v>0.97476399525374302</v>
      </c>
      <c r="H64" s="680">
        <f t="shared" ref="H64:Q64" si="29">SUBTOTAL(9,H9:H32)</f>
        <v>474113925.17514771</v>
      </c>
      <c r="I64" s="680">
        <f t="shared" si="29"/>
        <v>76879.276289222718</v>
      </c>
      <c r="J64" s="680">
        <f t="shared" si="29"/>
        <v>14927753.631704727</v>
      </c>
      <c r="K64" s="680">
        <f t="shared" si="29"/>
        <v>79973.82268654184</v>
      </c>
      <c r="L64" s="680">
        <f t="shared" si="29"/>
        <v>90307.550838214083</v>
      </c>
      <c r="M64" s="680">
        <f t="shared" si="29"/>
        <v>3271117253.0829735</v>
      </c>
      <c r="N64" s="680">
        <f t="shared" si="29"/>
        <v>127620809.83392814</v>
      </c>
      <c r="O64" s="680">
        <f t="shared" si="29"/>
        <v>510256.9321733602</v>
      </c>
      <c r="P64" s="680">
        <f t="shared" si="29"/>
        <v>787251.52510413586</v>
      </c>
      <c r="Q64" s="680">
        <f t="shared" si="29"/>
        <v>0</v>
      </c>
    </row>
    <row r="65" spans="2:17">
      <c r="D65" s="1165" t="str">
        <f t="shared" ref="D65:Q65" si="30">IF(D64=(D14+D20+D26+D32),"QC ok","BAD")</f>
        <v>QC ok</v>
      </c>
      <c r="E65" s="1165" t="str">
        <f t="shared" si="30"/>
        <v>QC ok</v>
      </c>
      <c r="F65" s="704" t="str">
        <f t="shared" si="30"/>
        <v>BAD</v>
      </c>
      <c r="G65" s="704" t="str">
        <f t="shared" si="30"/>
        <v>BAD</v>
      </c>
      <c r="H65" s="704" t="str">
        <f t="shared" si="30"/>
        <v>QC ok</v>
      </c>
      <c r="I65" s="704" t="str">
        <f t="shared" si="30"/>
        <v>QC ok</v>
      </c>
      <c r="J65" s="704" t="str">
        <f t="shared" si="30"/>
        <v>QC ok</v>
      </c>
      <c r="K65" s="704" t="str">
        <f t="shared" si="30"/>
        <v>QC ok</v>
      </c>
      <c r="L65" s="704" t="str">
        <f t="shared" si="30"/>
        <v>QC ok</v>
      </c>
      <c r="M65" s="704" t="str">
        <f t="shared" si="30"/>
        <v>QC ok</v>
      </c>
      <c r="N65" s="704" t="str">
        <f t="shared" si="30"/>
        <v>QC ok</v>
      </c>
      <c r="O65" s="704" t="str">
        <f t="shared" si="30"/>
        <v>QC ok</v>
      </c>
      <c r="P65" s="704" t="str">
        <f t="shared" si="30"/>
        <v>QC ok</v>
      </c>
      <c r="Q65" s="704" t="str">
        <f t="shared" si="30"/>
        <v>QC ok</v>
      </c>
    </row>
    <row r="68" spans="2:17">
      <c r="B68" s="755" t="s">
        <v>1714</v>
      </c>
    </row>
    <row r="69" spans="2:17">
      <c r="B69" s="1176" t="s">
        <v>1995</v>
      </c>
    </row>
  </sheetData>
  <mergeCells count="11">
    <mergeCell ref="B59:B64"/>
    <mergeCell ref="B5:J5"/>
    <mergeCell ref="B6:J6"/>
    <mergeCell ref="B9:B14"/>
    <mergeCell ref="B51:B56"/>
    <mergeCell ref="B45:B50"/>
    <mergeCell ref="B39:B44"/>
    <mergeCell ref="B33:B38"/>
    <mergeCell ref="B27:B32"/>
    <mergeCell ref="B21:B26"/>
    <mergeCell ref="B15:B20"/>
  </mergeCells>
  <phoneticPr fontId="215" type="noConversion"/>
  <pageMargins left="0.25" right="0.25" top="0.75" bottom="0.75" header="0.3" footer="0.3"/>
  <pageSetup scale="36" orientation="portrait" r:id="rId1"/>
  <headerFooter>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DAB78-8E48-414C-9B7A-049AC86E5E9A}">
  <sheetPr codeName="Sheet25">
    <pageSetUpPr fitToPage="1"/>
  </sheetPr>
  <dimension ref="A1:AN132"/>
  <sheetViews>
    <sheetView showGridLines="0" zoomScaleNormal="100" workbookViewId="0">
      <pane xSplit="3" ySplit="8" topLeftCell="E9" activePane="bottomRight" state="frozen"/>
      <selection pane="topRight"/>
      <selection pane="bottomLeft"/>
      <selection pane="bottomRight"/>
    </sheetView>
  </sheetViews>
  <sheetFormatPr defaultColWidth="8.59765625" defaultRowHeight="14.4"/>
  <cols>
    <col min="1" max="1" width="17.09765625" style="564" customWidth="1"/>
    <col min="2" max="2" width="15.796875" style="564" customWidth="1"/>
    <col min="3" max="3" width="20.09765625" style="564" bestFit="1" customWidth="1"/>
    <col min="4" max="4" width="14.09765625" style="1162" customWidth="1"/>
    <col min="5" max="5" width="16.5" style="1162" bestFit="1" customWidth="1"/>
    <col min="6" max="6" width="10.8984375" style="1332" customWidth="1"/>
    <col min="7" max="7" width="8.59765625" style="1332"/>
    <col min="8" max="17" width="14.09765625" style="564" customWidth="1"/>
    <col min="18" max="16384" width="8.59765625" style="564"/>
  </cols>
  <sheetData>
    <row r="1" spans="1:40" s="163" customFormat="1" ht="15.6">
      <c r="A1" s="20" t="s">
        <v>98</v>
      </c>
      <c r="B1" s="411" t="str">
        <f>PA_NAME</f>
        <v>San Diego Gas &amp; Electric Co</v>
      </c>
      <c r="D1" s="1150"/>
      <c r="E1" s="1151"/>
      <c r="F1" s="1320"/>
      <c r="G1" s="1320"/>
      <c r="H1" s="164"/>
      <c r="R1" s="164"/>
      <c r="V1" s="164"/>
      <c r="Z1" s="164"/>
      <c r="AD1" s="164"/>
      <c r="AH1" s="164"/>
      <c r="AL1" s="165"/>
      <c r="AN1" s="166"/>
    </row>
    <row r="2" spans="1:40" s="163" customFormat="1" ht="15.6">
      <c r="A2" s="20" t="s">
        <v>99</v>
      </c>
      <c r="B2" s="411" t="str">
        <f>RPT_YEAR</f>
        <v>2024-2031</v>
      </c>
      <c r="D2" s="1150"/>
      <c r="E2" s="1151"/>
      <c r="F2" s="1320"/>
      <c r="G2" s="1320"/>
      <c r="H2" s="164"/>
      <c r="J2" s="1183"/>
      <c r="R2" s="164"/>
      <c r="V2" s="164"/>
      <c r="Z2" s="164"/>
      <c r="AD2" s="164"/>
      <c r="AH2" s="164"/>
      <c r="AL2" s="165"/>
      <c r="AN2" s="166"/>
    </row>
    <row r="3" spans="1:40" s="163" customFormat="1" ht="15.6">
      <c r="A3" s="527" t="s">
        <v>487</v>
      </c>
      <c r="B3" s="527"/>
      <c r="C3" s="527"/>
      <c r="D3" s="1152"/>
      <c r="E3" s="1151"/>
      <c r="F3" s="1320"/>
      <c r="G3" s="1320"/>
      <c r="H3" s="164"/>
      <c r="R3" s="164"/>
      <c r="V3" s="164"/>
      <c r="Z3" s="164"/>
      <c r="AD3" s="164"/>
      <c r="AH3" s="164"/>
      <c r="AL3" s="165"/>
      <c r="AN3" s="166"/>
    </row>
    <row r="5" spans="1:40">
      <c r="B5" s="1221"/>
      <c r="C5" s="1221"/>
      <c r="D5" s="1221"/>
      <c r="E5" s="1221"/>
      <c r="F5" s="1221"/>
      <c r="G5" s="1221"/>
      <c r="H5" s="1221"/>
      <c r="I5" s="1221"/>
      <c r="J5" s="1221"/>
      <c r="K5" s="652"/>
      <c r="L5" s="652"/>
      <c r="M5" s="652"/>
      <c r="N5" s="652"/>
      <c r="O5" s="652"/>
      <c r="P5" s="652"/>
      <c r="Q5" s="652"/>
    </row>
    <row r="6" spans="1:40">
      <c r="B6" s="1222"/>
      <c r="C6" s="1222"/>
      <c r="D6" s="1222"/>
      <c r="E6" s="1222"/>
      <c r="F6" s="1222"/>
      <c r="G6" s="1222"/>
      <c r="H6" s="1222"/>
      <c r="I6" s="1222"/>
      <c r="J6" s="1222"/>
      <c r="K6" s="650"/>
      <c r="L6" s="650"/>
      <c r="M6" s="650"/>
      <c r="N6" s="650"/>
      <c r="O6" s="650"/>
      <c r="P6" s="650"/>
      <c r="Q6" s="650"/>
    </row>
    <row r="7" spans="1:40" ht="15" thickBot="1">
      <c r="B7" s="650"/>
      <c r="C7" s="650"/>
      <c r="D7" s="1153"/>
      <c r="E7" s="1153"/>
      <c r="F7" s="1321"/>
      <c r="G7" s="1321"/>
      <c r="H7" s="650"/>
      <c r="I7" s="650"/>
      <c r="J7" s="650"/>
      <c r="K7" s="650"/>
      <c r="L7" s="650"/>
      <c r="M7" s="650"/>
      <c r="N7" s="650"/>
      <c r="O7" s="650"/>
      <c r="P7" s="650"/>
      <c r="Q7" s="650"/>
    </row>
    <row r="8" spans="1:40" ht="45.6" thickBot="1">
      <c r="B8" s="570"/>
      <c r="C8" s="597" t="s">
        <v>488</v>
      </c>
      <c r="D8" s="1155" t="s">
        <v>476</v>
      </c>
      <c r="E8" s="1155" t="s">
        <v>477</v>
      </c>
      <c r="F8" s="1322" t="s">
        <v>478</v>
      </c>
      <c r="G8" s="1322" t="s">
        <v>479</v>
      </c>
      <c r="H8" s="565" t="s">
        <v>480</v>
      </c>
      <c r="I8" s="565" t="s">
        <v>481</v>
      </c>
      <c r="J8" s="565" t="s">
        <v>482</v>
      </c>
      <c r="K8" s="565" t="s">
        <v>483</v>
      </c>
      <c r="L8" s="565" t="s">
        <v>320</v>
      </c>
      <c r="M8" s="565" t="s">
        <v>321</v>
      </c>
      <c r="N8" s="565" t="s">
        <v>322</v>
      </c>
      <c r="O8" s="565" t="s">
        <v>323</v>
      </c>
      <c r="P8" s="565" t="s">
        <v>324</v>
      </c>
      <c r="Q8" s="598" t="s">
        <v>1765</v>
      </c>
    </row>
    <row r="9" spans="1:40" ht="15.6">
      <c r="B9" s="1281">
        <v>2024</v>
      </c>
      <c r="C9" s="705" t="s">
        <v>17</v>
      </c>
      <c r="D9" s="1156">
        <f>+'7.3 PA PY budget_savings'!C49</f>
        <v>20695461.289942041</v>
      </c>
      <c r="E9" s="1166">
        <v>21022451.510463655</v>
      </c>
      <c r="F9" s="1323">
        <v>0.89972891827652524</v>
      </c>
      <c r="G9" s="1323">
        <v>1.038681428312545</v>
      </c>
      <c r="H9" s="617">
        <f>+'7.3 PA PY budget_savings'!D49</f>
        <v>57400371.946560189</v>
      </c>
      <c r="I9" s="617">
        <f>+'7.3 PA PY budget_savings'!E49</f>
        <v>11111.95110107427</v>
      </c>
      <c r="J9" s="617">
        <f>+'7.3 PA PY budget_savings'!F49</f>
        <v>1847590.1783860056</v>
      </c>
      <c r="K9" s="617">
        <f>+'7.3 PA PY budget_savings'!G49</f>
        <v>9821.0068571301508</v>
      </c>
      <c r="L9" s="617">
        <f>+'7.3 PA PY budget_savings'!H49</f>
        <v>11512.136088218916</v>
      </c>
      <c r="M9" s="617">
        <f>SUMIF('4.1 Program Budget - 2024-2027'!$G:$G,$C9,'4.1 Program Budget - 2024-2027'!AB:AB)</f>
        <v>224071464.17673412</v>
      </c>
      <c r="N9" s="617">
        <f>SUMIF('4.1 Program Budget - 2024-2027'!$G:$G,$C9,'4.1 Program Budget - 2024-2027'!AC:AC)</f>
        <v>8585566.9575710744</v>
      </c>
      <c r="O9" s="617">
        <f>SUMIF('4.1 Program Budget - 2024-2027'!$G:$G,$C9,'4.1 Program Budget - 2024-2027'!AD:AD)</f>
        <v>32108.185747932064</v>
      </c>
      <c r="P9" s="617">
        <f>SUMIF('4.1 Program Budget - 2024-2027'!$G:$G,$C9,'4.1 Program Budget - 2024-2027'!AE:AE)</f>
        <v>59979.88018249876</v>
      </c>
      <c r="Q9" s="638">
        <f>SUMIF('4.1 Program Budget - 2024-2027'!$G:$G,$C9,'4.1 Program Budget - 2024-2027'!AF:AF)</f>
        <v>0</v>
      </c>
      <c r="R9" s="706"/>
      <c r="S9" s="706"/>
      <c r="T9" s="706"/>
    </row>
    <row r="10" spans="1:40" ht="15.6">
      <c r="B10" s="1282"/>
      <c r="C10" s="707" t="s">
        <v>22</v>
      </c>
      <c r="D10" s="1156">
        <f>+'7.3 PA PY budget_savings'!C50</f>
        <v>22654759.50698474</v>
      </c>
      <c r="E10" s="1166">
        <v>19119134.937952314</v>
      </c>
      <c r="F10" s="1323">
        <v>0.63699277421056721</v>
      </c>
      <c r="G10" s="1323">
        <v>0.74733009013502116</v>
      </c>
      <c r="H10" s="617">
        <f>+'7.3 PA PY budget_savings'!D50</f>
        <v>24563577.069051806</v>
      </c>
      <c r="I10" s="617">
        <f>+'7.3 PA PY budget_savings'!E50</f>
        <v>2613.4958014794483</v>
      </c>
      <c r="J10" s="617">
        <f>+'7.3 PA PY budget_savings'!F50</f>
        <v>851482.68751969188</v>
      </c>
      <c r="K10" s="617">
        <f>+'7.3 PA PY budget_savings'!G50</f>
        <v>3527.3901660141955</v>
      </c>
      <c r="L10" s="617">
        <f>+'7.3 PA PY budget_savings'!H50</f>
        <v>5030.1590468525064</v>
      </c>
      <c r="M10" s="617">
        <f>SUMIF('4.1 Program Budget - 2024-2027'!$G:$G,$C10,'4.1 Program Budget - 2024-2027'!AB:AB)</f>
        <v>215111289.20189536</v>
      </c>
      <c r="N10" s="617">
        <f>SUMIF('4.1 Program Budget - 2024-2027'!$G:$G,$C10,'4.1 Program Budget - 2024-2027'!AC:AC)</f>
        <v>10353558.699135015</v>
      </c>
      <c r="O10" s="617">
        <f>SUMIF('4.1 Program Budget - 2024-2027'!$G:$G,$C10,'4.1 Program Budget - 2024-2027'!AD:AD)</f>
        <v>37187.055311851829</v>
      </c>
      <c r="P10" s="617">
        <f>SUMIF('4.1 Program Budget - 2024-2027'!$G:$G,$C10,'4.1 Program Budget - 2024-2027'!AE:AE)</f>
        <v>61058.171638562708</v>
      </c>
      <c r="Q10" s="638">
        <f>SUMIF('4.1 Program Budget - 2024-2027'!$G:$G,$C10,'4.1 Program Budget - 2024-2027'!AF:AF)</f>
        <v>0</v>
      </c>
      <c r="R10" s="706"/>
      <c r="S10" s="706"/>
      <c r="T10" s="706"/>
    </row>
    <row r="11" spans="1:40" ht="15.6">
      <c r="B11" s="1282"/>
      <c r="C11" s="707" t="s">
        <v>25</v>
      </c>
      <c r="D11" s="1156">
        <f>+'7.3 PA PY budget_savings'!C51</f>
        <v>5971777.4483912038</v>
      </c>
      <c r="E11" s="1166">
        <v>10855258.030842271</v>
      </c>
      <c r="F11" s="1323">
        <v>1.2890147394506837</v>
      </c>
      <c r="G11" s="1323">
        <v>1.8507420452101522</v>
      </c>
      <c r="H11" s="617">
        <f>+'7.3 PA PY budget_savings'!D51</f>
        <v>12905084.844348431</v>
      </c>
      <c r="I11" s="617">
        <f>+'7.3 PA PY budget_savings'!E51</f>
        <v>2257.3302574027994</v>
      </c>
      <c r="J11" s="617">
        <f>+'7.3 PA PY budget_savings'!F51</f>
        <v>333051.44783971523</v>
      </c>
      <c r="K11" s="617">
        <f>+'7.3 PA PY budget_savings'!G51</f>
        <v>1331.3265451854218</v>
      </c>
      <c r="L11" s="617">
        <f>+'7.3 PA PY budget_savings'!H51</f>
        <v>1948.3509698623341</v>
      </c>
      <c r="M11" s="617">
        <f>SUMIF('4.1 Program Budget - 2024-2027'!$G:$G,$C11,'4.1 Program Budget - 2024-2027'!AB:AB)</f>
        <v>139361082.69522649</v>
      </c>
      <c r="N11" s="617">
        <f>SUMIF('4.1 Program Budget - 2024-2027'!$G:$G,$C11,'4.1 Program Budget - 2024-2027'!AC:AC)</f>
        <v>3990593.8418657272</v>
      </c>
      <c r="O11" s="617">
        <f>SUMIF('4.1 Program Budget - 2024-2027'!$G:$G,$C11,'4.1 Program Budget - 2024-2027'!AD:AD)</f>
        <v>19678.806332551023</v>
      </c>
      <c r="P11" s="617">
        <f>SUMIF('4.1 Program Budget - 2024-2027'!$G:$G,$C11,'4.1 Program Budget - 2024-2027'!AE:AE)</f>
        <v>23344.973974914516</v>
      </c>
      <c r="Q11" s="638">
        <f>SUMIF('4.1 Program Budget - 2024-2027'!$G:$G,$C11,'4.1 Program Budget - 2024-2027'!AF:AF)</f>
        <v>0</v>
      </c>
      <c r="R11" s="706"/>
      <c r="S11" s="706"/>
      <c r="T11" s="706"/>
    </row>
    <row r="12" spans="1:40" ht="15.6">
      <c r="B12" s="1282"/>
      <c r="C12" s="707" t="s">
        <v>27</v>
      </c>
      <c r="D12" s="1156">
        <f>+'7.3 PA PY budget_savings'!C52</f>
        <v>1070737.8562970241</v>
      </c>
      <c r="E12" s="1166">
        <v>1245699.8921072145</v>
      </c>
      <c r="F12" s="1323">
        <v>0.82998192946552074</v>
      </c>
      <c r="G12" s="1323">
        <v>1.1809955279541222</v>
      </c>
      <c r="H12" s="617">
        <f>+'7.3 PA PY budget_savings'!D52</f>
        <v>980263.93665566691</v>
      </c>
      <c r="I12" s="617">
        <f>+'7.3 PA PY budget_savings'!E52</f>
        <v>202.16032180938834</v>
      </c>
      <c r="J12" s="617">
        <f>+'7.3 PA PY budget_savings'!F52</f>
        <v>38827.538161608842</v>
      </c>
      <c r="K12" s="617">
        <f>+'7.3 PA PY budget_savings'!G52</f>
        <v>128.79321272636801</v>
      </c>
      <c r="L12" s="617">
        <f>+'7.3 PA PY budget_savings'!H52</f>
        <v>227.14109824541171</v>
      </c>
      <c r="M12" s="617">
        <f>SUMIF('4.1 Program Budget - 2024-2027'!$G:$G,$C12,'4.1 Program Budget - 2024-2027'!AB:AB)</f>
        <v>14703959.049835004</v>
      </c>
      <c r="N12" s="617">
        <f>SUMIF('4.1 Program Budget - 2024-2027'!$G:$G,$C12,'4.1 Program Budget - 2024-2027'!AC:AC)</f>
        <v>582413.07242413249</v>
      </c>
      <c r="O12" s="617">
        <f>SUMIF('4.1 Program Budget - 2024-2027'!$G:$G,$C12,'4.1 Program Budget - 2024-2027'!AD:AD)</f>
        <v>2600.3365807095975</v>
      </c>
      <c r="P12" s="617">
        <f>SUMIF('4.1 Program Budget - 2024-2027'!$G:$G,$C12,'4.1 Program Budget - 2024-2027'!AE:AE)</f>
        <v>3407.1164736811756</v>
      </c>
      <c r="Q12" s="638">
        <f>SUMIF('4.1 Program Budget - 2024-2027'!$G:$G,$C12,'4.1 Program Budget - 2024-2027'!AF:AF)</f>
        <v>0</v>
      </c>
      <c r="R12" s="706"/>
      <c r="S12" s="706"/>
      <c r="T12" s="706"/>
    </row>
    <row r="13" spans="1:40" ht="15.6">
      <c r="B13" s="1282"/>
      <c r="C13" s="707" t="s">
        <v>29</v>
      </c>
      <c r="D13" s="1156">
        <f>+'7.3 PA PY budget_savings'!C53</f>
        <v>3591173.46</v>
      </c>
      <c r="E13" s="1166">
        <v>0</v>
      </c>
      <c r="F13" s="1323">
        <v>0</v>
      </c>
      <c r="G13" s="1323">
        <v>0</v>
      </c>
      <c r="H13" s="617">
        <f>+'7.3 PA PY budget_savings'!D53</f>
        <v>0</v>
      </c>
      <c r="I13" s="617">
        <f>+'7.3 PA PY budget_savings'!E53</f>
        <v>0</v>
      </c>
      <c r="J13" s="617">
        <f>+'7.3 PA PY budget_savings'!F53</f>
        <v>0</v>
      </c>
      <c r="K13" s="617">
        <f>+'7.3 PA PY budget_savings'!G53</f>
        <v>0</v>
      </c>
      <c r="L13" s="617">
        <f>+'7.3 PA PY budget_savings'!H53</f>
        <v>0</v>
      </c>
      <c r="M13" s="617">
        <f>SUMIF('4.1 Program Budget - 2024-2027'!$G:$G,$C13,'4.1 Program Budget - 2024-2027'!AB:AB)</f>
        <v>0</v>
      </c>
      <c r="N13" s="617">
        <f>SUMIF('4.1 Program Budget - 2024-2027'!$G:$G,$C13,'4.1 Program Budget - 2024-2027'!AC:AC)</f>
        <v>0</v>
      </c>
      <c r="O13" s="617">
        <f>SUMIF('4.1 Program Budget - 2024-2027'!$G:$G,$C13,'4.1 Program Budget - 2024-2027'!AD:AD)</f>
        <v>0</v>
      </c>
      <c r="P13" s="617">
        <f>SUMIF('4.1 Program Budget - 2024-2027'!$G:$G,$C13,'4.1 Program Budget - 2024-2027'!AE:AE)</f>
        <v>0</v>
      </c>
      <c r="Q13" s="638">
        <f>SUMIF('4.1 Program Budget - 2024-2027'!$G:$G,$C13,'4.1 Program Budget - 2024-2027'!AF:AF)</f>
        <v>0</v>
      </c>
      <c r="R13" s="706"/>
      <c r="S13" s="706"/>
      <c r="T13" s="706"/>
    </row>
    <row r="14" spans="1:40" ht="15.6">
      <c r="B14" s="1282"/>
      <c r="C14" s="707" t="s">
        <v>30</v>
      </c>
      <c r="D14" s="1156">
        <f>+'7.3 PA PY budget_savings'!C54</f>
        <v>13451778.794204878</v>
      </c>
      <c r="E14" s="1166">
        <v>14624017.012324017</v>
      </c>
      <c r="F14" s="1323">
        <v>0.91908236928762821</v>
      </c>
      <c r="G14" s="1323">
        <v>1.1078498286099701</v>
      </c>
      <c r="H14" s="617">
        <f>+'7.3 PA PY budget_savings'!D54</f>
        <v>17716663.397150967</v>
      </c>
      <c r="I14" s="617">
        <f>+'7.3 PA PY budget_savings'!E54</f>
        <v>2728.1568456141958</v>
      </c>
      <c r="J14" s="617">
        <f>+'7.3 PA PY budget_savings'!F54</f>
        <v>233861.0758912334</v>
      </c>
      <c r="K14" s="617">
        <f>+'7.3 PA PY budget_savings'!G54</f>
        <v>2678.5152581105817</v>
      </c>
      <c r="L14" s="617">
        <f>+'7.3 PA PY budget_savings'!H54</f>
        <v>1368.0872939637161</v>
      </c>
      <c r="M14" s="617">
        <f>SUMIF('4.1 Program Budget - 2024-2027'!$G:$G,$C14,'4.1 Program Budget - 2024-2027'!AB:AB)</f>
        <v>233565859.74533334</v>
      </c>
      <c r="N14" s="617">
        <f>SUMIF('4.1 Program Budget - 2024-2027'!$G:$G,$C14,'4.1 Program Budget - 2024-2027'!AC:AC)</f>
        <v>3461678.0079611768</v>
      </c>
      <c r="O14" s="617">
        <f>SUMIF('4.1 Program Budget - 2024-2027'!$G:$G,$C14,'4.1 Program Budget - 2024-2027'!AD:AD)</f>
        <v>44154.41883275054</v>
      </c>
      <c r="P14" s="617">
        <f>SUMIF('4.1 Program Budget - 2024-2027'!$G:$G,$C14,'4.1 Program Budget - 2024-2027'!AE:AE)</f>
        <v>20250.816346572872</v>
      </c>
      <c r="Q14" s="638">
        <f>SUMIF('4.1 Program Budget - 2024-2027'!$G:$G,$C14,'4.1 Program Budget - 2024-2027'!AF:AF)</f>
        <v>0</v>
      </c>
      <c r="R14" s="706"/>
      <c r="S14" s="706"/>
      <c r="T14" s="706"/>
    </row>
    <row r="15" spans="1:40" ht="15.6">
      <c r="B15" s="1282"/>
      <c r="C15" s="707" t="s">
        <v>32</v>
      </c>
      <c r="D15" s="1156">
        <f>+'7.3 PA PY budget_savings'!C55</f>
        <v>3792703.5019000005</v>
      </c>
      <c r="E15" s="1166">
        <v>0</v>
      </c>
      <c r="F15" s="1323">
        <v>0</v>
      </c>
      <c r="G15" s="1323">
        <v>0</v>
      </c>
      <c r="H15" s="617">
        <f>+'7.3 PA PY budget_savings'!D55</f>
        <v>0</v>
      </c>
      <c r="I15" s="617">
        <f>+'7.3 PA PY budget_savings'!E55</f>
        <v>0</v>
      </c>
      <c r="J15" s="617">
        <f>+'7.3 PA PY budget_savings'!F55</f>
        <v>0</v>
      </c>
      <c r="K15" s="617">
        <f>+'7.3 PA PY budget_savings'!G55</f>
        <v>0</v>
      </c>
      <c r="L15" s="617">
        <f>+'7.3 PA PY budget_savings'!H55</f>
        <v>0</v>
      </c>
      <c r="M15" s="617">
        <f>SUMIF('4.1 Program Budget - 2024-2027'!$G:$G,$C15,'4.1 Program Budget - 2024-2027'!AB:AB)</f>
        <v>0</v>
      </c>
      <c r="N15" s="617">
        <f>SUMIF('4.1 Program Budget - 2024-2027'!$G:$G,$C15,'4.1 Program Budget - 2024-2027'!AC:AC)</f>
        <v>0</v>
      </c>
      <c r="O15" s="617">
        <f>SUMIF('4.1 Program Budget - 2024-2027'!$G:$G,$C15,'4.1 Program Budget - 2024-2027'!AD:AD)</f>
        <v>0</v>
      </c>
      <c r="P15" s="617">
        <f>SUMIF('4.1 Program Budget - 2024-2027'!$G:$G,$C15,'4.1 Program Budget - 2024-2027'!AE:AE)</f>
        <v>0</v>
      </c>
      <c r="Q15" s="638">
        <f>SUMIF('4.1 Program Budget - 2024-2027'!$G:$G,$C15,'4.1 Program Budget - 2024-2027'!AF:AF)</f>
        <v>0</v>
      </c>
      <c r="R15" s="706"/>
      <c r="S15" s="706"/>
      <c r="T15" s="706"/>
    </row>
    <row r="16" spans="1:40" ht="15.6">
      <c r="B16" s="1282"/>
      <c r="C16" s="707" t="s">
        <v>34</v>
      </c>
      <c r="D16" s="1156">
        <f>+'7.3 PA PY budget_savings'!C56</f>
        <v>693575.21889999998</v>
      </c>
      <c r="E16" s="1166">
        <v>0</v>
      </c>
      <c r="F16" s="1323">
        <v>0</v>
      </c>
      <c r="G16" s="1323">
        <v>0</v>
      </c>
      <c r="H16" s="617">
        <f>+'7.3 PA PY budget_savings'!D56</f>
        <v>0</v>
      </c>
      <c r="I16" s="617">
        <f>+'7.3 PA PY budget_savings'!E56</f>
        <v>0</v>
      </c>
      <c r="J16" s="617">
        <f>+'7.3 PA PY budget_savings'!F56</f>
        <v>0</v>
      </c>
      <c r="K16" s="617">
        <f>+'7.3 PA PY budget_savings'!G56</f>
        <v>0</v>
      </c>
      <c r="L16" s="617">
        <f>+'7.3 PA PY budget_savings'!H56</f>
        <v>0</v>
      </c>
      <c r="M16" s="617">
        <f>SUMIF('4.1 Program Budget - 2024-2027'!$G:$G,$C16,'4.1 Program Budget - 2024-2027'!AB:AB)</f>
        <v>0</v>
      </c>
      <c r="N16" s="617">
        <f>SUMIF('4.1 Program Budget - 2024-2027'!$G:$G,$C16,'4.1 Program Budget - 2024-2027'!AC:AC)</f>
        <v>0</v>
      </c>
      <c r="O16" s="617">
        <f>SUMIF('4.1 Program Budget - 2024-2027'!$G:$G,$C16,'4.1 Program Budget - 2024-2027'!AD:AD)</f>
        <v>0</v>
      </c>
      <c r="P16" s="617">
        <f>SUMIF('4.1 Program Budget - 2024-2027'!$G:$G,$C16,'4.1 Program Budget - 2024-2027'!AE:AE)</f>
        <v>0</v>
      </c>
      <c r="Q16" s="638">
        <f>SUMIF('4.1 Program Budget - 2024-2027'!$G:$G,$C16,'4.1 Program Budget - 2024-2027'!AF:AF)</f>
        <v>0</v>
      </c>
      <c r="R16" s="706"/>
      <c r="S16" s="706"/>
      <c r="T16" s="706"/>
    </row>
    <row r="17" spans="2:20" ht="15.6">
      <c r="B17" s="1282"/>
      <c r="C17" s="707" t="s">
        <v>36</v>
      </c>
      <c r="D17" s="1156">
        <f>+'7.3 PA PY budget_savings'!C57</f>
        <v>0</v>
      </c>
      <c r="E17" s="1166">
        <v>0</v>
      </c>
      <c r="F17" s="1323">
        <v>0</v>
      </c>
      <c r="G17" s="1323">
        <v>0</v>
      </c>
      <c r="H17" s="617">
        <f>+'7.3 PA PY budget_savings'!D57</f>
        <v>0</v>
      </c>
      <c r="I17" s="617">
        <f>+'7.3 PA PY budget_savings'!E57</f>
        <v>0</v>
      </c>
      <c r="J17" s="617">
        <f>+'7.3 PA PY budget_savings'!F57</f>
        <v>0</v>
      </c>
      <c r="K17" s="617">
        <f>+'7.3 PA PY budget_savings'!G57</f>
        <v>0</v>
      </c>
      <c r="L17" s="617">
        <f>+'7.3 PA PY budget_savings'!H57</f>
        <v>0</v>
      </c>
      <c r="M17" s="617">
        <f>SUMIF('4.1 Program Budget - 2024-2027'!$G:$G,$C17,'4.1 Program Budget - 2024-2027'!AB:AB)</f>
        <v>0</v>
      </c>
      <c r="N17" s="617">
        <f>SUMIF('4.1 Program Budget - 2024-2027'!$G:$G,$C17,'4.1 Program Budget - 2024-2027'!AC:AC)</f>
        <v>0</v>
      </c>
      <c r="O17" s="617">
        <f>SUMIF('4.1 Program Budget - 2024-2027'!$G:$G,$C17,'4.1 Program Budget - 2024-2027'!AD:AD)</f>
        <v>0</v>
      </c>
      <c r="P17" s="617">
        <f>SUMIF('4.1 Program Budget - 2024-2027'!$G:$G,$C17,'4.1 Program Budget - 2024-2027'!AE:AE)</f>
        <v>0</v>
      </c>
      <c r="Q17" s="638">
        <f>SUMIF('4.1 Program Budget - 2024-2027'!$G:$G,$C17,'4.1 Program Budget - 2024-2027'!AF:AF)</f>
        <v>0</v>
      </c>
      <c r="R17" s="706"/>
      <c r="S17" s="706"/>
      <c r="T17" s="706"/>
    </row>
    <row r="18" spans="2:20" ht="15.6">
      <c r="B18" s="1282"/>
      <c r="C18" s="702" t="s">
        <v>28</v>
      </c>
      <c r="D18" s="1156">
        <f>+'7.3 PA PY budget_savings'!C68</f>
        <v>4556130.6871999996</v>
      </c>
      <c r="E18" s="1166">
        <v>265698987.88232303</v>
      </c>
      <c r="F18" s="1323">
        <v>1.6134927186219818</v>
      </c>
      <c r="G18" s="1323">
        <v>58.316805662632071</v>
      </c>
      <c r="H18" s="617">
        <f>+'7.3 PA PY budget_savings'!D68</f>
        <v>420041299.7577402</v>
      </c>
      <c r="I18" s="617">
        <f>+'7.3 PA PY budget_savings'!E68</f>
        <v>82312.577119747322</v>
      </c>
      <c r="J18" s="617">
        <f>+'7.3 PA PY budget_savings'!F68</f>
        <v>3862898.1085555023</v>
      </c>
      <c r="K18" s="617">
        <f>+'7.3 PA PY budget_savings'!G68</f>
        <v>56085.784605729888</v>
      </c>
      <c r="L18" s="617">
        <f>+'7.3 PA PY budget_savings'!H68</f>
        <v>22597.953935049667</v>
      </c>
      <c r="M18" s="617">
        <f>SUMIF('4.1 Program Budget - 2024-2027'!$G:$G,$C18,'4.1 Program Budget - 2024-2027'!AB:AB)</f>
        <v>6097651378.6889372</v>
      </c>
      <c r="N18" s="617">
        <f>SUMIF('4.1 Program Budget - 2024-2027'!$G:$G,$C18,'4.1 Program Budget - 2024-2027'!AC:AC)</f>
        <v>59576734.587720096</v>
      </c>
      <c r="O18" s="617">
        <f>SUMIF('4.1 Program Budget - 2024-2027'!$G:$G,$C18,'4.1 Program Budget - 2024-2027'!AD:AD)</f>
        <v>951678.34828228387</v>
      </c>
      <c r="P18" s="617">
        <f>SUMIF('4.1 Program Budget - 2024-2027'!$G:$G,$C18,'4.1 Program Budget - 2024-2027'!AE:AE)</f>
        <v>348523.89733816241</v>
      </c>
      <c r="Q18" s="638">
        <f>SUMIF('4.1 Program Budget - 2024-2027'!$G:$G,$C18,'4.1 Program Budget - 2024-2027'!AF:AF)</f>
        <v>0</v>
      </c>
      <c r="R18" s="706"/>
      <c r="S18" s="706"/>
      <c r="T18" s="706"/>
    </row>
    <row r="19" spans="2:20" ht="16.2" thickBot="1">
      <c r="B19" s="1282"/>
      <c r="C19" s="708" t="s">
        <v>353</v>
      </c>
      <c r="D19" s="1156">
        <f>+'7.3 PA PY budget_savings'!C61</f>
        <v>3186587.41</v>
      </c>
      <c r="E19" s="1167"/>
      <c r="F19" s="1324"/>
      <c r="G19" s="1324"/>
      <c r="H19" s="690"/>
      <c r="I19" s="690"/>
      <c r="J19" s="690"/>
      <c r="K19" s="690"/>
      <c r="L19" s="690"/>
      <c r="M19" s="690"/>
      <c r="N19" s="690"/>
      <c r="O19" s="690"/>
      <c r="P19" s="690"/>
      <c r="Q19" s="691"/>
      <c r="R19" s="706"/>
      <c r="S19" s="706"/>
      <c r="T19" s="706"/>
    </row>
    <row r="20" spans="2:20" ht="16.2" thickBot="1">
      <c r="B20" s="1278"/>
      <c r="C20" s="599" t="s">
        <v>484</v>
      </c>
      <c r="D20" s="1160">
        <f>SUBTOTAL(9,D9:D19)</f>
        <v>79664685.173819885</v>
      </c>
      <c r="E20" s="1160">
        <f t="shared" ref="E20:J20" si="0">SUBTOTAL(9,E9:E19)</f>
        <v>332565549.26601249</v>
      </c>
      <c r="F20" s="1325">
        <v>1.3210041836006221</v>
      </c>
      <c r="G20" s="1325">
        <v>4.2346079256133464</v>
      </c>
      <c r="H20" s="618">
        <f t="shared" si="0"/>
        <v>533607260.95150727</v>
      </c>
      <c r="I20" s="618">
        <f t="shared" si="0"/>
        <v>101225.67144712742</v>
      </c>
      <c r="J20" s="618">
        <f t="shared" si="0"/>
        <v>7167711.0363537576</v>
      </c>
      <c r="K20" s="618">
        <f t="shared" ref="K20:P20" si="1">SUBTOTAL(9,K9:K19)</f>
        <v>73572.816644896608</v>
      </c>
      <c r="L20" s="618">
        <f t="shared" si="1"/>
        <v>42683.828432192546</v>
      </c>
      <c r="M20" s="618">
        <f t="shared" si="1"/>
        <v>6924465033.5579615</v>
      </c>
      <c r="N20" s="618">
        <f t="shared" si="1"/>
        <v>86550545.166677222</v>
      </c>
      <c r="O20" s="618">
        <f t="shared" si="1"/>
        <v>1087407.151088079</v>
      </c>
      <c r="P20" s="618">
        <f t="shared" si="1"/>
        <v>516564.85595439246</v>
      </c>
      <c r="Q20" s="640">
        <f t="shared" ref="Q20" si="2">SUBTOTAL(9,Q9:Q19)</f>
        <v>0</v>
      </c>
    </row>
    <row r="21" spans="2:20" ht="16.2" thickBot="1">
      <c r="B21" s="1067"/>
      <c r="C21" s="599" t="s">
        <v>1942</v>
      </c>
      <c r="D21" s="1160">
        <f>SUBTOTAL(9,D9:D17,D19)</f>
        <v>75108554.48661989</v>
      </c>
      <c r="E21" s="1160">
        <f>SUBTOTAL(9,E9:E17,E19)</f>
        <v>66866561.383689463</v>
      </c>
      <c r="F21" s="1326">
        <f>+'7.1 PA Budget 8 Yr Summary-Seg'!F14</f>
        <v>0.80034593527712872</v>
      </c>
      <c r="G21" s="1326">
        <f>+'7.1 PA Budget 8 Yr Summary-Seg'!G14</f>
        <v>0.95122370044400328</v>
      </c>
      <c r="H21" s="618">
        <f t="shared" ref="H21:Q21" si="3">SUBTOTAL(9,H9:H17,H19)</f>
        <v>113565961.19376706</v>
      </c>
      <c r="I21" s="618">
        <f t="shared" si="3"/>
        <v>18913.094327380102</v>
      </c>
      <c r="J21" s="618">
        <f t="shared" si="3"/>
        <v>3304812.9277982549</v>
      </c>
      <c r="K21" s="618">
        <f t="shared" si="3"/>
        <v>17487.032039166719</v>
      </c>
      <c r="L21" s="618">
        <f t="shared" si="3"/>
        <v>20085.874497142882</v>
      </c>
      <c r="M21" s="618">
        <f t="shared" si="3"/>
        <v>826813654.86902416</v>
      </c>
      <c r="N21" s="618">
        <f t="shared" si="3"/>
        <v>26973810.578957122</v>
      </c>
      <c r="O21" s="618">
        <f t="shared" si="3"/>
        <v>135728.80280579504</v>
      </c>
      <c r="P21" s="618">
        <f t="shared" si="3"/>
        <v>168040.95861623005</v>
      </c>
      <c r="Q21" s="640">
        <f t="shared" si="3"/>
        <v>0</v>
      </c>
    </row>
    <row r="22" spans="2:20" ht="15.6">
      <c r="B22" s="1281">
        <v>2025</v>
      </c>
      <c r="C22" s="705" t="s">
        <v>17</v>
      </c>
      <c r="D22" s="1156">
        <f>+'7.3 PA PY budget_savings'!I49</f>
        <v>22255665.396174606</v>
      </c>
      <c r="E22" s="1166">
        <v>23747679.229793385</v>
      </c>
      <c r="F22" s="1323">
        <v>0.94182493771545506</v>
      </c>
      <c r="G22" s="1323">
        <v>1.0890241352565935</v>
      </c>
      <c r="H22" s="617">
        <f>+'7.3 PA PY budget_savings'!J49</f>
        <v>56537988.860228755</v>
      </c>
      <c r="I22" s="617">
        <f>+'7.3 PA PY budget_savings'!K49</f>
        <v>10805.736579350005</v>
      </c>
      <c r="J22" s="617">
        <f>+'7.3 PA PY budget_savings'!L49</f>
        <v>2141695.9669009037</v>
      </c>
      <c r="K22" s="617">
        <f>+'7.3 PA PY budget_savings'!M49</f>
        <v>10928.433431627296</v>
      </c>
      <c r="L22" s="617">
        <f>+'7.3 PA PY budget_savings'!N49</f>
        <v>13232.654951031072</v>
      </c>
      <c r="M22" s="617">
        <f>SUMIF('4.1 Program Budget - 2024-2027'!$G:$G,$C22,'4.1 Program Budget - 2024-2027'!AT:AT)</f>
        <v>198728109.0231587</v>
      </c>
      <c r="N22" s="617">
        <f>SUMIF('4.1 Program Budget - 2024-2027'!$G:$G,$C22,'4.1 Program Budget - 2024-2027'!AU:AU)</f>
        <v>13080074.568170831</v>
      </c>
      <c r="O22" s="617">
        <f>SUMIF('4.1 Program Budget - 2024-2027'!$G:$G,$C22,'4.1 Program Budget - 2024-2027'!AV:AV)</f>
        <v>27547.786608768107</v>
      </c>
      <c r="P22" s="617">
        <f>SUMIF('4.1 Program Budget - 2024-2027'!$G:$G,$C22,'4.1 Program Budget - 2024-2027'!AW:AW)</f>
        <v>86272.749704507296</v>
      </c>
      <c r="Q22" s="638">
        <f>SUMIF('4.1 Program Budget - 2024-2027'!$G:$G,$C22,'4.1 Program Budget - 2024-2027'!AX:AX)</f>
        <v>0</v>
      </c>
      <c r="R22" s="706"/>
      <c r="S22" s="706"/>
      <c r="T22" s="706"/>
    </row>
    <row r="23" spans="2:20" ht="15.6">
      <c r="B23" s="1282"/>
      <c r="C23" s="707" t="s">
        <v>22</v>
      </c>
      <c r="D23" s="1156">
        <f>+'7.3 PA PY budget_savings'!I50</f>
        <v>24389795.277400851</v>
      </c>
      <c r="E23" s="1166">
        <v>23020493.847936768</v>
      </c>
      <c r="F23" s="1323">
        <v>0.68340534381434703</v>
      </c>
      <c r="G23" s="1323">
        <v>0.84315482205467773</v>
      </c>
      <c r="H23" s="617">
        <f>+'7.3 PA PY budget_savings'!J50</f>
        <v>34969526.782265328</v>
      </c>
      <c r="I23" s="617">
        <f>+'7.3 PA PY budget_savings'!K50</f>
        <v>4223.9270179908817</v>
      </c>
      <c r="J23" s="617">
        <f>+'7.3 PA PY budget_savings'!L50</f>
        <v>716317.11897761899</v>
      </c>
      <c r="K23" s="617">
        <f>+'7.3 PA PY budget_savings'!M50</f>
        <v>4977.5623458395057</v>
      </c>
      <c r="L23" s="617">
        <f>+'7.3 PA PY budget_savings'!N50</f>
        <v>4246.1927778337413</v>
      </c>
      <c r="M23" s="617">
        <f>SUMIF('4.1 Program Budget - 2024-2027'!$G:$G,$C23,'4.1 Program Budget - 2024-2027'!AT:AT)</f>
        <v>295053359.42022675</v>
      </c>
      <c r="N23" s="617">
        <f>SUMIF('4.1 Program Budget - 2024-2027'!$G:$G,$C23,'4.1 Program Budget - 2024-2027'!AU:AU)</f>
        <v>8565468.3572821971</v>
      </c>
      <c r="O23" s="617">
        <f>SUMIF('4.1 Program Budget - 2024-2027'!$G:$G,$C23,'4.1 Program Budget - 2024-2027'!AV:AV)</f>
        <v>44068.109146681978</v>
      </c>
      <c r="P23" s="617">
        <f>SUMIF('4.1 Program Budget - 2024-2027'!$G:$G,$C23,'4.1 Program Budget - 2024-2027'!AW:AW)</f>
        <v>50665.366208247557</v>
      </c>
      <c r="Q23" s="638">
        <f>SUMIF('4.1 Program Budget - 2024-2027'!$G:$G,$C23,'4.1 Program Budget - 2024-2027'!AX:AX)</f>
        <v>0</v>
      </c>
      <c r="R23" s="706"/>
      <c r="S23" s="706"/>
      <c r="T23" s="706"/>
    </row>
    <row r="24" spans="2:20" ht="15.6">
      <c r="B24" s="1282"/>
      <c r="C24" s="707" t="s">
        <v>25</v>
      </c>
      <c r="D24" s="1156">
        <f>+'7.3 PA PY budget_savings'!I51</f>
        <v>5861935.2788966633</v>
      </c>
      <c r="E24" s="1166">
        <v>11428019.781165278</v>
      </c>
      <c r="F24" s="1323">
        <v>1.4454037444901713</v>
      </c>
      <c r="G24" s="1323">
        <v>2.0108156668867014</v>
      </c>
      <c r="H24" s="617">
        <f>+'7.3 PA PY budget_savings'!J51</f>
        <v>11682954.254028663</v>
      </c>
      <c r="I24" s="617">
        <f>+'7.3 PA PY budget_savings'!K51</f>
        <v>1267.1767771673562</v>
      </c>
      <c r="J24" s="617">
        <f>+'7.3 PA PY budget_savings'!L51</f>
        <v>382709.49923325615</v>
      </c>
      <c r="K24" s="617">
        <f>+'7.3 PA PY budget_savings'!M51</f>
        <v>1479.4094002798254</v>
      </c>
      <c r="L24" s="617">
        <f>+'7.3 PA PY budget_savings'!N51</f>
        <v>2238.8505705145481</v>
      </c>
      <c r="M24" s="617">
        <f>SUMIF('4.1 Program Budget - 2024-2027'!$G:$G,$C24,'4.1 Program Budget - 2024-2027'!AT:AT)</f>
        <v>127383074.75742993</v>
      </c>
      <c r="N24" s="617">
        <f>SUMIF('4.1 Program Budget - 2024-2027'!$G:$G,$C24,'4.1 Program Budget - 2024-2027'!AU:AU)</f>
        <v>4678663.3012988428</v>
      </c>
      <c r="O24" s="617">
        <f>SUMIF('4.1 Program Budget - 2024-2027'!$G:$G,$C24,'4.1 Program Budget - 2024-2027'!AV:AV)</f>
        <v>18766.837573522753</v>
      </c>
      <c r="P24" s="617">
        <f>SUMIF('4.1 Program Budget - 2024-2027'!$G:$G,$C24,'4.1 Program Budget - 2024-2027'!AW:AW)</f>
        <v>27370.180312598226</v>
      </c>
      <c r="Q24" s="638">
        <f>SUMIF('4.1 Program Budget - 2024-2027'!$G:$G,$C24,'4.1 Program Budget - 2024-2027'!AX:AX)</f>
        <v>0</v>
      </c>
      <c r="R24" s="706"/>
      <c r="S24" s="706"/>
      <c r="T24" s="706"/>
    </row>
    <row r="25" spans="2:20" ht="15.6">
      <c r="B25" s="1282"/>
      <c r="C25" s="707" t="s">
        <v>27</v>
      </c>
      <c r="D25" s="1156">
        <f>+'7.3 PA PY budget_savings'!I52</f>
        <v>1174677.4170309582</v>
      </c>
      <c r="E25" s="1166">
        <v>1560949.9099285074</v>
      </c>
      <c r="F25" s="1323">
        <v>0.91640674605880657</v>
      </c>
      <c r="G25" s="1323">
        <v>1.3513804266282301</v>
      </c>
      <c r="H25" s="617">
        <f>+'7.3 PA PY budget_savings'!J52</f>
        <v>1116335.524415923</v>
      </c>
      <c r="I25" s="617">
        <f>+'7.3 PA PY budget_savings'!K52</f>
        <v>219.11399950473532</v>
      </c>
      <c r="J25" s="617">
        <f>+'7.3 PA PY budget_savings'!L52</f>
        <v>46750.20279838438</v>
      </c>
      <c r="K25" s="617">
        <f>+'7.3 PA PY budget_savings'!M52</f>
        <v>168.49777524960052</v>
      </c>
      <c r="L25" s="617">
        <f>+'7.3 PA PY budget_savings'!N52</f>
        <v>273.48868637054863</v>
      </c>
      <c r="M25" s="617">
        <f>SUMIF('4.1 Program Budget - 2024-2027'!$G:$G,$C25,'4.1 Program Budget - 2024-2027'!AT:AT)</f>
        <v>16745032.866238847</v>
      </c>
      <c r="N25" s="617">
        <f>SUMIF('4.1 Program Budget - 2024-2027'!$G:$G,$C25,'4.1 Program Budget - 2024-2027'!AU:AU)</f>
        <v>701253.04197576549</v>
      </c>
      <c r="O25" s="617">
        <f>SUMIF('4.1 Program Budget - 2024-2027'!$G:$G,$C25,'4.1 Program Budget - 2024-2027'!AV:AV)</f>
        <v>3051.3847722747169</v>
      </c>
      <c r="P25" s="617">
        <f>SUMIF('4.1 Program Budget - 2024-2027'!$G:$G,$C25,'4.1 Program Budget - 2024-2027'!AW:AW)</f>
        <v>4102.3302955582294</v>
      </c>
      <c r="Q25" s="638">
        <f>SUMIF('4.1 Program Budget - 2024-2027'!$G:$G,$C25,'4.1 Program Budget - 2024-2027'!AX:AX)</f>
        <v>0</v>
      </c>
      <c r="R25" s="706"/>
      <c r="S25" s="706"/>
      <c r="T25" s="706"/>
    </row>
    <row r="26" spans="2:20" ht="15.6">
      <c r="B26" s="1282"/>
      <c r="C26" s="707" t="s">
        <v>29</v>
      </c>
      <c r="D26" s="1156">
        <f>+'7.3 PA PY budget_savings'!I53</f>
        <v>3619103.1725999997</v>
      </c>
      <c r="E26" s="1166">
        <v>0</v>
      </c>
      <c r="F26" s="1327">
        <v>0</v>
      </c>
      <c r="G26" s="1327">
        <v>0</v>
      </c>
      <c r="H26" s="617">
        <f>+'7.3 PA PY budget_savings'!J53</f>
        <v>0</v>
      </c>
      <c r="I26" s="617">
        <f>+'7.3 PA PY budget_savings'!K53</f>
        <v>0</v>
      </c>
      <c r="J26" s="617">
        <f>+'7.3 PA PY budget_savings'!L53</f>
        <v>0</v>
      </c>
      <c r="K26" s="617">
        <f>+'7.3 PA PY budget_savings'!M53</f>
        <v>0</v>
      </c>
      <c r="L26" s="617">
        <f>+'7.3 PA PY budget_savings'!N53</f>
        <v>0</v>
      </c>
      <c r="M26" s="617">
        <f>SUMIF('4.1 Program Budget - 2024-2027'!$G:$G,$C26,'4.1 Program Budget - 2024-2027'!AT:AT)</f>
        <v>0</v>
      </c>
      <c r="N26" s="617">
        <f>SUMIF('4.1 Program Budget - 2024-2027'!$G:$G,$C26,'4.1 Program Budget - 2024-2027'!AU:AU)</f>
        <v>0</v>
      </c>
      <c r="O26" s="617">
        <f>SUMIF('4.1 Program Budget - 2024-2027'!$G:$G,$C26,'4.1 Program Budget - 2024-2027'!AV:AV)</f>
        <v>0</v>
      </c>
      <c r="P26" s="617">
        <f>SUMIF('4.1 Program Budget - 2024-2027'!$G:$G,$C26,'4.1 Program Budget - 2024-2027'!AW:AW)</f>
        <v>0</v>
      </c>
      <c r="Q26" s="638">
        <f>SUMIF('4.1 Program Budget - 2024-2027'!$G:$G,$C26,'4.1 Program Budget - 2024-2027'!AX:AX)</f>
        <v>0</v>
      </c>
      <c r="R26" s="706"/>
      <c r="S26" s="706"/>
      <c r="T26" s="706"/>
    </row>
    <row r="27" spans="2:20" ht="15.6">
      <c r="B27" s="1282"/>
      <c r="C27" s="707" t="s">
        <v>30</v>
      </c>
      <c r="D27" s="1156">
        <f>+'7.3 PA PY budget_savings'!I54</f>
        <v>14398499.935436593</v>
      </c>
      <c r="E27" s="1166">
        <v>16744512.293903839</v>
      </c>
      <c r="F27" s="1323">
        <v>0.91082871654661124</v>
      </c>
      <c r="G27" s="1323">
        <v>1.1862428560464107</v>
      </c>
      <c r="H27" s="617">
        <f>+'7.3 PA PY budget_savings'!J54</f>
        <v>16341109.887258977</v>
      </c>
      <c r="I27" s="617">
        <f>+'7.3 PA PY budget_savings'!K54</f>
        <v>2452.2034948851565</v>
      </c>
      <c r="J27" s="617">
        <f>+'7.3 PA PY budget_savings'!L54</f>
        <v>670682.90413193218</v>
      </c>
      <c r="K27" s="617">
        <f>+'7.3 PA PY budget_savings'!M54</f>
        <v>2107.83708289691</v>
      </c>
      <c r="L27" s="617">
        <f>+'7.3 PA PY budget_savings'!N54</f>
        <v>3923.4949891718024</v>
      </c>
      <c r="M27" s="617">
        <f>SUMIF('4.1 Program Budget - 2024-2027'!$G:$G,$C27,'4.1 Program Budget - 2024-2027'!AT:AT)</f>
        <v>183224881.58873621</v>
      </c>
      <c r="N27" s="617">
        <f>SUMIF('4.1 Program Budget - 2024-2027'!$G:$G,$C27,'4.1 Program Budget - 2024-2027'!AU:AU)</f>
        <v>7858540.7661360269</v>
      </c>
      <c r="O27" s="617">
        <f>SUMIF('4.1 Program Budget - 2024-2027'!$G:$G,$C27,'4.1 Program Budget - 2024-2027'!AV:AV)</f>
        <v>28134.885101049797</v>
      </c>
      <c r="P27" s="617">
        <f>SUMIF('4.1 Program Budget - 2024-2027'!$G:$G,$C27,'4.1 Program Budget - 2024-2027'!AW:AW)</f>
        <v>45972.463481895757</v>
      </c>
      <c r="Q27" s="638">
        <f>SUMIF('4.1 Program Budget - 2024-2027'!$G:$G,$C27,'4.1 Program Budget - 2024-2027'!AX:AX)</f>
        <v>0</v>
      </c>
      <c r="R27" s="706"/>
      <c r="S27" s="706"/>
      <c r="T27" s="706"/>
    </row>
    <row r="28" spans="2:20" ht="15.6">
      <c r="B28" s="1282"/>
      <c r="C28" s="707" t="s">
        <v>32</v>
      </c>
      <c r="D28" s="1156">
        <f>+'7.3 PA PY budget_savings'!I55</f>
        <v>3716065.0157999997</v>
      </c>
      <c r="E28" s="1166">
        <v>0</v>
      </c>
      <c r="F28" s="1327">
        <v>0</v>
      </c>
      <c r="G28" s="1327">
        <v>0</v>
      </c>
      <c r="H28" s="617">
        <f>+'7.3 PA PY budget_savings'!J55</f>
        <v>0</v>
      </c>
      <c r="I28" s="617">
        <f>+'7.3 PA PY budget_savings'!K55</f>
        <v>0</v>
      </c>
      <c r="J28" s="617">
        <f>+'7.3 PA PY budget_savings'!L55</f>
        <v>0</v>
      </c>
      <c r="K28" s="617">
        <f>+'7.3 PA PY budget_savings'!M55</f>
        <v>0</v>
      </c>
      <c r="L28" s="617">
        <f>+'7.3 PA PY budget_savings'!N55</f>
        <v>0</v>
      </c>
      <c r="M28" s="617">
        <f>SUMIF('4.1 Program Budget - 2024-2027'!$G:$G,$C28,'4.1 Program Budget - 2024-2027'!AT:AT)</f>
        <v>0</v>
      </c>
      <c r="N28" s="617">
        <f>SUMIF('4.1 Program Budget - 2024-2027'!$G:$G,$C28,'4.1 Program Budget - 2024-2027'!AU:AU)</f>
        <v>0</v>
      </c>
      <c r="O28" s="617">
        <f>SUMIF('4.1 Program Budget - 2024-2027'!$G:$G,$C28,'4.1 Program Budget - 2024-2027'!AV:AV)</f>
        <v>0</v>
      </c>
      <c r="P28" s="617">
        <f>SUMIF('4.1 Program Budget - 2024-2027'!$G:$G,$C28,'4.1 Program Budget - 2024-2027'!AW:AW)</f>
        <v>0</v>
      </c>
      <c r="Q28" s="638">
        <f>SUMIF('4.1 Program Budget - 2024-2027'!$G:$G,$C28,'4.1 Program Budget - 2024-2027'!AX:AX)</f>
        <v>0</v>
      </c>
      <c r="R28" s="706"/>
      <c r="S28" s="706"/>
      <c r="T28" s="706"/>
    </row>
    <row r="29" spans="2:20" ht="15.6">
      <c r="B29" s="1282"/>
      <c r="C29" s="707" t="s">
        <v>34</v>
      </c>
      <c r="D29" s="1156">
        <f>+'7.3 PA PY budget_savings'!I56</f>
        <v>535775.30940000003</v>
      </c>
      <c r="E29" s="1166">
        <v>0</v>
      </c>
      <c r="F29" s="1327">
        <v>0</v>
      </c>
      <c r="G29" s="1327">
        <v>0</v>
      </c>
      <c r="H29" s="617">
        <f>+'7.3 PA PY budget_savings'!J56</f>
        <v>0</v>
      </c>
      <c r="I29" s="617">
        <f>+'7.3 PA PY budget_savings'!K56</f>
        <v>0</v>
      </c>
      <c r="J29" s="617">
        <f>+'7.3 PA PY budget_savings'!L56</f>
        <v>0</v>
      </c>
      <c r="K29" s="617">
        <f>+'7.3 PA PY budget_savings'!M56</f>
        <v>0</v>
      </c>
      <c r="L29" s="617">
        <f>+'7.3 PA PY budget_savings'!N56</f>
        <v>0</v>
      </c>
      <c r="M29" s="617">
        <f>SUMIF('4.1 Program Budget - 2024-2027'!$G:$G,$C29,'4.1 Program Budget - 2024-2027'!AT:AT)</f>
        <v>0</v>
      </c>
      <c r="N29" s="617">
        <f>SUMIF('4.1 Program Budget - 2024-2027'!$G:$G,$C29,'4.1 Program Budget - 2024-2027'!AU:AU)</f>
        <v>0</v>
      </c>
      <c r="O29" s="617">
        <f>SUMIF('4.1 Program Budget - 2024-2027'!$G:$G,$C29,'4.1 Program Budget - 2024-2027'!AV:AV)</f>
        <v>0</v>
      </c>
      <c r="P29" s="617">
        <f>SUMIF('4.1 Program Budget - 2024-2027'!$G:$G,$C29,'4.1 Program Budget - 2024-2027'!AW:AW)</f>
        <v>0</v>
      </c>
      <c r="Q29" s="638">
        <f>SUMIF('4.1 Program Budget - 2024-2027'!$G:$G,$C29,'4.1 Program Budget - 2024-2027'!AX:AX)</f>
        <v>0</v>
      </c>
      <c r="R29" s="706"/>
      <c r="S29" s="706"/>
      <c r="T29" s="706"/>
    </row>
    <row r="30" spans="2:20" ht="15.6">
      <c r="B30" s="1282"/>
      <c r="C30" s="707" t="s">
        <v>36</v>
      </c>
      <c r="D30" s="1156">
        <f>+'7.3 PA PY budget_savings'!I57</f>
        <v>0</v>
      </c>
      <c r="E30" s="1166">
        <v>0</v>
      </c>
      <c r="F30" s="1327">
        <v>0</v>
      </c>
      <c r="G30" s="1327">
        <v>0</v>
      </c>
      <c r="H30" s="617">
        <f>+'7.3 PA PY budget_savings'!J57</f>
        <v>0</v>
      </c>
      <c r="I30" s="617">
        <f>+'7.3 PA PY budget_savings'!K57</f>
        <v>0</v>
      </c>
      <c r="J30" s="617">
        <f>+'7.3 PA PY budget_savings'!L57</f>
        <v>0</v>
      </c>
      <c r="K30" s="617">
        <f>+'7.3 PA PY budget_savings'!M57</f>
        <v>0</v>
      </c>
      <c r="L30" s="617">
        <f>+'7.3 PA PY budget_savings'!N57</f>
        <v>0</v>
      </c>
      <c r="M30" s="617">
        <f>SUMIF('4.1 Program Budget - 2024-2027'!$G:$G,$C30,'4.1 Program Budget - 2024-2027'!AT:AT)</f>
        <v>0</v>
      </c>
      <c r="N30" s="617">
        <f>SUMIF('4.1 Program Budget - 2024-2027'!$G:$G,$C30,'4.1 Program Budget - 2024-2027'!AU:AU)</f>
        <v>0</v>
      </c>
      <c r="O30" s="617">
        <f>SUMIF('4.1 Program Budget - 2024-2027'!$G:$G,$C30,'4.1 Program Budget - 2024-2027'!AV:AV)</f>
        <v>0</v>
      </c>
      <c r="P30" s="617">
        <f>SUMIF('4.1 Program Budget - 2024-2027'!$G:$G,$C30,'4.1 Program Budget - 2024-2027'!AW:AW)</f>
        <v>0</v>
      </c>
      <c r="Q30" s="638">
        <f>SUMIF('4.1 Program Budget - 2024-2027'!$G:$G,$C30,'4.1 Program Budget - 2024-2027'!AX:AX)</f>
        <v>0</v>
      </c>
      <c r="R30" s="706"/>
      <c r="S30" s="706"/>
      <c r="T30" s="706"/>
    </row>
    <row r="31" spans="2:20" ht="15.6">
      <c r="B31" s="1282"/>
      <c r="C31" s="702" t="s">
        <v>28</v>
      </c>
      <c r="D31" s="1156">
        <f>+'7.3 PA PY budget_savings'!I68</f>
        <v>4607379.0190999992</v>
      </c>
      <c r="E31" s="1166">
        <v>250313219.6419327</v>
      </c>
      <c r="F31" s="1323">
        <v>1.5669600889265789</v>
      </c>
      <c r="G31" s="1323">
        <v>54.328766655081182</v>
      </c>
      <c r="H31" s="617">
        <f>+'7.3 PA PY budget_savings'!J68</f>
        <v>377042934.76515579</v>
      </c>
      <c r="I31" s="617">
        <f>+'7.3 PA PY budget_savings'!K68</f>
        <v>76791.536417370298</v>
      </c>
      <c r="J31" s="617">
        <f>+'7.3 PA PY budget_savings'!L68</f>
        <v>3768167.8330851095</v>
      </c>
      <c r="K31" s="617">
        <f>+'7.3 PA PY budget_savings'!M68</f>
        <v>46559.895046199119</v>
      </c>
      <c r="L31" s="617">
        <f>+'7.3 PA PY budget_savings'!N68</f>
        <v>22043.781823547884</v>
      </c>
      <c r="M31" s="617">
        <f>SUMIF('4.1 Program Budget - 2024-2027'!$G:$G,$C31,'4.1 Program Budget - 2024-2027'!AT:AT)</f>
        <v>5428173815.5661488</v>
      </c>
      <c r="N31" s="617">
        <f>SUMIF('4.1 Program Budget - 2024-2027'!$G:$G,$C31,'4.1 Program Budget - 2024-2027'!AU:AU)</f>
        <v>58080256.330172375</v>
      </c>
      <c r="O31" s="617">
        <f>SUMIF('4.1 Program Budget - 2024-2027'!$G:$G,$C31,'4.1 Program Budget - 2024-2027'!AV:AV)</f>
        <v>854199.13261733577</v>
      </c>
      <c r="P31" s="617">
        <f>SUMIF('4.1 Program Budget - 2024-2027'!$G:$G,$C31,'4.1 Program Budget - 2024-2027'!AW:AW)</f>
        <v>339769.49953150842</v>
      </c>
      <c r="Q31" s="638">
        <f>SUMIF('4.1 Program Budget - 2024-2027'!$G:$G,$C31,'4.1 Program Budget - 2024-2027'!AX:AX)</f>
        <v>0</v>
      </c>
      <c r="R31" s="706"/>
      <c r="S31" s="706"/>
      <c r="T31" s="706"/>
    </row>
    <row r="32" spans="2:20" ht="16.2" thickBot="1">
      <c r="B32" s="1282"/>
      <c r="C32" s="708" t="s">
        <v>353</v>
      </c>
      <c r="D32" s="1156">
        <f>+'7.3 PA PY budget_savings'!I61</f>
        <v>3356620.66</v>
      </c>
      <c r="E32" s="1167"/>
      <c r="F32" s="1324"/>
      <c r="G32" s="1324"/>
      <c r="H32" s="690"/>
      <c r="I32" s="690"/>
      <c r="J32" s="690"/>
      <c r="K32" s="690"/>
      <c r="L32" s="690"/>
      <c r="M32" s="690"/>
      <c r="N32" s="690"/>
      <c r="O32" s="690"/>
      <c r="P32" s="690"/>
      <c r="Q32" s="691"/>
      <c r="R32" s="706"/>
      <c r="S32" s="706"/>
      <c r="T32" s="706"/>
    </row>
    <row r="33" spans="2:20" ht="16.2" thickBot="1">
      <c r="B33" s="1278"/>
      <c r="C33" s="599" t="s">
        <v>484</v>
      </c>
      <c r="D33" s="1160">
        <f>SUBTOTAL(9,D22:D32)</f>
        <v>83915516.481839672</v>
      </c>
      <c r="E33" s="1160">
        <f t="shared" ref="E33" si="4">SUBTOTAL(9,E22:E32)</f>
        <v>326814874.70466048</v>
      </c>
      <c r="F33" s="1325">
        <v>1.2845788417789263</v>
      </c>
      <c r="G33" s="1325">
        <v>3.9551442138094495</v>
      </c>
      <c r="H33" s="618">
        <f t="shared" ref="H33" si="5">SUBTOTAL(9,H22:H32)</f>
        <v>497690850.07335341</v>
      </c>
      <c r="I33" s="618">
        <f t="shared" ref="I33" si="6">SUBTOTAL(9,I22:I32)</f>
        <v>95759.694286268437</v>
      </c>
      <c r="J33" s="618">
        <f t="shared" ref="J33:K33" si="7">SUBTOTAL(9,J22:J32)</f>
        <v>7726323.5251272041</v>
      </c>
      <c r="K33" s="618">
        <f t="shared" si="7"/>
        <v>66221.635082092253</v>
      </c>
      <c r="L33" s="618">
        <f t="shared" ref="L33:P33" si="8">SUBTOTAL(9,L22:L32)</f>
        <v>45958.463798469595</v>
      </c>
      <c r="M33" s="618">
        <f t="shared" si="8"/>
        <v>6249308273.2219391</v>
      </c>
      <c r="N33" s="618">
        <f t="shared" si="8"/>
        <v>92964256.365036041</v>
      </c>
      <c r="O33" s="618">
        <f t="shared" si="8"/>
        <v>975768.13581963314</v>
      </c>
      <c r="P33" s="618">
        <f t="shared" si="8"/>
        <v>554152.58953431551</v>
      </c>
      <c r="Q33" s="640">
        <f t="shared" ref="Q33" si="9">SUBTOTAL(9,Q22:Q32)</f>
        <v>0</v>
      </c>
    </row>
    <row r="34" spans="2:20" ht="16.2" thickBot="1">
      <c r="B34" s="1067"/>
      <c r="C34" s="599" t="s">
        <v>1942</v>
      </c>
      <c r="D34" s="1160">
        <f>SUBTOTAL(9,D22:D30,D32)</f>
        <v>79308137.462739676</v>
      </c>
      <c r="E34" s="1160">
        <f>SUBTOTAL(9,E22:E30,E32)</f>
        <v>76501655.062727779</v>
      </c>
      <c r="F34" s="1326">
        <f>+'7.1 PA Budget 8 Yr Summary-Seg'!F20</f>
        <v>0.83918353659987333</v>
      </c>
      <c r="G34" s="1326">
        <f>+'7.1 PA Budget 8 Yr Summary-Seg'!G20</f>
        <v>1.0287778112510837</v>
      </c>
      <c r="H34" s="618">
        <f t="shared" ref="H34:Q34" si="10">SUBTOTAL(9,H22:H30,H32)</f>
        <v>120647915.30819765</v>
      </c>
      <c r="I34" s="618">
        <f t="shared" si="10"/>
        <v>18968.157868898135</v>
      </c>
      <c r="J34" s="618">
        <f t="shared" si="10"/>
        <v>3958155.6920420951</v>
      </c>
      <c r="K34" s="618">
        <f t="shared" si="10"/>
        <v>19661.740035893137</v>
      </c>
      <c r="L34" s="618">
        <f t="shared" si="10"/>
        <v>23914.68197492171</v>
      </c>
      <c r="M34" s="618">
        <f t="shared" si="10"/>
        <v>821134457.65579045</v>
      </c>
      <c r="N34" s="618">
        <f t="shared" si="10"/>
        <v>34884000.034863666</v>
      </c>
      <c r="O34" s="618">
        <f t="shared" si="10"/>
        <v>121569.00320229735</v>
      </c>
      <c r="P34" s="618">
        <f t="shared" si="10"/>
        <v>214383.09000280709</v>
      </c>
      <c r="Q34" s="640">
        <f t="shared" si="10"/>
        <v>0</v>
      </c>
    </row>
    <row r="35" spans="2:20" ht="15.6">
      <c r="B35" s="1281">
        <v>2026</v>
      </c>
      <c r="C35" s="705" t="s">
        <v>17</v>
      </c>
      <c r="D35" s="1156">
        <f>+'7.3 PA PY budget_savings'!O49</f>
        <v>21993217.137071241</v>
      </c>
      <c r="E35" s="1166">
        <v>24174357.419518206</v>
      </c>
      <c r="F35" s="1323">
        <v>1.0230034771158691</v>
      </c>
      <c r="G35" s="1323">
        <v>1.1204637617913493</v>
      </c>
      <c r="H35" s="617">
        <f>+'7.3 PA PY budget_savings'!P49</f>
        <v>57035372.343643405</v>
      </c>
      <c r="I35" s="617">
        <f>+'7.3 PA PY budget_savings'!Q49</f>
        <v>11016.69232103234</v>
      </c>
      <c r="J35" s="617">
        <f>+'7.3 PA PY budget_savings'!R49</f>
        <v>1941445.3153887307</v>
      </c>
      <c r="K35" s="617">
        <f>+'7.3 PA PY budget_savings'!S49</f>
        <v>11350.579729427978</v>
      </c>
      <c r="L35" s="617">
        <f>+'7.3 PA PY budget_savings'!T49</f>
        <v>12061.177267645264</v>
      </c>
      <c r="M35" s="617">
        <f>SUMIF('4.1 Program Budget - 2024-2027'!$G:$G,$C35,'4.1 Program Budget - 2024-2027'!BL:BL)</f>
        <v>208278378.24670133</v>
      </c>
      <c r="N35" s="617">
        <f>SUMIF('4.1 Program Budget - 2024-2027'!$G:$G,$C35,'4.1 Program Budget - 2024-2027'!BM:BM)</f>
        <v>10831236.538510101</v>
      </c>
      <c r="O35" s="617">
        <f>SUMIF('4.1 Program Budget - 2024-2027'!$G:$G,$C35,'4.1 Program Budget - 2024-2027'!BN:BN)</f>
        <v>30329.497620850761</v>
      </c>
      <c r="P35" s="617">
        <f>SUMIF('4.1 Program Budget - 2024-2027'!$G:$G,$C35,'4.1 Program Budget - 2024-2027'!BO:BO)</f>
        <v>73116.91076651687</v>
      </c>
      <c r="Q35" s="638">
        <f>SUMIF('4.1 Program Budget - 2024-2027'!$G:$G,$C35,'4.1 Program Budget - 2024-2027'!BP:BP)</f>
        <v>0</v>
      </c>
      <c r="R35" s="706"/>
      <c r="S35" s="706"/>
      <c r="T35" s="706"/>
    </row>
    <row r="36" spans="2:20" ht="15.6">
      <c r="B36" s="1282"/>
      <c r="C36" s="707" t="s">
        <v>22</v>
      </c>
      <c r="D36" s="1156">
        <f>+'7.3 PA PY budget_savings'!O50</f>
        <v>25322101.374545734</v>
      </c>
      <c r="E36" s="1166">
        <v>24742340.404123496</v>
      </c>
      <c r="F36" s="1323">
        <v>0.73189667969306949</v>
      </c>
      <c r="G36" s="1323">
        <v>0.87729051080929887</v>
      </c>
      <c r="H36" s="617">
        <f>+'7.3 PA PY budget_savings'!P50</f>
        <v>35903927.568044461</v>
      </c>
      <c r="I36" s="617">
        <f>+'7.3 PA PY budget_savings'!Q50</f>
        <v>4125.0377977793523</v>
      </c>
      <c r="J36" s="617">
        <f>+'7.3 PA PY budget_savings'!R50</f>
        <v>603941.91321243416</v>
      </c>
      <c r="K36" s="617">
        <f>+'7.3 PA PY budget_savings'!S50</f>
        <v>5376.4371706085303</v>
      </c>
      <c r="L36" s="617">
        <f>+'7.3 PA PY budget_savings'!T50</f>
        <v>3566.0087091280348</v>
      </c>
      <c r="M36" s="617">
        <f>SUMIF('4.1 Program Budget - 2024-2027'!$G:$G,$C36,'4.1 Program Budget - 2024-2027'!BL:BL)</f>
        <v>312554006.90310574</v>
      </c>
      <c r="N36" s="617">
        <f>SUMIF('4.1 Program Budget - 2024-2027'!$G:$G,$C36,'4.1 Program Budget - 2024-2027'!BM:BM)</f>
        <v>7514997.8690736946</v>
      </c>
      <c r="O36" s="617">
        <f>SUMIF('4.1 Program Budget - 2024-2027'!$G:$G,$C36,'4.1 Program Budget - 2024-2027'!BN:BN)</f>
        <v>48350.580382798747</v>
      </c>
      <c r="P36" s="617">
        <f>SUMIF('4.1 Program Budget - 2024-2027'!$G:$G,$C36,'4.1 Program Budget - 2024-2027'!BO:BO)</f>
        <v>44292.222702434061</v>
      </c>
      <c r="Q36" s="638">
        <f>SUMIF('4.1 Program Budget - 2024-2027'!$G:$G,$C36,'4.1 Program Budget - 2024-2027'!BP:BP)</f>
        <v>0</v>
      </c>
      <c r="R36" s="706"/>
      <c r="S36" s="706"/>
      <c r="T36" s="706"/>
    </row>
    <row r="37" spans="2:20" ht="15.6">
      <c r="B37" s="1282"/>
      <c r="C37" s="707" t="s">
        <v>25</v>
      </c>
      <c r="D37" s="1156">
        <f>+'7.3 PA PY budget_savings'!O51</f>
        <v>5711917.4375475226</v>
      </c>
      <c r="E37" s="1166">
        <v>10960759.003311742</v>
      </c>
      <c r="F37" s="1323">
        <v>1.34878428698219</v>
      </c>
      <c r="G37" s="1323">
        <v>1.9736791099652351</v>
      </c>
      <c r="H37" s="617">
        <f>+'7.3 PA PY budget_savings'!P51</f>
        <v>10657916.200692849</v>
      </c>
      <c r="I37" s="617">
        <f>+'7.3 PA PY budget_savings'!Q51</f>
        <v>1078.5858082803279</v>
      </c>
      <c r="J37" s="617">
        <f>+'7.3 PA PY budget_savings'!R51</f>
        <v>346070.77025617199</v>
      </c>
      <c r="K37" s="617">
        <f>+'7.3 PA PY budget_savings'!S51</f>
        <v>1428.8134817898431</v>
      </c>
      <c r="L37" s="617">
        <f>+'7.3 PA PY budget_savings'!T51</f>
        <v>2024.5140059986061</v>
      </c>
      <c r="M37" s="617">
        <f>SUMIF('4.1 Program Budget - 2024-2027'!$G:$G,$C37,'4.1 Program Budget - 2024-2027'!BL:BL)</f>
        <v>114488452.61539268</v>
      </c>
      <c r="N37" s="617">
        <f>SUMIF('4.1 Program Budget - 2024-2027'!$G:$G,$C37,'4.1 Program Budget - 2024-2027'!BM:BM)</f>
        <v>4273147.0283425795</v>
      </c>
      <c r="O37" s="617">
        <f>SUMIF('4.1 Program Budget - 2024-2027'!$G:$G,$C37,'4.1 Program Budget - 2024-2027'!BN:BN)</f>
        <v>17262.785624165506</v>
      </c>
      <c r="P37" s="617">
        <f>SUMIF('4.1 Program Budget - 2024-2027'!$G:$G,$C37,'4.1 Program Budget - 2024-2027'!BO:BO)</f>
        <v>24997.910115804076</v>
      </c>
      <c r="Q37" s="638">
        <f>SUMIF('4.1 Program Budget - 2024-2027'!$G:$G,$C37,'4.1 Program Budget - 2024-2027'!BP:BP)</f>
        <v>0</v>
      </c>
      <c r="R37" s="706"/>
      <c r="S37" s="706"/>
      <c r="T37" s="706"/>
    </row>
    <row r="38" spans="2:20" ht="15.6">
      <c r="B38" s="1282"/>
      <c r="C38" s="707" t="s">
        <v>27</v>
      </c>
      <c r="D38" s="1156">
        <f>+'7.3 PA PY budget_savings'!O52</f>
        <v>1264343.144735514</v>
      </c>
      <c r="E38" s="1166">
        <v>1674312.188698695</v>
      </c>
      <c r="F38" s="1323">
        <v>0.93755553902298994</v>
      </c>
      <c r="G38" s="1323">
        <v>1.3462372257282296</v>
      </c>
      <c r="H38" s="617">
        <f>+'7.3 PA PY budget_savings'!P52</f>
        <v>1076886.8641113136</v>
      </c>
      <c r="I38" s="617">
        <f>+'7.3 PA PY budget_savings'!Q52</f>
        <v>195.86343167998359</v>
      </c>
      <c r="J38" s="617">
        <f>+'7.3 PA PY budget_savings'!R52</f>
        <v>49762.795371950262</v>
      </c>
      <c r="K38" s="617">
        <f>+'7.3 PA PY budget_savings'!S52</f>
        <v>175.39241068218666</v>
      </c>
      <c r="L38" s="617">
        <f>+'7.3 PA PY budget_savings'!T52</f>
        <v>291.11235292590902</v>
      </c>
      <c r="M38" s="617">
        <f>SUMIF('4.1 Program Budget - 2024-2027'!$G:$G,$C38,'4.1 Program Budget - 2024-2027'!BL:BL)</f>
        <v>16153302.961669715</v>
      </c>
      <c r="N38" s="617">
        <f>SUMIF('4.1 Program Budget - 2024-2027'!$G:$G,$C38,'4.1 Program Budget - 2024-2027'!BM:BM)</f>
        <v>746441.93057925382</v>
      </c>
      <c r="O38" s="617">
        <f>SUMIF('4.1 Program Budget - 2024-2027'!$G:$G,$C38,'4.1 Program Budget - 2024-2027'!BN:BN)</f>
        <v>3059.2567539479242</v>
      </c>
      <c r="P38" s="617">
        <f>SUMIF('4.1 Program Budget - 2024-2027'!$G:$G,$C38,'4.1 Program Budget - 2024-2027'!BO:BO)</f>
        <v>4366.6852938886368</v>
      </c>
      <c r="Q38" s="638">
        <f>SUMIF('4.1 Program Budget - 2024-2027'!$G:$G,$C38,'4.1 Program Budget - 2024-2027'!BP:BP)</f>
        <v>0</v>
      </c>
      <c r="R38" s="706"/>
      <c r="S38" s="706"/>
      <c r="T38" s="706"/>
    </row>
    <row r="39" spans="2:20" ht="15.6">
      <c r="B39" s="1282"/>
      <c r="C39" s="707" t="s">
        <v>29</v>
      </c>
      <c r="D39" s="1156">
        <f>+'7.3 PA PY budget_savings'!O53</f>
        <v>3629529.9392000004</v>
      </c>
      <c r="E39" s="1166">
        <v>0</v>
      </c>
      <c r="F39" s="1327">
        <v>0</v>
      </c>
      <c r="G39" s="1327">
        <v>0</v>
      </c>
      <c r="H39" s="617">
        <f>+'7.3 PA PY budget_savings'!P53</f>
        <v>0</v>
      </c>
      <c r="I39" s="617">
        <f>+'7.3 PA PY budget_savings'!Q53</f>
        <v>0</v>
      </c>
      <c r="J39" s="617">
        <f>+'7.3 PA PY budget_savings'!R53</f>
        <v>0</v>
      </c>
      <c r="K39" s="617">
        <f>+'7.3 PA PY budget_savings'!S53</f>
        <v>0</v>
      </c>
      <c r="L39" s="617">
        <f>+'7.3 PA PY budget_savings'!T53</f>
        <v>0</v>
      </c>
      <c r="M39" s="617">
        <f>SUMIF('4.1 Program Budget - 2024-2027'!$G:$G,$C39,'4.1 Program Budget - 2024-2027'!BL:BL)</f>
        <v>0</v>
      </c>
      <c r="N39" s="617">
        <f>SUMIF('4.1 Program Budget - 2024-2027'!$G:$G,$C39,'4.1 Program Budget - 2024-2027'!BM:BM)</f>
        <v>0</v>
      </c>
      <c r="O39" s="617">
        <f>SUMIF('4.1 Program Budget - 2024-2027'!$G:$G,$C39,'4.1 Program Budget - 2024-2027'!BN:BN)</f>
        <v>0</v>
      </c>
      <c r="P39" s="617">
        <f>SUMIF('4.1 Program Budget - 2024-2027'!$G:$G,$C39,'4.1 Program Budget - 2024-2027'!BO:BO)</f>
        <v>0</v>
      </c>
      <c r="Q39" s="638">
        <f>SUMIF('4.1 Program Budget - 2024-2027'!$G:$G,$C39,'4.1 Program Budget - 2024-2027'!BP:BP)</f>
        <v>0</v>
      </c>
      <c r="R39" s="706"/>
      <c r="S39" s="706"/>
      <c r="T39" s="706"/>
    </row>
    <row r="40" spans="2:20" ht="15.6">
      <c r="B40" s="1282"/>
      <c r="C40" s="707" t="s">
        <v>30</v>
      </c>
      <c r="D40" s="1156">
        <f>+'7.3 PA PY budget_savings'!O54</f>
        <v>12397016.309957106</v>
      </c>
      <c r="E40" s="1166">
        <v>16444447.198103705</v>
      </c>
      <c r="F40" s="1323">
        <v>0.95380212749436066</v>
      </c>
      <c r="G40" s="1323">
        <v>1.346801648700459</v>
      </c>
      <c r="H40" s="617">
        <f>+'7.3 PA PY budget_savings'!P54</f>
        <v>13599832.052690096</v>
      </c>
      <c r="I40" s="617">
        <f>+'7.3 PA PY budget_savings'!Q54</f>
        <v>2788.5490277096619</v>
      </c>
      <c r="J40" s="617">
        <f>+'7.3 PA PY budget_savings'!R54</f>
        <v>781392.44581994659</v>
      </c>
      <c r="K40" s="617">
        <f>+'7.3 PA PY budget_savings'!S54</f>
        <v>1905.3736087746286</v>
      </c>
      <c r="L40" s="617">
        <f>+'7.3 PA PY budget_savings'!T54</f>
        <v>4571.1458080466873</v>
      </c>
      <c r="M40" s="617">
        <f>SUMIF('4.1 Program Budget - 2024-2027'!$G:$G,$C40,'4.1 Program Budget - 2024-2027'!BL:BL)</f>
        <v>148737521.85353306</v>
      </c>
      <c r="N40" s="617">
        <f>SUMIF('4.1 Program Budget - 2024-2027'!$G:$G,$C40,'4.1 Program Budget - 2024-2027'!BM:BM)</f>
        <v>8458378.7457799762</v>
      </c>
      <c r="O40" s="617">
        <f>SUMIF('4.1 Program Budget - 2024-2027'!$G:$G,$C40,'4.1 Program Budget - 2024-2027'!BN:BN)</f>
        <v>23722.621267080714</v>
      </c>
      <c r="P40" s="617">
        <f>SUMIF('4.1 Program Budget - 2024-2027'!$G:$G,$C40,'4.1 Program Budget - 2024-2027'!BO:BO)</f>
        <v>49481.515662812853</v>
      </c>
      <c r="Q40" s="638">
        <f>SUMIF('4.1 Program Budget - 2024-2027'!$G:$G,$C40,'4.1 Program Budget - 2024-2027'!BP:BP)</f>
        <v>0</v>
      </c>
      <c r="R40" s="706"/>
      <c r="S40" s="706"/>
      <c r="T40" s="706"/>
    </row>
    <row r="41" spans="2:20" ht="15.6">
      <c r="B41" s="1282"/>
      <c r="C41" s="707" t="s">
        <v>32</v>
      </c>
      <c r="D41" s="1156">
        <f>+'7.3 PA PY budget_savings'!O55</f>
        <v>3843276.2891000002</v>
      </c>
      <c r="E41" s="1166">
        <v>0</v>
      </c>
      <c r="F41" s="1327">
        <v>0</v>
      </c>
      <c r="G41" s="1327">
        <v>0</v>
      </c>
      <c r="H41" s="617">
        <f>+'7.3 PA PY budget_savings'!P55</f>
        <v>0</v>
      </c>
      <c r="I41" s="617">
        <f>+'7.3 PA PY budget_savings'!Q55</f>
        <v>0</v>
      </c>
      <c r="J41" s="617">
        <f>+'7.3 PA PY budget_savings'!R55</f>
        <v>0</v>
      </c>
      <c r="K41" s="617">
        <f>+'7.3 PA PY budget_savings'!S55</f>
        <v>0</v>
      </c>
      <c r="L41" s="617">
        <f>+'7.3 PA PY budget_savings'!T55</f>
        <v>0</v>
      </c>
      <c r="M41" s="617">
        <f>SUMIF('4.1 Program Budget - 2024-2027'!$G:$G,$C41,'4.1 Program Budget - 2024-2027'!BL:BL)</f>
        <v>0</v>
      </c>
      <c r="N41" s="617">
        <f>SUMIF('4.1 Program Budget - 2024-2027'!$G:$G,$C41,'4.1 Program Budget - 2024-2027'!BM:BM)</f>
        <v>0</v>
      </c>
      <c r="O41" s="617">
        <f>SUMIF('4.1 Program Budget - 2024-2027'!$G:$G,$C41,'4.1 Program Budget - 2024-2027'!BN:BN)</f>
        <v>0</v>
      </c>
      <c r="P41" s="617">
        <f>SUMIF('4.1 Program Budget - 2024-2027'!$G:$G,$C41,'4.1 Program Budget - 2024-2027'!BO:BO)</f>
        <v>0</v>
      </c>
      <c r="Q41" s="638">
        <f>SUMIF('4.1 Program Budget - 2024-2027'!$G:$G,$C41,'4.1 Program Budget - 2024-2027'!BP:BP)</f>
        <v>0</v>
      </c>
      <c r="R41" s="706"/>
      <c r="S41" s="706"/>
      <c r="T41" s="706"/>
    </row>
    <row r="42" spans="2:20" ht="15.6">
      <c r="B42" s="1282"/>
      <c r="C42" s="707" t="s">
        <v>34</v>
      </c>
      <c r="D42" s="1156">
        <f>+'7.3 PA PY budget_savings'!O56</f>
        <v>529030.27469999995</v>
      </c>
      <c r="E42" s="1166">
        <v>0</v>
      </c>
      <c r="F42" s="1327">
        <v>0</v>
      </c>
      <c r="G42" s="1327">
        <v>0</v>
      </c>
      <c r="H42" s="617">
        <f>+'7.3 PA PY budget_savings'!P56</f>
        <v>0</v>
      </c>
      <c r="I42" s="617">
        <f>+'7.3 PA PY budget_savings'!Q56</f>
        <v>0</v>
      </c>
      <c r="J42" s="617">
        <f>+'7.3 PA PY budget_savings'!R56</f>
        <v>0</v>
      </c>
      <c r="K42" s="617">
        <f>+'7.3 PA PY budget_savings'!S56</f>
        <v>0</v>
      </c>
      <c r="L42" s="617">
        <f>+'7.3 PA PY budget_savings'!T56</f>
        <v>0</v>
      </c>
      <c r="M42" s="617">
        <f>SUMIF('4.1 Program Budget - 2024-2027'!$G:$G,$C42,'4.1 Program Budget - 2024-2027'!BL:BL)</f>
        <v>0</v>
      </c>
      <c r="N42" s="617">
        <f>SUMIF('4.1 Program Budget - 2024-2027'!$G:$G,$C42,'4.1 Program Budget - 2024-2027'!BM:BM)</f>
        <v>0</v>
      </c>
      <c r="O42" s="617">
        <f>SUMIF('4.1 Program Budget - 2024-2027'!$G:$G,$C42,'4.1 Program Budget - 2024-2027'!BN:BN)</f>
        <v>0</v>
      </c>
      <c r="P42" s="617">
        <f>SUMIF('4.1 Program Budget - 2024-2027'!$G:$G,$C42,'4.1 Program Budget - 2024-2027'!BO:BO)</f>
        <v>0</v>
      </c>
      <c r="Q42" s="638">
        <f>SUMIF('4.1 Program Budget - 2024-2027'!$G:$G,$C42,'4.1 Program Budget - 2024-2027'!BP:BP)</f>
        <v>0</v>
      </c>
      <c r="R42" s="706"/>
      <c r="S42" s="706"/>
      <c r="T42" s="706"/>
    </row>
    <row r="43" spans="2:20" ht="15.6">
      <c r="B43" s="1282"/>
      <c r="C43" s="707" t="s">
        <v>36</v>
      </c>
      <c r="D43" s="1156">
        <f>+'7.3 PA PY budget_savings'!O57</f>
        <v>0</v>
      </c>
      <c r="E43" s="1166">
        <v>0</v>
      </c>
      <c r="F43" s="1327">
        <v>0</v>
      </c>
      <c r="G43" s="1327">
        <v>0</v>
      </c>
      <c r="H43" s="617">
        <f>+'7.3 PA PY budget_savings'!P57</f>
        <v>0</v>
      </c>
      <c r="I43" s="617">
        <f>+'7.3 PA PY budget_savings'!Q57</f>
        <v>0</v>
      </c>
      <c r="J43" s="617">
        <f>+'7.3 PA PY budget_savings'!R57</f>
        <v>0</v>
      </c>
      <c r="K43" s="617">
        <f>+'7.3 PA PY budget_savings'!S57</f>
        <v>0</v>
      </c>
      <c r="L43" s="617">
        <f>+'7.3 PA PY budget_savings'!T57</f>
        <v>0</v>
      </c>
      <c r="M43" s="617">
        <f>SUMIF('4.1 Program Budget - 2024-2027'!$G:$G,$C43,'4.1 Program Budget - 2024-2027'!BL:BL)</f>
        <v>0</v>
      </c>
      <c r="N43" s="617">
        <f>SUMIF('4.1 Program Budget - 2024-2027'!$G:$G,$C43,'4.1 Program Budget - 2024-2027'!BM:BM)</f>
        <v>0</v>
      </c>
      <c r="O43" s="617">
        <f>SUMIF('4.1 Program Budget - 2024-2027'!$G:$G,$C43,'4.1 Program Budget - 2024-2027'!BN:BN)</f>
        <v>0</v>
      </c>
      <c r="P43" s="617">
        <f>SUMIF('4.1 Program Budget - 2024-2027'!$G:$G,$C43,'4.1 Program Budget - 2024-2027'!BO:BO)</f>
        <v>0</v>
      </c>
      <c r="Q43" s="638">
        <f>SUMIF('4.1 Program Budget - 2024-2027'!$G:$G,$C43,'4.1 Program Budget - 2024-2027'!BP:BP)</f>
        <v>0</v>
      </c>
      <c r="R43" s="706"/>
      <c r="S43" s="706"/>
      <c r="T43" s="706"/>
    </row>
    <row r="44" spans="2:20" ht="15.6">
      <c r="B44" s="1282"/>
      <c r="C44" s="702" t="s">
        <v>28</v>
      </c>
      <c r="D44" s="1156">
        <f>+'7.3 PA PY budget_savings'!O68</f>
        <v>4642646.5100000007</v>
      </c>
      <c r="E44" s="1166">
        <v>237139640.77620825</v>
      </c>
      <c r="F44" s="1323">
        <v>1.5365781868932125</v>
      </c>
      <c r="G44" s="1323">
        <v>51.078547601026884</v>
      </c>
      <c r="H44" s="617">
        <f>+'7.3 PA PY budget_savings'!P68</f>
        <v>343363246.37260938</v>
      </c>
      <c r="I44" s="617">
        <f>+'7.3 PA PY budget_savings'!Q68</f>
        <v>71384.229339515528</v>
      </c>
      <c r="J44" s="617">
        <f>+'7.3 PA PY budget_savings'!R68</f>
        <v>3229565.316006673</v>
      </c>
      <c r="K44" s="617">
        <f>+'7.3 PA PY budget_savings'!S68</f>
        <v>46806.354648645429</v>
      </c>
      <c r="L44" s="617">
        <f>+'7.3 PA PY budget_savings'!T68</f>
        <v>18892.957098639032</v>
      </c>
      <c r="M44" s="617">
        <f>SUMIF('4.1 Program Budget - 2024-2027'!$G:$G,$C44,'4.1 Program Budget - 2024-2027'!BL:BL)</f>
        <v>5005215742.0395985</v>
      </c>
      <c r="N44" s="617">
        <f>SUMIF('4.1 Program Budget - 2024-2027'!$G:$G,$C44,'4.1 Program Budget - 2024-2027'!BM:BM)</f>
        <v>51854399.084156737</v>
      </c>
      <c r="O44" s="617">
        <f>SUMIF('4.1 Program Budget - 2024-2027'!$G:$G,$C44,'4.1 Program Budget - 2024-2027'!BN:BN)</f>
        <v>801606.25447501056</v>
      </c>
      <c r="P44" s="617">
        <f>SUMIF('4.1 Program Budget - 2024-2027'!$G:$G,$C44,'4.1 Program Budget - 2024-2027'!BO:BO)</f>
        <v>303348.2346423167</v>
      </c>
      <c r="Q44" s="638">
        <f>SUMIF('4.1 Program Budget - 2024-2027'!$G:$G,$C44,'4.1 Program Budget - 2024-2027'!BP:BP)</f>
        <v>0</v>
      </c>
      <c r="R44" s="706"/>
      <c r="S44" s="706"/>
      <c r="T44" s="706"/>
    </row>
    <row r="45" spans="2:20" ht="16.2" thickBot="1">
      <c r="B45" s="1282"/>
      <c r="C45" s="708" t="s">
        <v>353</v>
      </c>
      <c r="D45" s="1156">
        <f>+'7.3 PA PY budget_savings'!O61</f>
        <v>3305544.93</v>
      </c>
      <c r="E45" s="1167"/>
      <c r="F45" s="1324"/>
      <c r="G45" s="1324"/>
      <c r="H45" s="690"/>
      <c r="I45" s="690"/>
      <c r="J45" s="690"/>
      <c r="K45" s="690"/>
      <c r="L45" s="690"/>
      <c r="M45" s="690"/>
      <c r="N45" s="690"/>
      <c r="O45" s="690"/>
      <c r="P45" s="690"/>
      <c r="Q45" s="691"/>
      <c r="R45" s="706"/>
      <c r="S45" s="706"/>
      <c r="T45" s="706"/>
    </row>
    <row r="46" spans="2:20" ht="16.2" thickBot="1">
      <c r="B46" s="1278"/>
      <c r="C46" s="599" t="s">
        <v>484</v>
      </c>
      <c r="D46" s="1160">
        <f>SUBTOTAL(9,D35:D45)</f>
        <v>82638623.346857131</v>
      </c>
      <c r="E46" s="1160">
        <f t="shared" ref="E46" si="11">SUBTOTAL(9,E35:E45)</f>
        <v>315135856.98996413</v>
      </c>
      <c r="F46" s="1325">
        <v>1.2773337257368629</v>
      </c>
      <c r="G46" s="1325">
        <v>3.8695313191112364</v>
      </c>
      <c r="H46" s="618">
        <f t="shared" ref="H46" si="12">SUBTOTAL(9,H35:H45)</f>
        <v>461637181.40179151</v>
      </c>
      <c r="I46" s="618">
        <f t="shared" ref="I46" si="13">SUBTOTAL(9,I35:I45)</f>
        <v>90588.957725997199</v>
      </c>
      <c r="J46" s="618">
        <f t="shared" ref="J46:K46" si="14">SUBTOTAL(9,J35:J45)</f>
        <v>6952178.5560559072</v>
      </c>
      <c r="K46" s="618">
        <f t="shared" si="14"/>
        <v>67042.951049928597</v>
      </c>
      <c r="L46" s="618">
        <f t="shared" ref="L46:P46" si="15">SUBTOTAL(9,L35:L45)</f>
        <v>41406.915242383533</v>
      </c>
      <c r="M46" s="618">
        <f t="shared" si="15"/>
        <v>5805427404.6200008</v>
      </c>
      <c r="N46" s="618">
        <f t="shared" si="15"/>
        <v>83678601.196442336</v>
      </c>
      <c r="O46" s="618">
        <f t="shared" si="15"/>
        <v>924330.99612385419</v>
      </c>
      <c r="P46" s="618">
        <f t="shared" si="15"/>
        <v>499603.47918377322</v>
      </c>
      <c r="Q46" s="640">
        <f t="shared" ref="Q46" si="16">SUBTOTAL(9,Q35:Q45)</f>
        <v>0</v>
      </c>
    </row>
    <row r="47" spans="2:20" ht="16.2" thickBot="1">
      <c r="B47" s="1067"/>
      <c r="C47" s="599" t="s">
        <v>1942</v>
      </c>
      <c r="D47" s="1160">
        <f>SUBTOTAL(9,D35:D43,D45)</f>
        <v>77995976.836857125</v>
      </c>
      <c r="E47" s="1160">
        <f>SUBTOTAL(9,E35:E43,E45)</f>
        <v>77996216.213755846</v>
      </c>
      <c r="F47" s="1326">
        <f>+'7.1 PA Budget 8 Yr Summary-Seg'!F26</f>
        <v>0.8773263534659077</v>
      </c>
      <c r="G47" s="1326">
        <f>+'7.1 PA Budget 8 Yr Summary-Seg'!G26</f>
        <v>1.066230710612788</v>
      </c>
      <c r="H47" s="618">
        <f t="shared" ref="H47:Q47" si="17">SUBTOTAL(9,H35:H43,H45)</f>
        <v>118273935.02918214</v>
      </c>
      <c r="I47" s="618">
        <f t="shared" si="17"/>
        <v>19204.728386481667</v>
      </c>
      <c r="J47" s="618">
        <f t="shared" si="17"/>
        <v>3722613.2400492337</v>
      </c>
      <c r="K47" s="618">
        <f t="shared" si="17"/>
        <v>20236.596401283168</v>
      </c>
      <c r="L47" s="618">
        <f t="shared" si="17"/>
        <v>22513.958143744501</v>
      </c>
      <c r="M47" s="618">
        <f t="shared" si="17"/>
        <v>800211662.58040249</v>
      </c>
      <c r="N47" s="618">
        <f t="shared" si="17"/>
        <v>31824202.112285603</v>
      </c>
      <c r="O47" s="618">
        <f t="shared" si="17"/>
        <v>122724.74164884366</v>
      </c>
      <c r="P47" s="618">
        <f t="shared" si="17"/>
        <v>196255.24454145652</v>
      </c>
      <c r="Q47" s="640">
        <f t="shared" si="17"/>
        <v>0</v>
      </c>
    </row>
    <row r="48" spans="2:20" ht="15.6">
      <c r="B48" s="1281">
        <v>2027</v>
      </c>
      <c r="C48" s="705" t="s">
        <v>17</v>
      </c>
      <c r="D48" s="1156">
        <f>+'7.3 PA PY budget_savings'!U49</f>
        <v>22833628.525439542</v>
      </c>
      <c r="E48" s="1166">
        <v>26081425.449964974</v>
      </c>
      <c r="F48" s="1323">
        <v>1.0692882136734738</v>
      </c>
      <c r="G48" s="1323">
        <v>1.1632324949062818</v>
      </c>
      <c r="H48" s="617">
        <f>+'7.3 PA PY budget_savings'!V49</f>
        <v>57671441.914316304</v>
      </c>
      <c r="I48" s="617">
        <f>+'7.3 PA PY budget_savings'!W49</f>
        <v>11201.237243008978</v>
      </c>
      <c r="J48" s="617">
        <f>+'7.3 PA PY budget_savings'!X49</f>
        <v>1942978.0978031582</v>
      </c>
      <c r="K48" s="617">
        <f>+'7.3 PA PY budget_savings'!Y49</f>
        <v>12247.853110000879</v>
      </c>
      <c r="L48" s="617">
        <f>+'7.3 PA PY budget_savings'!Z49</f>
        <v>12070.144044769662</v>
      </c>
      <c r="M48" s="617">
        <f>SUMIF('4.1 Program Budget - 2024-2027'!$G:$G,$C48,'4.1 Program Budget - 2024-2027'!CD:CD)</f>
        <v>215619438.49877912</v>
      </c>
      <c r="N48" s="617">
        <f>SUMIF('4.1 Program Budget - 2024-2027'!$G:$G,$C48,'4.1 Program Budget - 2024-2027'!CE:CE)</f>
        <v>10673154.449417626</v>
      </c>
      <c r="O48" s="617">
        <f>SUMIF('4.1 Program Budget - 2024-2027'!$G:$G,$C48,'4.1 Program Budget - 2024-2027'!CF:CF)</f>
        <v>33356.748650245143</v>
      </c>
      <c r="P48" s="617">
        <f>SUMIF('4.1 Program Budget - 2024-2027'!$G:$G,$C48,'4.1 Program Budget - 2024-2027'!CG:CG)</f>
        <v>72192.130545325868</v>
      </c>
      <c r="Q48" s="638">
        <f>SUMIF('4.1 Program Budget - 2024-2027'!$G:$G,$C48,'4.1 Program Budget - 2024-2027'!CH:CH)</f>
        <v>0</v>
      </c>
      <c r="R48" s="706"/>
      <c r="S48" s="706"/>
      <c r="T48" s="706"/>
    </row>
    <row r="49" spans="2:20" ht="15.6">
      <c r="B49" s="1282"/>
      <c r="C49" s="707" t="s">
        <v>22</v>
      </c>
      <c r="D49" s="1156">
        <f>+'7.3 PA PY budget_savings'!U50</f>
        <v>26576147.091737088</v>
      </c>
      <c r="E49" s="1166">
        <v>29380078.31640264</v>
      </c>
      <c r="F49" s="1323">
        <v>0.80167625250258956</v>
      </c>
      <c r="G49" s="1323">
        <v>0.9978390208500596</v>
      </c>
      <c r="H49" s="617">
        <f>+'7.3 PA PY budget_savings'!V50</f>
        <v>38380871.478216633</v>
      </c>
      <c r="I49" s="617">
        <f>+'7.3 PA PY budget_savings'!W50</f>
        <v>4530.6930538504093</v>
      </c>
      <c r="J49" s="617">
        <f>+'7.3 PA PY budget_savings'!X50</f>
        <v>847776.12700120301</v>
      </c>
      <c r="K49" s="617">
        <f>+'7.3 PA PY budget_savings'!Y50</f>
        <v>6368.5298539699179</v>
      </c>
      <c r="L49" s="617">
        <f>+'7.3 PA PY budget_savings'!Z50</f>
        <v>4987.0995276222675</v>
      </c>
      <c r="M49" s="617">
        <f>SUMIF('4.1 Program Budget - 2024-2027'!$G:$G,$C49,'4.1 Program Budget - 2024-2027'!CD:CD)</f>
        <v>326795789.45556265</v>
      </c>
      <c r="N49" s="617">
        <f>SUMIF('4.1 Program Budget - 2024-2027'!$G:$G,$C49,'4.1 Program Budget - 2024-2027'!CE:CE)</f>
        <v>9913944.7033171859</v>
      </c>
      <c r="O49" s="617">
        <f>SUMIF('4.1 Program Budget - 2024-2027'!$G:$G,$C49,'4.1 Program Budget - 2024-2027'!CF:CF)</f>
        <v>51603.200603239588</v>
      </c>
      <c r="P49" s="617">
        <f>SUMIF('4.1 Program Budget - 2024-2027'!$G:$G,$C49,'4.1 Program Budget - 2024-2027'!CG:CG)</f>
        <v>58272.66836105784</v>
      </c>
      <c r="Q49" s="638">
        <f>SUMIF('4.1 Program Budget - 2024-2027'!$G:$G,$C49,'4.1 Program Budget - 2024-2027'!CH:CH)</f>
        <v>0</v>
      </c>
      <c r="R49" s="706"/>
      <c r="S49" s="706"/>
      <c r="T49" s="706"/>
    </row>
    <row r="50" spans="2:20" ht="15.6">
      <c r="B50" s="1282"/>
      <c r="C50" s="707" t="s">
        <v>25</v>
      </c>
      <c r="D50" s="1156">
        <f>+'7.3 PA PY budget_savings'!U51</f>
        <v>5629324.3194574947</v>
      </c>
      <c r="E50" s="1166">
        <v>10116659.846707586</v>
      </c>
      <c r="F50" s="1323">
        <v>1.3290230679522583</v>
      </c>
      <c r="G50" s="1323">
        <v>1.847324057348765</v>
      </c>
      <c r="H50" s="617">
        <f>+'7.3 PA PY budget_savings'!V51</f>
        <v>9070182.4539920427</v>
      </c>
      <c r="I50" s="617">
        <f>+'7.3 PA PY budget_savings'!W51</f>
        <v>980.98540621612153</v>
      </c>
      <c r="J50" s="617">
        <f>+'7.3 PA PY budget_savings'!X51</f>
        <v>312068.8036721854</v>
      </c>
      <c r="K50" s="617">
        <f>+'7.3 PA PY budget_savings'!Y51</f>
        <v>1389.6774022039963</v>
      </c>
      <c r="L50" s="617">
        <f>+'7.3 PA PY budget_savings'!Z51</f>
        <v>1825.6025014822844</v>
      </c>
      <c r="M50" s="617">
        <f>SUMIF('4.1 Program Budget - 2024-2027'!$G:$G,$C50,'4.1 Program Budget - 2024-2027'!CD:CD)</f>
        <v>96735905.49044764</v>
      </c>
      <c r="N50" s="617">
        <f>SUMIF('4.1 Program Budget - 2024-2027'!$G:$G,$C50,'4.1 Program Budget - 2024-2027'!CE:CE)</f>
        <v>3999270.9265617784</v>
      </c>
      <c r="O50" s="617">
        <f>SUMIF('4.1 Program Budget - 2024-2027'!$G:$G,$C50,'4.1 Program Budget - 2024-2027'!CF:CF)</f>
        <v>14932.182488969</v>
      </c>
      <c r="P50" s="617">
        <f>SUMIF('4.1 Program Budget - 2024-2027'!$G:$G,$C50,'4.1 Program Budget - 2024-2027'!CG:CG)</f>
        <v>23395.734920386411</v>
      </c>
      <c r="Q50" s="638">
        <f>SUMIF('4.1 Program Budget - 2024-2027'!$G:$G,$C50,'4.1 Program Budget - 2024-2027'!CH:CH)</f>
        <v>0</v>
      </c>
      <c r="R50" s="706"/>
      <c r="S50" s="706"/>
      <c r="T50" s="706"/>
    </row>
    <row r="51" spans="2:20" ht="15.6">
      <c r="B51" s="1282"/>
      <c r="C51" s="707" t="s">
        <v>27</v>
      </c>
      <c r="D51" s="1156">
        <f>+'7.3 PA PY budget_savings'!U52</f>
        <v>1357211.1354771769</v>
      </c>
      <c r="E51" s="1166">
        <v>1903714.2697559707</v>
      </c>
      <c r="F51" s="1323">
        <v>0.99899501609192065</v>
      </c>
      <c r="G51" s="1323">
        <v>1.4266313599650358</v>
      </c>
      <c r="H51" s="617">
        <f>+'7.3 PA PY budget_savings'!V52</f>
        <v>1110878.5663417759</v>
      </c>
      <c r="I51" s="617">
        <f>+'7.3 PA PY budget_savings'!W52</f>
        <v>186.13480635822657</v>
      </c>
      <c r="J51" s="617">
        <f>+'7.3 PA PY budget_savings'!X52</f>
        <v>55741.147903878009</v>
      </c>
      <c r="K51" s="617">
        <f>+'7.3 PA PY budget_savings'!Y52</f>
        <v>193.75578454208997</v>
      </c>
      <c r="L51" s="617">
        <f>+'7.3 PA PY budget_savings'!Z52</f>
        <v>326.08571523768637</v>
      </c>
      <c r="M51" s="617">
        <f>SUMIF('4.1 Program Budget - 2024-2027'!$G:$G,$C51,'4.1 Program Budget - 2024-2027'!CD:CD)</f>
        <v>16663178.495126642</v>
      </c>
      <c r="N51" s="617">
        <f>SUMIF('4.1 Program Budget - 2024-2027'!$G:$G,$C51,'4.1 Program Budget - 2024-2027'!CE:CE)</f>
        <v>836117.21855817013</v>
      </c>
      <c r="O51" s="617">
        <f>SUMIF('4.1 Program Budget - 2024-2027'!$G:$G,$C51,'4.1 Program Budget - 2024-2027'!CF:CF)</f>
        <v>3255.4774931719412</v>
      </c>
      <c r="P51" s="617">
        <f>SUMIF('4.1 Program Budget - 2024-2027'!$G:$G,$C51,'4.1 Program Budget - 2024-2027'!CG:CG)</f>
        <v>4891.285728565299</v>
      </c>
      <c r="Q51" s="638">
        <f>SUMIF('4.1 Program Budget - 2024-2027'!$G:$G,$C51,'4.1 Program Budget - 2024-2027'!CH:CH)</f>
        <v>0</v>
      </c>
      <c r="R51" s="706"/>
      <c r="S51" s="706"/>
      <c r="T51" s="706"/>
    </row>
    <row r="52" spans="2:20" ht="15.6">
      <c r="B52" s="1282"/>
      <c r="C52" s="707" t="s">
        <v>29</v>
      </c>
      <c r="D52" s="1156">
        <f>+'7.3 PA PY budget_savings'!U53</f>
        <v>3640965.6523000002</v>
      </c>
      <c r="E52" s="1166">
        <v>0</v>
      </c>
      <c r="F52" s="1327">
        <v>0</v>
      </c>
      <c r="G52" s="1327">
        <v>0</v>
      </c>
      <c r="H52" s="617">
        <f>+'7.3 PA PY budget_savings'!V53</f>
        <v>0</v>
      </c>
      <c r="I52" s="617">
        <f>+'7.3 PA PY budget_savings'!W53</f>
        <v>0</v>
      </c>
      <c r="J52" s="617">
        <f>+'7.3 PA PY budget_savings'!X53</f>
        <v>0</v>
      </c>
      <c r="K52" s="617">
        <f>+'7.3 PA PY budget_savings'!Y53</f>
        <v>0</v>
      </c>
      <c r="L52" s="617">
        <f>+'7.3 PA PY budget_savings'!Z53</f>
        <v>0</v>
      </c>
      <c r="M52" s="617">
        <f>SUMIF('4.1 Program Budget - 2024-2027'!$G:$G,$C52,'4.1 Program Budget - 2024-2027'!CD:CD)</f>
        <v>0</v>
      </c>
      <c r="N52" s="617">
        <f>SUMIF('4.1 Program Budget - 2024-2027'!$G:$G,$C52,'4.1 Program Budget - 2024-2027'!CE:CE)</f>
        <v>0</v>
      </c>
      <c r="O52" s="617">
        <f>SUMIF('4.1 Program Budget - 2024-2027'!$G:$G,$C52,'4.1 Program Budget - 2024-2027'!CF:CF)</f>
        <v>0</v>
      </c>
      <c r="P52" s="617">
        <f>SUMIF('4.1 Program Budget - 2024-2027'!$G:$G,$C52,'4.1 Program Budget - 2024-2027'!CG:CG)</f>
        <v>0</v>
      </c>
      <c r="Q52" s="638">
        <f>SUMIF('4.1 Program Budget - 2024-2027'!$G:$G,$C52,'4.1 Program Budget - 2024-2027'!CH:CH)</f>
        <v>0</v>
      </c>
      <c r="R52" s="706"/>
      <c r="S52" s="706"/>
      <c r="T52" s="706"/>
    </row>
    <row r="53" spans="2:20" ht="15.6">
      <c r="B53" s="1282"/>
      <c r="C53" s="707" t="s">
        <v>30</v>
      </c>
      <c r="D53" s="1156">
        <f>+'7.3 PA PY budget_savings'!U54</f>
        <v>13331297.474618359</v>
      </c>
      <c r="E53" s="1166">
        <v>18611681.160273671</v>
      </c>
      <c r="F53" s="1323">
        <v>1.0254822252185321</v>
      </c>
      <c r="G53" s="1323">
        <v>1.4183707408017552</v>
      </c>
      <c r="H53" s="617">
        <f>+'7.3 PA PY budget_savings'!V54</f>
        <v>15392739.231134096</v>
      </c>
      <c r="I53" s="617">
        <f>+'7.3 PA PY budget_savings'!W54</f>
        <v>2894.2451970291013</v>
      </c>
      <c r="J53" s="617">
        <f>+'7.3 PA PY budget_savings'!X54</f>
        <v>783607.59543471923</v>
      </c>
      <c r="K53" s="617">
        <f>+'7.3 PA PY budget_savings'!Y54</f>
        <v>2388.6380594819257</v>
      </c>
      <c r="L53" s="617">
        <f>+'7.3 PA PY budget_savings'!Z54</f>
        <v>4584.1044332931078</v>
      </c>
      <c r="M53" s="617">
        <f>SUMIF('4.1 Program Budget - 2024-2027'!$G:$G,$C53,'4.1 Program Budget - 2024-2027'!CD:CD)</f>
        <v>167143166.03784055</v>
      </c>
      <c r="N53" s="617">
        <f>SUMIF('4.1 Program Budget - 2024-2027'!$G:$G,$C53,'4.1 Program Budget - 2024-2027'!CE:CE)</f>
        <v>8516309.809966974</v>
      </c>
      <c r="O53" s="617">
        <f>SUMIF('4.1 Program Budget - 2024-2027'!$G:$G,$C53,'4.1 Program Budget - 2024-2027'!CF:CF)</f>
        <v>27086.775280798458</v>
      </c>
      <c r="P53" s="617">
        <f>SUMIF('4.1 Program Budget - 2024-2027'!$G:$G,$C53,'4.1 Program Budget - 2024-2027'!CG:CG)</f>
        <v>49820.412388306802</v>
      </c>
      <c r="Q53" s="638">
        <f>SUMIF('4.1 Program Budget - 2024-2027'!$G:$G,$C53,'4.1 Program Budget - 2024-2027'!CH:CH)</f>
        <v>0</v>
      </c>
      <c r="R53" s="706"/>
      <c r="S53" s="706"/>
      <c r="T53" s="706"/>
    </row>
    <row r="54" spans="2:20" ht="15.6">
      <c r="B54" s="1282"/>
      <c r="C54" s="707" t="s">
        <v>32</v>
      </c>
      <c r="D54" s="1156">
        <f>+'7.3 PA PY budget_savings'!U55</f>
        <v>3866538.4035</v>
      </c>
      <c r="E54" s="1166">
        <v>0</v>
      </c>
      <c r="F54" s="1327">
        <v>0</v>
      </c>
      <c r="G54" s="1327">
        <v>0</v>
      </c>
      <c r="H54" s="617">
        <f>+'7.3 PA PY budget_savings'!V55</f>
        <v>0</v>
      </c>
      <c r="I54" s="617">
        <f>+'7.3 PA PY budget_savings'!W55</f>
        <v>0</v>
      </c>
      <c r="J54" s="617">
        <f>+'7.3 PA PY budget_savings'!X55</f>
        <v>0</v>
      </c>
      <c r="K54" s="617">
        <f>+'7.3 PA PY budget_savings'!Y55</f>
        <v>0</v>
      </c>
      <c r="L54" s="617">
        <f>+'7.3 PA PY budget_savings'!Z55</f>
        <v>0</v>
      </c>
      <c r="M54" s="617">
        <f>SUMIF('4.1 Program Budget - 2024-2027'!$G:$G,$C54,'4.1 Program Budget - 2024-2027'!CD:CD)</f>
        <v>0</v>
      </c>
      <c r="N54" s="617">
        <f>SUMIF('4.1 Program Budget - 2024-2027'!$G:$G,$C54,'4.1 Program Budget - 2024-2027'!CE:CE)</f>
        <v>0</v>
      </c>
      <c r="O54" s="617">
        <f>SUMIF('4.1 Program Budget - 2024-2027'!$G:$G,$C54,'4.1 Program Budget - 2024-2027'!CF:CF)</f>
        <v>0</v>
      </c>
      <c r="P54" s="617">
        <f>SUMIF('4.1 Program Budget - 2024-2027'!$G:$G,$C54,'4.1 Program Budget - 2024-2027'!CG:CG)</f>
        <v>0</v>
      </c>
      <c r="Q54" s="638">
        <f>SUMIF('4.1 Program Budget - 2024-2027'!$G:$G,$C54,'4.1 Program Budget - 2024-2027'!CH:CH)</f>
        <v>0</v>
      </c>
      <c r="R54" s="706"/>
      <c r="S54" s="706"/>
      <c r="T54" s="706"/>
    </row>
    <row r="55" spans="2:20" ht="15.6">
      <c r="B55" s="1282"/>
      <c r="C55" s="812" t="s">
        <v>34</v>
      </c>
      <c r="D55" s="1156">
        <f>+'7.3 PA PY budget_savings'!U56</f>
        <v>583633.49780000001</v>
      </c>
      <c r="E55" s="1166">
        <v>0</v>
      </c>
      <c r="F55" s="1327">
        <v>0</v>
      </c>
      <c r="G55" s="1327">
        <v>0</v>
      </c>
      <c r="H55" s="617">
        <f>+'7.3 PA PY budget_savings'!V56</f>
        <v>0</v>
      </c>
      <c r="I55" s="617">
        <f>+'7.3 PA PY budget_savings'!W56</f>
        <v>0</v>
      </c>
      <c r="J55" s="617">
        <f>+'7.3 PA PY budget_savings'!X56</f>
        <v>0</v>
      </c>
      <c r="K55" s="617">
        <f>+'7.3 PA PY budget_savings'!Y56</f>
        <v>0</v>
      </c>
      <c r="L55" s="617">
        <f>+'7.3 PA PY budget_savings'!Z56</f>
        <v>0</v>
      </c>
      <c r="M55" s="617">
        <f>SUMIF('4.1 Program Budget - 2024-2027'!$G:$G,$C55,'4.1 Program Budget - 2024-2027'!CD:CD)</f>
        <v>0</v>
      </c>
      <c r="N55" s="617">
        <f>SUMIF('4.1 Program Budget - 2024-2027'!$G:$G,$C55,'4.1 Program Budget - 2024-2027'!CE:CE)</f>
        <v>0</v>
      </c>
      <c r="O55" s="617">
        <f>SUMIF('4.1 Program Budget - 2024-2027'!$G:$G,$C55,'4.1 Program Budget - 2024-2027'!CF:CF)</f>
        <v>0</v>
      </c>
      <c r="P55" s="617">
        <f>SUMIF('4.1 Program Budget - 2024-2027'!$G:$G,$C55,'4.1 Program Budget - 2024-2027'!CG:CG)</f>
        <v>0</v>
      </c>
      <c r="Q55" s="638">
        <f>SUMIF('4.1 Program Budget - 2024-2027'!$G:$G,$C55,'4.1 Program Budget - 2024-2027'!CH:CH)</f>
        <v>0</v>
      </c>
      <c r="R55" s="706"/>
      <c r="S55" s="706"/>
      <c r="T55" s="706"/>
    </row>
    <row r="56" spans="2:20" ht="15.6">
      <c r="B56" s="1282"/>
      <c r="C56" s="707" t="s">
        <v>36</v>
      </c>
      <c r="D56" s="1156">
        <f>+'7.3 PA PY budget_savings'!U57</f>
        <v>0</v>
      </c>
      <c r="E56" s="1166">
        <v>0</v>
      </c>
      <c r="F56" s="1327">
        <v>0</v>
      </c>
      <c r="G56" s="1327">
        <v>0</v>
      </c>
      <c r="H56" s="617">
        <f>+'7.3 PA PY budget_savings'!V57</f>
        <v>0</v>
      </c>
      <c r="I56" s="617">
        <f>+'7.3 PA PY budget_savings'!W57</f>
        <v>0</v>
      </c>
      <c r="J56" s="617">
        <f>+'7.3 PA PY budget_savings'!X57</f>
        <v>0</v>
      </c>
      <c r="K56" s="617">
        <f>+'7.3 PA PY budget_savings'!Y57</f>
        <v>0</v>
      </c>
      <c r="L56" s="617">
        <f>+'7.3 PA PY budget_savings'!Z57</f>
        <v>0</v>
      </c>
      <c r="M56" s="617">
        <f>SUMIF('4.1 Program Budget - 2024-2027'!$G:$G,$C56,'4.1 Program Budget - 2024-2027'!CD:CD)</f>
        <v>0</v>
      </c>
      <c r="N56" s="617">
        <f>SUMIF('4.1 Program Budget - 2024-2027'!$G:$G,$C56,'4.1 Program Budget - 2024-2027'!CE:CE)</f>
        <v>0</v>
      </c>
      <c r="O56" s="617">
        <f>SUMIF('4.1 Program Budget - 2024-2027'!$G:$G,$C56,'4.1 Program Budget - 2024-2027'!CF:CF)</f>
        <v>0</v>
      </c>
      <c r="P56" s="617">
        <f>SUMIF('4.1 Program Budget - 2024-2027'!$G:$G,$C56,'4.1 Program Budget - 2024-2027'!CG:CG)</f>
        <v>0</v>
      </c>
      <c r="Q56" s="638">
        <f>SUMIF('4.1 Program Budget - 2024-2027'!$G:$G,$C56,'4.1 Program Budget - 2024-2027'!CH:CH)</f>
        <v>0</v>
      </c>
      <c r="R56" s="706"/>
      <c r="S56" s="706"/>
      <c r="T56" s="706"/>
    </row>
    <row r="57" spans="2:20" ht="15.6">
      <c r="B57" s="1282"/>
      <c r="C57" s="702" t="s">
        <v>28</v>
      </c>
      <c r="D57" s="1156">
        <f>+'7.3 PA PY budget_savings'!U68</f>
        <v>4684499.6758000003</v>
      </c>
      <c r="E57" s="1166">
        <v>225575626.77634573</v>
      </c>
      <c r="F57" s="1323">
        <v>1.520367608679811</v>
      </c>
      <c r="G57" s="1323">
        <v>48.153622023372499</v>
      </c>
      <c r="H57" s="617">
        <f>+'7.3 PA PY budget_savings'!V68</f>
        <v>308489194.74566972</v>
      </c>
      <c r="I57" s="617">
        <f>+'7.3 PA PY budget_savings'!W68</f>
        <v>65134.938014101645</v>
      </c>
      <c r="J57" s="617">
        <f>+'7.3 PA PY budget_savings'!X68</f>
        <v>2717926.5468375292</v>
      </c>
      <c r="K57" s="617">
        <f>+'7.3 PA PY budget_savings'!Y68</f>
        <v>43629.723679727955</v>
      </c>
      <c r="L57" s="617">
        <f>+'7.3 PA PY budget_savings'!Z68</f>
        <v>15899.870298999529</v>
      </c>
      <c r="M57" s="617">
        <f>SUMIF('4.1 Program Budget - 2024-2027'!$G:$G,$C57,'4.1 Program Budget - 2024-2027'!CD:CD)</f>
        <v>4625521293.6851721</v>
      </c>
      <c r="N57" s="617">
        <f>SUMIF('4.1 Program Budget - 2024-2027'!$G:$G,$C57,'4.1 Program Budget - 2024-2027'!CE:CE)</f>
        <v>45854163.018652454</v>
      </c>
      <c r="O57" s="617">
        <f>SUMIF('4.1 Program Budget - 2024-2027'!$G:$G,$C57,'4.1 Program Budget - 2024-2027'!CF:CF)</f>
        <v>754395.81012528902</v>
      </c>
      <c r="P57" s="617">
        <f>SUMIF('4.1 Program Budget - 2024-2027'!$G:$G,$C57,'4.1 Program Budget - 2024-2027'!CG:CG)</f>
        <v>268246.85365911666</v>
      </c>
      <c r="Q57" s="638">
        <f>SUMIF('4.1 Program Budget - 2024-2027'!$G:$G,$C57,'4.1 Program Budget - 2024-2027'!CH:CH)</f>
        <v>0</v>
      </c>
      <c r="R57" s="706"/>
      <c r="S57" s="706"/>
      <c r="T57" s="706"/>
    </row>
    <row r="58" spans="2:20" ht="16.2" thickBot="1">
      <c r="B58" s="1282"/>
      <c r="C58" s="708" t="s">
        <v>353</v>
      </c>
      <c r="D58" s="1156">
        <f>+'7.3 PA PY budget_savings'!U61</f>
        <v>3437635.2399999998</v>
      </c>
      <c r="E58" s="1167"/>
      <c r="F58" s="1324"/>
      <c r="G58" s="1324"/>
      <c r="H58" s="690"/>
      <c r="I58" s="690"/>
      <c r="J58" s="690"/>
      <c r="K58" s="690"/>
      <c r="L58" s="690"/>
      <c r="M58" s="690"/>
      <c r="N58" s="690"/>
      <c r="O58" s="690"/>
      <c r="P58" s="690"/>
      <c r="Q58" s="691"/>
      <c r="R58" s="706"/>
      <c r="S58" s="706"/>
      <c r="T58" s="706"/>
    </row>
    <row r="59" spans="2:20" ht="16.2" thickBot="1">
      <c r="B59" s="1278"/>
      <c r="C59" s="599" t="s">
        <v>484</v>
      </c>
      <c r="D59" s="1160">
        <f>SUBTOTAL(9,D48:D58)</f>
        <v>85940881.016129658</v>
      </c>
      <c r="E59" s="1160">
        <f t="shared" ref="E59" si="18">SUBTOTAL(9,E48:E58)</f>
        <v>311669185.81945056</v>
      </c>
      <c r="F59" s="1325">
        <v>1.2718347986715011</v>
      </c>
      <c r="G59" s="1325">
        <v>3.680202923899436</v>
      </c>
      <c r="H59" s="618">
        <f t="shared" ref="H59" si="19">SUBTOTAL(9,H48:H58)</f>
        <v>430115308.38967061</v>
      </c>
      <c r="I59" s="618">
        <f t="shared" ref="I59" si="20">SUBTOTAL(9,I48:I58)</f>
        <v>84928.233720564487</v>
      </c>
      <c r="J59" s="618">
        <f t="shared" ref="J59:K59" si="21">SUBTOTAL(9,J48:J58)</f>
        <v>6660098.3186526727</v>
      </c>
      <c r="K59" s="618">
        <f t="shared" si="21"/>
        <v>66218.177889926767</v>
      </c>
      <c r="L59" s="618">
        <f t="shared" ref="L59:P59" si="22">SUBTOTAL(9,L48:L58)</f>
        <v>39692.90652140454</v>
      </c>
      <c r="M59" s="618">
        <f t="shared" si="22"/>
        <v>5448478771.6629286</v>
      </c>
      <c r="N59" s="618">
        <f t="shared" si="22"/>
        <v>79792960.126474187</v>
      </c>
      <c r="O59" s="618">
        <f t="shared" si="22"/>
        <v>884630.19464171317</v>
      </c>
      <c r="P59" s="618">
        <f t="shared" si="22"/>
        <v>476819.08560275892</v>
      </c>
      <c r="Q59" s="640">
        <f t="shared" ref="Q59" si="23">SUBTOTAL(9,Q48:Q58)</f>
        <v>0</v>
      </c>
    </row>
    <row r="60" spans="2:20" ht="16.2" thickBot="1">
      <c r="B60" s="1067"/>
      <c r="C60" s="599" t="s">
        <v>1942</v>
      </c>
      <c r="D60" s="1160">
        <f>SUBTOTAL(9,D48:D56,D58)</f>
        <v>81256381.340329662</v>
      </c>
      <c r="E60" s="1160">
        <f>SUBTOTAL(9,E48:E56,E58)</f>
        <v>86093559.043104842</v>
      </c>
      <c r="F60" s="1326">
        <f>+'7.1 PA Budget 8 Yr Summary-Seg'!F32</f>
        <v>0.92347248963780504</v>
      </c>
      <c r="G60" s="1326">
        <f>+'7.1 PA Budget 8 Yr Summary-Seg'!G32</f>
        <v>1.127224027069291</v>
      </c>
      <c r="H60" s="618">
        <f t="shared" ref="H60:Q60" si="24">SUBTOTAL(9,H48:H56,H58)</f>
        <v>121626113.64400086</v>
      </c>
      <c r="I60" s="618">
        <f t="shared" si="24"/>
        <v>19793.295706462835</v>
      </c>
      <c r="J60" s="618">
        <f t="shared" si="24"/>
        <v>3942171.771815144</v>
      </c>
      <c r="K60" s="618">
        <f t="shared" si="24"/>
        <v>22588.454210198812</v>
      </c>
      <c r="L60" s="618">
        <f t="shared" si="24"/>
        <v>23793.036222405008</v>
      </c>
      <c r="M60" s="618">
        <f t="shared" si="24"/>
        <v>822957477.9777565</v>
      </c>
      <c r="N60" s="618">
        <f t="shared" si="24"/>
        <v>33938797.107821733</v>
      </c>
      <c r="O60" s="618">
        <f t="shared" si="24"/>
        <v>130234.38451642412</v>
      </c>
      <c r="P60" s="618">
        <f t="shared" si="24"/>
        <v>208572.23194364223</v>
      </c>
      <c r="Q60" s="640">
        <f t="shared" si="24"/>
        <v>0</v>
      </c>
    </row>
    <row r="61" spans="2:20" ht="15.6">
      <c r="B61" s="1281">
        <v>2028</v>
      </c>
      <c r="C61" s="705" t="s">
        <v>17</v>
      </c>
      <c r="D61" s="1156">
        <f>+'7.3 PA PY budget_savings'!AA49</f>
        <v>22833628.525439538</v>
      </c>
      <c r="E61" s="1166">
        <f t="shared" ref="E61:E70" si="25">+E48</f>
        <v>26081425.449964974</v>
      </c>
      <c r="F61" s="1323">
        <f>F48</f>
        <v>1.0692882136734738</v>
      </c>
      <c r="G61" s="1323">
        <f>G48</f>
        <v>1.1632324949062818</v>
      </c>
      <c r="H61" s="617">
        <f>+'7.3 PA PY budget_savings'!AB49</f>
        <v>57671441.914316304</v>
      </c>
      <c r="I61" s="617">
        <f>+'7.3 PA PY budget_savings'!AC49</f>
        <v>11201.237243008978</v>
      </c>
      <c r="J61" s="617">
        <f>+'7.3 PA PY budget_savings'!AD49</f>
        <v>1942978.097803158</v>
      </c>
      <c r="K61" s="617">
        <f>+'7.3 PA PY budget_savings'!AE49</f>
        <v>12247.853110000879</v>
      </c>
      <c r="L61" s="617">
        <f>+'7.3 PA PY budget_savings'!AF49</f>
        <v>12070.14404476966</v>
      </c>
      <c r="M61" s="617">
        <f>SUMIF('4.2 Program Budget 2028-2031'!$D:$D,$C61,'4.2 Program Budget 2028-2031'!O:O)</f>
        <v>215619438.49877912</v>
      </c>
      <c r="N61" s="617">
        <f>SUMIF('4.2 Program Budget 2028-2031'!$D:$D,$C61,'4.2 Program Budget 2028-2031'!P:P)</f>
        <v>10673154.449417625</v>
      </c>
      <c r="O61" s="617">
        <f>SUMIF('4.2 Program Budget 2028-2031'!$D:$D,$C61,'4.2 Program Budget 2028-2031'!Q:Q)</f>
        <v>33356.748650245143</v>
      </c>
      <c r="P61" s="617">
        <f>SUMIF('4.2 Program Budget 2028-2031'!$D:$D,$C61,'4.2 Program Budget 2028-2031'!R:R)</f>
        <v>72192.130545325868</v>
      </c>
      <c r="Q61" s="638">
        <f>SUMIF('4.2 Program Budget 2028-2031'!$D:$D,$C61,'4.2 Program Budget 2028-2031'!S:S)</f>
        <v>0</v>
      </c>
      <c r="R61" s="706"/>
      <c r="S61" s="706"/>
      <c r="T61" s="706"/>
    </row>
    <row r="62" spans="2:20" ht="15.6">
      <c r="B62" s="1282"/>
      <c r="C62" s="707" t="s">
        <v>22</v>
      </c>
      <c r="D62" s="1156">
        <f>+'7.3 PA PY budget_savings'!AA50</f>
        <v>26576147.091737092</v>
      </c>
      <c r="E62" s="1166">
        <f t="shared" si="25"/>
        <v>29380078.31640264</v>
      </c>
      <c r="F62" s="1323">
        <f t="shared" ref="F62" si="26">F49</f>
        <v>0.80167625250258956</v>
      </c>
      <c r="G62" s="1323">
        <f t="shared" ref="G62:G70" si="27">G49</f>
        <v>0.9978390208500596</v>
      </c>
      <c r="H62" s="617">
        <f>+'7.3 PA PY budget_savings'!AB50</f>
        <v>38380871.478216626</v>
      </c>
      <c r="I62" s="617">
        <f>+'7.3 PA PY budget_savings'!AC50</f>
        <v>4530.6930538504093</v>
      </c>
      <c r="J62" s="617">
        <f>+'7.3 PA PY budget_savings'!AD50</f>
        <v>847776.12700120313</v>
      </c>
      <c r="K62" s="617">
        <f>+'7.3 PA PY budget_savings'!AE50</f>
        <v>6368.529853969917</v>
      </c>
      <c r="L62" s="617">
        <f>+'7.3 PA PY budget_savings'!AF50</f>
        <v>4987.0995276222675</v>
      </c>
      <c r="M62" s="617">
        <f>SUMIF('4.2 Program Budget 2028-2031'!$D:$D,$C62,'4.2 Program Budget 2028-2031'!O:O)</f>
        <v>326795789.45556265</v>
      </c>
      <c r="N62" s="617">
        <f>SUMIF('4.2 Program Budget 2028-2031'!$D:$D,$C62,'4.2 Program Budget 2028-2031'!P:P)</f>
        <v>9913944.7033171859</v>
      </c>
      <c r="O62" s="617">
        <f>SUMIF('4.2 Program Budget 2028-2031'!$D:$D,$C62,'4.2 Program Budget 2028-2031'!Q:Q)</f>
        <v>51603.200603239588</v>
      </c>
      <c r="P62" s="617">
        <f>SUMIF('4.2 Program Budget 2028-2031'!$D:$D,$C62,'4.2 Program Budget 2028-2031'!R:R)</f>
        <v>58272.668361057833</v>
      </c>
      <c r="Q62" s="638">
        <f>SUMIF('4.2 Program Budget 2028-2031'!$D:$D,$C62,'4.2 Program Budget 2028-2031'!S:S)</f>
        <v>0</v>
      </c>
      <c r="R62" s="706"/>
      <c r="S62" s="706"/>
      <c r="T62" s="706"/>
    </row>
    <row r="63" spans="2:20" ht="15.6">
      <c r="B63" s="1282"/>
      <c r="C63" s="707" t="s">
        <v>25</v>
      </c>
      <c r="D63" s="1156">
        <f>+'7.3 PA PY budget_savings'!AA51</f>
        <v>5629324.3194574947</v>
      </c>
      <c r="E63" s="1166">
        <f t="shared" si="25"/>
        <v>10116659.846707586</v>
      </c>
      <c r="F63" s="1323">
        <f t="shared" ref="F63" si="28">F50</f>
        <v>1.3290230679522583</v>
      </c>
      <c r="G63" s="1323">
        <f t="shared" si="27"/>
        <v>1.847324057348765</v>
      </c>
      <c r="H63" s="617">
        <f>+'7.3 PA PY budget_savings'!AB51</f>
        <v>9070182.4539920427</v>
      </c>
      <c r="I63" s="617">
        <f>+'7.3 PA PY budget_savings'!AC51</f>
        <v>980.98540621612153</v>
      </c>
      <c r="J63" s="617">
        <f>+'7.3 PA PY budget_savings'!AD51</f>
        <v>312068.80367218534</v>
      </c>
      <c r="K63" s="617">
        <f>+'7.3 PA PY budget_savings'!AE51</f>
        <v>1389.6774022039961</v>
      </c>
      <c r="L63" s="617">
        <f>+'7.3 PA PY budget_savings'!AF51</f>
        <v>1825.6025014822844</v>
      </c>
      <c r="M63" s="617">
        <f>SUMIF('4.2 Program Budget 2028-2031'!$D:$D,$C63,'4.2 Program Budget 2028-2031'!O:O)</f>
        <v>96735905.490447655</v>
      </c>
      <c r="N63" s="617">
        <f>SUMIF('4.2 Program Budget 2028-2031'!$D:$D,$C63,'4.2 Program Budget 2028-2031'!P:P)</f>
        <v>3999270.9265617784</v>
      </c>
      <c r="O63" s="617">
        <f>SUMIF('4.2 Program Budget 2028-2031'!$D:$D,$C63,'4.2 Program Budget 2028-2031'!Q:Q)</f>
        <v>14932.182488969</v>
      </c>
      <c r="P63" s="617">
        <f>SUMIF('4.2 Program Budget 2028-2031'!$D:$D,$C63,'4.2 Program Budget 2028-2031'!R:R)</f>
        <v>23395.734920386411</v>
      </c>
      <c r="Q63" s="638">
        <f>SUMIF('4.2 Program Budget 2028-2031'!$D:$D,$C63,'4.2 Program Budget 2028-2031'!S:S)</f>
        <v>0</v>
      </c>
      <c r="R63" s="706"/>
      <c r="S63" s="706"/>
      <c r="T63" s="706"/>
    </row>
    <row r="64" spans="2:20" ht="15.6">
      <c r="B64" s="1282"/>
      <c r="C64" s="707" t="s">
        <v>27</v>
      </c>
      <c r="D64" s="1156">
        <f>+'7.3 PA PY budget_savings'!AA52</f>
        <v>1357211.1354771766</v>
      </c>
      <c r="E64" s="1166">
        <f t="shared" si="25"/>
        <v>1903714.2697559707</v>
      </c>
      <c r="F64" s="1323">
        <f t="shared" ref="F64" si="29">F51</f>
        <v>0.99899501609192065</v>
      </c>
      <c r="G64" s="1323">
        <f t="shared" si="27"/>
        <v>1.4266313599650358</v>
      </c>
      <c r="H64" s="617">
        <f>+'7.3 PA PY budget_savings'!AB52</f>
        <v>1110878.5663417759</v>
      </c>
      <c r="I64" s="617">
        <f>+'7.3 PA PY budget_savings'!AC52</f>
        <v>186.13480635822657</v>
      </c>
      <c r="J64" s="617">
        <f>+'7.3 PA PY budget_savings'!AD52</f>
        <v>55741.147903878009</v>
      </c>
      <c r="K64" s="617">
        <f>+'7.3 PA PY budget_savings'!AE52</f>
        <v>193.75578454209</v>
      </c>
      <c r="L64" s="617">
        <f>+'7.3 PA PY budget_savings'!AF52</f>
        <v>326.08571523768637</v>
      </c>
      <c r="M64" s="617">
        <f>SUMIF('4.2 Program Budget 2028-2031'!$D:$D,$C64,'4.2 Program Budget 2028-2031'!O:O)</f>
        <v>16663178.495126642</v>
      </c>
      <c r="N64" s="617">
        <f>SUMIF('4.2 Program Budget 2028-2031'!$D:$D,$C64,'4.2 Program Budget 2028-2031'!P:P)</f>
        <v>836117.21855817013</v>
      </c>
      <c r="O64" s="617">
        <f>SUMIF('4.2 Program Budget 2028-2031'!$D:$D,$C64,'4.2 Program Budget 2028-2031'!Q:Q)</f>
        <v>3255.4774931719412</v>
      </c>
      <c r="P64" s="617">
        <f>SUMIF('4.2 Program Budget 2028-2031'!$D:$D,$C64,'4.2 Program Budget 2028-2031'!R:R)</f>
        <v>4891.285728565299</v>
      </c>
      <c r="Q64" s="638">
        <f>SUMIF('4.2 Program Budget 2028-2031'!$D:$D,$C64,'4.2 Program Budget 2028-2031'!S:S)</f>
        <v>0</v>
      </c>
      <c r="R64" s="706"/>
      <c r="S64" s="706"/>
      <c r="T64" s="706"/>
    </row>
    <row r="65" spans="2:20" ht="15.6">
      <c r="B65" s="1282"/>
      <c r="C65" s="707" t="s">
        <v>29</v>
      </c>
      <c r="D65" s="1156">
        <f>+'7.3 PA PY budget_savings'!AA53</f>
        <v>3640965.6523000002</v>
      </c>
      <c r="E65" s="1166">
        <f t="shared" si="25"/>
        <v>0</v>
      </c>
      <c r="F65" s="1323">
        <f t="shared" ref="F65" si="30">F52</f>
        <v>0</v>
      </c>
      <c r="G65" s="1323">
        <f t="shared" si="27"/>
        <v>0</v>
      </c>
      <c r="H65" s="617">
        <f>+'7.3 PA PY budget_savings'!AB53</f>
        <v>0</v>
      </c>
      <c r="I65" s="617">
        <f>+'7.3 PA PY budget_savings'!AC53</f>
        <v>0</v>
      </c>
      <c r="J65" s="617">
        <f>+'7.3 PA PY budget_savings'!AD53</f>
        <v>0</v>
      </c>
      <c r="K65" s="617">
        <f>+'7.3 PA PY budget_savings'!AE53</f>
        <v>0</v>
      </c>
      <c r="L65" s="617">
        <f>+'7.3 PA PY budget_savings'!AF53</f>
        <v>0</v>
      </c>
      <c r="M65" s="617">
        <f>SUMIF('4.2 Program Budget 2028-2031'!$D:$D,$C65,'4.2 Program Budget 2028-2031'!O:O)</f>
        <v>0</v>
      </c>
      <c r="N65" s="617">
        <f>SUMIF('4.2 Program Budget 2028-2031'!$D:$D,$C65,'4.2 Program Budget 2028-2031'!P:P)</f>
        <v>0</v>
      </c>
      <c r="O65" s="617">
        <f>SUMIF('4.2 Program Budget 2028-2031'!$D:$D,$C65,'4.2 Program Budget 2028-2031'!Q:Q)</f>
        <v>0</v>
      </c>
      <c r="P65" s="617">
        <f>SUMIF('4.2 Program Budget 2028-2031'!$D:$D,$C65,'4.2 Program Budget 2028-2031'!R:R)</f>
        <v>0</v>
      </c>
      <c r="Q65" s="638">
        <f>SUMIF('4.2 Program Budget 2028-2031'!$D:$D,$C65,'4.2 Program Budget 2028-2031'!S:S)</f>
        <v>0</v>
      </c>
      <c r="R65" s="706"/>
      <c r="S65" s="706"/>
      <c r="T65" s="706"/>
    </row>
    <row r="66" spans="2:20" ht="15.6">
      <c r="B66" s="1282"/>
      <c r="C66" s="707" t="s">
        <v>30</v>
      </c>
      <c r="D66" s="1156">
        <f>+'7.3 PA PY budget_savings'!AA54</f>
        <v>13331297.47461836</v>
      </c>
      <c r="E66" s="1166">
        <f t="shared" si="25"/>
        <v>18611681.160273671</v>
      </c>
      <c r="F66" s="1323">
        <f t="shared" ref="F66" si="31">F53</f>
        <v>1.0254822252185321</v>
      </c>
      <c r="G66" s="1323">
        <f t="shared" si="27"/>
        <v>1.4183707408017552</v>
      </c>
      <c r="H66" s="617">
        <f>+'7.3 PA PY budget_savings'!AB54</f>
        <v>15392739.231134096</v>
      </c>
      <c r="I66" s="617">
        <f>+'7.3 PA PY budget_savings'!AC54</f>
        <v>2894.2451970291013</v>
      </c>
      <c r="J66" s="617">
        <f>+'7.3 PA PY budget_savings'!AD54</f>
        <v>783607.59543471923</v>
      </c>
      <c r="K66" s="617">
        <f>+'7.3 PA PY budget_savings'!AE54</f>
        <v>2388.6380594819257</v>
      </c>
      <c r="L66" s="617">
        <f>+'7.3 PA PY budget_savings'!AF54</f>
        <v>4584.1044332931078</v>
      </c>
      <c r="M66" s="617">
        <f>SUMIF('4.2 Program Budget 2028-2031'!$D:$D,$C66,'4.2 Program Budget 2028-2031'!O:O)</f>
        <v>167143166.03784055</v>
      </c>
      <c r="N66" s="617">
        <f>SUMIF('4.2 Program Budget 2028-2031'!$D:$D,$C66,'4.2 Program Budget 2028-2031'!P:P)</f>
        <v>8516309.809966974</v>
      </c>
      <c r="O66" s="617">
        <f>SUMIF('4.2 Program Budget 2028-2031'!$D:$D,$C66,'4.2 Program Budget 2028-2031'!Q:Q)</f>
        <v>27086.775280798458</v>
      </c>
      <c r="P66" s="617">
        <f>SUMIF('4.2 Program Budget 2028-2031'!$D:$D,$C66,'4.2 Program Budget 2028-2031'!R:R)</f>
        <v>49820.412388306802</v>
      </c>
      <c r="Q66" s="638">
        <f>SUMIF('4.2 Program Budget 2028-2031'!$D:$D,$C66,'4.2 Program Budget 2028-2031'!S:S)</f>
        <v>0</v>
      </c>
      <c r="R66" s="706"/>
      <c r="S66" s="706"/>
      <c r="T66" s="706"/>
    </row>
    <row r="67" spans="2:20" ht="15.6">
      <c r="B67" s="1282"/>
      <c r="C67" s="707" t="s">
        <v>32</v>
      </c>
      <c r="D67" s="1156">
        <f>+'7.3 PA PY budget_savings'!AA55</f>
        <v>3866538.4035</v>
      </c>
      <c r="E67" s="1166">
        <f t="shared" si="25"/>
        <v>0</v>
      </c>
      <c r="F67" s="1323">
        <f t="shared" ref="F67" si="32">F54</f>
        <v>0</v>
      </c>
      <c r="G67" s="1323">
        <f t="shared" si="27"/>
        <v>0</v>
      </c>
      <c r="H67" s="617">
        <f>+'7.3 PA PY budget_savings'!AB55</f>
        <v>0</v>
      </c>
      <c r="I67" s="617">
        <f>+'7.3 PA PY budget_savings'!AC55</f>
        <v>0</v>
      </c>
      <c r="J67" s="617">
        <f>+'7.3 PA PY budget_savings'!AD55</f>
        <v>0</v>
      </c>
      <c r="K67" s="617">
        <f>+'7.3 PA PY budget_savings'!AE55</f>
        <v>0</v>
      </c>
      <c r="L67" s="617">
        <f>+'7.3 PA PY budget_savings'!AF55</f>
        <v>0</v>
      </c>
      <c r="M67" s="617">
        <f>SUMIF('4.2 Program Budget 2028-2031'!$D:$D,$C67,'4.2 Program Budget 2028-2031'!O:O)</f>
        <v>0</v>
      </c>
      <c r="N67" s="617">
        <f>SUMIF('4.2 Program Budget 2028-2031'!$D:$D,$C67,'4.2 Program Budget 2028-2031'!P:P)</f>
        <v>0</v>
      </c>
      <c r="O67" s="617">
        <f>SUMIF('4.2 Program Budget 2028-2031'!$D:$D,$C67,'4.2 Program Budget 2028-2031'!Q:Q)</f>
        <v>0</v>
      </c>
      <c r="P67" s="617">
        <f>SUMIF('4.2 Program Budget 2028-2031'!$D:$D,$C67,'4.2 Program Budget 2028-2031'!R:R)</f>
        <v>0</v>
      </c>
      <c r="Q67" s="638">
        <f>SUMIF('4.2 Program Budget 2028-2031'!$D:$D,$C67,'4.2 Program Budget 2028-2031'!S:S)</f>
        <v>0</v>
      </c>
      <c r="R67" s="706"/>
      <c r="S67" s="706"/>
      <c r="T67" s="706"/>
    </row>
    <row r="68" spans="2:20" ht="15.6">
      <c r="B68" s="1282"/>
      <c r="C68" s="707" t="s">
        <v>34</v>
      </c>
      <c r="D68" s="1156">
        <f>+'7.3 PA PY budget_savings'!AA56</f>
        <v>583633.49780000001</v>
      </c>
      <c r="E68" s="1166">
        <f t="shared" si="25"/>
        <v>0</v>
      </c>
      <c r="F68" s="1323">
        <f t="shared" ref="F68" si="33">F55</f>
        <v>0</v>
      </c>
      <c r="G68" s="1323">
        <f t="shared" si="27"/>
        <v>0</v>
      </c>
      <c r="H68" s="617">
        <f>+'7.3 PA PY budget_savings'!AB56</f>
        <v>0</v>
      </c>
      <c r="I68" s="617">
        <f>+'7.3 PA PY budget_savings'!AC56</f>
        <v>0</v>
      </c>
      <c r="J68" s="617">
        <f>+'7.3 PA PY budget_savings'!AD56</f>
        <v>0</v>
      </c>
      <c r="K68" s="617">
        <f>+'7.3 PA PY budget_savings'!AE56</f>
        <v>0</v>
      </c>
      <c r="L68" s="617">
        <f>+'7.3 PA PY budget_savings'!AF56</f>
        <v>0</v>
      </c>
      <c r="M68" s="617">
        <f>SUMIF('4.2 Program Budget 2028-2031'!$D:$D,$C68,'4.2 Program Budget 2028-2031'!O:O)</f>
        <v>0</v>
      </c>
      <c r="N68" s="617">
        <f>SUMIF('4.2 Program Budget 2028-2031'!$D:$D,$C68,'4.2 Program Budget 2028-2031'!P:P)</f>
        <v>0</v>
      </c>
      <c r="O68" s="617">
        <f>SUMIF('4.2 Program Budget 2028-2031'!$D:$D,$C68,'4.2 Program Budget 2028-2031'!Q:Q)</f>
        <v>0</v>
      </c>
      <c r="P68" s="617">
        <f>SUMIF('4.2 Program Budget 2028-2031'!$D:$D,$C68,'4.2 Program Budget 2028-2031'!R:R)</f>
        <v>0</v>
      </c>
      <c r="Q68" s="638">
        <f>SUMIF('4.2 Program Budget 2028-2031'!$D:$D,$C68,'4.2 Program Budget 2028-2031'!S:S)</f>
        <v>0</v>
      </c>
      <c r="R68" s="706"/>
      <c r="S68" s="706"/>
      <c r="T68" s="706"/>
    </row>
    <row r="69" spans="2:20" ht="15.6">
      <c r="B69" s="1282"/>
      <c r="C69" s="707" t="s">
        <v>36</v>
      </c>
      <c r="D69" s="1156">
        <f>+'7.3 PA PY budget_savings'!AA57</f>
        <v>0</v>
      </c>
      <c r="E69" s="1166">
        <f t="shared" si="25"/>
        <v>0</v>
      </c>
      <c r="F69" s="1323">
        <f t="shared" ref="F69" si="34">F56</f>
        <v>0</v>
      </c>
      <c r="G69" s="1323">
        <f t="shared" si="27"/>
        <v>0</v>
      </c>
      <c r="H69" s="617">
        <f>+'7.3 PA PY budget_savings'!AB57</f>
        <v>0</v>
      </c>
      <c r="I69" s="617">
        <f>+'7.3 PA PY budget_savings'!AC57</f>
        <v>0</v>
      </c>
      <c r="J69" s="617">
        <f>+'7.3 PA PY budget_savings'!AD57</f>
        <v>0</v>
      </c>
      <c r="K69" s="617">
        <f>+'7.3 PA PY budget_savings'!AE57</f>
        <v>0</v>
      </c>
      <c r="L69" s="617">
        <f>+'7.3 PA PY budget_savings'!AF57</f>
        <v>0</v>
      </c>
      <c r="M69" s="617">
        <f>SUMIF('4.2 Program Budget 2028-2031'!$D:$D,$C69,'4.2 Program Budget 2028-2031'!O:O)</f>
        <v>0</v>
      </c>
      <c r="N69" s="617">
        <f>SUMIF('4.2 Program Budget 2028-2031'!$D:$D,$C69,'4.2 Program Budget 2028-2031'!P:P)</f>
        <v>0</v>
      </c>
      <c r="O69" s="617">
        <f>SUMIF('4.2 Program Budget 2028-2031'!$D:$D,$C69,'4.2 Program Budget 2028-2031'!Q:Q)</f>
        <v>0</v>
      </c>
      <c r="P69" s="617">
        <f>SUMIF('4.2 Program Budget 2028-2031'!$D:$D,$C69,'4.2 Program Budget 2028-2031'!R:R)</f>
        <v>0</v>
      </c>
      <c r="Q69" s="638">
        <f>SUMIF('4.2 Program Budget 2028-2031'!$D:$D,$C69,'4.2 Program Budget 2028-2031'!S:S)</f>
        <v>0</v>
      </c>
      <c r="R69" s="706"/>
      <c r="S69" s="706"/>
      <c r="T69" s="706"/>
    </row>
    <row r="70" spans="2:20" ht="15.6">
      <c r="B70" s="1282"/>
      <c r="C70" s="702" t="s">
        <v>28</v>
      </c>
      <c r="D70" s="1156">
        <f>+'7.3 PA PY budget_savings'!AA68</f>
        <v>4684499.6758000003</v>
      </c>
      <c r="E70" s="1166">
        <f t="shared" si="25"/>
        <v>225575626.77634573</v>
      </c>
      <c r="F70" s="1323">
        <f t="shared" ref="F70" si="35">F57</f>
        <v>1.520367608679811</v>
      </c>
      <c r="G70" s="1323">
        <f t="shared" si="27"/>
        <v>48.153622023372499</v>
      </c>
      <c r="H70" s="617">
        <f>+'7.3 PA PY budget_savings'!AB68</f>
        <v>308489194.74566972</v>
      </c>
      <c r="I70" s="617">
        <f>+'7.3 PA PY budget_savings'!AC68</f>
        <v>65134.938014101645</v>
      </c>
      <c r="J70" s="617">
        <f>+'7.3 PA PY budget_savings'!AD68</f>
        <v>2717926.5468375292</v>
      </c>
      <c r="K70" s="617">
        <f>+'7.3 PA PY budget_savings'!AE68</f>
        <v>43629.723679727955</v>
      </c>
      <c r="L70" s="617">
        <f>+'7.3 PA PY budget_savings'!AF68</f>
        <v>15899.870298999529</v>
      </c>
      <c r="M70" s="617">
        <f>SUMIF('4.2 Program Budget 2028-2031'!$D:$D,$C70,'4.2 Program Budget 2028-2031'!O:O)</f>
        <v>4625521293.6851721</v>
      </c>
      <c r="N70" s="617">
        <f>SUMIF('4.2 Program Budget 2028-2031'!$D:$D,$C70,'4.2 Program Budget 2028-2031'!P:P)</f>
        <v>45854163.018652454</v>
      </c>
      <c r="O70" s="617">
        <f>SUMIF('4.2 Program Budget 2028-2031'!$D:$D,$C70,'4.2 Program Budget 2028-2031'!Q:Q)</f>
        <v>754395.81012528902</v>
      </c>
      <c r="P70" s="617">
        <f>SUMIF('4.2 Program Budget 2028-2031'!$D:$D,$C70,'4.2 Program Budget 2028-2031'!R:R)</f>
        <v>268246.85365911666</v>
      </c>
      <c r="Q70" s="638">
        <f>SUMIF('4.2 Program Budget 2028-2031'!$D:$D,$C70,'4.2 Program Budget 2028-2031'!S:S)</f>
        <v>0</v>
      </c>
      <c r="R70" s="706"/>
      <c r="S70" s="706"/>
      <c r="T70" s="706"/>
    </row>
    <row r="71" spans="2:20" ht="16.2" thickBot="1">
      <c r="B71" s="1282"/>
      <c r="C71" s="708" t="s">
        <v>353</v>
      </c>
      <c r="D71" s="1156">
        <f>+'7.3 PA PY budget_savings'!AA61</f>
        <v>3437635.2399999998</v>
      </c>
      <c r="E71" s="1167"/>
      <c r="F71" s="1324"/>
      <c r="G71" s="1324"/>
      <c r="H71" s="690"/>
      <c r="I71" s="690"/>
      <c r="J71" s="690"/>
      <c r="K71" s="690"/>
      <c r="L71" s="690"/>
      <c r="M71" s="690"/>
      <c r="N71" s="690"/>
      <c r="O71" s="690"/>
      <c r="P71" s="690"/>
      <c r="Q71" s="691"/>
      <c r="R71" s="706"/>
      <c r="S71" s="706"/>
      <c r="T71" s="706"/>
    </row>
    <row r="72" spans="2:20" ht="16.2" thickBot="1">
      <c r="B72" s="1278"/>
      <c r="C72" s="599" t="s">
        <v>484</v>
      </c>
      <c r="D72" s="1160">
        <f>SUBTOTAL(9,D61:D71)</f>
        <v>85940881.016129658</v>
      </c>
      <c r="E72" s="1160">
        <f t="shared" ref="E72" si="36">SUBTOTAL(9,E61:E71)</f>
        <v>311669185.81945056</v>
      </c>
      <c r="F72" s="1325">
        <f>F59</f>
        <v>1.2718347986715011</v>
      </c>
      <c r="G72" s="1325">
        <f>G59</f>
        <v>3.680202923899436</v>
      </c>
      <c r="H72" s="618">
        <f t="shared" ref="H72" si="37">SUBTOTAL(9,H61:H71)</f>
        <v>430115308.38967055</v>
      </c>
      <c r="I72" s="618">
        <f t="shared" ref="I72" si="38">SUBTOTAL(9,I61:I71)</f>
        <v>84928.233720564487</v>
      </c>
      <c r="J72" s="618">
        <f t="shared" ref="J72:K72" si="39">SUBTOTAL(9,J61:J71)</f>
        <v>6660098.3186526727</v>
      </c>
      <c r="K72" s="618">
        <f t="shared" si="39"/>
        <v>66218.177889926767</v>
      </c>
      <c r="L72" s="618">
        <f t="shared" ref="L72:P72" si="40">SUBTOTAL(9,L61:L71)</f>
        <v>39692.906521404533</v>
      </c>
      <c r="M72" s="618">
        <f t="shared" si="40"/>
        <v>5448478771.6629286</v>
      </c>
      <c r="N72" s="618">
        <f t="shared" si="40"/>
        <v>79792960.126474187</v>
      </c>
      <c r="O72" s="618">
        <f t="shared" si="40"/>
        <v>884630.19464171317</v>
      </c>
      <c r="P72" s="618">
        <f t="shared" si="40"/>
        <v>476819.08560275892</v>
      </c>
      <c r="Q72" s="640">
        <f t="shared" ref="Q72" si="41">SUBTOTAL(9,Q61:Q71)</f>
        <v>0</v>
      </c>
    </row>
    <row r="73" spans="2:20" ht="16.2" thickBot="1">
      <c r="B73" s="1067"/>
      <c r="C73" s="599" t="s">
        <v>1942</v>
      </c>
      <c r="D73" s="1160">
        <f>SUBTOTAL(9,D61:D69,D71)</f>
        <v>81256381.340329662</v>
      </c>
      <c r="E73" s="1160">
        <f>SUBTOTAL(9,E61:E69,E71)</f>
        <v>86093559.043104842</v>
      </c>
      <c r="F73" s="1326">
        <f t="shared" ref="F73:G73" si="42">F60</f>
        <v>0.92347248963780504</v>
      </c>
      <c r="G73" s="1326">
        <f t="shared" si="42"/>
        <v>1.127224027069291</v>
      </c>
      <c r="H73" s="618">
        <f t="shared" ref="H73:Q73" si="43">SUBTOTAL(9,H61:H69,H71)</f>
        <v>121626113.64400084</v>
      </c>
      <c r="I73" s="618">
        <f t="shared" si="43"/>
        <v>19793.295706462835</v>
      </c>
      <c r="J73" s="618">
        <f t="shared" si="43"/>
        <v>3942171.771815144</v>
      </c>
      <c r="K73" s="618">
        <f t="shared" si="43"/>
        <v>22588.454210198805</v>
      </c>
      <c r="L73" s="618">
        <f t="shared" si="43"/>
        <v>23793.036222405004</v>
      </c>
      <c r="M73" s="618">
        <f t="shared" si="43"/>
        <v>822957477.9777565</v>
      </c>
      <c r="N73" s="618">
        <f t="shared" si="43"/>
        <v>33938797.107821733</v>
      </c>
      <c r="O73" s="618">
        <f t="shared" si="43"/>
        <v>130234.38451642412</v>
      </c>
      <c r="P73" s="618">
        <f t="shared" si="43"/>
        <v>208572.23194364223</v>
      </c>
      <c r="Q73" s="640">
        <f t="shared" si="43"/>
        <v>0</v>
      </c>
    </row>
    <row r="74" spans="2:20" ht="15.6">
      <c r="B74" s="1281">
        <v>2029</v>
      </c>
      <c r="C74" s="705" t="s">
        <v>17</v>
      </c>
      <c r="D74" s="1156">
        <f>+'7.3 PA PY budget_savings'!AG49</f>
        <v>22833628.525439538</v>
      </c>
      <c r="E74" s="1166">
        <f t="shared" ref="E74:E83" si="44">+E61</f>
        <v>26081425.449964974</v>
      </c>
      <c r="F74" s="1323">
        <f>F61</f>
        <v>1.0692882136734738</v>
      </c>
      <c r="G74" s="1323">
        <f>G61</f>
        <v>1.1632324949062818</v>
      </c>
      <c r="H74" s="617">
        <f>+'7.3 PA PY budget_savings'!AH49</f>
        <v>57671441.914316304</v>
      </c>
      <c r="I74" s="617">
        <f>+'7.3 PA PY budget_savings'!AI49</f>
        <v>11201.237243008978</v>
      </c>
      <c r="J74" s="617">
        <f>+'7.3 PA PY budget_savings'!AJ49</f>
        <v>1942978.097803158</v>
      </c>
      <c r="K74" s="617">
        <f>+'7.3 PA PY budget_savings'!AK49</f>
        <v>12247.853110000879</v>
      </c>
      <c r="L74" s="617">
        <f>+'7.3 PA PY budget_savings'!AL49</f>
        <v>12070.14404476966</v>
      </c>
      <c r="M74" s="617">
        <f>SUMIF('4.2 Program Budget 2028-2031'!$D:$D,$C74,'4.2 Program Budget 2028-2031'!Z:Z)</f>
        <v>215619438.49877912</v>
      </c>
      <c r="N74" s="617">
        <f>SUMIF('4.2 Program Budget 2028-2031'!$D:$D,$C74,'4.2 Program Budget 2028-2031'!AA:AA)</f>
        <v>10673154.449417625</v>
      </c>
      <c r="O74" s="617">
        <f>SUMIF('4.2 Program Budget 2028-2031'!$D:$D,$C74,'4.2 Program Budget 2028-2031'!AB:AB)</f>
        <v>33356.748650245143</v>
      </c>
      <c r="P74" s="617">
        <f>SUMIF('4.2 Program Budget 2028-2031'!$D:$D,$C74,'4.2 Program Budget 2028-2031'!AC:AC)</f>
        <v>72192.130545325868</v>
      </c>
      <c r="Q74" s="638">
        <f>SUMIF('4.2 Program Budget 2028-2031'!$D:$D,$C74,'4.2 Program Budget 2028-2031'!AD:AD)</f>
        <v>0</v>
      </c>
      <c r="R74" s="706"/>
      <c r="S74" s="706"/>
      <c r="T74" s="706"/>
    </row>
    <row r="75" spans="2:20" ht="15.6">
      <c r="B75" s="1282"/>
      <c r="C75" s="707" t="s">
        <v>22</v>
      </c>
      <c r="D75" s="1156">
        <f>+'7.3 PA PY budget_savings'!AG50</f>
        <v>26576147.091737092</v>
      </c>
      <c r="E75" s="1166">
        <f t="shared" si="44"/>
        <v>29380078.31640264</v>
      </c>
      <c r="F75" s="1323">
        <f t="shared" ref="F75" si="45">F62</f>
        <v>0.80167625250258956</v>
      </c>
      <c r="G75" s="1323">
        <f t="shared" ref="G75:G83" si="46">G62</f>
        <v>0.9978390208500596</v>
      </c>
      <c r="H75" s="617">
        <f>+'7.3 PA PY budget_savings'!AH50</f>
        <v>38380871.478216626</v>
      </c>
      <c r="I75" s="617">
        <f>+'7.3 PA PY budget_savings'!AI50</f>
        <v>4530.6930538504093</v>
      </c>
      <c r="J75" s="617">
        <f>+'7.3 PA PY budget_savings'!AJ50</f>
        <v>847776.12700120313</v>
      </c>
      <c r="K75" s="617">
        <f>+'7.3 PA PY budget_savings'!AK50</f>
        <v>6368.529853969917</v>
      </c>
      <c r="L75" s="617">
        <f>+'7.3 PA PY budget_savings'!AL50</f>
        <v>4987.0995276222675</v>
      </c>
      <c r="M75" s="617">
        <f>SUMIF('4.2 Program Budget 2028-2031'!$D:$D,$C75,'4.2 Program Budget 2028-2031'!Z:Z)</f>
        <v>326795789.45556265</v>
      </c>
      <c r="N75" s="617">
        <f>SUMIF('4.2 Program Budget 2028-2031'!$D:$D,$C75,'4.2 Program Budget 2028-2031'!AA:AA)</f>
        <v>9913944.7033171859</v>
      </c>
      <c r="O75" s="617">
        <f>SUMIF('4.2 Program Budget 2028-2031'!$D:$D,$C75,'4.2 Program Budget 2028-2031'!AB:AB)</f>
        <v>51603.200603239588</v>
      </c>
      <c r="P75" s="617">
        <f>SUMIF('4.2 Program Budget 2028-2031'!$D:$D,$C75,'4.2 Program Budget 2028-2031'!AC:AC)</f>
        <v>58272.668361057833</v>
      </c>
      <c r="Q75" s="638">
        <f>SUMIF('4.2 Program Budget 2028-2031'!$D:$D,$C75,'4.2 Program Budget 2028-2031'!AD:AD)</f>
        <v>0</v>
      </c>
      <c r="R75" s="706"/>
      <c r="S75" s="706"/>
      <c r="T75" s="706"/>
    </row>
    <row r="76" spans="2:20" ht="15.6">
      <c r="B76" s="1282"/>
      <c r="C76" s="707" t="s">
        <v>25</v>
      </c>
      <c r="D76" s="1156">
        <f>+'7.3 PA PY budget_savings'!AG51</f>
        <v>5629324.3194574947</v>
      </c>
      <c r="E76" s="1166">
        <f t="shared" si="44"/>
        <v>10116659.846707586</v>
      </c>
      <c r="F76" s="1323">
        <f t="shared" ref="F76" si="47">F63</f>
        <v>1.3290230679522583</v>
      </c>
      <c r="G76" s="1323">
        <f t="shared" si="46"/>
        <v>1.847324057348765</v>
      </c>
      <c r="H76" s="617">
        <f>+'7.3 PA PY budget_savings'!AH51</f>
        <v>9070182.4539920427</v>
      </c>
      <c r="I76" s="617">
        <f>+'7.3 PA PY budget_savings'!AI51</f>
        <v>980.98540621612153</v>
      </c>
      <c r="J76" s="617">
        <f>+'7.3 PA PY budget_savings'!AJ51</f>
        <v>312068.80367218534</v>
      </c>
      <c r="K76" s="617">
        <f>+'7.3 PA PY budget_savings'!AK51</f>
        <v>1389.6774022039961</v>
      </c>
      <c r="L76" s="617">
        <f>+'7.3 PA PY budget_savings'!AL51</f>
        <v>1825.6025014822844</v>
      </c>
      <c r="M76" s="617">
        <f>SUMIF('4.2 Program Budget 2028-2031'!$D:$D,$C76,'4.2 Program Budget 2028-2031'!Z:Z)</f>
        <v>96735905.490447655</v>
      </c>
      <c r="N76" s="617">
        <f>SUMIF('4.2 Program Budget 2028-2031'!$D:$D,$C76,'4.2 Program Budget 2028-2031'!AA:AA)</f>
        <v>3999270.9265617784</v>
      </c>
      <c r="O76" s="617">
        <f>SUMIF('4.2 Program Budget 2028-2031'!$D:$D,$C76,'4.2 Program Budget 2028-2031'!AB:AB)</f>
        <v>14932.182488969</v>
      </c>
      <c r="P76" s="617">
        <f>SUMIF('4.2 Program Budget 2028-2031'!$D:$D,$C76,'4.2 Program Budget 2028-2031'!AC:AC)</f>
        <v>23395.734920386411</v>
      </c>
      <c r="Q76" s="638">
        <f>SUMIF('4.2 Program Budget 2028-2031'!$D:$D,$C76,'4.2 Program Budget 2028-2031'!AD:AD)</f>
        <v>0</v>
      </c>
      <c r="R76" s="706"/>
      <c r="S76" s="706"/>
      <c r="T76" s="706"/>
    </row>
    <row r="77" spans="2:20" ht="15.6">
      <c r="B77" s="1282"/>
      <c r="C77" s="707" t="s">
        <v>27</v>
      </c>
      <c r="D77" s="1156">
        <f>+'7.3 PA PY budget_savings'!AG52</f>
        <v>1357211.1354771766</v>
      </c>
      <c r="E77" s="1166">
        <f t="shared" si="44"/>
        <v>1903714.2697559707</v>
      </c>
      <c r="F77" s="1323">
        <f t="shared" ref="F77" si="48">F64</f>
        <v>0.99899501609192065</v>
      </c>
      <c r="G77" s="1323">
        <f t="shared" si="46"/>
        <v>1.4266313599650358</v>
      </c>
      <c r="H77" s="617">
        <f>+'7.3 PA PY budget_savings'!AH52</f>
        <v>1110878.5663417759</v>
      </c>
      <c r="I77" s="617">
        <f>+'7.3 PA PY budget_savings'!AI52</f>
        <v>186.13480635822657</v>
      </c>
      <c r="J77" s="617">
        <f>+'7.3 PA PY budget_savings'!AJ52</f>
        <v>55741.147903878009</v>
      </c>
      <c r="K77" s="617">
        <f>+'7.3 PA PY budget_savings'!AK52</f>
        <v>193.75578454209</v>
      </c>
      <c r="L77" s="617">
        <f>+'7.3 PA PY budget_savings'!AL52</f>
        <v>326.08571523768637</v>
      </c>
      <c r="M77" s="617">
        <f>SUMIF('4.2 Program Budget 2028-2031'!$D:$D,$C77,'4.2 Program Budget 2028-2031'!Z:Z)</f>
        <v>16663178.495126642</v>
      </c>
      <c r="N77" s="617">
        <f>SUMIF('4.2 Program Budget 2028-2031'!$D:$D,$C77,'4.2 Program Budget 2028-2031'!AA:AA)</f>
        <v>836117.21855817013</v>
      </c>
      <c r="O77" s="617">
        <f>SUMIF('4.2 Program Budget 2028-2031'!$D:$D,$C77,'4.2 Program Budget 2028-2031'!AB:AB)</f>
        <v>3255.4774931719412</v>
      </c>
      <c r="P77" s="617">
        <f>SUMIF('4.2 Program Budget 2028-2031'!$D:$D,$C77,'4.2 Program Budget 2028-2031'!AC:AC)</f>
        <v>4891.285728565299</v>
      </c>
      <c r="Q77" s="638">
        <f>SUMIF('4.2 Program Budget 2028-2031'!$D:$D,$C77,'4.2 Program Budget 2028-2031'!AD:AD)</f>
        <v>0</v>
      </c>
      <c r="R77" s="706"/>
      <c r="S77" s="706"/>
      <c r="T77" s="706"/>
    </row>
    <row r="78" spans="2:20" ht="15.6">
      <c r="B78" s="1282"/>
      <c r="C78" s="707" t="s">
        <v>29</v>
      </c>
      <c r="D78" s="1156">
        <f>+'7.3 PA PY budget_savings'!AG53</f>
        <v>3640965.6523000002</v>
      </c>
      <c r="E78" s="1166">
        <f t="shared" si="44"/>
        <v>0</v>
      </c>
      <c r="F78" s="1323">
        <f t="shared" ref="F78" si="49">F65</f>
        <v>0</v>
      </c>
      <c r="G78" s="1323">
        <f t="shared" si="46"/>
        <v>0</v>
      </c>
      <c r="H78" s="617">
        <f>+'7.3 PA PY budget_savings'!AH53</f>
        <v>0</v>
      </c>
      <c r="I78" s="617">
        <f>+'7.3 PA PY budget_savings'!AI53</f>
        <v>0</v>
      </c>
      <c r="J78" s="617">
        <f>+'7.3 PA PY budget_savings'!AJ53</f>
        <v>0</v>
      </c>
      <c r="K78" s="617">
        <f>+'7.3 PA PY budget_savings'!AK53</f>
        <v>0</v>
      </c>
      <c r="L78" s="617">
        <f>+'7.3 PA PY budget_savings'!AL53</f>
        <v>0</v>
      </c>
      <c r="M78" s="617">
        <f>SUMIF('4.2 Program Budget 2028-2031'!$D:$D,$C78,'4.2 Program Budget 2028-2031'!Z:Z)</f>
        <v>0</v>
      </c>
      <c r="N78" s="617">
        <f>SUMIF('4.2 Program Budget 2028-2031'!$D:$D,$C78,'4.2 Program Budget 2028-2031'!AA:AA)</f>
        <v>0</v>
      </c>
      <c r="O78" s="617">
        <f>SUMIF('4.2 Program Budget 2028-2031'!$D:$D,$C78,'4.2 Program Budget 2028-2031'!AB:AB)</f>
        <v>0</v>
      </c>
      <c r="P78" s="617">
        <f>SUMIF('4.2 Program Budget 2028-2031'!$D:$D,$C78,'4.2 Program Budget 2028-2031'!AC:AC)</f>
        <v>0</v>
      </c>
      <c r="Q78" s="638">
        <f>SUMIF('4.2 Program Budget 2028-2031'!$D:$D,$C78,'4.2 Program Budget 2028-2031'!AD:AD)</f>
        <v>0</v>
      </c>
      <c r="R78" s="706"/>
      <c r="S78" s="706"/>
      <c r="T78" s="706"/>
    </row>
    <row r="79" spans="2:20" ht="15.6">
      <c r="B79" s="1282"/>
      <c r="C79" s="707" t="s">
        <v>30</v>
      </c>
      <c r="D79" s="1156">
        <f>+'7.3 PA PY budget_savings'!AG54</f>
        <v>13331297.47461836</v>
      </c>
      <c r="E79" s="1166">
        <f t="shared" si="44"/>
        <v>18611681.160273671</v>
      </c>
      <c r="F79" s="1323">
        <f t="shared" ref="F79" si="50">F66</f>
        <v>1.0254822252185321</v>
      </c>
      <c r="G79" s="1323">
        <f t="shared" si="46"/>
        <v>1.4183707408017552</v>
      </c>
      <c r="H79" s="617">
        <f>+'7.3 PA PY budget_savings'!AH54</f>
        <v>15392739.231134096</v>
      </c>
      <c r="I79" s="617">
        <f>+'7.3 PA PY budget_savings'!AI54</f>
        <v>2894.2451970291013</v>
      </c>
      <c r="J79" s="617">
        <f>+'7.3 PA PY budget_savings'!AJ54</f>
        <v>783607.59543471923</v>
      </c>
      <c r="K79" s="617">
        <f>+'7.3 PA PY budget_savings'!AK54</f>
        <v>2388.6380594819257</v>
      </c>
      <c r="L79" s="617">
        <f>+'7.3 PA PY budget_savings'!AL54</f>
        <v>4584.1044332931078</v>
      </c>
      <c r="M79" s="617">
        <f>SUMIF('4.2 Program Budget 2028-2031'!$D:$D,$C79,'4.2 Program Budget 2028-2031'!Z:Z)</f>
        <v>167143166.03784055</v>
      </c>
      <c r="N79" s="617">
        <f>SUMIF('4.2 Program Budget 2028-2031'!$D:$D,$C79,'4.2 Program Budget 2028-2031'!AA:AA)</f>
        <v>8516309.809966974</v>
      </c>
      <c r="O79" s="617">
        <f>SUMIF('4.2 Program Budget 2028-2031'!$D:$D,$C79,'4.2 Program Budget 2028-2031'!AB:AB)</f>
        <v>27086.775280798458</v>
      </c>
      <c r="P79" s="617">
        <f>SUMIF('4.2 Program Budget 2028-2031'!$D:$D,$C79,'4.2 Program Budget 2028-2031'!AC:AC)</f>
        <v>49820.412388306802</v>
      </c>
      <c r="Q79" s="638">
        <f>SUMIF('4.2 Program Budget 2028-2031'!$D:$D,$C79,'4.2 Program Budget 2028-2031'!AD:AD)</f>
        <v>0</v>
      </c>
      <c r="R79" s="706"/>
      <c r="S79" s="706"/>
      <c r="T79" s="706"/>
    </row>
    <row r="80" spans="2:20" ht="15.6">
      <c r="B80" s="1282"/>
      <c r="C80" s="707" t="s">
        <v>32</v>
      </c>
      <c r="D80" s="1156">
        <f>+'7.3 PA PY budget_savings'!AG55</f>
        <v>3866538.4035</v>
      </c>
      <c r="E80" s="1166">
        <f t="shared" si="44"/>
        <v>0</v>
      </c>
      <c r="F80" s="1323">
        <f t="shared" ref="F80" si="51">F67</f>
        <v>0</v>
      </c>
      <c r="G80" s="1323">
        <f t="shared" si="46"/>
        <v>0</v>
      </c>
      <c r="H80" s="617">
        <f>+'7.3 PA PY budget_savings'!AH55</f>
        <v>0</v>
      </c>
      <c r="I80" s="617">
        <f>+'7.3 PA PY budget_savings'!AI55</f>
        <v>0</v>
      </c>
      <c r="J80" s="617">
        <f>+'7.3 PA PY budget_savings'!AJ55</f>
        <v>0</v>
      </c>
      <c r="K80" s="617">
        <f>+'7.3 PA PY budget_savings'!AK55</f>
        <v>0</v>
      </c>
      <c r="L80" s="617">
        <f>+'7.3 PA PY budget_savings'!AL55</f>
        <v>0</v>
      </c>
      <c r="M80" s="617">
        <f>SUMIF('4.2 Program Budget 2028-2031'!$D:$D,$C80,'4.2 Program Budget 2028-2031'!Z:Z)</f>
        <v>0</v>
      </c>
      <c r="N80" s="617">
        <f>SUMIF('4.2 Program Budget 2028-2031'!$D:$D,$C80,'4.2 Program Budget 2028-2031'!AA:AA)</f>
        <v>0</v>
      </c>
      <c r="O80" s="617">
        <f>SUMIF('4.2 Program Budget 2028-2031'!$D:$D,$C80,'4.2 Program Budget 2028-2031'!AB:AB)</f>
        <v>0</v>
      </c>
      <c r="P80" s="617">
        <f>SUMIF('4.2 Program Budget 2028-2031'!$D:$D,$C80,'4.2 Program Budget 2028-2031'!AC:AC)</f>
        <v>0</v>
      </c>
      <c r="Q80" s="638">
        <f>SUMIF('4.2 Program Budget 2028-2031'!$D:$D,$C80,'4.2 Program Budget 2028-2031'!AD:AD)</f>
        <v>0</v>
      </c>
      <c r="R80" s="706"/>
      <c r="S80" s="706"/>
      <c r="T80" s="706"/>
    </row>
    <row r="81" spans="2:20" ht="15.6">
      <c r="B81" s="1282"/>
      <c r="C81" s="707" t="s">
        <v>34</v>
      </c>
      <c r="D81" s="1156">
        <f>+'7.3 PA PY budget_savings'!AG56</f>
        <v>583633.49780000001</v>
      </c>
      <c r="E81" s="1166">
        <f t="shared" si="44"/>
        <v>0</v>
      </c>
      <c r="F81" s="1323">
        <f t="shared" ref="F81" si="52">F68</f>
        <v>0</v>
      </c>
      <c r="G81" s="1323">
        <f t="shared" si="46"/>
        <v>0</v>
      </c>
      <c r="H81" s="617">
        <f>+'7.3 PA PY budget_savings'!AH56</f>
        <v>0</v>
      </c>
      <c r="I81" s="617">
        <f>+'7.3 PA PY budget_savings'!AI56</f>
        <v>0</v>
      </c>
      <c r="J81" s="617">
        <f>+'7.3 PA PY budget_savings'!AJ56</f>
        <v>0</v>
      </c>
      <c r="K81" s="617">
        <f>+'7.3 PA PY budget_savings'!AK56</f>
        <v>0</v>
      </c>
      <c r="L81" s="617">
        <f>+'7.3 PA PY budget_savings'!AL56</f>
        <v>0</v>
      </c>
      <c r="M81" s="617">
        <f>SUMIF('4.2 Program Budget 2028-2031'!$D:$D,$C81,'4.2 Program Budget 2028-2031'!Z:Z)</f>
        <v>0</v>
      </c>
      <c r="N81" s="617">
        <f>SUMIF('4.2 Program Budget 2028-2031'!$D:$D,$C81,'4.2 Program Budget 2028-2031'!AA:AA)</f>
        <v>0</v>
      </c>
      <c r="O81" s="617">
        <f>SUMIF('4.2 Program Budget 2028-2031'!$D:$D,$C81,'4.2 Program Budget 2028-2031'!AB:AB)</f>
        <v>0</v>
      </c>
      <c r="P81" s="617">
        <f>SUMIF('4.2 Program Budget 2028-2031'!$D:$D,$C81,'4.2 Program Budget 2028-2031'!AC:AC)</f>
        <v>0</v>
      </c>
      <c r="Q81" s="638">
        <f>SUMIF('4.2 Program Budget 2028-2031'!$D:$D,$C81,'4.2 Program Budget 2028-2031'!AD:AD)</f>
        <v>0</v>
      </c>
      <c r="R81" s="706"/>
      <c r="S81" s="706"/>
      <c r="T81" s="706"/>
    </row>
    <row r="82" spans="2:20" ht="15.6">
      <c r="B82" s="1282"/>
      <c r="C82" s="707" t="s">
        <v>36</v>
      </c>
      <c r="D82" s="1156">
        <f>+'7.3 PA PY budget_savings'!AG57</f>
        <v>0</v>
      </c>
      <c r="E82" s="1166">
        <f t="shared" si="44"/>
        <v>0</v>
      </c>
      <c r="F82" s="1323">
        <f t="shared" ref="F82" si="53">F69</f>
        <v>0</v>
      </c>
      <c r="G82" s="1323">
        <f t="shared" si="46"/>
        <v>0</v>
      </c>
      <c r="H82" s="617">
        <f>+'7.3 PA PY budget_savings'!AH57</f>
        <v>0</v>
      </c>
      <c r="I82" s="617">
        <f>+'7.3 PA PY budget_savings'!AI57</f>
        <v>0</v>
      </c>
      <c r="J82" s="617">
        <f>+'7.3 PA PY budget_savings'!AJ57</f>
        <v>0</v>
      </c>
      <c r="K82" s="617">
        <f>+'7.3 PA PY budget_savings'!AK57</f>
        <v>0</v>
      </c>
      <c r="L82" s="617">
        <f>+'7.3 PA PY budget_savings'!AL57</f>
        <v>0</v>
      </c>
      <c r="M82" s="617">
        <f>SUMIF('4.2 Program Budget 2028-2031'!$D:$D,$C82,'4.2 Program Budget 2028-2031'!Z:Z)</f>
        <v>0</v>
      </c>
      <c r="N82" s="617">
        <f>SUMIF('4.2 Program Budget 2028-2031'!$D:$D,$C82,'4.2 Program Budget 2028-2031'!AA:AA)</f>
        <v>0</v>
      </c>
      <c r="O82" s="617">
        <f>SUMIF('4.2 Program Budget 2028-2031'!$D:$D,$C82,'4.2 Program Budget 2028-2031'!AB:AB)</f>
        <v>0</v>
      </c>
      <c r="P82" s="617">
        <f>SUMIF('4.2 Program Budget 2028-2031'!$D:$D,$C82,'4.2 Program Budget 2028-2031'!AC:AC)</f>
        <v>0</v>
      </c>
      <c r="Q82" s="638">
        <f>SUMIF('4.2 Program Budget 2028-2031'!$D:$D,$C82,'4.2 Program Budget 2028-2031'!AD:AD)</f>
        <v>0</v>
      </c>
      <c r="R82" s="706"/>
      <c r="S82" s="706"/>
      <c r="T82" s="706"/>
    </row>
    <row r="83" spans="2:20" ht="15.6">
      <c r="B83" s="1282"/>
      <c r="C83" s="702" t="s">
        <v>28</v>
      </c>
      <c r="D83" s="1156">
        <f>+'7.3 PA PY budget_savings'!AG68</f>
        <v>4684499.6758000003</v>
      </c>
      <c r="E83" s="1166">
        <f t="shared" si="44"/>
        <v>225575626.77634573</v>
      </c>
      <c r="F83" s="1323">
        <f t="shared" ref="F83" si="54">F70</f>
        <v>1.520367608679811</v>
      </c>
      <c r="G83" s="1323">
        <f t="shared" si="46"/>
        <v>48.153622023372499</v>
      </c>
      <c r="H83" s="617">
        <f>+'7.3 PA PY budget_savings'!AH68</f>
        <v>308489194.74566972</v>
      </c>
      <c r="I83" s="617">
        <f>+'7.3 PA PY budget_savings'!AI68</f>
        <v>65134.938014101645</v>
      </c>
      <c r="J83" s="617">
        <f>+'7.3 PA PY budget_savings'!AJ68</f>
        <v>2717926.5468375292</v>
      </c>
      <c r="K83" s="617">
        <f>+'7.3 PA PY budget_savings'!AK68</f>
        <v>43629.723679727955</v>
      </c>
      <c r="L83" s="617">
        <f>+'7.3 PA PY budget_savings'!AL68</f>
        <v>15899.870298999529</v>
      </c>
      <c r="M83" s="617">
        <f>SUMIF('4.2 Program Budget 2028-2031'!$D:$D,$C83,'4.2 Program Budget 2028-2031'!Z:Z)</f>
        <v>4625521293.6851721</v>
      </c>
      <c r="N83" s="617">
        <f>SUMIF('4.2 Program Budget 2028-2031'!$D:$D,$C83,'4.2 Program Budget 2028-2031'!AA:AA)</f>
        <v>45854163.018652454</v>
      </c>
      <c r="O83" s="617">
        <f>SUMIF('4.2 Program Budget 2028-2031'!$D:$D,$C83,'4.2 Program Budget 2028-2031'!AB:AB)</f>
        <v>754395.81012528902</v>
      </c>
      <c r="P83" s="617">
        <f>SUMIF('4.2 Program Budget 2028-2031'!$D:$D,$C83,'4.2 Program Budget 2028-2031'!AC:AC)</f>
        <v>268246.85365911666</v>
      </c>
      <c r="Q83" s="638">
        <f>SUMIF('4.2 Program Budget 2028-2031'!$D:$D,$C83,'4.2 Program Budget 2028-2031'!AD:AD)</f>
        <v>0</v>
      </c>
      <c r="R83" s="706"/>
      <c r="S83" s="706"/>
      <c r="T83" s="706"/>
    </row>
    <row r="84" spans="2:20" ht="16.2" thickBot="1">
      <c r="B84" s="1282"/>
      <c r="C84" s="708" t="s">
        <v>353</v>
      </c>
      <c r="D84" s="1156">
        <f>+'7.3 PA PY budget_savings'!AG61</f>
        <v>3437635.2399999998</v>
      </c>
      <c r="E84" s="1167"/>
      <c r="F84" s="1324"/>
      <c r="G84" s="1324"/>
      <c r="H84" s="690"/>
      <c r="I84" s="690"/>
      <c r="J84" s="690"/>
      <c r="K84" s="690"/>
      <c r="L84" s="690"/>
      <c r="M84" s="690"/>
      <c r="N84" s="690"/>
      <c r="O84" s="690"/>
      <c r="P84" s="690"/>
      <c r="Q84" s="691"/>
      <c r="R84" s="706"/>
      <c r="S84" s="706"/>
      <c r="T84" s="706"/>
    </row>
    <row r="85" spans="2:20" ht="16.2" thickBot="1">
      <c r="B85" s="1278"/>
      <c r="C85" s="599" t="s">
        <v>484</v>
      </c>
      <c r="D85" s="1160">
        <f>SUBTOTAL(9,D74:D84)</f>
        <v>85940881.016129658</v>
      </c>
      <c r="E85" s="1160">
        <f t="shared" ref="E85" si="55">SUBTOTAL(9,E74:E84)</f>
        <v>311669185.81945056</v>
      </c>
      <c r="F85" s="1325">
        <f>F72</f>
        <v>1.2718347986715011</v>
      </c>
      <c r="G85" s="1325">
        <f>G72</f>
        <v>3.680202923899436</v>
      </c>
      <c r="H85" s="618">
        <f t="shared" ref="H85" si="56">SUBTOTAL(9,H74:H84)</f>
        <v>430115308.38967055</v>
      </c>
      <c r="I85" s="618">
        <f t="shared" ref="I85" si="57">SUBTOTAL(9,I74:I84)</f>
        <v>84928.233720564487</v>
      </c>
      <c r="J85" s="618">
        <f t="shared" ref="J85:K85" si="58">SUBTOTAL(9,J74:J84)</f>
        <v>6660098.3186526727</v>
      </c>
      <c r="K85" s="618">
        <f t="shared" si="58"/>
        <v>66218.177889926767</v>
      </c>
      <c r="L85" s="618">
        <f t="shared" ref="L85:P85" si="59">SUBTOTAL(9,L74:L84)</f>
        <v>39692.906521404533</v>
      </c>
      <c r="M85" s="618">
        <f t="shared" si="59"/>
        <v>5448478771.6629286</v>
      </c>
      <c r="N85" s="618">
        <f t="shared" si="59"/>
        <v>79792960.126474187</v>
      </c>
      <c r="O85" s="618">
        <f t="shared" si="59"/>
        <v>884630.19464171317</v>
      </c>
      <c r="P85" s="618">
        <f t="shared" si="59"/>
        <v>476819.08560275892</v>
      </c>
      <c r="Q85" s="640">
        <f t="shared" ref="Q85" si="60">SUBTOTAL(9,Q74:Q84)</f>
        <v>0</v>
      </c>
    </row>
    <row r="86" spans="2:20" ht="16.2" thickBot="1">
      <c r="B86" s="1067"/>
      <c r="C86" s="599" t="s">
        <v>1942</v>
      </c>
      <c r="D86" s="1160">
        <f>SUBTOTAL(9,D74:D82,D84)</f>
        <v>81256381.340329662</v>
      </c>
      <c r="E86" s="1160">
        <f>SUBTOTAL(9,E74:E82,E84)</f>
        <v>86093559.043104842</v>
      </c>
      <c r="F86" s="1326">
        <f t="shared" ref="F86:G86" si="61">F73</f>
        <v>0.92347248963780504</v>
      </c>
      <c r="G86" s="1326">
        <f t="shared" si="61"/>
        <v>1.127224027069291</v>
      </c>
      <c r="H86" s="618">
        <f t="shared" ref="H86:Q86" si="62">SUBTOTAL(9,H74:H82,H84)</f>
        <v>121626113.64400084</v>
      </c>
      <c r="I86" s="618">
        <f t="shared" si="62"/>
        <v>19793.295706462835</v>
      </c>
      <c r="J86" s="618">
        <f t="shared" si="62"/>
        <v>3942171.771815144</v>
      </c>
      <c r="K86" s="618">
        <f t="shared" si="62"/>
        <v>22588.454210198805</v>
      </c>
      <c r="L86" s="618">
        <f t="shared" si="62"/>
        <v>23793.036222405004</v>
      </c>
      <c r="M86" s="618">
        <f t="shared" si="62"/>
        <v>822957477.9777565</v>
      </c>
      <c r="N86" s="618">
        <f t="shared" si="62"/>
        <v>33938797.107821733</v>
      </c>
      <c r="O86" s="618">
        <f t="shared" si="62"/>
        <v>130234.38451642412</v>
      </c>
      <c r="P86" s="618">
        <f t="shared" si="62"/>
        <v>208572.23194364223</v>
      </c>
      <c r="Q86" s="640">
        <f t="shared" si="62"/>
        <v>0</v>
      </c>
    </row>
    <row r="87" spans="2:20" ht="15.6">
      <c r="B87" s="1281">
        <v>2030</v>
      </c>
      <c r="C87" s="705" t="s">
        <v>17</v>
      </c>
      <c r="D87" s="1156">
        <f>+'7.3 PA PY budget_savings'!AM49</f>
        <v>22833628.525439538</v>
      </c>
      <c r="E87" s="1166">
        <f t="shared" ref="E87:E96" si="63">+E74</f>
        <v>26081425.449964974</v>
      </c>
      <c r="F87" s="1323">
        <f>F74</f>
        <v>1.0692882136734738</v>
      </c>
      <c r="G87" s="1323">
        <f>G74</f>
        <v>1.1632324949062818</v>
      </c>
      <c r="H87" s="617">
        <f>+'7.3 PA PY budget_savings'!AN49</f>
        <v>57671441.914316304</v>
      </c>
      <c r="I87" s="617">
        <f>+'7.3 PA PY budget_savings'!AO49</f>
        <v>11201.237243008978</v>
      </c>
      <c r="J87" s="617">
        <f>+'7.3 PA PY budget_savings'!AP49</f>
        <v>1942978.097803158</v>
      </c>
      <c r="K87" s="617">
        <f>+'7.3 PA PY budget_savings'!AQ49</f>
        <v>12247.853110000879</v>
      </c>
      <c r="L87" s="617">
        <f>+'7.3 PA PY budget_savings'!AR49</f>
        <v>12070.14404476966</v>
      </c>
      <c r="M87" s="617">
        <f>SUMIF('4.2 Program Budget 2028-2031'!$D:$D,$C87,'4.2 Program Budget 2028-2031'!AK:AK)</f>
        <v>215619438.49877912</v>
      </c>
      <c r="N87" s="617">
        <f>SUMIF('4.2 Program Budget 2028-2031'!$D:$D,$C87,'4.2 Program Budget 2028-2031'!AL:AL)</f>
        <v>10673154.449417625</v>
      </c>
      <c r="O87" s="617">
        <f>SUMIF('4.2 Program Budget 2028-2031'!$D:$D,$C87,'4.2 Program Budget 2028-2031'!AM:AM)</f>
        <v>33356.748650245143</v>
      </c>
      <c r="P87" s="617">
        <f>SUMIF('4.2 Program Budget 2028-2031'!$D:$D,$C87,'4.2 Program Budget 2028-2031'!AN:AN)</f>
        <v>72192.130545325868</v>
      </c>
      <c r="Q87" s="638">
        <f>SUMIF('4.2 Program Budget 2028-2031'!$D:$D,$C87,'4.2 Program Budget 2028-2031'!AO:AO)</f>
        <v>0</v>
      </c>
      <c r="R87" s="706"/>
      <c r="S87" s="706"/>
      <c r="T87" s="706"/>
    </row>
    <row r="88" spans="2:20" ht="15.6">
      <c r="B88" s="1282"/>
      <c r="C88" s="707" t="s">
        <v>22</v>
      </c>
      <c r="D88" s="1156">
        <f>+'7.3 PA PY budget_savings'!AM50</f>
        <v>26576147.091737092</v>
      </c>
      <c r="E88" s="1166">
        <f t="shared" si="63"/>
        <v>29380078.31640264</v>
      </c>
      <c r="F88" s="1323">
        <f t="shared" ref="F88" si="64">F75</f>
        <v>0.80167625250258956</v>
      </c>
      <c r="G88" s="1323">
        <f t="shared" ref="G88:G96" si="65">G75</f>
        <v>0.9978390208500596</v>
      </c>
      <c r="H88" s="617">
        <f>+'7.3 PA PY budget_savings'!AN50</f>
        <v>38380871.478216626</v>
      </c>
      <c r="I88" s="617">
        <f>+'7.3 PA PY budget_savings'!AO50</f>
        <v>4530.6930538504093</v>
      </c>
      <c r="J88" s="617">
        <f>+'7.3 PA PY budget_savings'!AP50</f>
        <v>847776.12700120313</v>
      </c>
      <c r="K88" s="617">
        <f>+'7.3 PA PY budget_savings'!AQ50</f>
        <v>6368.529853969917</v>
      </c>
      <c r="L88" s="617">
        <f>+'7.3 PA PY budget_savings'!AR50</f>
        <v>4987.0995276222675</v>
      </c>
      <c r="M88" s="617">
        <f>SUMIF('4.2 Program Budget 2028-2031'!$D:$D,$C88,'4.2 Program Budget 2028-2031'!AK:AK)</f>
        <v>326795789.45556265</v>
      </c>
      <c r="N88" s="617">
        <f>SUMIF('4.2 Program Budget 2028-2031'!$D:$D,$C88,'4.2 Program Budget 2028-2031'!AL:AL)</f>
        <v>9913944.7033171859</v>
      </c>
      <c r="O88" s="617">
        <f>SUMIF('4.2 Program Budget 2028-2031'!$D:$D,$C88,'4.2 Program Budget 2028-2031'!AM:AM)</f>
        <v>51603.200603239588</v>
      </c>
      <c r="P88" s="617">
        <f>SUMIF('4.2 Program Budget 2028-2031'!$D:$D,$C88,'4.2 Program Budget 2028-2031'!AN:AN)</f>
        <v>58272.668361057833</v>
      </c>
      <c r="Q88" s="638">
        <f>SUMIF('4.2 Program Budget 2028-2031'!$D:$D,$C88,'4.2 Program Budget 2028-2031'!AO:AO)</f>
        <v>0</v>
      </c>
      <c r="R88" s="706"/>
      <c r="S88" s="706"/>
      <c r="T88" s="706"/>
    </row>
    <row r="89" spans="2:20" ht="15.6">
      <c r="B89" s="1282"/>
      <c r="C89" s="707" t="s">
        <v>25</v>
      </c>
      <c r="D89" s="1156">
        <f>+'7.3 PA PY budget_savings'!AM51</f>
        <v>5629324.3194574947</v>
      </c>
      <c r="E89" s="1166">
        <f t="shared" si="63"/>
        <v>10116659.846707586</v>
      </c>
      <c r="F89" s="1323">
        <f t="shared" ref="F89" si="66">F76</f>
        <v>1.3290230679522583</v>
      </c>
      <c r="G89" s="1323">
        <f t="shared" si="65"/>
        <v>1.847324057348765</v>
      </c>
      <c r="H89" s="617">
        <f>+'7.3 PA PY budget_savings'!AN51</f>
        <v>9070182.4539920427</v>
      </c>
      <c r="I89" s="617">
        <f>+'7.3 PA PY budget_savings'!AO51</f>
        <v>980.98540621612153</v>
      </c>
      <c r="J89" s="617">
        <f>+'7.3 PA PY budget_savings'!AP51</f>
        <v>312068.80367218534</v>
      </c>
      <c r="K89" s="617">
        <f>+'7.3 PA PY budget_savings'!AQ51</f>
        <v>1389.6774022039961</v>
      </c>
      <c r="L89" s="617">
        <f>+'7.3 PA PY budget_savings'!AR51</f>
        <v>1825.6025014822844</v>
      </c>
      <c r="M89" s="617">
        <f>SUMIF('4.2 Program Budget 2028-2031'!$D:$D,$C89,'4.2 Program Budget 2028-2031'!AK:AK)</f>
        <v>96735905.490447655</v>
      </c>
      <c r="N89" s="617">
        <f>SUMIF('4.2 Program Budget 2028-2031'!$D:$D,$C89,'4.2 Program Budget 2028-2031'!AL:AL)</f>
        <v>3999270.9265617784</v>
      </c>
      <c r="O89" s="617">
        <f>SUMIF('4.2 Program Budget 2028-2031'!$D:$D,$C89,'4.2 Program Budget 2028-2031'!AM:AM)</f>
        <v>14932.182488969</v>
      </c>
      <c r="P89" s="617">
        <f>SUMIF('4.2 Program Budget 2028-2031'!$D:$D,$C89,'4.2 Program Budget 2028-2031'!AN:AN)</f>
        <v>23395.734920386411</v>
      </c>
      <c r="Q89" s="638">
        <f>SUMIF('4.2 Program Budget 2028-2031'!$D:$D,$C89,'4.2 Program Budget 2028-2031'!AO:AO)</f>
        <v>0</v>
      </c>
      <c r="R89" s="706"/>
      <c r="S89" s="706"/>
      <c r="T89" s="706"/>
    </row>
    <row r="90" spans="2:20" ht="15.6">
      <c r="B90" s="1282"/>
      <c r="C90" s="707" t="s">
        <v>27</v>
      </c>
      <c r="D90" s="1156">
        <f>+'7.3 PA PY budget_savings'!AM52</f>
        <v>1357211.1354771766</v>
      </c>
      <c r="E90" s="1166">
        <f t="shared" si="63"/>
        <v>1903714.2697559707</v>
      </c>
      <c r="F90" s="1323">
        <f t="shared" ref="F90" si="67">F77</f>
        <v>0.99899501609192065</v>
      </c>
      <c r="G90" s="1323">
        <f t="shared" si="65"/>
        <v>1.4266313599650358</v>
      </c>
      <c r="H90" s="617">
        <f>+'7.3 PA PY budget_savings'!AN52</f>
        <v>1110878.5663417759</v>
      </c>
      <c r="I90" s="617">
        <f>+'7.3 PA PY budget_savings'!AO52</f>
        <v>186.13480635822657</v>
      </c>
      <c r="J90" s="617">
        <f>+'7.3 PA PY budget_savings'!AP52</f>
        <v>55741.147903878009</v>
      </c>
      <c r="K90" s="617">
        <f>+'7.3 PA PY budget_savings'!AQ52</f>
        <v>193.75578454209</v>
      </c>
      <c r="L90" s="617">
        <f>+'7.3 PA PY budget_savings'!AR52</f>
        <v>326.08571523768637</v>
      </c>
      <c r="M90" s="617">
        <f>SUMIF('4.2 Program Budget 2028-2031'!$D:$D,$C90,'4.2 Program Budget 2028-2031'!AK:AK)</f>
        <v>16663178.495126642</v>
      </c>
      <c r="N90" s="617">
        <f>SUMIF('4.2 Program Budget 2028-2031'!$D:$D,$C90,'4.2 Program Budget 2028-2031'!AL:AL)</f>
        <v>836117.21855817013</v>
      </c>
      <c r="O90" s="617">
        <f>SUMIF('4.2 Program Budget 2028-2031'!$D:$D,$C90,'4.2 Program Budget 2028-2031'!AM:AM)</f>
        <v>3255.4774931719412</v>
      </c>
      <c r="P90" s="617">
        <f>SUMIF('4.2 Program Budget 2028-2031'!$D:$D,$C90,'4.2 Program Budget 2028-2031'!AN:AN)</f>
        <v>4891.285728565299</v>
      </c>
      <c r="Q90" s="638">
        <f>SUMIF('4.2 Program Budget 2028-2031'!$D:$D,$C90,'4.2 Program Budget 2028-2031'!AO:AO)</f>
        <v>0</v>
      </c>
      <c r="R90" s="706"/>
      <c r="S90" s="706"/>
      <c r="T90" s="706"/>
    </row>
    <row r="91" spans="2:20" ht="15.6">
      <c r="B91" s="1282"/>
      <c r="C91" s="707" t="s">
        <v>29</v>
      </c>
      <c r="D91" s="1156">
        <f>+'7.3 PA PY budget_savings'!AM53</f>
        <v>3640965.6523000002</v>
      </c>
      <c r="E91" s="1166">
        <f t="shared" si="63"/>
        <v>0</v>
      </c>
      <c r="F91" s="1323">
        <f t="shared" ref="F91" si="68">F78</f>
        <v>0</v>
      </c>
      <c r="G91" s="1323">
        <f t="shared" si="65"/>
        <v>0</v>
      </c>
      <c r="H91" s="617">
        <f>+'7.3 PA PY budget_savings'!AN53</f>
        <v>0</v>
      </c>
      <c r="I91" s="617">
        <f>+'7.3 PA PY budget_savings'!AO53</f>
        <v>0</v>
      </c>
      <c r="J91" s="617">
        <f>+'7.3 PA PY budget_savings'!AP53</f>
        <v>0</v>
      </c>
      <c r="K91" s="617">
        <f>+'7.3 PA PY budget_savings'!AQ53</f>
        <v>0</v>
      </c>
      <c r="L91" s="617">
        <f>+'7.3 PA PY budget_savings'!AR53</f>
        <v>0</v>
      </c>
      <c r="M91" s="617">
        <f>SUMIF('4.2 Program Budget 2028-2031'!$D:$D,$C91,'4.2 Program Budget 2028-2031'!AK:AK)</f>
        <v>0</v>
      </c>
      <c r="N91" s="617">
        <f>SUMIF('4.2 Program Budget 2028-2031'!$D:$D,$C91,'4.2 Program Budget 2028-2031'!AL:AL)</f>
        <v>0</v>
      </c>
      <c r="O91" s="617">
        <f>SUMIF('4.2 Program Budget 2028-2031'!$D:$D,$C91,'4.2 Program Budget 2028-2031'!AM:AM)</f>
        <v>0</v>
      </c>
      <c r="P91" s="617">
        <f>SUMIF('4.2 Program Budget 2028-2031'!$D:$D,$C91,'4.2 Program Budget 2028-2031'!AN:AN)</f>
        <v>0</v>
      </c>
      <c r="Q91" s="638">
        <f>SUMIF('4.2 Program Budget 2028-2031'!$D:$D,$C91,'4.2 Program Budget 2028-2031'!AO:AO)</f>
        <v>0</v>
      </c>
      <c r="R91" s="706"/>
      <c r="S91" s="706"/>
      <c r="T91" s="706"/>
    </row>
    <row r="92" spans="2:20" ht="15.6">
      <c r="B92" s="1282"/>
      <c r="C92" s="707" t="s">
        <v>30</v>
      </c>
      <c r="D92" s="1156">
        <f>+'7.3 PA PY budget_savings'!AM54</f>
        <v>13331297.47461836</v>
      </c>
      <c r="E92" s="1166">
        <f t="shared" si="63"/>
        <v>18611681.160273671</v>
      </c>
      <c r="F92" s="1323">
        <f t="shared" ref="F92" si="69">F79</f>
        <v>1.0254822252185321</v>
      </c>
      <c r="G92" s="1323">
        <f t="shared" si="65"/>
        <v>1.4183707408017552</v>
      </c>
      <c r="H92" s="617">
        <f>+'7.3 PA PY budget_savings'!AN54</f>
        <v>15392739.231134096</v>
      </c>
      <c r="I92" s="617">
        <f>+'7.3 PA PY budget_savings'!AO54</f>
        <v>2894.2451970291013</v>
      </c>
      <c r="J92" s="617">
        <f>+'7.3 PA PY budget_savings'!AP54</f>
        <v>783607.59543471923</v>
      </c>
      <c r="K92" s="617">
        <f>+'7.3 PA PY budget_savings'!AQ54</f>
        <v>2388.6380594819257</v>
      </c>
      <c r="L92" s="617">
        <f>+'7.3 PA PY budget_savings'!AR54</f>
        <v>4584.1044332931078</v>
      </c>
      <c r="M92" s="617">
        <f>SUMIF('4.2 Program Budget 2028-2031'!$D:$D,$C92,'4.2 Program Budget 2028-2031'!AK:AK)</f>
        <v>167143166.03784055</v>
      </c>
      <c r="N92" s="617">
        <f>SUMIF('4.2 Program Budget 2028-2031'!$D:$D,$C92,'4.2 Program Budget 2028-2031'!AL:AL)</f>
        <v>8516309.809966974</v>
      </c>
      <c r="O92" s="617">
        <f>SUMIF('4.2 Program Budget 2028-2031'!$D:$D,$C92,'4.2 Program Budget 2028-2031'!AM:AM)</f>
        <v>27086.775280798458</v>
      </c>
      <c r="P92" s="617">
        <f>SUMIF('4.2 Program Budget 2028-2031'!$D:$D,$C92,'4.2 Program Budget 2028-2031'!AN:AN)</f>
        <v>49820.412388306802</v>
      </c>
      <c r="Q92" s="638">
        <f>SUMIF('4.2 Program Budget 2028-2031'!$D:$D,$C92,'4.2 Program Budget 2028-2031'!AO:AO)</f>
        <v>0</v>
      </c>
      <c r="R92" s="706"/>
      <c r="S92" s="706"/>
      <c r="T92" s="706"/>
    </row>
    <row r="93" spans="2:20" ht="15.6">
      <c r="B93" s="1282"/>
      <c r="C93" s="707" t="s">
        <v>32</v>
      </c>
      <c r="D93" s="1156">
        <f>+'7.3 PA PY budget_savings'!AM55</f>
        <v>3866538.4035</v>
      </c>
      <c r="E93" s="1166">
        <f t="shared" si="63"/>
        <v>0</v>
      </c>
      <c r="F93" s="1323">
        <f t="shared" ref="F93" si="70">F80</f>
        <v>0</v>
      </c>
      <c r="G93" s="1323">
        <f t="shared" si="65"/>
        <v>0</v>
      </c>
      <c r="H93" s="617">
        <f>+'7.3 PA PY budget_savings'!AN55</f>
        <v>0</v>
      </c>
      <c r="I93" s="617">
        <f>+'7.3 PA PY budget_savings'!AO55</f>
        <v>0</v>
      </c>
      <c r="J93" s="617">
        <f>+'7.3 PA PY budget_savings'!AP55</f>
        <v>0</v>
      </c>
      <c r="K93" s="617">
        <f>+'7.3 PA PY budget_savings'!AQ55</f>
        <v>0</v>
      </c>
      <c r="L93" s="617">
        <f>+'7.3 PA PY budget_savings'!AR55</f>
        <v>0</v>
      </c>
      <c r="M93" s="617">
        <f>SUMIF('4.2 Program Budget 2028-2031'!$D:$D,$C93,'4.2 Program Budget 2028-2031'!AK:AK)</f>
        <v>0</v>
      </c>
      <c r="N93" s="617">
        <f>SUMIF('4.2 Program Budget 2028-2031'!$D:$D,$C93,'4.2 Program Budget 2028-2031'!AL:AL)</f>
        <v>0</v>
      </c>
      <c r="O93" s="617">
        <f>SUMIF('4.2 Program Budget 2028-2031'!$D:$D,$C93,'4.2 Program Budget 2028-2031'!AM:AM)</f>
        <v>0</v>
      </c>
      <c r="P93" s="617">
        <f>SUMIF('4.2 Program Budget 2028-2031'!$D:$D,$C93,'4.2 Program Budget 2028-2031'!AN:AN)</f>
        <v>0</v>
      </c>
      <c r="Q93" s="638">
        <f>SUMIF('4.2 Program Budget 2028-2031'!$D:$D,$C93,'4.2 Program Budget 2028-2031'!AO:AO)</f>
        <v>0</v>
      </c>
      <c r="R93" s="706"/>
      <c r="S93" s="706"/>
      <c r="T93" s="706"/>
    </row>
    <row r="94" spans="2:20" ht="15.6">
      <c r="B94" s="1282"/>
      <c r="C94" s="707" t="s">
        <v>34</v>
      </c>
      <c r="D94" s="1156">
        <f>+'7.3 PA PY budget_savings'!AM56</f>
        <v>583633.49780000001</v>
      </c>
      <c r="E94" s="1166">
        <f t="shared" si="63"/>
        <v>0</v>
      </c>
      <c r="F94" s="1323">
        <f t="shared" ref="F94" si="71">F81</f>
        <v>0</v>
      </c>
      <c r="G94" s="1323">
        <f t="shared" si="65"/>
        <v>0</v>
      </c>
      <c r="H94" s="617">
        <f>+'7.3 PA PY budget_savings'!AN56</f>
        <v>0</v>
      </c>
      <c r="I94" s="617">
        <f>+'7.3 PA PY budget_savings'!AO56</f>
        <v>0</v>
      </c>
      <c r="J94" s="617">
        <f>+'7.3 PA PY budget_savings'!AP56</f>
        <v>0</v>
      </c>
      <c r="K94" s="617">
        <f>+'7.3 PA PY budget_savings'!AQ56</f>
        <v>0</v>
      </c>
      <c r="L94" s="617">
        <f>+'7.3 PA PY budget_savings'!AR56</f>
        <v>0</v>
      </c>
      <c r="M94" s="617">
        <f>SUMIF('4.2 Program Budget 2028-2031'!$D:$D,$C94,'4.2 Program Budget 2028-2031'!AK:AK)</f>
        <v>0</v>
      </c>
      <c r="N94" s="617">
        <f>SUMIF('4.2 Program Budget 2028-2031'!$D:$D,$C94,'4.2 Program Budget 2028-2031'!AL:AL)</f>
        <v>0</v>
      </c>
      <c r="O94" s="617">
        <f>SUMIF('4.2 Program Budget 2028-2031'!$D:$D,$C94,'4.2 Program Budget 2028-2031'!AM:AM)</f>
        <v>0</v>
      </c>
      <c r="P94" s="617">
        <f>SUMIF('4.2 Program Budget 2028-2031'!$D:$D,$C94,'4.2 Program Budget 2028-2031'!AN:AN)</f>
        <v>0</v>
      </c>
      <c r="Q94" s="638">
        <f>SUMIF('4.2 Program Budget 2028-2031'!$D:$D,$C94,'4.2 Program Budget 2028-2031'!AO:AO)</f>
        <v>0</v>
      </c>
      <c r="R94" s="706"/>
      <c r="S94" s="706"/>
      <c r="T94" s="706"/>
    </row>
    <row r="95" spans="2:20" ht="15.6">
      <c r="B95" s="1282"/>
      <c r="C95" s="707" t="s">
        <v>36</v>
      </c>
      <c r="D95" s="1156">
        <f>+'7.3 PA PY budget_savings'!AM57</f>
        <v>0</v>
      </c>
      <c r="E95" s="1166">
        <f t="shared" si="63"/>
        <v>0</v>
      </c>
      <c r="F95" s="1323">
        <f t="shared" ref="F95" si="72">F82</f>
        <v>0</v>
      </c>
      <c r="G95" s="1323">
        <f t="shared" si="65"/>
        <v>0</v>
      </c>
      <c r="H95" s="617">
        <f>+'7.3 PA PY budget_savings'!AN57</f>
        <v>0</v>
      </c>
      <c r="I95" s="617">
        <f>+'7.3 PA PY budget_savings'!AO57</f>
        <v>0</v>
      </c>
      <c r="J95" s="617">
        <f>+'7.3 PA PY budget_savings'!AP57</f>
        <v>0</v>
      </c>
      <c r="K95" s="617">
        <f>+'7.3 PA PY budget_savings'!AQ57</f>
        <v>0</v>
      </c>
      <c r="L95" s="617">
        <f>+'7.3 PA PY budget_savings'!AR57</f>
        <v>0</v>
      </c>
      <c r="M95" s="617">
        <f>SUMIF('4.2 Program Budget 2028-2031'!$D:$D,$C95,'4.2 Program Budget 2028-2031'!AK:AK)</f>
        <v>0</v>
      </c>
      <c r="N95" s="617">
        <f>SUMIF('4.2 Program Budget 2028-2031'!$D:$D,$C95,'4.2 Program Budget 2028-2031'!AL:AL)</f>
        <v>0</v>
      </c>
      <c r="O95" s="617">
        <f>SUMIF('4.2 Program Budget 2028-2031'!$D:$D,$C95,'4.2 Program Budget 2028-2031'!AM:AM)</f>
        <v>0</v>
      </c>
      <c r="P95" s="617">
        <f>SUMIF('4.2 Program Budget 2028-2031'!$D:$D,$C95,'4.2 Program Budget 2028-2031'!AN:AN)</f>
        <v>0</v>
      </c>
      <c r="Q95" s="638">
        <f>SUMIF('4.2 Program Budget 2028-2031'!$D:$D,$C95,'4.2 Program Budget 2028-2031'!AO:AO)</f>
        <v>0</v>
      </c>
      <c r="R95" s="706"/>
      <c r="S95" s="706"/>
      <c r="T95" s="706"/>
    </row>
    <row r="96" spans="2:20" ht="15.6">
      <c r="B96" s="1282"/>
      <c r="C96" s="702" t="s">
        <v>28</v>
      </c>
      <c r="D96" s="1156">
        <f>+'7.3 PA PY budget_savings'!AM68</f>
        <v>4684499.6758000003</v>
      </c>
      <c r="E96" s="1166">
        <f t="shared" si="63"/>
        <v>225575626.77634573</v>
      </c>
      <c r="F96" s="1323">
        <f t="shared" ref="F96" si="73">F83</f>
        <v>1.520367608679811</v>
      </c>
      <c r="G96" s="1323">
        <f t="shared" si="65"/>
        <v>48.153622023372499</v>
      </c>
      <c r="H96" s="617">
        <f>+'7.3 PA PY budget_savings'!AN68</f>
        <v>308489194.74566972</v>
      </c>
      <c r="I96" s="617">
        <f>+'7.3 PA PY budget_savings'!AO68</f>
        <v>65134.938014101645</v>
      </c>
      <c r="J96" s="617">
        <f>+'7.3 PA PY budget_savings'!AP68</f>
        <v>2717926.5468375292</v>
      </c>
      <c r="K96" s="617">
        <f>+'7.3 PA PY budget_savings'!AQ68</f>
        <v>43629.723679727955</v>
      </c>
      <c r="L96" s="617">
        <f>+'7.3 PA PY budget_savings'!AR68</f>
        <v>15899.870298999529</v>
      </c>
      <c r="M96" s="617">
        <f>SUMIF('4.2 Program Budget 2028-2031'!$D:$D,$C96,'4.2 Program Budget 2028-2031'!AK:AK)</f>
        <v>4625521293.6851721</v>
      </c>
      <c r="N96" s="617">
        <f>SUMIF('4.2 Program Budget 2028-2031'!$D:$D,$C96,'4.2 Program Budget 2028-2031'!AL:AL)</f>
        <v>45854163.018652454</v>
      </c>
      <c r="O96" s="617">
        <f>SUMIF('4.2 Program Budget 2028-2031'!$D:$D,$C96,'4.2 Program Budget 2028-2031'!AM:AM)</f>
        <v>754395.81012528902</v>
      </c>
      <c r="P96" s="617">
        <f>SUMIF('4.2 Program Budget 2028-2031'!$D:$D,$C96,'4.2 Program Budget 2028-2031'!AN:AN)</f>
        <v>268246.85365911666</v>
      </c>
      <c r="Q96" s="638">
        <f>SUMIF('4.2 Program Budget 2028-2031'!$D:$D,$C96,'4.2 Program Budget 2028-2031'!AO:AO)</f>
        <v>0</v>
      </c>
      <c r="R96" s="706"/>
      <c r="S96" s="706"/>
      <c r="T96" s="706"/>
    </row>
    <row r="97" spans="2:20" ht="16.2" thickBot="1">
      <c r="B97" s="1282"/>
      <c r="C97" s="708" t="s">
        <v>353</v>
      </c>
      <c r="D97" s="1156">
        <f>+'7.3 PA PY budget_savings'!AM61</f>
        <v>3437635.2399999998</v>
      </c>
      <c r="E97" s="1167"/>
      <c r="F97" s="1324"/>
      <c r="G97" s="1324"/>
      <c r="H97" s="690"/>
      <c r="I97" s="690"/>
      <c r="J97" s="690"/>
      <c r="K97" s="690"/>
      <c r="L97" s="690"/>
      <c r="M97" s="690"/>
      <c r="N97" s="690"/>
      <c r="O97" s="690"/>
      <c r="P97" s="690"/>
      <c r="Q97" s="691"/>
      <c r="R97" s="706"/>
      <c r="S97" s="706"/>
      <c r="T97" s="706"/>
    </row>
    <row r="98" spans="2:20" ht="16.2" thickBot="1">
      <c r="B98" s="1278"/>
      <c r="C98" s="599" t="s">
        <v>484</v>
      </c>
      <c r="D98" s="1160">
        <f>SUBTOTAL(9,D87:D97)</f>
        <v>85940881.016129658</v>
      </c>
      <c r="E98" s="1160">
        <f t="shared" ref="E98" si="74">SUBTOTAL(9,E87:E97)</f>
        <v>311669185.81945056</v>
      </c>
      <c r="F98" s="1325">
        <f>F85</f>
        <v>1.2718347986715011</v>
      </c>
      <c r="G98" s="1325">
        <f>G85</f>
        <v>3.680202923899436</v>
      </c>
      <c r="H98" s="618">
        <f t="shared" ref="H98" si="75">SUBTOTAL(9,H87:H97)</f>
        <v>430115308.38967055</v>
      </c>
      <c r="I98" s="618">
        <f t="shared" ref="I98" si="76">SUBTOTAL(9,I87:I97)</f>
        <v>84928.233720564487</v>
      </c>
      <c r="J98" s="618">
        <f t="shared" ref="J98:K98" si="77">SUBTOTAL(9,J87:J97)</f>
        <v>6660098.3186526727</v>
      </c>
      <c r="K98" s="618">
        <f t="shared" si="77"/>
        <v>66218.177889926767</v>
      </c>
      <c r="L98" s="618">
        <f t="shared" ref="L98:P98" si="78">SUBTOTAL(9,L87:L97)</f>
        <v>39692.906521404533</v>
      </c>
      <c r="M98" s="618">
        <f t="shared" si="78"/>
        <v>5448478771.6629286</v>
      </c>
      <c r="N98" s="618">
        <f t="shared" si="78"/>
        <v>79792960.126474187</v>
      </c>
      <c r="O98" s="618">
        <f t="shared" si="78"/>
        <v>884630.19464171317</v>
      </c>
      <c r="P98" s="618">
        <f t="shared" si="78"/>
        <v>476819.08560275892</v>
      </c>
      <c r="Q98" s="640">
        <f t="shared" ref="Q98" si="79">SUBTOTAL(9,Q87:Q97)</f>
        <v>0</v>
      </c>
    </row>
    <row r="99" spans="2:20" ht="16.2" thickBot="1">
      <c r="B99" s="1067"/>
      <c r="C99" s="599" t="s">
        <v>1942</v>
      </c>
      <c r="D99" s="1160">
        <f>SUBTOTAL(9,D87:D95,D97)</f>
        <v>81256381.340329662</v>
      </c>
      <c r="E99" s="1160">
        <f>SUBTOTAL(9,E87:E95,E97)</f>
        <v>86093559.043104842</v>
      </c>
      <c r="F99" s="1326">
        <f t="shared" ref="F99:G99" si="80">F86</f>
        <v>0.92347248963780504</v>
      </c>
      <c r="G99" s="1326">
        <f t="shared" si="80"/>
        <v>1.127224027069291</v>
      </c>
      <c r="H99" s="618">
        <f t="shared" ref="H99:Q99" si="81">SUBTOTAL(9,H87:H95,H97)</f>
        <v>121626113.64400084</v>
      </c>
      <c r="I99" s="618">
        <f t="shared" si="81"/>
        <v>19793.295706462835</v>
      </c>
      <c r="J99" s="618">
        <f t="shared" si="81"/>
        <v>3942171.771815144</v>
      </c>
      <c r="K99" s="618">
        <f t="shared" si="81"/>
        <v>22588.454210198805</v>
      </c>
      <c r="L99" s="618">
        <f t="shared" si="81"/>
        <v>23793.036222405004</v>
      </c>
      <c r="M99" s="618">
        <f t="shared" si="81"/>
        <v>822957477.9777565</v>
      </c>
      <c r="N99" s="618">
        <f t="shared" si="81"/>
        <v>33938797.107821733</v>
      </c>
      <c r="O99" s="618">
        <f t="shared" si="81"/>
        <v>130234.38451642412</v>
      </c>
      <c r="P99" s="618">
        <f t="shared" si="81"/>
        <v>208572.23194364223</v>
      </c>
      <c r="Q99" s="640">
        <f t="shared" si="81"/>
        <v>0</v>
      </c>
    </row>
    <row r="100" spans="2:20" ht="15.6">
      <c r="B100" s="1281">
        <v>2031</v>
      </c>
      <c r="C100" s="705" t="s">
        <v>17</v>
      </c>
      <c r="D100" s="1156">
        <f>+'7.3 PA PY budget_savings'!AS49</f>
        <v>22833628.525439538</v>
      </c>
      <c r="E100" s="1166">
        <f t="shared" ref="E100:E109" si="82">+E87</f>
        <v>26081425.449964974</v>
      </c>
      <c r="F100" s="1323">
        <f>F87</f>
        <v>1.0692882136734738</v>
      </c>
      <c r="G100" s="1323">
        <f>G87</f>
        <v>1.1632324949062818</v>
      </c>
      <c r="H100" s="617">
        <f>+'7.3 PA PY budget_savings'!AT49</f>
        <v>57671441.914316304</v>
      </c>
      <c r="I100" s="617">
        <f>+'7.3 PA PY budget_savings'!AU49</f>
        <v>11201.237243008978</v>
      </c>
      <c r="J100" s="617">
        <f>+'7.3 PA PY budget_savings'!AV49</f>
        <v>1942978.097803158</v>
      </c>
      <c r="K100" s="617">
        <f>+'7.3 PA PY budget_savings'!AW49</f>
        <v>12247.853110000879</v>
      </c>
      <c r="L100" s="617">
        <f>+'7.3 PA PY budget_savings'!AX49</f>
        <v>12070.14404476966</v>
      </c>
      <c r="M100" s="617">
        <f>SUMIF('4.2 Program Budget 2028-2031'!$D:$D,$C100,'4.2 Program Budget 2028-2031'!AV:AV)</f>
        <v>215619438.49877912</v>
      </c>
      <c r="N100" s="617">
        <f>SUMIF('4.2 Program Budget 2028-2031'!$D:$D,$C100,'4.2 Program Budget 2028-2031'!AW:AW)</f>
        <v>10673154.449417625</v>
      </c>
      <c r="O100" s="617">
        <f>SUMIF('4.2 Program Budget 2028-2031'!$D:$D,$C100,'4.2 Program Budget 2028-2031'!AX:AX)</f>
        <v>33356.748650245143</v>
      </c>
      <c r="P100" s="617">
        <f>SUMIF('4.2 Program Budget 2028-2031'!$D:$D,$C100,'4.2 Program Budget 2028-2031'!AY:AY)</f>
        <v>72192.130545325868</v>
      </c>
      <c r="Q100" s="638">
        <f>SUMIF('4.2 Program Budget 2028-2031'!$D:$D,$C100,'4.2 Program Budget 2028-2031'!AZ:AZ)</f>
        <v>0</v>
      </c>
      <c r="R100" s="706"/>
      <c r="S100" s="706"/>
      <c r="T100" s="706"/>
    </row>
    <row r="101" spans="2:20" ht="15.6">
      <c r="B101" s="1282"/>
      <c r="C101" s="707" t="s">
        <v>22</v>
      </c>
      <c r="D101" s="1156">
        <f>+'7.3 PA PY budget_savings'!AS50</f>
        <v>26576147.091737092</v>
      </c>
      <c r="E101" s="1166">
        <f t="shared" si="82"/>
        <v>29380078.31640264</v>
      </c>
      <c r="F101" s="1323">
        <f t="shared" ref="F101" si="83">F88</f>
        <v>0.80167625250258956</v>
      </c>
      <c r="G101" s="1323">
        <f t="shared" ref="G101:G109" si="84">G88</f>
        <v>0.9978390208500596</v>
      </c>
      <c r="H101" s="617">
        <f>+'7.3 PA PY budget_savings'!AT50</f>
        <v>38380871.478216626</v>
      </c>
      <c r="I101" s="617">
        <f>+'7.3 PA PY budget_savings'!AU50</f>
        <v>4530.6930538504093</v>
      </c>
      <c r="J101" s="617">
        <f>+'7.3 PA PY budget_savings'!AV50</f>
        <v>847776.12700120313</v>
      </c>
      <c r="K101" s="617">
        <f>+'7.3 PA PY budget_savings'!AW50</f>
        <v>6368.529853969917</v>
      </c>
      <c r="L101" s="617">
        <f>+'7.3 PA PY budget_savings'!AX50</f>
        <v>4987.0995276222675</v>
      </c>
      <c r="M101" s="617">
        <f>SUMIF('4.2 Program Budget 2028-2031'!$D:$D,$C101,'4.2 Program Budget 2028-2031'!AV:AV)</f>
        <v>326795789.45556265</v>
      </c>
      <c r="N101" s="617">
        <f>SUMIF('4.2 Program Budget 2028-2031'!$D:$D,$C101,'4.2 Program Budget 2028-2031'!AW:AW)</f>
        <v>9913944.7033171859</v>
      </c>
      <c r="O101" s="617">
        <f>SUMIF('4.2 Program Budget 2028-2031'!$D:$D,$C101,'4.2 Program Budget 2028-2031'!AX:AX)</f>
        <v>51603.200603239588</v>
      </c>
      <c r="P101" s="617">
        <f>SUMIF('4.2 Program Budget 2028-2031'!$D:$D,$C101,'4.2 Program Budget 2028-2031'!AY:AY)</f>
        <v>58272.668361057833</v>
      </c>
      <c r="Q101" s="638">
        <f>SUMIF('4.2 Program Budget 2028-2031'!$D:$D,$C101,'4.2 Program Budget 2028-2031'!AZ:AZ)</f>
        <v>0</v>
      </c>
      <c r="R101" s="706"/>
      <c r="S101" s="706"/>
      <c r="T101" s="706"/>
    </row>
    <row r="102" spans="2:20" ht="15.6">
      <c r="B102" s="1282"/>
      <c r="C102" s="707" t="s">
        <v>25</v>
      </c>
      <c r="D102" s="1156">
        <f>+'7.3 PA PY budget_savings'!AS51</f>
        <v>5629324.3194574947</v>
      </c>
      <c r="E102" s="1166">
        <f t="shared" si="82"/>
        <v>10116659.846707586</v>
      </c>
      <c r="F102" s="1323">
        <f t="shared" ref="F102" si="85">F89</f>
        <v>1.3290230679522583</v>
      </c>
      <c r="G102" s="1323">
        <f t="shared" si="84"/>
        <v>1.847324057348765</v>
      </c>
      <c r="H102" s="617">
        <f>+'7.3 PA PY budget_savings'!AT51</f>
        <v>9070182.4539920427</v>
      </c>
      <c r="I102" s="617">
        <f>+'7.3 PA PY budget_savings'!AU51</f>
        <v>980.98540621612153</v>
      </c>
      <c r="J102" s="617">
        <f>+'7.3 PA PY budget_savings'!AV51</f>
        <v>312068.80367218534</v>
      </c>
      <c r="K102" s="617">
        <f>+'7.3 PA PY budget_savings'!AW51</f>
        <v>1389.6774022039961</v>
      </c>
      <c r="L102" s="617">
        <f>+'7.3 PA PY budget_savings'!AX51</f>
        <v>1825.6025014822844</v>
      </c>
      <c r="M102" s="617">
        <f>SUMIF('4.2 Program Budget 2028-2031'!$D:$D,$C102,'4.2 Program Budget 2028-2031'!AV:AV)</f>
        <v>96735905.490447655</v>
      </c>
      <c r="N102" s="617">
        <f>SUMIF('4.2 Program Budget 2028-2031'!$D:$D,$C102,'4.2 Program Budget 2028-2031'!AW:AW)</f>
        <v>3999270.9265617784</v>
      </c>
      <c r="O102" s="617">
        <f>SUMIF('4.2 Program Budget 2028-2031'!$D:$D,$C102,'4.2 Program Budget 2028-2031'!AX:AX)</f>
        <v>14932.182488969</v>
      </c>
      <c r="P102" s="617">
        <f>SUMIF('4.2 Program Budget 2028-2031'!$D:$D,$C102,'4.2 Program Budget 2028-2031'!AY:AY)</f>
        <v>23395.734920386411</v>
      </c>
      <c r="Q102" s="638">
        <f>SUMIF('4.2 Program Budget 2028-2031'!$D:$D,$C102,'4.2 Program Budget 2028-2031'!AZ:AZ)</f>
        <v>0</v>
      </c>
      <c r="R102" s="706"/>
      <c r="S102" s="706"/>
      <c r="T102" s="706"/>
    </row>
    <row r="103" spans="2:20" ht="15.6">
      <c r="B103" s="1282"/>
      <c r="C103" s="707" t="s">
        <v>27</v>
      </c>
      <c r="D103" s="1156">
        <f>+'7.3 PA PY budget_savings'!AS52</f>
        <v>1357211.1354771766</v>
      </c>
      <c r="E103" s="1166">
        <f t="shared" si="82"/>
        <v>1903714.2697559707</v>
      </c>
      <c r="F103" s="1323">
        <f t="shared" ref="F103" si="86">F90</f>
        <v>0.99899501609192065</v>
      </c>
      <c r="G103" s="1323">
        <f t="shared" si="84"/>
        <v>1.4266313599650358</v>
      </c>
      <c r="H103" s="617">
        <f>+'7.3 PA PY budget_savings'!AT52</f>
        <v>1110878.5663417759</v>
      </c>
      <c r="I103" s="617">
        <f>+'7.3 PA PY budget_savings'!AU52</f>
        <v>186.13480635822657</v>
      </c>
      <c r="J103" s="617">
        <f>+'7.3 PA PY budget_savings'!AV52</f>
        <v>55741.147903878009</v>
      </c>
      <c r="K103" s="617">
        <f>+'7.3 PA PY budget_savings'!AW52</f>
        <v>193.75578454209</v>
      </c>
      <c r="L103" s="617">
        <f>+'7.3 PA PY budget_savings'!AX52</f>
        <v>326.08571523768637</v>
      </c>
      <c r="M103" s="617">
        <f>SUMIF('4.2 Program Budget 2028-2031'!$D:$D,$C103,'4.2 Program Budget 2028-2031'!AV:AV)</f>
        <v>16663178.495126642</v>
      </c>
      <c r="N103" s="617">
        <f>SUMIF('4.2 Program Budget 2028-2031'!$D:$D,$C103,'4.2 Program Budget 2028-2031'!AW:AW)</f>
        <v>836117.21855817013</v>
      </c>
      <c r="O103" s="617">
        <f>SUMIF('4.2 Program Budget 2028-2031'!$D:$D,$C103,'4.2 Program Budget 2028-2031'!AX:AX)</f>
        <v>3255.4774931719412</v>
      </c>
      <c r="P103" s="617">
        <f>SUMIF('4.2 Program Budget 2028-2031'!$D:$D,$C103,'4.2 Program Budget 2028-2031'!AY:AY)</f>
        <v>4891.285728565299</v>
      </c>
      <c r="Q103" s="638">
        <f>SUMIF('4.2 Program Budget 2028-2031'!$D:$D,$C103,'4.2 Program Budget 2028-2031'!AZ:AZ)</f>
        <v>0</v>
      </c>
      <c r="R103" s="706"/>
      <c r="S103" s="706"/>
      <c r="T103" s="706"/>
    </row>
    <row r="104" spans="2:20" ht="15.6">
      <c r="B104" s="1282"/>
      <c r="C104" s="707" t="s">
        <v>29</v>
      </c>
      <c r="D104" s="1156">
        <f>+'7.3 PA PY budget_savings'!AS53</f>
        <v>3640965.6523000002</v>
      </c>
      <c r="E104" s="1166">
        <f t="shared" si="82"/>
        <v>0</v>
      </c>
      <c r="F104" s="1323">
        <f t="shared" ref="F104" si="87">F91</f>
        <v>0</v>
      </c>
      <c r="G104" s="1323">
        <f t="shared" si="84"/>
        <v>0</v>
      </c>
      <c r="H104" s="617">
        <f>+'7.3 PA PY budget_savings'!AT53</f>
        <v>0</v>
      </c>
      <c r="I104" s="617">
        <f>+'7.3 PA PY budget_savings'!AU53</f>
        <v>0</v>
      </c>
      <c r="J104" s="617">
        <f>+'7.3 PA PY budget_savings'!AV53</f>
        <v>0</v>
      </c>
      <c r="K104" s="617">
        <f>+'7.3 PA PY budget_savings'!AW53</f>
        <v>0</v>
      </c>
      <c r="L104" s="617">
        <f>+'7.3 PA PY budget_savings'!AX53</f>
        <v>0</v>
      </c>
      <c r="M104" s="617">
        <f>SUMIF('4.2 Program Budget 2028-2031'!$D:$D,$C104,'4.2 Program Budget 2028-2031'!AV:AV)</f>
        <v>0</v>
      </c>
      <c r="N104" s="617">
        <f>SUMIF('4.2 Program Budget 2028-2031'!$D:$D,$C104,'4.2 Program Budget 2028-2031'!AW:AW)</f>
        <v>0</v>
      </c>
      <c r="O104" s="617">
        <f>SUMIF('4.2 Program Budget 2028-2031'!$D:$D,$C104,'4.2 Program Budget 2028-2031'!AX:AX)</f>
        <v>0</v>
      </c>
      <c r="P104" s="617">
        <f>SUMIF('4.2 Program Budget 2028-2031'!$D:$D,$C104,'4.2 Program Budget 2028-2031'!AY:AY)</f>
        <v>0</v>
      </c>
      <c r="Q104" s="638">
        <f>SUMIF('4.2 Program Budget 2028-2031'!$D:$D,$C104,'4.2 Program Budget 2028-2031'!AZ:AZ)</f>
        <v>0</v>
      </c>
      <c r="R104" s="706"/>
      <c r="S104" s="706"/>
      <c r="T104" s="706"/>
    </row>
    <row r="105" spans="2:20" ht="15.6">
      <c r="B105" s="1282"/>
      <c r="C105" s="707" t="s">
        <v>30</v>
      </c>
      <c r="D105" s="1156">
        <f>+'7.3 PA PY budget_savings'!AS54</f>
        <v>13331297.47461836</v>
      </c>
      <c r="E105" s="1166">
        <f t="shared" si="82"/>
        <v>18611681.160273671</v>
      </c>
      <c r="F105" s="1323">
        <f t="shared" ref="F105" si="88">F92</f>
        <v>1.0254822252185321</v>
      </c>
      <c r="G105" s="1323">
        <f t="shared" si="84"/>
        <v>1.4183707408017552</v>
      </c>
      <c r="H105" s="617">
        <f>+'7.3 PA PY budget_savings'!AT54</f>
        <v>15392739.231134096</v>
      </c>
      <c r="I105" s="617">
        <f>+'7.3 PA PY budget_savings'!AU54</f>
        <v>2894.2451970291013</v>
      </c>
      <c r="J105" s="617">
        <f>+'7.3 PA PY budget_savings'!AV54</f>
        <v>783607.59543471923</v>
      </c>
      <c r="K105" s="617">
        <f>+'7.3 PA PY budget_savings'!AW54</f>
        <v>2388.6380594819257</v>
      </c>
      <c r="L105" s="617">
        <f>+'7.3 PA PY budget_savings'!AX54</f>
        <v>4584.1044332931078</v>
      </c>
      <c r="M105" s="617">
        <f>SUMIF('4.2 Program Budget 2028-2031'!$D:$D,$C105,'4.2 Program Budget 2028-2031'!AV:AV)</f>
        <v>167143166.03784055</v>
      </c>
      <c r="N105" s="617">
        <f>SUMIF('4.2 Program Budget 2028-2031'!$D:$D,$C105,'4.2 Program Budget 2028-2031'!AW:AW)</f>
        <v>8516309.809966974</v>
      </c>
      <c r="O105" s="617">
        <f>SUMIF('4.2 Program Budget 2028-2031'!$D:$D,$C105,'4.2 Program Budget 2028-2031'!AX:AX)</f>
        <v>27086.775280798458</v>
      </c>
      <c r="P105" s="617">
        <f>SUMIF('4.2 Program Budget 2028-2031'!$D:$D,$C105,'4.2 Program Budget 2028-2031'!AY:AY)</f>
        <v>49820.412388306802</v>
      </c>
      <c r="Q105" s="638">
        <f>SUMIF('4.2 Program Budget 2028-2031'!$D:$D,$C105,'4.2 Program Budget 2028-2031'!AZ:AZ)</f>
        <v>0</v>
      </c>
      <c r="R105" s="706"/>
      <c r="S105" s="706"/>
      <c r="T105" s="706"/>
    </row>
    <row r="106" spans="2:20" ht="15.6">
      <c r="B106" s="1282"/>
      <c r="C106" s="707" t="s">
        <v>32</v>
      </c>
      <c r="D106" s="1156">
        <f>+'7.3 PA PY budget_savings'!AS55</f>
        <v>3866538.4035</v>
      </c>
      <c r="E106" s="1166">
        <f t="shared" si="82"/>
        <v>0</v>
      </c>
      <c r="F106" s="1323">
        <f t="shared" ref="F106" si="89">F93</f>
        <v>0</v>
      </c>
      <c r="G106" s="1323">
        <f t="shared" si="84"/>
        <v>0</v>
      </c>
      <c r="H106" s="617">
        <f>+'7.3 PA PY budget_savings'!AT55</f>
        <v>0</v>
      </c>
      <c r="I106" s="617">
        <f>+'7.3 PA PY budget_savings'!AU55</f>
        <v>0</v>
      </c>
      <c r="J106" s="617">
        <f>+'7.3 PA PY budget_savings'!AV55</f>
        <v>0</v>
      </c>
      <c r="K106" s="617">
        <f>+'7.3 PA PY budget_savings'!AW55</f>
        <v>0</v>
      </c>
      <c r="L106" s="617">
        <f>+'7.3 PA PY budget_savings'!AX55</f>
        <v>0</v>
      </c>
      <c r="M106" s="617">
        <f>SUMIF('4.2 Program Budget 2028-2031'!$D:$D,$C106,'4.2 Program Budget 2028-2031'!AV:AV)</f>
        <v>0</v>
      </c>
      <c r="N106" s="617">
        <f>SUMIF('4.2 Program Budget 2028-2031'!$D:$D,$C106,'4.2 Program Budget 2028-2031'!AW:AW)</f>
        <v>0</v>
      </c>
      <c r="O106" s="617">
        <f>SUMIF('4.2 Program Budget 2028-2031'!$D:$D,$C106,'4.2 Program Budget 2028-2031'!AX:AX)</f>
        <v>0</v>
      </c>
      <c r="P106" s="617">
        <f>SUMIF('4.2 Program Budget 2028-2031'!$D:$D,$C106,'4.2 Program Budget 2028-2031'!AY:AY)</f>
        <v>0</v>
      </c>
      <c r="Q106" s="638">
        <f>SUMIF('4.2 Program Budget 2028-2031'!$D:$D,$C106,'4.2 Program Budget 2028-2031'!AZ:AZ)</f>
        <v>0</v>
      </c>
      <c r="R106" s="706"/>
      <c r="S106" s="706"/>
      <c r="T106" s="706"/>
    </row>
    <row r="107" spans="2:20" ht="15.6">
      <c r="B107" s="1282"/>
      <c r="C107" s="707" t="s">
        <v>34</v>
      </c>
      <c r="D107" s="1156">
        <f>+'7.3 PA PY budget_savings'!AS56</f>
        <v>583633.49780000001</v>
      </c>
      <c r="E107" s="1166">
        <f t="shared" si="82"/>
        <v>0</v>
      </c>
      <c r="F107" s="1323">
        <f t="shared" ref="F107" si="90">F94</f>
        <v>0</v>
      </c>
      <c r="G107" s="1323">
        <f t="shared" si="84"/>
        <v>0</v>
      </c>
      <c r="H107" s="617">
        <f>+'7.3 PA PY budget_savings'!AT56</f>
        <v>0</v>
      </c>
      <c r="I107" s="617">
        <f>+'7.3 PA PY budget_savings'!AU56</f>
        <v>0</v>
      </c>
      <c r="J107" s="617">
        <f>+'7.3 PA PY budget_savings'!AV56</f>
        <v>0</v>
      </c>
      <c r="K107" s="617">
        <f>+'7.3 PA PY budget_savings'!AW56</f>
        <v>0</v>
      </c>
      <c r="L107" s="617">
        <f>+'7.3 PA PY budget_savings'!AX56</f>
        <v>0</v>
      </c>
      <c r="M107" s="617">
        <f>SUMIF('4.2 Program Budget 2028-2031'!$D:$D,$C107,'4.2 Program Budget 2028-2031'!AV:AV)</f>
        <v>0</v>
      </c>
      <c r="N107" s="617">
        <f>SUMIF('4.2 Program Budget 2028-2031'!$D:$D,$C107,'4.2 Program Budget 2028-2031'!AW:AW)</f>
        <v>0</v>
      </c>
      <c r="O107" s="617">
        <f>SUMIF('4.2 Program Budget 2028-2031'!$D:$D,$C107,'4.2 Program Budget 2028-2031'!AX:AX)</f>
        <v>0</v>
      </c>
      <c r="P107" s="617">
        <f>SUMIF('4.2 Program Budget 2028-2031'!$D:$D,$C107,'4.2 Program Budget 2028-2031'!AY:AY)</f>
        <v>0</v>
      </c>
      <c r="Q107" s="638">
        <f>SUMIF('4.2 Program Budget 2028-2031'!$D:$D,$C107,'4.2 Program Budget 2028-2031'!AZ:AZ)</f>
        <v>0</v>
      </c>
      <c r="R107" s="706"/>
      <c r="S107" s="706"/>
      <c r="T107" s="706"/>
    </row>
    <row r="108" spans="2:20" ht="15.6">
      <c r="B108" s="1282"/>
      <c r="C108" s="707" t="s">
        <v>36</v>
      </c>
      <c r="D108" s="1156">
        <f>+'7.3 PA PY budget_savings'!AS57</f>
        <v>0</v>
      </c>
      <c r="E108" s="1166">
        <f t="shared" si="82"/>
        <v>0</v>
      </c>
      <c r="F108" s="1323">
        <f t="shared" ref="F108" si="91">F95</f>
        <v>0</v>
      </c>
      <c r="G108" s="1323">
        <f t="shared" si="84"/>
        <v>0</v>
      </c>
      <c r="H108" s="617">
        <f>+'7.3 PA PY budget_savings'!AT57</f>
        <v>0</v>
      </c>
      <c r="I108" s="617">
        <f>+'7.3 PA PY budget_savings'!AU57</f>
        <v>0</v>
      </c>
      <c r="J108" s="617">
        <f>+'7.3 PA PY budget_savings'!AV57</f>
        <v>0</v>
      </c>
      <c r="K108" s="617">
        <f>+'7.3 PA PY budget_savings'!AW57</f>
        <v>0</v>
      </c>
      <c r="L108" s="617">
        <f>+'7.3 PA PY budget_savings'!AX57</f>
        <v>0</v>
      </c>
      <c r="M108" s="617">
        <f>SUMIF('4.2 Program Budget 2028-2031'!$D:$D,$C108,'4.2 Program Budget 2028-2031'!AV:AV)</f>
        <v>0</v>
      </c>
      <c r="N108" s="617">
        <f>SUMIF('4.2 Program Budget 2028-2031'!$D:$D,$C108,'4.2 Program Budget 2028-2031'!AW:AW)</f>
        <v>0</v>
      </c>
      <c r="O108" s="617">
        <f>SUMIF('4.2 Program Budget 2028-2031'!$D:$D,$C108,'4.2 Program Budget 2028-2031'!AX:AX)</f>
        <v>0</v>
      </c>
      <c r="P108" s="617">
        <f>SUMIF('4.2 Program Budget 2028-2031'!$D:$D,$C108,'4.2 Program Budget 2028-2031'!AY:AY)</f>
        <v>0</v>
      </c>
      <c r="Q108" s="638">
        <f>SUMIF('4.2 Program Budget 2028-2031'!$D:$D,$C108,'4.2 Program Budget 2028-2031'!AZ:AZ)</f>
        <v>0</v>
      </c>
      <c r="R108" s="706"/>
      <c r="S108" s="706"/>
      <c r="T108" s="706"/>
    </row>
    <row r="109" spans="2:20" ht="15.6">
      <c r="B109" s="1282"/>
      <c r="C109" s="702" t="s">
        <v>28</v>
      </c>
      <c r="D109" s="1156">
        <f>+'7.3 PA PY budget_savings'!AS68</f>
        <v>4684499.6758000003</v>
      </c>
      <c r="E109" s="1166">
        <f t="shared" si="82"/>
        <v>225575626.77634573</v>
      </c>
      <c r="F109" s="1323">
        <f t="shared" ref="F109" si="92">F96</f>
        <v>1.520367608679811</v>
      </c>
      <c r="G109" s="1323">
        <f t="shared" si="84"/>
        <v>48.153622023372499</v>
      </c>
      <c r="H109" s="617">
        <f>+'7.3 PA PY budget_savings'!AT68</f>
        <v>308489194.74566972</v>
      </c>
      <c r="I109" s="617">
        <f>+'7.3 PA PY budget_savings'!AU68</f>
        <v>65134.938014101645</v>
      </c>
      <c r="J109" s="617">
        <f>+'7.3 PA PY budget_savings'!AV68</f>
        <v>2717926.5468375292</v>
      </c>
      <c r="K109" s="617">
        <f>+'7.3 PA PY budget_savings'!AW68</f>
        <v>43629.723679727955</v>
      </c>
      <c r="L109" s="617">
        <f>+'7.3 PA PY budget_savings'!AX68</f>
        <v>15899.870298999529</v>
      </c>
      <c r="M109" s="617">
        <f>SUMIF('4.2 Program Budget 2028-2031'!$D:$D,$C109,'4.2 Program Budget 2028-2031'!AV:AV)</f>
        <v>4625521293.6851721</v>
      </c>
      <c r="N109" s="617">
        <f>SUMIF('4.2 Program Budget 2028-2031'!$D:$D,$C109,'4.2 Program Budget 2028-2031'!AW:AW)</f>
        <v>45854163.018652454</v>
      </c>
      <c r="O109" s="617">
        <f>SUMIF('4.2 Program Budget 2028-2031'!$D:$D,$C109,'4.2 Program Budget 2028-2031'!AX:AX)</f>
        <v>754395.81012528902</v>
      </c>
      <c r="P109" s="617">
        <f>SUMIF('4.2 Program Budget 2028-2031'!$D:$D,$C109,'4.2 Program Budget 2028-2031'!AY:AY)</f>
        <v>268246.85365911666</v>
      </c>
      <c r="Q109" s="638">
        <f>SUMIF('4.2 Program Budget 2028-2031'!$D:$D,$C109,'4.2 Program Budget 2028-2031'!AZ:AZ)</f>
        <v>0</v>
      </c>
      <c r="R109" s="706"/>
      <c r="S109" s="706"/>
      <c r="T109" s="706"/>
    </row>
    <row r="110" spans="2:20" ht="16.2" thickBot="1">
      <c r="B110" s="1282"/>
      <c r="C110" s="708" t="s">
        <v>353</v>
      </c>
      <c r="D110" s="1156">
        <f>+'7.3 PA PY budget_savings'!AS61</f>
        <v>3437635.2399999998</v>
      </c>
      <c r="E110" s="1167"/>
      <c r="F110" s="1324"/>
      <c r="G110" s="1324"/>
      <c r="H110" s="690"/>
      <c r="I110" s="690"/>
      <c r="J110" s="690"/>
      <c r="K110" s="690"/>
      <c r="L110" s="690"/>
      <c r="M110" s="690"/>
      <c r="N110" s="690"/>
      <c r="O110" s="690"/>
      <c r="P110" s="690"/>
      <c r="Q110" s="691"/>
      <c r="R110" s="706"/>
      <c r="S110" s="706"/>
      <c r="T110" s="706"/>
    </row>
    <row r="111" spans="2:20" ht="16.95" customHeight="1" thickBot="1">
      <c r="B111" s="1278"/>
      <c r="C111" s="599" t="s">
        <v>484</v>
      </c>
      <c r="D111" s="1160">
        <f>SUBTOTAL(9,D100:D110)</f>
        <v>85940881.016129658</v>
      </c>
      <c r="E111" s="1160">
        <f t="shared" ref="E111" si="93">SUBTOTAL(9,E100:E110)</f>
        <v>311669185.81945056</v>
      </c>
      <c r="F111" s="1325">
        <f t="shared" ref="F111:G112" si="94">F98</f>
        <v>1.2718347986715011</v>
      </c>
      <c r="G111" s="1325">
        <f t="shared" si="94"/>
        <v>3.680202923899436</v>
      </c>
      <c r="H111" s="618">
        <f t="shared" ref="H111" si="95">SUBTOTAL(9,H100:H110)</f>
        <v>430115308.38967055</v>
      </c>
      <c r="I111" s="618">
        <f t="shared" ref="I111" si="96">SUBTOTAL(9,I100:I110)</f>
        <v>84928.233720564487</v>
      </c>
      <c r="J111" s="618">
        <f t="shared" ref="J111:K111" si="97">SUBTOTAL(9,J100:J110)</f>
        <v>6660098.3186526727</v>
      </c>
      <c r="K111" s="618">
        <f t="shared" si="97"/>
        <v>66218.177889926767</v>
      </c>
      <c r="L111" s="618">
        <f t="shared" ref="L111:P111" si="98">SUBTOTAL(9,L100:L110)</f>
        <v>39692.906521404533</v>
      </c>
      <c r="M111" s="618">
        <f t="shared" si="98"/>
        <v>5448478771.6629286</v>
      </c>
      <c r="N111" s="618">
        <f t="shared" si="98"/>
        <v>79792960.126474187</v>
      </c>
      <c r="O111" s="618">
        <f t="shared" si="98"/>
        <v>884630.19464171317</v>
      </c>
      <c r="P111" s="618">
        <f t="shared" si="98"/>
        <v>476819.08560275892</v>
      </c>
      <c r="Q111" s="640">
        <f t="shared" ref="Q111" si="99">SUBTOTAL(9,Q100:Q110)</f>
        <v>0</v>
      </c>
    </row>
    <row r="112" spans="2:20" ht="16.2" thickBot="1">
      <c r="B112" s="1067"/>
      <c r="C112" s="599" t="s">
        <v>1942</v>
      </c>
      <c r="D112" s="1160">
        <f>SUBTOTAL(9,D100:D108,D110)</f>
        <v>81256381.340329662</v>
      </c>
      <c r="E112" s="1160">
        <f>SUBTOTAL(9,E100:E108,E110)</f>
        <v>86093559.043104842</v>
      </c>
      <c r="F112" s="1326">
        <f t="shared" si="94"/>
        <v>0.92347248963780504</v>
      </c>
      <c r="G112" s="1326">
        <f t="shared" si="94"/>
        <v>1.127224027069291</v>
      </c>
      <c r="H112" s="618">
        <f t="shared" ref="H112:Q112" si="100">SUBTOTAL(9,H100:H108,H110)</f>
        <v>121626113.64400084</v>
      </c>
      <c r="I112" s="618">
        <f t="shared" si="100"/>
        <v>19793.295706462835</v>
      </c>
      <c r="J112" s="618">
        <f t="shared" si="100"/>
        <v>3942171.771815144</v>
      </c>
      <c r="K112" s="618">
        <f t="shared" si="100"/>
        <v>22588.454210198805</v>
      </c>
      <c r="L112" s="618">
        <f t="shared" si="100"/>
        <v>23793.036222405004</v>
      </c>
      <c r="M112" s="618">
        <f t="shared" si="100"/>
        <v>822957477.9777565</v>
      </c>
      <c r="N112" s="618">
        <f t="shared" si="100"/>
        <v>33938797.107821733</v>
      </c>
      <c r="O112" s="618">
        <f t="shared" si="100"/>
        <v>130234.38451642412</v>
      </c>
      <c r="P112" s="618">
        <f t="shared" si="100"/>
        <v>208572.23194364223</v>
      </c>
      <c r="Q112" s="640">
        <f t="shared" si="100"/>
        <v>0</v>
      </c>
    </row>
    <row r="113" spans="2:17" ht="15" thickBot="1">
      <c r="B113" s="570" t="s">
        <v>485</v>
      </c>
      <c r="C113" s="600"/>
      <c r="D113" s="1161">
        <f>SUBTOTAL(9,D9:D111)</f>
        <v>675923230.08316493</v>
      </c>
      <c r="E113" s="1161">
        <f t="shared" ref="E113:J113" si="101">SUBTOTAL(9,E9:E111)</f>
        <v>2532862210.0578904</v>
      </c>
      <c r="F113" s="1328">
        <v>1.2804157090982733</v>
      </c>
      <c r="G113" s="1328">
        <v>3.802815130622796</v>
      </c>
      <c r="H113" s="619">
        <f t="shared" si="101"/>
        <v>3643511834.3750052</v>
      </c>
      <c r="I113" s="619">
        <f t="shared" si="101"/>
        <v>712215.49206221569</v>
      </c>
      <c r="J113" s="619">
        <f t="shared" si="101"/>
        <v>55146704.710800245</v>
      </c>
      <c r="K113" s="619">
        <f t="shared" ref="K113:L113" si="102">SUBTOTAL(9,K9:K111)</f>
        <v>537928.29222655133</v>
      </c>
      <c r="L113" s="619">
        <f t="shared" si="102"/>
        <v>328513.74008006853</v>
      </c>
      <c r="M113" s="619">
        <f t="shared" ref="M113:P113" si="103">SUBTOTAL(9,M9:M111)</f>
        <v>46221594569.714554</v>
      </c>
      <c r="N113" s="619">
        <f t="shared" si="103"/>
        <v>662158203.36052656</v>
      </c>
      <c r="O113" s="619">
        <f t="shared" si="103"/>
        <v>7410657.2562401332</v>
      </c>
      <c r="P113" s="619">
        <f t="shared" si="103"/>
        <v>3954416.3526862753</v>
      </c>
      <c r="Q113" s="641">
        <f t="shared" ref="Q113" si="104">SUBTOTAL(9,Q9:Q111)</f>
        <v>0</v>
      </c>
    </row>
    <row r="114" spans="2:17" ht="15" thickBot="1">
      <c r="B114" s="570" t="s">
        <v>1943</v>
      </c>
      <c r="C114" s="600"/>
      <c r="D114" s="1161">
        <f>+D113-D109-D96-D83-D70-D57-D44-D31-D18</f>
        <v>638694575.48786521</v>
      </c>
      <c r="E114" s="1161">
        <f>+E113-E109-E96-E83-E70-E57-E44-E31-E18</f>
        <v>651832227.87569785</v>
      </c>
      <c r="F114" s="1329">
        <f>+'7.1 PA Budget 8 Yr Summary-Seg'!F57</f>
        <v>0.86221732342976332</v>
      </c>
      <c r="G114" s="1329">
        <f>+'7.1 PA Budget 8 Yr Summary-Seg'!G57</f>
        <v>1.0413744749937501</v>
      </c>
      <c r="H114" s="619">
        <f t="shared" ref="H114:Q114" si="105">+H113-H109-H96-H83-H70-H57-H44-H31-H18</f>
        <v>960618379.75115061</v>
      </c>
      <c r="I114" s="619">
        <f t="shared" si="105"/>
        <v>156052.45911507422</v>
      </c>
      <c r="J114" s="619">
        <f t="shared" si="105"/>
        <v>30696440.718965299</v>
      </c>
      <c r="K114" s="619">
        <f t="shared" si="105"/>
        <v>170327.63952733722</v>
      </c>
      <c r="L114" s="619">
        <f t="shared" si="105"/>
        <v>185479.69572783425</v>
      </c>
      <c r="M114" s="619">
        <f t="shared" si="105"/>
        <v>6562947164.9940062</v>
      </c>
      <c r="N114" s="619">
        <f t="shared" si="105"/>
        <v>263375998.26521516</v>
      </c>
      <c r="O114" s="619">
        <f t="shared" si="105"/>
        <v>1031194.470239056</v>
      </c>
      <c r="P114" s="619">
        <f t="shared" si="105"/>
        <v>1621540.4528787045</v>
      </c>
      <c r="Q114" s="641">
        <f t="shared" si="105"/>
        <v>0</v>
      </c>
    </row>
    <row r="116" spans="2:17" ht="15.6" customHeight="1">
      <c r="B116" s="1274" t="s">
        <v>486</v>
      </c>
      <c r="C116" s="702" t="s">
        <v>17</v>
      </c>
      <c r="D116" s="1168">
        <f t="shared" ref="D116:D126" si="106">D9+D22+D35+D48</f>
        <v>87777972.348627433</v>
      </c>
      <c r="E116" s="1169">
        <f t="shared" ref="E116:E125" si="107">+E9+E22+E35+E48</f>
        <v>95025913.609740213</v>
      </c>
      <c r="F116" s="1330">
        <v>0.91810404713780802</v>
      </c>
      <c r="G116" s="1330">
        <v>1.0307750488320779</v>
      </c>
      <c r="H116" s="681">
        <f t="shared" ref="H116:Q116" si="108">H9+H22+H35+H48</f>
        <v>228645175.06474864</v>
      </c>
      <c r="I116" s="681">
        <f t="shared" si="108"/>
        <v>44135.617244465597</v>
      </c>
      <c r="J116" s="681">
        <f t="shared" si="108"/>
        <v>7873709.5584787987</v>
      </c>
      <c r="K116" s="681">
        <f t="shared" si="108"/>
        <v>44347.8731281863</v>
      </c>
      <c r="L116" s="681">
        <f t="shared" si="108"/>
        <v>48876.112351664924</v>
      </c>
      <c r="M116" s="681">
        <f t="shared" si="108"/>
        <v>846697389.9453733</v>
      </c>
      <c r="N116" s="681">
        <f t="shared" si="108"/>
        <v>43170032.513669632</v>
      </c>
      <c r="O116" s="681">
        <f t="shared" si="108"/>
        <v>123342.21862779607</v>
      </c>
      <c r="P116" s="681">
        <f t="shared" si="108"/>
        <v>291561.67119884881</v>
      </c>
      <c r="Q116" s="681">
        <f t="shared" si="108"/>
        <v>0</v>
      </c>
    </row>
    <row r="117" spans="2:17">
      <c r="B117" s="1274"/>
      <c r="C117" s="702" t="s">
        <v>22</v>
      </c>
      <c r="D117" s="1168">
        <f t="shared" si="106"/>
        <v>98942803.250668421</v>
      </c>
      <c r="E117" s="1169">
        <f t="shared" si="107"/>
        <v>96262047.506415218</v>
      </c>
      <c r="F117" s="1330">
        <v>0.717323742165072</v>
      </c>
      <c r="G117" s="1330">
        <v>0.87060887439618695</v>
      </c>
      <c r="H117" s="681">
        <f t="shared" ref="H117:Q117" si="109">H10+H23+H36+H49</f>
        <v>133817902.89757822</v>
      </c>
      <c r="I117" s="681">
        <f t="shared" si="109"/>
        <v>15493.153671100092</v>
      </c>
      <c r="J117" s="681">
        <f t="shared" si="109"/>
        <v>3019517.8467109478</v>
      </c>
      <c r="K117" s="681">
        <f t="shared" si="109"/>
        <v>20249.919536432149</v>
      </c>
      <c r="L117" s="681">
        <f t="shared" si="109"/>
        <v>17829.460061436548</v>
      </c>
      <c r="M117" s="681">
        <f t="shared" si="109"/>
        <v>1149514444.9807904</v>
      </c>
      <c r="N117" s="681">
        <f t="shared" si="109"/>
        <v>36347969.628808096</v>
      </c>
      <c r="O117" s="681">
        <f t="shared" si="109"/>
        <v>181208.94544457213</v>
      </c>
      <c r="P117" s="681">
        <f t="shared" si="109"/>
        <v>214288.42891030217</v>
      </c>
      <c r="Q117" s="681">
        <f t="shared" si="109"/>
        <v>0</v>
      </c>
    </row>
    <row r="118" spans="2:17">
      <c r="B118" s="1274"/>
      <c r="C118" s="702" t="s">
        <v>25</v>
      </c>
      <c r="D118" s="1168">
        <f t="shared" si="106"/>
        <v>23174954.484292883</v>
      </c>
      <c r="E118" s="1169">
        <f t="shared" si="107"/>
        <v>43360696.662026875</v>
      </c>
      <c r="F118" s="1330">
        <v>1.3341950701726852</v>
      </c>
      <c r="G118" s="1330">
        <v>1.8948449457532486</v>
      </c>
      <c r="H118" s="681">
        <f t="shared" ref="H118:Q118" si="110">H11+H24+H37+H50</f>
        <v>44316137.75306198</v>
      </c>
      <c r="I118" s="681">
        <f t="shared" si="110"/>
        <v>5584.0782490666043</v>
      </c>
      <c r="J118" s="681">
        <f t="shared" si="110"/>
        <v>1373900.5210013287</v>
      </c>
      <c r="K118" s="681">
        <f t="shared" si="110"/>
        <v>5629.2268294590858</v>
      </c>
      <c r="L118" s="681">
        <f t="shared" si="110"/>
        <v>8037.3180478577724</v>
      </c>
      <c r="M118" s="681">
        <f t="shared" si="110"/>
        <v>477968515.55849671</v>
      </c>
      <c r="N118" s="681">
        <f t="shared" si="110"/>
        <v>16941675.09806893</v>
      </c>
      <c r="O118" s="681">
        <f t="shared" si="110"/>
        <v>70640.612019208289</v>
      </c>
      <c r="P118" s="681">
        <f t="shared" si="110"/>
        <v>99108.799323703235</v>
      </c>
      <c r="Q118" s="681">
        <f t="shared" si="110"/>
        <v>0</v>
      </c>
    </row>
    <row r="119" spans="2:17">
      <c r="B119" s="1274"/>
      <c r="C119" s="702" t="s">
        <v>27</v>
      </c>
      <c r="D119" s="1168">
        <f t="shared" si="106"/>
        <v>4866969.5535406731</v>
      </c>
      <c r="E119" s="1169">
        <f t="shared" si="107"/>
        <v>6384676.2604903877</v>
      </c>
      <c r="F119" s="1330">
        <v>0.84207931880527775</v>
      </c>
      <c r="G119" s="1330">
        <v>1.212767383589529</v>
      </c>
      <c r="H119" s="681">
        <f t="shared" ref="H119:Q119" si="111">H12+H25+H38+H51</f>
        <v>4284364.89152468</v>
      </c>
      <c r="I119" s="681">
        <f t="shared" si="111"/>
        <v>803.27255935233381</v>
      </c>
      <c r="J119" s="681">
        <f t="shared" si="111"/>
        <v>191081.68423582148</v>
      </c>
      <c r="K119" s="681">
        <f t="shared" si="111"/>
        <v>666.43918320024511</v>
      </c>
      <c r="L119" s="681">
        <f t="shared" si="111"/>
        <v>1117.8278527795558</v>
      </c>
      <c r="M119" s="681">
        <f t="shared" si="111"/>
        <v>64265473.372870207</v>
      </c>
      <c r="N119" s="681">
        <f t="shared" si="111"/>
        <v>2866225.2635373222</v>
      </c>
      <c r="O119" s="681">
        <f t="shared" si="111"/>
        <v>11966.455600104178</v>
      </c>
      <c r="P119" s="681">
        <f t="shared" si="111"/>
        <v>16767.41779169334</v>
      </c>
      <c r="Q119" s="681">
        <f t="shared" si="111"/>
        <v>0</v>
      </c>
    </row>
    <row r="120" spans="2:17">
      <c r="B120" s="1274"/>
      <c r="C120" s="702" t="s">
        <v>29</v>
      </c>
      <c r="D120" s="1168">
        <f t="shared" si="106"/>
        <v>14480772.224100001</v>
      </c>
      <c r="E120" s="1169">
        <f t="shared" si="107"/>
        <v>0</v>
      </c>
      <c r="F120" s="1330">
        <v>0</v>
      </c>
      <c r="G120" s="1330">
        <v>0</v>
      </c>
      <c r="H120" s="681">
        <f t="shared" ref="H120:Q120" si="112">H13+H26+H39+H52</f>
        <v>0</v>
      </c>
      <c r="I120" s="681">
        <f t="shared" si="112"/>
        <v>0</v>
      </c>
      <c r="J120" s="681">
        <f t="shared" si="112"/>
        <v>0</v>
      </c>
      <c r="K120" s="681">
        <f t="shared" si="112"/>
        <v>0</v>
      </c>
      <c r="L120" s="681">
        <f t="shared" si="112"/>
        <v>0</v>
      </c>
      <c r="M120" s="681">
        <f t="shared" si="112"/>
        <v>0</v>
      </c>
      <c r="N120" s="681">
        <f t="shared" si="112"/>
        <v>0</v>
      </c>
      <c r="O120" s="681">
        <f t="shared" si="112"/>
        <v>0</v>
      </c>
      <c r="P120" s="681">
        <f t="shared" si="112"/>
        <v>0</v>
      </c>
      <c r="Q120" s="681">
        <f t="shared" si="112"/>
        <v>0</v>
      </c>
    </row>
    <row r="121" spans="2:17">
      <c r="B121" s="1274"/>
      <c r="C121" s="702" t="s">
        <v>30</v>
      </c>
      <c r="D121" s="1168">
        <f t="shared" si="106"/>
        <v>53578592.514216937</v>
      </c>
      <c r="E121" s="1169">
        <f t="shared" si="107"/>
        <v>66424657.66460523</v>
      </c>
      <c r="F121" s="1330">
        <v>0.94855309147844447</v>
      </c>
      <c r="G121" s="1330">
        <v>1.2555202097573126</v>
      </c>
      <c r="H121" s="681">
        <f t="shared" ref="H121:Q121" si="113">H14+H27+H40+H53</f>
        <v>63050344.568234131</v>
      </c>
      <c r="I121" s="681">
        <f t="shared" si="113"/>
        <v>10863.154565238114</v>
      </c>
      <c r="J121" s="681">
        <f t="shared" si="113"/>
        <v>2469544.0212778314</v>
      </c>
      <c r="K121" s="681">
        <f t="shared" si="113"/>
        <v>9080.3640092640453</v>
      </c>
      <c r="L121" s="681">
        <f t="shared" si="113"/>
        <v>14446.832524475314</v>
      </c>
      <c r="M121" s="681">
        <f t="shared" si="113"/>
        <v>732671429.22544312</v>
      </c>
      <c r="N121" s="681">
        <f t="shared" si="113"/>
        <v>28294907.329844154</v>
      </c>
      <c r="O121" s="681">
        <f t="shared" si="113"/>
        <v>123098.70048167952</v>
      </c>
      <c r="P121" s="681">
        <f t="shared" si="113"/>
        <v>165525.2078795883</v>
      </c>
      <c r="Q121" s="681">
        <f t="shared" si="113"/>
        <v>0</v>
      </c>
    </row>
    <row r="122" spans="2:17">
      <c r="B122" s="1274"/>
      <c r="C122" s="702" t="s">
        <v>32</v>
      </c>
      <c r="D122" s="1168">
        <f t="shared" si="106"/>
        <v>15218583.2103</v>
      </c>
      <c r="E122" s="1169">
        <f t="shared" si="107"/>
        <v>0</v>
      </c>
      <c r="F122" s="1330">
        <v>0</v>
      </c>
      <c r="G122" s="1330">
        <v>0</v>
      </c>
      <c r="H122" s="681">
        <f t="shared" ref="H122:Q122" si="114">H15+H28+H41+H54</f>
        <v>0</v>
      </c>
      <c r="I122" s="681">
        <f t="shared" si="114"/>
        <v>0</v>
      </c>
      <c r="J122" s="681">
        <f t="shared" si="114"/>
        <v>0</v>
      </c>
      <c r="K122" s="681">
        <f t="shared" si="114"/>
        <v>0</v>
      </c>
      <c r="L122" s="681">
        <f t="shared" si="114"/>
        <v>0</v>
      </c>
      <c r="M122" s="681">
        <f t="shared" si="114"/>
        <v>0</v>
      </c>
      <c r="N122" s="681">
        <f t="shared" si="114"/>
        <v>0</v>
      </c>
      <c r="O122" s="681">
        <f t="shared" si="114"/>
        <v>0</v>
      </c>
      <c r="P122" s="681">
        <f t="shared" si="114"/>
        <v>0</v>
      </c>
      <c r="Q122" s="681">
        <f t="shared" si="114"/>
        <v>0</v>
      </c>
    </row>
    <row r="123" spans="2:17">
      <c r="B123" s="1274"/>
      <c r="C123" s="702" t="s">
        <v>34</v>
      </c>
      <c r="D123" s="1168">
        <f t="shared" si="106"/>
        <v>2342014.3007999999</v>
      </c>
      <c r="E123" s="1169">
        <f t="shared" si="107"/>
        <v>0</v>
      </c>
      <c r="F123" s="1330">
        <v>0</v>
      </c>
      <c r="G123" s="1330">
        <v>0</v>
      </c>
      <c r="H123" s="681">
        <f t="shared" ref="H123:Q123" si="115">H16+H29+H42+H55</f>
        <v>0</v>
      </c>
      <c r="I123" s="681">
        <f t="shared" si="115"/>
        <v>0</v>
      </c>
      <c r="J123" s="681">
        <f t="shared" si="115"/>
        <v>0</v>
      </c>
      <c r="K123" s="681">
        <f t="shared" si="115"/>
        <v>0</v>
      </c>
      <c r="L123" s="681">
        <f t="shared" si="115"/>
        <v>0</v>
      </c>
      <c r="M123" s="681">
        <f t="shared" si="115"/>
        <v>0</v>
      </c>
      <c r="N123" s="681">
        <f t="shared" si="115"/>
        <v>0</v>
      </c>
      <c r="O123" s="681">
        <f t="shared" si="115"/>
        <v>0</v>
      </c>
      <c r="P123" s="681">
        <f t="shared" si="115"/>
        <v>0</v>
      </c>
      <c r="Q123" s="681">
        <f t="shared" si="115"/>
        <v>0</v>
      </c>
    </row>
    <row r="124" spans="2:17">
      <c r="B124" s="1274"/>
      <c r="C124" s="702" t="s">
        <v>36</v>
      </c>
      <c r="D124" s="1168">
        <f t="shared" si="106"/>
        <v>0</v>
      </c>
      <c r="E124" s="1169">
        <f t="shared" si="107"/>
        <v>0</v>
      </c>
      <c r="F124" s="1330"/>
      <c r="G124" s="1330"/>
      <c r="H124" s="681">
        <f t="shared" ref="H124:Q124" si="116">H17+H30+H43+H56</f>
        <v>0</v>
      </c>
      <c r="I124" s="681">
        <f t="shared" si="116"/>
        <v>0</v>
      </c>
      <c r="J124" s="681">
        <f t="shared" si="116"/>
        <v>0</v>
      </c>
      <c r="K124" s="681">
        <f t="shared" si="116"/>
        <v>0</v>
      </c>
      <c r="L124" s="681">
        <f t="shared" si="116"/>
        <v>0</v>
      </c>
      <c r="M124" s="681">
        <f t="shared" si="116"/>
        <v>0</v>
      </c>
      <c r="N124" s="681">
        <f t="shared" si="116"/>
        <v>0</v>
      </c>
      <c r="O124" s="681">
        <f t="shared" si="116"/>
        <v>0</v>
      </c>
      <c r="P124" s="681">
        <f t="shared" si="116"/>
        <v>0</v>
      </c>
      <c r="Q124" s="681">
        <f t="shared" si="116"/>
        <v>0</v>
      </c>
    </row>
    <row r="125" spans="2:17">
      <c r="B125" s="1274"/>
      <c r="C125" s="702" t="s">
        <v>28</v>
      </c>
      <c r="D125" s="1168">
        <f t="shared" si="106"/>
        <v>18490655.892099999</v>
      </c>
      <c r="E125" s="1169">
        <f t="shared" si="107"/>
        <v>978727475.07680976</v>
      </c>
      <c r="F125" s="1330">
        <v>1.5606788967657357</v>
      </c>
      <c r="G125" s="1330">
        <v>52.930922553713771</v>
      </c>
      <c r="H125" s="681">
        <f t="shared" ref="H125:Q125" si="117">H18+H31+H44+H57</f>
        <v>1448936675.6411753</v>
      </c>
      <c r="I125" s="681">
        <f t="shared" si="117"/>
        <v>295623.28089073475</v>
      </c>
      <c r="J125" s="681">
        <f t="shared" si="117"/>
        <v>13578557.804484814</v>
      </c>
      <c r="K125" s="681">
        <f t="shared" si="117"/>
        <v>193081.75798030241</v>
      </c>
      <c r="L125" s="681">
        <f t="shared" si="117"/>
        <v>79434.563156236109</v>
      </c>
      <c r="M125" s="681">
        <f t="shared" si="117"/>
        <v>21156562229.979855</v>
      </c>
      <c r="N125" s="681">
        <f t="shared" si="117"/>
        <v>215365553.02070165</v>
      </c>
      <c r="O125" s="681">
        <f t="shared" si="117"/>
        <v>3361879.5454999194</v>
      </c>
      <c r="P125" s="681">
        <f t="shared" si="117"/>
        <v>1259888.4851711043</v>
      </c>
      <c r="Q125" s="681">
        <f t="shared" si="117"/>
        <v>0</v>
      </c>
    </row>
    <row r="126" spans="2:17" ht="15.6">
      <c r="B126" s="1274"/>
      <c r="C126" s="702" t="s">
        <v>353</v>
      </c>
      <c r="D126" s="1168">
        <f t="shared" si="106"/>
        <v>13286388.24</v>
      </c>
      <c r="E126" s="1167"/>
      <c r="F126" s="1324"/>
      <c r="G126" s="1324"/>
      <c r="H126" s="690"/>
      <c r="I126" s="690"/>
      <c r="J126" s="690"/>
      <c r="K126" s="690"/>
      <c r="L126" s="690"/>
      <c r="M126" s="690"/>
      <c r="N126" s="690"/>
      <c r="O126" s="690"/>
      <c r="P126" s="690"/>
      <c r="Q126" s="691"/>
    </row>
    <row r="127" spans="2:17">
      <c r="B127" s="1274"/>
      <c r="C127" s="679" t="s">
        <v>484</v>
      </c>
      <c r="D127" s="1164">
        <f>SUBTOTAL(9,D9:D59)</f>
        <v>332159706.01864642</v>
      </c>
      <c r="E127" s="1164">
        <f>SUBTOTAL(9,E9:E59)</f>
        <v>1286185466.7800877</v>
      </c>
      <c r="F127" s="1331">
        <v>1.2808809549164824</v>
      </c>
      <c r="G127" s="1331">
        <v>3.9054527824194945</v>
      </c>
      <c r="H127" s="680">
        <f t="shared" ref="H127:Q127" si="118">SUBTOTAL(9,H9:H59)</f>
        <v>1923050600.8163233</v>
      </c>
      <c r="I127" s="680">
        <f t="shared" si="118"/>
        <v>372502.55717995757</v>
      </c>
      <c r="J127" s="680">
        <f t="shared" si="118"/>
        <v>28506311.436189547</v>
      </c>
      <c r="K127" s="680">
        <f t="shared" si="118"/>
        <v>273055.58066684421</v>
      </c>
      <c r="L127" s="680">
        <f t="shared" si="118"/>
        <v>169742.11399445022</v>
      </c>
      <c r="M127" s="680">
        <f t="shared" si="118"/>
        <v>24427679483.062832</v>
      </c>
      <c r="N127" s="680">
        <f t="shared" si="118"/>
        <v>342986362.85462981</v>
      </c>
      <c r="O127" s="680">
        <f t="shared" si="118"/>
        <v>3872136.4776732801</v>
      </c>
      <c r="P127" s="680">
        <f t="shared" si="118"/>
        <v>2047140.0102752398</v>
      </c>
      <c r="Q127" s="680">
        <f t="shared" si="118"/>
        <v>0</v>
      </c>
    </row>
    <row r="128" spans="2:17">
      <c r="D128" s="1170" t="str">
        <f t="shared" ref="D128:Q128" si="119">IF(D127=(D20+D33+D46+D59),"QC ok","BAD")</f>
        <v>QC ok</v>
      </c>
      <c r="E128" s="1170" t="str">
        <f t="shared" si="119"/>
        <v>QC ok</v>
      </c>
      <c r="F128" s="1332" t="str">
        <f t="shared" si="119"/>
        <v>BAD</v>
      </c>
      <c r="G128" s="1332" t="str">
        <f t="shared" si="119"/>
        <v>BAD</v>
      </c>
      <c r="H128" s="676" t="str">
        <f t="shared" si="119"/>
        <v>QC ok</v>
      </c>
      <c r="I128" s="676" t="str">
        <f t="shared" si="119"/>
        <v>QC ok</v>
      </c>
      <c r="J128" s="676" t="str">
        <f t="shared" si="119"/>
        <v>QC ok</v>
      </c>
      <c r="K128" s="676" t="str">
        <f t="shared" si="119"/>
        <v>QC ok</v>
      </c>
      <c r="L128" s="676" t="str">
        <f t="shared" si="119"/>
        <v>QC ok</v>
      </c>
      <c r="M128" s="676" t="str">
        <f t="shared" si="119"/>
        <v>QC ok</v>
      </c>
      <c r="N128" s="676" t="str">
        <f t="shared" si="119"/>
        <v>QC ok</v>
      </c>
      <c r="O128" s="676" t="str">
        <f t="shared" si="119"/>
        <v>QC ok</v>
      </c>
      <c r="P128" s="676" t="str">
        <f t="shared" si="119"/>
        <v>QC ok</v>
      </c>
      <c r="Q128" s="676" t="str">
        <f t="shared" si="119"/>
        <v>QC ok</v>
      </c>
    </row>
    <row r="131" spans="2:2">
      <c r="B131" s="755"/>
    </row>
    <row r="132" spans="2:2">
      <c r="B132" s="1176" t="s">
        <v>1994</v>
      </c>
    </row>
  </sheetData>
  <mergeCells count="11">
    <mergeCell ref="B116:B127"/>
    <mergeCell ref="B100:B111"/>
    <mergeCell ref="B48:B59"/>
    <mergeCell ref="B61:B72"/>
    <mergeCell ref="B74:B85"/>
    <mergeCell ref="B87:B98"/>
    <mergeCell ref="B22:B33"/>
    <mergeCell ref="B35:B46"/>
    <mergeCell ref="B5:J5"/>
    <mergeCell ref="B6:J6"/>
    <mergeCell ref="B9:B20"/>
  </mergeCells>
  <phoneticPr fontId="215" type="noConversion"/>
  <pageMargins left="0.7" right="0.7" top="0.75" bottom="0.75" header="0.3" footer="0.3"/>
  <pageSetup scale="33" orientation="portrait" r:id="rId1"/>
  <headerFooter>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10941-D433-4294-9828-E6A6C78018D2}">
  <sheetPr codeName="Sheet12">
    <pageSetUpPr fitToPage="1"/>
  </sheetPr>
  <dimension ref="A1:BE102"/>
  <sheetViews>
    <sheetView showGridLines="0" zoomScaleNormal="100" workbookViewId="0">
      <pane xSplit="2" ySplit="5" topLeftCell="C6" activePane="bottomRight" state="frozen"/>
      <selection pane="topRight"/>
      <selection pane="bottomLeft"/>
      <selection pane="bottomRight"/>
    </sheetView>
  </sheetViews>
  <sheetFormatPr defaultColWidth="8.09765625" defaultRowHeight="15.6"/>
  <cols>
    <col min="1" max="1" width="13.09765625" style="163" customWidth="1"/>
    <col min="2" max="2" width="39.59765625" style="163" customWidth="1"/>
    <col min="3" max="3" width="25.59765625" style="163" customWidth="1"/>
    <col min="4" max="4" width="13.09765625" style="164" customWidth="1"/>
    <col min="5" max="5" width="11.09765625" style="163" customWidth="1"/>
    <col min="6" max="6" width="14.09765625" style="163" customWidth="1"/>
    <col min="7" max="8" width="11.09765625" style="163" customWidth="1"/>
    <col min="9" max="9" width="25.59765625" style="163" customWidth="1"/>
    <col min="10" max="10" width="13.09765625" style="164" customWidth="1"/>
    <col min="11" max="11" width="11.09765625" style="163" customWidth="1"/>
    <col min="12" max="12" width="14.09765625" style="163" customWidth="1"/>
    <col min="13" max="14" width="11.09765625" style="163" customWidth="1"/>
    <col min="15" max="15" width="25.59765625" style="163" customWidth="1"/>
    <col min="16" max="16" width="13.09765625" style="164" customWidth="1"/>
    <col min="17" max="17" width="11.09765625" style="163" customWidth="1"/>
    <col min="18" max="18" width="14.09765625" style="163" customWidth="1"/>
    <col min="19" max="20" width="11.09765625" style="163" customWidth="1"/>
    <col min="21" max="21" width="25.59765625" style="163" customWidth="1"/>
    <col min="22" max="22" width="13.09765625" style="164" customWidth="1"/>
    <col min="23" max="23" width="11.09765625" style="163" customWidth="1"/>
    <col min="24" max="24" width="14.09765625" style="163" customWidth="1"/>
    <col min="25" max="26" width="11.09765625" style="163" customWidth="1"/>
    <col min="27" max="27" width="25.59765625" style="163" customWidth="1"/>
    <col min="28" max="28" width="13.09765625" style="164" customWidth="1"/>
    <col min="29" max="29" width="11.09765625" style="163" customWidth="1"/>
    <col min="30" max="30" width="14.09765625" style="163" customWidth="1"/>
    <col min="31" max="32" width="11.09765625" style="163" customWidth="1"/>
    <col min="33" max="33" width="25.59765625" style="163" customWidth="1"/>
    <col min="34" max="34" width="13.09765625" style="164" customWidth="1"/>
    <col min="35" max="35" width="11.09765625" style="163" customWidth="1"/>
    <col min="36" max="36" width="14.09765625" style="163" customWidth="1"/>
    <col min="37" max="38" width="11.09765625" style="163" customWidth="1"/>
    <col min="39" max="39" width="25.59765625" style="163" customWidth="1"/>
    <col min="40" max="40" width="13.09765625" style="164" customWidth="1"/>
    <col min="41" max="41" width="11.09765625" style="163" customWidth="1"/>
    <col min="42" max="42" width="14.09765625" style="163" customWidth="1"/>
    <col min="43" max="44" width="11.09765625" style="163" customWidth="1"/>
    <col min="45" max="45" width="25.59765625" style="163" customWidth="1"/>
    <col min="46" max="46" width="13.09765625" style="164" customWidth="1"/>
    <col min="47" max="47" width="11.09765625" style="163" customWidth="1"/>
    <col min="48" max="48" width="14.09765625" style="163" customWidth="1"/>
    <col min="49" max="50" width="11.09765625" style="163" customWidth="1"/>
    <col min="51" max="51" width="2.09765625" style="163" customWidth="1"/>
    <col min="52" max="52" width="255.59765625" style="165" bestFit="1" customWidth="1"/>
    <col min="53" max="53" width="12.59765625" style="163" customWidth="1"/>
    <col min="54" max="54" width="19.59765625" style="166" bestFit="1" customWidth="1"/>
    <col min="55" max="55" width="11.09765625" style="163" customWidth="1"/>
    <col min="56" max="56" width="21.09765625" style="163" bestFit="1" customWidth="1"/>
    <col min="57" max="57" width="11.5" style="163" bestFit="1" customWidth="1"/>
    <col min="58" max="16384" width="8.09765625" style="163"/>
  </cols>
  <sheetData>
    <row r="1" spans="1:57">
      <c r="A1" s="20" t="s">
        <v>98</v>
      </c>
      <c r="B1" s="411" t="str">
        <f>PA_NAME</f>
        <v>San Diego Gas &amp; Electric Co</v>
      </c>
    </row>
    <row r="2" spans="1:57">
      <c r="A2" s="20" t="s">
        <v>99</v>
      </c>
      <c r="B2" s="411" t="str">
        <f>RPT_YEAR</f>
        <v>2024-2031</v>
      </c>
    </row>
    <row r="3" spans="1:57" ht="16.2" thickBot="1">
      <c r="A3" s="527" t="s">
        <v>489</v>
      </c>
      <c r="B3" s="527"/>
      <c r="C3" s="625" t="s">
        <v>490</v>
      </c>
      <c r="D3" s="527"/>
    </row>
    <row r="4" spans="1:57" ht="15" customHeight="1" thickTop="1">
      <c r="C4" s="167"/>
      <c r="D4" s="1288" t="s">
        <v>491</v>
      </c>
      <c r="E4" s="1289"/>
      <c r="F4" s="1289"/>
      <c r="G4" s="1289"/>
      <c r="H4" s="1290"/>
      <c r="I4" s="167"/>
      <c r="J4" s="1288" t="s">
        <v>492</v>
      </c>
      <c r="K4" s="1289"/>
      <c r="L4" s="1289"/>
      <c r="M4" s="1289"/>
      <c r="N4" s="1290"/>
      <c r="O4" s="167"/>
      <c r="P4" s="1288" t="s">
        <v>493</v>
      </c>
      <c r="Q4" s="1289"/>
      <c r="R4" s="1289"/>
      <c r="S4" s="1289"/>
      <c r="T4" s="1290"/>
      <c r="U4" s="167"/>
      <c r="V4" s="1288" t="s">
        <v>494</v>
      </c>
      <c r="W4" s="1289"/>
      <c r="X4" s="1289"/>
      <c r="Y4" s="1289"/>
      <c r="Z4" s="1290"/>
      <c r="AA4" s="167"/>
      <c r="AB4" s="1288" t="s">
        <v>495</v>
      </c>
      <c r="AC4" s="1289"/>
      <c r="AD4" s="1289"/>
      <c r="AE4" s="1289"/>
      <c r="AF4" s="1290"/>
      <c r="AG4" s="167"/>
      <c r="AH4" s="1288" t="s">
        <v>496</v>
      </c>
      <c r="AI4" s="1289"/>
      <c r="AJ4" s="1289"/>
      <c r="AK4" s="1289"/>
      <c r="AL4" s="1290"/>
      <c r="AM4" s="167"/>
      <c r="AN4" s="1288" t="s">
        <v>497</v>
      </c>
      <c r="AO4" s="1289"/>
      <c r="AP4" s="1289"/>
      <c r="AQ4" s="1289"/>
      <c r="AR4" s="1290"/>
      <c r="AS4" s="167"/>
      <c r="AT4" s="1288" t="s">
        <v>498</v>
      </c>
      <c r="AU4" s="1289"/>
      <c r="AV4" s="1289"/>
      <c r="AW4" s="1289"/>
      <c r="AX4" s="1290"/>
      <c r="AY4" s="168"/>
      <c r="AZ4" s="169"/>
      <c r="BA4" s="168"/>
      <c r="BB4" s="170"/>
      <c r="BC4" s="171"/>
    </row>
    <row r="5" spans="1:57" ht="31.5" customHeight="1" thickBot="1">
      <c r="A5" s="521" t="s">
        <v>499</v>
      </c>
      <c r="B5" s="172" t="s">
        <v>488</v>
      </c>
      <c r="C5" s="173" t="s">
        <v>500</v>
      </c>
      <c r="D5" s="388" t="s">
        <v>501</v>
      </c>
      <c r="E5" s="388" t="s">
        <v>502</v>
      </c>
      <c r="F5" s="389" t="s">
        <v>503</v>
      </c>
      <c r="G5" s="709" t="s">
        <v>483</v>
      </c>
      <c r="H5" s="388" t="s">
        <v>320</v>
      </c>
      <c r="I5" s="173" t="s">
        <v>504</v>
      </c>
      <c r="J5" s="388" t="s">
        <v>501</v>
      </c>
      <c r="K5" s="388" t="s">
        <v>502</v>
      </c>
      <c r="L5" s="389" t="s">
        <v>503</v>
      </c>
      <c r="M5" s="709" t="s">
        <v>483</v>
      </c>
      <c r="N5" s="388" t="s">
        <v>320</v>
      </c>
      <c r="O5" s="173" t="s">
        <v>505</v>
      </c>
      <c r="P5" s="388" t="s">
        <v>501</v>
      </c>
      <c r="Q5" s="388" t="s">
        <v>502</v>
      </c>
      <c r="R5" s="389" t="s">
        <v>503</v>
      </c>
      <c r="S5" s="709" t="s">
        <v>483</v>
      </c>
      <c r="T5" s="388" t="s">
        <v>320</v>
      </c>
      <c r="U5" s="173" t="s">
        <v>506</v>
      </c>
      <c r="V5" s="388" t="s">
        <v>501</v>
      </c>
      <c r="W5" s="388" t="s">
        <v>502</v>
      </c>
      <c r="X5" s="389" t="s">
        <v>503</v>
      </c>
      <c r="Y5" s="709" t="s">
        <v>483</v>
      </c>
      <c r="Z5" s="388" t="s">
        <v>320</v>
      </c>
      <c r="AA5" s="173" t="s">
        <v>507</v>
      </c>
      <c r="AB5" s="388" t="s">
        <v>501</v>
      </c>
      <c r="AC5" s="388" t="s">
        <v>502</v>
      </c>
      <c r="AD5" s="389" t="s">
        <v>503</v>
      </c>
      <c r="AE5" s="709" t="s">
        <v>483</v>
      </c>
      <c r="AF5" s="388" t="s">
        <v>320</v>
      </c>
      <c r="AG5" s="173" t="s">
        <v>508</v>
      </c>
      <c r="AH5" s="388" t="s">
        <v>501</v>
      </c>
      <c r="AI5" s="388" t="s">
        <v>502</v>
      </c>
      <c r="AJ5" s="389" t="s">
        <v>503</v>
      </c>
      <c r="AK5" s="709" t="s">
        <v>483</v>
      </c>
      <c r="AL5" s="388" t="s">
        <v>320</v>
      </c>
      <c r="AM5" s="173" t="s">
        <v>509</v>
      </c>
      <c r="AN5" s="388" t="s">
        <v>501</v>
      </c>
      <c r="AO5" s="388" t="s">
        <v>502</v>
      </c>
      <c r="AP5" s="389" t="s">
        <v>503</v>
      </c>
      <c r="AQ5" s="709" t="s">
        <v>483</v>
      </c>
      <c r="AR5" s="388" t="s">
        <v>320</v>
      </c>
      <c r="AS5" s="173" t="s">
        <v>510</v>
      </c>
      <c r="AT5" s="388" t="s">
        <v>501</v>
      </c>
      <c r="AU5" s="388" t="s">
        <v>502</v>
      </c>
      <c r="AV5" s="389" t="s">
        <v>503</v>
      </c>
      <c r="AW5" s="709" t="s">
        <v>483</v>
      </c>
      <c r="AX5" s="388" t="s">
        <v>320</v>
      </c>
      <c r="AZ5" s="174" t="s">
        <v>511</v>
      </c>
    </row>
    <row r="6" spans="1:57" ht="31.5" customHeight="1" thickTop="1" thickBot="1">
      <c r="B6" s="447" t="s">
        <v>18</v>
      </c>
      <c r="C6" s="448"/>
      <c r="D6" s="449"/>
      <c r="E6" s="449"/>
      <c r="F6" s="450"/>
      <c r="G6" s="449"/>
      <c r="H6" s="449"/>
      <c r="I6" s="448"/>
      <c r="J6" s="449"/>
      <c r="K6" s="449"/>
      <c r="L6" s="450"/>
      <c r="M6" s="449"/>
      <c r="N6" s="449"/>
      <c r="O6" s="448"/>
      <c r="P6" s="449"/>
      <c r="Q6" s="449"/>
      <c r="R6" s="450"/>
      <c r="S6" s="449"/>
      <c r="T6" s="449"/>
      <c r="U6" s="448"/>
      <c r="V6" s="449"/>
      <c r="W6" s="449"/>
      <c r="X6" s="450"/>
      <c r="Y6" s="449"/>
      <c r="Z6" s="449"/>
      <c r="AA6" s="448"/>
      <c r="AB6" s="449"/>
      <c r="AC6" s="449"/>
      <c r="AD6" s="450"/>
      <c r="AE6" s="449"/>
      <c r="AF6" s="449"/>
      <c r="AG6" s="448"/>
      <c r="AH6" s="449"/>
      <c r="AI6" s="449"/>
      <c r="AJ6" s="450"/>
      <c r="AK6" s="449"/>
      <c r="AL6" s="449"/>
      <c r="AM6" s="448"/>
      <c r="AN6" s="449"/>
      <c r="AO6" s="449"/>
      <c r="AP6" s="450"/>
      <c r="AQ6" s="449"/>
      <c r="AR6" s="449"/>
      <c r="AS6" s="448"/>
      <c r="AT6" s="449"/>
      <c r="AU6" s="449"/>
      <c r="AV6" s="450"/>
      <c r="AW6" s="449"/>
      <c r="AX6" s="449"/>
      <c r="AZ6" s="174"/>
    </row>
    <row r="7" spans="1:57" ht="16.5" customHeight="1" thickTop="1" thickBot="1">
      <c r="B7" s="175" t="s">
        <v>17</v>
      </c>
      <c r="C7" s="247">
        <f>SUMIFS('4.1 Program Budget - 2024-2027'!S:S,'4.1 Program Budget - 2024-2027'!$G:$G,$B7,'4.1 Program Budget - 2024-2027'!$H:$H,README!$M$8)</f>
        <v>14871928.1008</v>
      </c>
      <c r="D7" s="246">
        <f>SUMIFS('4.1 Program Budget - 2024-2027'!W:W,'4.1 Program Budget - 2024-2027'!$G:$G,$B7,'4.1 Program Budget - 2024-2027'!$H:$H,README!$M$8)</f>
        <v>51368659.400932781</v>
      </c>
      <c r="E7" s="246">
        <f>SUMIFS('4.1 Program Budget - 2024-2027'!X:X,'4.1 Program Budget - 2024-2027'!$G:$G,$B7,'4.1 Program Budget - 2024-2027'!$H:$H,README!$M$8)</f>
        <v>10364.15379455631</v>
      </c>
      <c r="F7" s="246">
        <f>SUMIFS('4.1 Program Budget - 2024-2027'!Y:Y,'4.1 Program Budget - 2024-2027'!$G:$G,$B7,'4.1 Program Budget - 2024-2027'!$H:$H,README!$M$8)</f>
        <v>1655994.2717636218</v>
      </c>
      <c r="G7" s="246">
        <f>SUMIFS('4.1 Program Budget - 2024-2027'!Z:Z,'4.1 Program Budget - 2024-2027'!$G:$G,$B7,'4.1 Program Budget - 2024-2027'!$H:$H,README!$M$8)</f>
        <v>9764.7354191801041</v>
      </c>
      <c r="H7" s="246">
        <f>SUMIFS('4.1 Program Budget - 2024-2027'!AA:AA,'4.1 Program Budget - 2024-2027'!$G:$G,$B7,'4.1 Program Budget - 2024-2027'!$H:$H,README!$M$8)</f>
        <v>9687.5664898171872</v>
      </c>
      <c r="I7" s="247">
        <f>SUMIFS('4.1 Program Budget - 2024-2027'!AK:AK,'4.1 Program Budget - 2024-2027'!$G:$G,$B7,'4.1 Program Budget - 2024-2027'!$H:$H,README!$M$8)</f>
        <v>14978895.328104798</v>
      </c>
      <c r="J7" s="1175">
        <f>SUMIFS('4.1 Program Budget - 2024-2027'!AO:AO,'4.1 Program Budget - 2024-2027'!$G:$G,$B7,'4.1 Program Budget - 2024-2027'!$H:$H,README!$M$8)</f>
        <v>51133699.741799995</v>
      </c>
      <c r="K7" s="1175">
        <f>SUMIFS('4.1 Program Budget - 2024-2027'!AP:AP,'4.1 Program Budget - 2024-2027'!$G:$G,$B7,'4.1 Program Budget - 2024-2027'!$H:$H,README!$M$8)</f>
        <v>9938.3982099999994</v>
      </c>
      <c r="L7" s="1175">
        <f>SUMIFS('4.1 Program Budget - 2024-2027'!AQ:AQ,'4.1 Program Budget - 2024-2027'!$G:$G,$B7,'4.1 Program Budget - 2024-2027'!$H:$H,README!$M$8)</f>
        <v>1787278.0969750001</v>
      </c>
      <c r="M7" s="246">
        <f>SUMIFS('4.1 Program Budget - 2024-2027'!AR:AR,'4.1 Program Budget - 2024-2027'!$G:$G,$B7,'4.1 Program Budget - 2024-2027'!$H:$H,README!$M$8)</f>
        <v>10950.466327183267</v>
      </c>
      <c r="N7" s="246">
        <f>SUMIFS('4.1 Program Budget - 2024-2027'!AS:AS,'4.1 Program Budget - 2024-2027'!$G:$G,$B7,'4.1 Program Budget - 2024-2027'!$H:$H,README!$M$8)</f>
        <v>10455.576867303747</v>
      </c>
      <c r="O7" s="247">
        <f>SUMIFS('4.1 Program Budget - 2024-2027'!BC:BC,'4.1 Program Budget - 2024-2027'!$G:$G,$B7,'4.1 Program Budget - 2024-2027'!$H:$H,README!$M$8)</f>
        <v>15135088.129164001</v>
      </c>
      <c r="P7" s="1175">
        <f>SUMIFS('4.1 Program Budget - 2024-2027'!BG:BG,'4.1 Program Budget - 2024-2027'!$G:$G,$B7,'4.1 Program Budget - 2024-2027'!$H:$H,README!$M$8)</f>
        <v>51445895.338399999</v>
      </c>
      <c r="Q7" s="1175">
        <f>SUMIFS('4.1 Program Budget - 2024-2027'!BH:BH,'4.1 Program Budget - 2024-2027'!$G:$G,$B7,'4.1 Program Budget - 2024-2027'!$H:$H,README!$M$8)</f>
        <v>10090.87184</v>
      </c>
      <c r="R7" s="1175">
        <f>SUMIFS('4.1 Program Budget - 2024-2027'!BI:BI,'4.1 Program Budget - 2024-2027'!$G:$G,$B7,'4.1 Program Budget - 2024-2027'!$H:$H,README!$M$8)</f>
        <v>1750582.40839</v>
      </c>
      <c r="S7" s="246">
        <f>SUMIFS('4.1 Program Budget - 2024-2027'!BJ:BJ,'4.1 Program Budget - 2024-2027'!$G:$G,$B7,'4.1 Program Budget - 2024-2027'!$H:$H,README!$M$8)</f>
        <v>11348.515771880877</v>
      </c>
      <c r="T7" s="246">
        <f>SUMIFS('4.1 Program Budget - 2024-2027'!BK:BK,'4.1 Program Budget - 2024-2027'!$G:$G,$B7,'4.1 Program Budget - 2024-2027'!$H:$H,README!$M$8)</f>
        <v>10240.9070890815</v>
      </c>
      <c r="U7" s="247">
        <f>SUMIFS('4.1 Program Budget - 2024-2027'!BU:BU,'4.1 Program Budget - 2024-2027'!$G:$G,$B7,'4.1 Program Budget - 2024-2027'!$H:$H,README!$M$8)</f>
        <v>15761368.760946799</v>
      </c>
      <c r="V7" s="1175">
        <f>SUMIFS('4.1 Program Budget - 2024-2027'!BY:BY,'4.1 Program Budget - 2024-2027'!$G:$G,$B7,'4.1 Program Budget - 2024-2027'!$H:$H,README!$M$8)</f>
        <v>52200008.41855</v>
      </c>
      <c r="W7" s="1175">
        <f>SUMIFS('4.1 Program Budget - 2024-2027'!BZ:BZ,'4.1 Program Budget - 2024-2027'!$G:$G,$B7,'4.1 Program Budget - 2024-2027'!$H:$H,README!$M$8)</f>
        <v>10234.908438999999</v>
      </c>
      <c r="X7" s="1175">
        <f>SUMIFS('4.1 Program Budget - 2024-2027'!CA:CA,'4.1 Program Budget - 2024-2027'!$G:$G,$B7,'4.1 Program Budget - 2024-2027'!$H:$H,README!$M$8)</f>
        <v>1752988.7636400003</v>
      </c>
      <c r="Y7" s="246">
        <f>SUMIFS('4.1 Program Budget - 2024-2027'!CB:CB,'4.1 Program Budget - 2024-2027'!$G:$G,$B7,'4.1 Program Budget - 2024-2027'!$H:$H,README!$M$8)</f>
        <v>12237.467356410172</v>
      </c>
      <c r="Z7" s="246">
        <f>SUMIFS('4.1 Program Budget - 2024-2027'!CC:CC,'4.1 Program Budget - 2024-2027'!$G:$G,$B7,'4.1 Program Budget - 2024-2027'!$H:$H,README!$M$8)</f>
        <v>10254.984267293999</v>
      </c>
      <c r="AA7" s="247">
        <f>SUMIFS('4.2 Program Budget 2028-2031'!I:I,'4.2 Program Budget 2028-2031'!D:D,B7,'4.2 Program Budget 2028-2031'!F:F,README!$M$8)</f>
        <v>15761368.760946799</v>
      </c>
      <c r="AB7" s="1175">
        <f>SUMIFS('4.2 Program Budget 2028-2031'!J:J,'4.2 Program Budget 2028-2031'!$D:$D,$B7,'4.2 Program Budget 2028-2031'!$F:$F,README!$M$8)</f>
        <v>52200008.41855</v>
      </c>
      <c r="AC7" s="1175">
        <f>SUMIFS('4.2 Program Budget 2028-2031'!K:K,'4.2 Program Budget 2028-2031'!$D:$D,$B7,'4.2 Program Budget 2028-2031'!$F:$F,README!$M$8)</f>
        <v>10234.908438999999</v>
      </c>
      <c r="AD7" s="1175">
        <f>SUMIFS('4.2 Program Budget 2028-2031'!L:L,'4.2 Program Budget 2028-2031'!$D:$D,$B7,'4.2 Program Budget 2028-2031'!$F:$F,README!$M$8)</f>
        <v>1752988.7636400003</v>
      </c>
      <c r="AE7" s="1175">
        <f>SUMIFS('4.2 Program Budget 2028-2031'!M:M,'4.2 Program Budget 2028-2031'!$D:$D,$B7,'4.2 Program Budget 2028-2031'!$F:$F,README!$M$8)</f>
        <v>12237.467356410172</v>
      </c>
      <c r="AF7" s="1175">
        <f>SUMIFS('4.2 Program Budget 2028-2031'!N:N,'4.2 Program Budget 2028-2031'!$D:$D,$B7,'4.2 Program Budget 2028-2031'!$F:$F,README!$M$8)</f>
        <v>10254.984267293999</v>
      </c>
      <c r="AG7" s="247">
        <f>SUMIFS('4.2 Program Budget 2028-2031'!T:T,'4.2 Program Budget 2028-2031'!$D:$D,$B7,'4.2 Program Budget 2028-2031'!$F:$F,README!$M$8)</f>
        <v>15761368.760946799</v>
      </c>
      <c r="AH7" s="1175">
        <f>SUMIFS('4.2 Program Budget 2028-2031'!U:U,'4.2 Program Budget 2028-2031'!$D:$D,$B7,'4.2 Program Budget 2028-2031'!$F:$F,README!$M$8)</f>
        <v>52200008.41855</v>
      </c>
      <c r="AI7" s="1175">
        <f>SUMIFS('4.2 Program Budget 2028-2031'!V:V,'4.2 Program Budget 2028-2031'!$D:$D,$B7,'4.2 Program Budget 2028-2031'!$F:$F,README!$M$8)</f>
        <v>10234.908438999999</v>
      </c>
      <c r="AJ7" s="1175">
        <f>SUMIFS('4.2 Program Budget 2028-2031'!W:W,'4.2 Program Budget 2028-2031'!$D:$D,$B7,'4.2 Program Budget 2028-2031'!$F:$F,README!$M$8)</f>
        <v>1752988.7636400003</v>
      </c>
      <c r="AK7" s="1175">
        <f>SUMIFS('4.2 Program Budget 2028-2031'!X:X,'4.2 Program Budget 2028-2031'!$D:$D,$B7,'4.2 Program Budget 2028-2031'!$F:$F,README!$M$8)</f>
        <v>12237.467356410172</v>
      </c>
      <c r="AL7" s="1175">
        <f>SUMIFS('4.2 Program Budget 2028-2031'!Y:Y,'4.2 Program Budget 2028-2031'!$D:$D,$B7,'4.2 Program Budget 2028-2031'!$F:$F,README!$M$8)</f>
        <v>10254.984267293999</v>
      </c>
      <c r="AM7" s="247">
        <f>SUMIFS('4.2 Program Budget 2028-2031'!AE:AE,'4.2 Program Budget 2028-2031'!$D:$D,$B7,'4.2 Program Budget 2028-2031'!$F:$F,README!$M$8)</f>
        <v>15761368.760946799</v>
      </c>
      <c r="AN7" s="1175">
        <f>SUMIFS('4.2 Program Budget 2028-2031'!AF:AF,'4.2 Program Budget 2028-2031'!$D:$D,$B7,'4.2 Program Budget 2028-2031'!$F:$F,README!$M$8)</f>
        <v>52200008.41855</v>
      </c>
      <c r="AO7" s="1175">
        <f>SUMIFS('4.2 Program Budget 2028-2031'!AG:AG,'4.2 Program Budget 2028-2031'!$D:$D,$B7,'4.2 Program Budget 2028-2031'!$F:$F,README!$M$8)</f>
        <v>10234.908438999999</v>
      </c>
      <c r="AP7" s="1175">
        <f>SUMIFS('4.2 Program Budget 2028-2031'!AH:AH,'4.2 Program Budget 2028-2031'!$D:$D,$B7,'4.2 Program Budget 2028-2031'!$F:$F,README!$M$8)</f>
        <v>1752988.7636400003</v>
      </c>
      <c r="AQ7" s="1175">
        <f>SUMIFS('4.2 Program Budget 2028-2031'!AI:AI,'4.2 Program Budget 2028-2031'!$D:$D,$B7,'4.2 Program Budget 2028-2031'!$F:$F,README!$M$8)</f>
        <v>12237.467356410172</v>
      </c>
      <c r="AR7" s="1175">
        <f>SUMIFS('4.2 Program Budget 2028-2031'!AJ:AJ,'4.2 Program Budget 2028-2031'!$D:$D,$B7,'4.2 Program Budget 2028-2031'!$F:$F,README!$M$8)</f>
        <v>10254.984267293999</v>
      </c>
      <c r="AS7" s="247">
        <f>SUMIFS('4.2 Program Budget 2028-2031'!AP:AP,'4.2 Program Budget 2028-2031'!$D:$D,$B7,'4.2 Program Budget 2028-2031'!$F:$F,README!$M$8)</f>
        <v>15761368.760946799</v>
      </c>
      <c r="AT7" s="1175">
        <f>SUMIFS('4.2 Program Budget 2028-2031'!AQ:AQ,'4.2 Program Budget 2028-2031'!$D:$D,$B7,'4.2 Program Budget 2028-2031'!$F:$F,README!$M$8)</f>
        <v>52200008.41855</v>
      </c>
      <c r="AU7" s="1175">
        <f>SUMIFS('4.2 Program Budget 2028-2031'!AR:AR,'4.2 Program Budget 2028-2031'!$D:$D,$B7,'4.2 Program Budget 2028-2031'!$F:$F,README!$M$8)</f>
        <v>10234.908438999999</v>
      </c>
      <c r="AV7" s="1175">
        <f>SUMIFS('4.2 Program Budget 2028-2031'!AS:AS,'4.2 Program Budget 2028-2031'!$D:$D,$B7,'4.2 Program Budget 2028-2031'!$F:$F,README!$M$8)</f>
        <v>1752988.7636400003</v>
      </c>
      <c r="AW7" s="1175">
        <f>SUMIFS('4.2 Program Budget 2028-2031'!AT:AT,'4.2 Program Budget 2028-2031'!$D:$D,$B7,'4.2 Program Budget 2028-2031'!$F:$F,README!$M$8)</f>
        <v>12237.467356410172</v>
      </c>
      <c r="AX7" s="1175">
        <f>SUMIFS('4.2 Program Budget 2028-2031'!AU:AU,'4.2 Program Budget 2028-2031'!$D:$D,$B7,'4.2 Program Budget 2028-2031'!$F:$F,README!$M$8)</f>
        <v>10254.984267293999</v>
      </c>
      <c r="AZ7" s="176" t="s">
        <v>512</v>
      </c>
    </row>
    <row r="8" spans="1:57" ht="16.8" thickTop="1" thickBot="1">
      <c r="B8" s="175" t="s">
        <v>22</v>
      </c>
      <c r="C8" s="247">
        <f>SUMIFS('4.1 Program Budget - 2024-2027'!S:S,'4.1 Program Budget - 2024-2027'!$G:$G,$B8,'4.1 Program Budget - 2024-2027'!$H:$H,README!$M$8)</f>
        <v>14969613.701780675</v>
      </c>
      <c r="D8" s="246">
        <f>SUMIFS('4.1 Program Budget - 2024-2027'!W:W,'4.1 Program Budget - 2024-2027'!$G:$G,$B8,'4.1 Program Budget - 2024-2027'!$H:$H,README!$M$8)</f>
        <v>23475444.502959345</v>
      </c>
      <c r="E8" s="246">
        <f>SUMIFS('4.1 Program Budget - 2024-2027'!X:X,'4.1 Program Budget - 2024-2027'!$G:$G,$B8,'4.1 Program Budget - 2024-2027'!$H:$H,README!$M$8)</f>
        <v>2326.3355984126242</v>
      </c>
      <c r="F8" s="246">
        <f>SUMIFS('4.1 Program Budget - 2024-2027'!Y:Y,'4.1 Program Budget - 2024-2027'!$G:$G,$B8,'4.1 Program Budget - 2024-2027'!$H:$H,README!$M$8)</f>
        <v>836190.11407553451</v>
      </c>
      <c r="G8" s="246">
        <f>SUMIFS('4.1 Program Budget - 2024-2027'!Z:Z,'4.1 Program Budget - 2024-2027'!$G:$G,$B8,'4.1 Program Budget - 2024-2027'!$H:$H,README!$M$8)</f>
        <v>3435.0619711433774</v>
      </c>
      <c r="H8" s="246">
        <f>SUMIFS('4.1 Program Budget - 2024-2027'!AA:AA,'4.1 Program Budget - 2024-2027'!$G:$G,$B8,'4.1 Program Budget - 2024-2027'!$H:$H,README!$M$8)</f>
        <v>4899.9657217418708</v>
      </c>
      <c r="I8" s="247">
        <f>SUMIFS('4.1 Program Budget - 2024-2027'!AK:AK,'4.1 Program Budget - 2024-2027'!$G:$G,$B8,'4.1 Program Budget - 2024-2027'!$H:$H,README!$M$8)</f>
        <v>17105582.357335936</v>
      </c>
      <c r="J8" s="1175">
        <f>SUMIFS('4.1 Program Budget - 2024-2027'!AO:AO,'4.1 Program Budget - 2024-2027'!$G:$G,$B8,'4.1 Program Budget - 2024-2027'!$H:$H,README!$M$8)</f>
        <v>33843565.670703515</v>
      </c>
      <c r="K8" s="1175">
        <f>SUMIFS('4.1 Program Budget - 2024-2027'!AP:AP,'4.1 Program Budget - 2024-2027'!$G:$G,$B8,'4.1 Program Budget - 2024-2027'!$H:$H,README!$M$8)</f>
        <v>3930.3079570705299</v>
      </c>
      <c r="L8" s="1175">
        <f>SUMIFS('4.1 Program Budget - 2024-2027'!AQ:AQ,'4.1 Program Budget - 2024-2027'!$G:$G,$B8,'4.1 Program Budget - 2024-2027'!$H:$H,README!$M$8)</f>
        <v>698493.6036781579</v>
      </c>
      <c r="M8" s="246">
        <f>SUMIFS('4.1 Program Budget - 2024-2027'!AR:AR,'4.1 Program Budget - 2024-2027'!$G:$G,$B8,'4.1 Program Budget - 2024-2027'!$H:$H,README!$M$8)</f>
        <v>4870.6008112230802</v>
      </c>
      <c r="N8" s="246">
        <f>SUMIFS('4.1 Program Budget - 2024-2027'!AS:AS,'4.1 Program Budget - 2024-2027'!$G:$G,$B8,'4.1 Program Budget - 2024-2027'!$H:$H,README!$M$8)</f>
        <v>4094.7359057172234</v>
      </c>
      <c r="O8" s="247">
        <f>SUMIFS('4.1 Program Budget - 2024-2027'!BC:BC,'4.1 Program Budget - 2024-2027'!$G:$G,$B8,'4.1 Program Budget - 2024-2027'!$H:$H,README!$M$8)</f>
        <v>17887660.166232944</v>
      </c>
      <c r="P8" s="1175">
        <f>SUMIFS('4.1 Program Budget - 2024-2027'!BG:BG,'4.1 Program Budget - 2024-2027'!$G:$G,$B8,'4.1 Program Budget - 2024-2027'!$H:$H,README!$M$8)</f>
        <v>34643851.851502672</v>
      </c>
      <c r="Q8" s="1175">
        <f>SUMIFS('4.1 Program Budget - 2024-2027'!BH:BH,'4.1 Program Budget - 2024-2027'!$G:$G,$B8,'4.1 Program Budget - 2024-2027'!$H:$H,README!$M$8)</f>
        <v>3801.1612866116802</v>
      </c>
      <c r="R8" s="1175">
        <f>SUMIFS('4.1 Program Budget - 2024-2027'!BI:BI,'4.1 Program Budget - 2024-2027'!$G:$G,$B8,'4.1 Program Budget - 2024-2027'!$H:$H,README!$M$8)</f>
        <v>596543.77974288468</v>
      </c>
      <c r="S8" s="246">
        <f>SUMIFS('4.1 Program Budget - 2024-2027'!BJ:BJ,'4.1 Program Budget - 2024-2027'!$G:$G,$B8,'4.1 Program Budget - 2024-2027'!$H:$H,README!$M$8)</f>
        <v>5214.9345952538342</v>
      </c>
      <c r="T8" s="246">
        <f>SUMIFS('4.1 Program Budget - 2024-2027'!BK:BK,'4.1 Program Budget - 2024-2027'!$G:$G,$B8,'4.1 Program Budget - 2024-2027'!$H:$H,README!$M$8)</f>
        <v>3498.6242054958748</v>
      </c>
      <c r="U8" s="247">
        <f>SUMIFS('4.1 Program Budget - 2024-2027'!BU:BU,'4.1 Program Budget - 2024-2027'!$G:$G,$B8,'4.1 Program Budget - 2024-2027'!$H:$H,README!$M$8)</f>
        <v>19100581.332309026</v>
      </c>
      <c r="V8" s="1175">
        <f>SUMIFS('4.1 Program Budget - 2024-2027'!BY:BY,'4.1 Program Budget - 2024-2027'!$G:$G,$B8,'4.1 Program Budget - 2024-2027'!$H:$H,README!$M$8)</f>
        <v>37210692.730315432</v>
      </c>
      <c r="W8" s="1175">
        <f>SUMIFS('4.1 Program Budget - 2024-2027'!BZ:BZ,'4.1 Program Budget - 2024-2027'!$G:$G,$B8,'4.1 Program Budget - 2024-2027'!$H:$H,README!$M$8)</f>
        <v>4226.8378205636081</v>
      </c>
      <c r="X8" s="1175">
        <f>SUMIFS('4.1 Program Budget - 2024-2027'!CA:CA,'4.1 Program Budget - 2024-2027'!$G:$G,$B8,'4.1 Program Budget - 2024-2027'!$H:$H,README!$M$8)</f>
        <v>841092.56543024746</v>
      </c>
      <c r="Y8" s="246">
        <f>SUMIFS('4.1 Program Budget - 2024-2027'!CB:CB,'4.1 Program Budget - 2024-2027'!$G:$G,$B8,'4.1 Program Budget - 2024-2027'!$H:$H,README!$M$8)</f>
        <v>6202.49771743778</v>
      </c>
      <c r="Z8" s="246">
        <f>SUMIFS('4.1 Program Budget - 2024-2027'!CC:CC,'4.1 Program Budget - 2024-2027'!$G:$G,$B8,'4.1 Program Budget - 2024-2027'!$H:$H,README!$M$8)</f>
        <v>4929.8241413669466</v>
      </c>
      <c r="AA8" s="247">
        <f>SUMIFS('4.2 Program Budget 2028-2031'!I:I,'4.2 Program Budget 2028-2031'!D:D,B8,'4.2 Program Budget 2028-2031'!F:F,README!$M$8)</f>
        <v>19100581.332309026</v>
      </c>
      <c r="AB8" s="1175">
        <f>SUMIFS('4.2 Program Budget 2028-2031'!J:J,'4.2 Program Budget 2028-2031'!$D:$D,$B8,'4.2 Program Budget 2028-2031'!$F:$F,README!$M$8)</f>
        <v>37210692.730315432</v>
      </c>
      <c r="AC8" s="1175">
        <f>SUMIFS('4.2 Program Budget 2028-2031'!K:K,'4.2 Program Budget 2028-2031'!$D:$D,$B8,'4.2 Program Budget 2028-2031'!$F:$F,README!$M$8)</f>
        <v>4226.8378205636081</v>
      </c>
      <c r="AD8" s="1175">
        <f>SUMIFS('4.2 Program Budget 2028-2031'!L:L,'4.2 Program Budget 2028-2031'!$D:$D,$B8,'4.2 Program Budget 2028-2031'!$F:$F,README!$M$8)</f>
        <v>841092.56543024746</v>
      </c>
      <c r="AE8" s="1175">
        <f>SUMIFS('4.2 Program Budget 2028-2031'!M:M,'4.2 Program Budget 2028-2031'!$D:$D,$B8,'4.2 Program Budget 2028-2031'!$F:$F,README!$M$8)</f>
        <v>6202.49771743778</v>
      </c>
      <c r="AF8" s="1175">
        <f>SUMIFS('4.2 Program Budget 2028-2031'!N:N,'4.2 Program Budget 2028-2031'!$D:$D,$B8,'4.2 Program Budget 2028-2031'!$F:$F,README!$M$8)</f>
        <v>4929.8241413669466</v>
      </c>
      <c r="AG8" s="247">
        <f>SUMIFS('4.2 Program Budget 2028-2031'!T:T,'4.2 Program Budget 2028-2031'!$D:$D,$B8,'4.2 Program Budget 2028-2031'!$F:$F,README!$M$8)</f>
        <v>19100581.332309026</v>
      </c>
      <c r="AH8" s="1175">
        <f>SUMIFS('4.2 Program Budget 2028-2031'!U:U,'4.2 Program Budget 2028-2031'!$D:$D,$B8,'4.2 Program Budget 2028-2031'!$F:$F,README!$M$8)</f>
        <v>37210692.730315432</v>
      </c>
      <c r="AI8" s="1175">
        <f>SUMIFS('4.2 Program Budget 2028-2031'!V:V,'4.2 Program Budget 2028-2031'!$D:$D,$B8,'4.2 Program Budget 2028-2031'!$F:$F,README!$M$8)</f>
        <v>4226.8378205636081</v>
      </c>
      <c r="AJ8" s="1175">
        <f>SUMIFS('4.2 Program Budget 2028-2031'!W:W,'4.2 Program Budget 2028-2031'!$D:$D,$B8,'4.2 Program Budget 2028-2031'!$F:$F,README!$M$8)</f>
        <v>841092.56543024746</v>
      </c>
      <c r="AK8" s="1175">
        <f>SUMIFS('4.2 Program Budget 2028-2031'!X:X,'4.2 Program Budget 2028-2031'!$D:$D,$B8,'4.2 Program Budget 2028-2031'!$F:$F,README!$M$8)</f>
        <v>6202.49771743778</v>
      </c>
      <c r="AL8" s="1175">
        <f>SUMIFS('4.2 Program Budget 2028-2031'!Y:Y,'4.2 Program Budget 2028-2031'!$D:$D,$B8,'4.2 Program Budget 2028-2031'!$F:$F,README!$M$8)</f>
        <v>4929.8241413669466</v>
      </c>
      <c r="AM8" s="247">
        <f>SUMIFS('4.2 Program Budget 2028-2031'!AE:AE,'4.2 Program Budget 2028-2031'!$D:$D,$B8,'4.2 Program Budget 2028-2031'!$F:$F,README!$M$8)</f>
        <v>19100581.332309026</v>
      </c>
      <c r="AN8" s="1175">
        <f>SUMIFS('4.2 Program Budget 2028-2031'!AF:AF,'4.2 Program Budget 2028-2031'!$D:$D,$B8,'4.2 Program Budget 2028-2031'!$F:$F,README!$M$8)</f>
        <v>37210692.730315432</v>
      </c>
      <c r="AO8" s="1175">
        <f>SUMIFS('4.2 Program Budget 2028-2031'!AG:AG,'4.2 Program Budget 2028-2031'!$D:$D,$B8,'4.2 Program Budget 2028-2031'!$F:$F,README!$M$8)</f>
        <v>4226.8378205636081</v>
      </c>
      <c r="AP8" s="1175">
        <f>SUMIFS('4.2 Program Budget 2028-2031'!AH:AH,'4.2 Program Budget 2028-2031'!$D:$D,$B8,'4.2 Program Budget 2028-2031'!$F:$F,README!$M$8)</f>
        <v>841092.56543024746</v>
      </c>
      <c r="AQ8" s="1175">
        <f>SUMIFS('4.2 Program Budget 2028-2031'!AI:AI,'4.2 Program Budget 2028-2031'!$D:$D,$B8,'4.2 Program Budget 2028-2031'!$F:$F,README!$M$8)</f>
        <v>6202.49771743778</v>
      </c>
      <c r="AR8" s="1175">
        <f>SUMIFS('4.2 Program Budget 2028-2031'!AJ:AJ,'4.2 Program Budget 2028-2031'!$D:$D,$B8,'4.2 Program Budget 2028-2031'!$F:$F,README!$M$8)</f>
        <v>4929.8241413669466</v>
      </c>
      <c r="AS8" s="247">
        <f>SUMIFS('4.2 Program Budget 2028-2031'!AP:AP,'4.2 Program Budget 2028-2031'!$D:$D,$B8,'4.2 Program Budget 2028-2031'!$F:$F,README!$M$8)</f>
        <v>19100581.332309026</v>
      </c>
      <c r="AT8" s="1175">
        <f>SUMIFS('4.2 Program Budget 2028-2031'!AQ:AQ,'4.2 Program Budget 2028-2031'!$D:$D,$B8,'4.2 Program Budget 2028-2031'!$F:$F,README!$M$8)</f>
        <v>37210692.730315432</v>
      </c>
      <c r="AU8" s="1175">
        <f>SUMIFS('4.2 Program Budget 2028-2031'!AR:AR,'4.2 Program Budget 2028-2031'!$D:$D,$B8,'4.2 Program Budget 2028-2031'!$F:$F,README!$M$8)</f>
        <v>4226.8378205636081</v>
      </c>
      <c r="AV8" s="1175">
        <f>SUMIFS('4.2 Program Budget 2028-2031'!AS:AS,'4.2 Program Budget 2028-2031'!$D:$D,$B8,'4.2 Program Budget 2028-2031'!$F:$F,README!$M$8)</f>
        <v>841092.56543024746</v>
      </c>
      <c r="AW8" s="1175">
        <f>SUMIFS('4.2 Program Budget 2028-2031'!AT:AT,'4.2 Program Budget 2028-2031'!$D:$D,$B8,'4.2 Program Budget 2028-2031'!$F:$F,README!$M$8)</f>
        <v>6202.49771743778</v>
      </c>
      <c r="AX8" s="1175">
        <f>SUMIFS('4.2 Program Budget 2028-2031'!AU:AU,'4.2 Program Budget 2028-2031'!$D:$D,$B8,'4.2 Program Budget 2028-2031'!$F:$F,README!$M$8)</f>
        <v>4929.8241413669466</v>
      </c>
      <c r="AZ8" s="176" t="s">
        <v>513</v>
      </c>
      <c r="BB8" s="177"/>
      <c r="BC8" s="178"/>
      <c r="BD8" s="178"/>
      <c r="BE8" s="178"/>
    </row>
    <row r="9" spans="1:57" ht="16.8" thickTop="1" thickBot="1">
      <c r="B9" s="175" t="s">
        <v>25</v>
      </c>
      <c r="C9" s="247">
        <f>SUMIFS('4.1 Program Budget - 2024-2027'!S:S,'4.1 Program Budget - 2024-2027'!$G:$G,$B9,'4.1 Program Budget - 2024-2027'!$H:$H,README!$M$8)</f>
        <v>4626781.0455</v>
      </c>
      <c r="D9" s="246">
        <f>SUMIFS('4.1 Program Budget - 2024-2027'!W:W,'4.1 Program Budget - 2024-2027'!$G:$G,$B9,'4.1 Program Budget - 2024-2027'!$H:$H,README!$M$8)</f>
        <v>10843037.993999999</v>
      </c>
      <c r="E9" s="246">
        <f>SUMIFS('4.1 Program Budget - 2024-2027'!X:X,'4.1 Program Budget - 2024-2027'!$G:$G,$B9,'4.1 Program Budget - 2024-2027'!$H:$H,README!$M$8)</f>
        <v>1908.5615700000001</v>
      </c>
      <c r="F9" s="246">
        <f>SUMIFS('4.1 Program Budget - 2024-2027'!Y:Y,'4.1 Program Budget - 2024-2027'!$G:$G,$B9,'4.1 Program Budget - 2024-2027'!$H:$H,README!$M$8)</f>
        <v>201035.57514600002</v>
      </c>
      <c r="G9" s="246">
        <f>SUMIFS('4.1 Program Budget - 2024-2027'!Z:Z,'4.1 Program Budget - 2024-2027'!$G:$G,$B9,'4.1 Program Budget - 2024-2027'!$H:$H,README!$M$8)</f>
        <v>1103.937521353588</v>
      </c>
      <c r="H9" s="246">
        <f>SUMIFS('4.1 Program Budget - 2024-2027'!AA:AA,'4.1 Program Budget - 2024-2027'!$G:$G,$B9,'4.1 Program Budget - 2024-2027'!$H:$H,README!$M$8)</f>
        <v>1176.0581146041</v>
      </c>
      <c r="I9" s="247">
        <f>SUMIFS('4.1 Program Budget - 2024-2027'!AK:AK,'4.1 Program Budget - 2024-2027'!$G:$G,$B9,'4.1 Program Budget - 2024-2027'!$H:$H,README!$M$8)</f>
        <v>4326050.7929999996</v>
      </c>
      <c r="J9" s="1175">
        <f>SUMIFS('4.1 Program Budget - 2024-2027'!AO:AO,'4.1 Program Budget - 2024-2027'!$G:$G,$B9,'4.1 Program Budget - 2024-2027'!$H:$H,README!$M$8)</f>
        <v>9572247.8106000014</v>
      </c>
      <c r="K9" s="1175">
        <f>SUMIFS('4.1 Program Budget - 2024-2027'!AP:AP,'4.1 Program Budget - 2024-2027'!$G:$G,$B9,'4.1 Program Budget - 2024-2027'!$H:$H,README!$M$8)</f>
        <v>893.43154800000002</v>
      </c>
      <c r="L9" s="1175">
        <f>SUMIFS('4.1 Program Budget - 2024-2027'!AQ:AQ,'4.1 Program Budget - 2024-2027'!$G:$G,$B9,'4.1 Program Budget - 2024-2027'!$H:$H,README!$M$8)</f>
        <v>212395.83744</v>
      </c>
      <c r="M9" s="246">
        <f>SUMIFS('4.1 Program Budget - 2024-2027'!AR:AR,'4.1 Program Budget - 2024-2027'!$G:$G,$B9,'4.1 Program Budget - 2024-2027'!$H:$H,README!$M$8)</f>
        <v>1198.2270546186442</v>
      </c>
      <c r="N9" s="246">
        <f>SUMIFS('4.1 Program Budget - 2024-2027'!AS:AS,'4.1 Program Budget - 2024-2027'!$G:$G,$B9,'4.1 Program Budget - 2024-2027'!$H:$H,README!$M$8)</f>
        <v>1242.5156490239999</v>
      </c>
      <c r="O9" s="247">
        <f>SUMIFS('4.1 Program Budget - 2024-2027'!BC:BC,'4.1 Program Budget - 2024-2027'!$G:$G,$B9,'4.1 Program Budget - 2024-2027'!$H:$H,README!$M$8)</f>
        <v>4213072.38148</v>
      </c>
      <c r="P9" s="1175">
        <f>SUMIFS('4.1 Program Budget - 2024-2027'!BG:BG,'4.1 Program Budget - 2024-2027'!$G:$G,$B9,'4.1 Program Budget - 2024-2027'!$H:$H,README!$M$8)</f>
        <v>9076058.0789999999</v>
      </c>
      <c r="Q9" s="1175">
        <f>SUMIFS('4.1 Program Budget - 2024-2027'!BH:BH,'4.1 Program Budget - 2024-2027'!$G:$G,$B9,'4.1 Program Budget - 2024-2027'!$H:$H,README!$M$8)</f>
        <v>781.89758759999995</v>
      </c>
      <c r="R9" s="1175">
        <f>SUMIFS('4.1 Program Budget - 2024-2027'!BI:BI,'4.1 Program Budget - 2024-2027'!$G:$G,$B9,'4.1 Program Budget - 2024-2027'!$H:$H,README!$M$8)</f>
        <v>183582.9051</v>
      </c>
      <c r="S9" s="246">
        <f>SUMIFS('4.1 Program Budget - 2024-2027'!BJ:BJ,'4.1 Program Budget - 2024-2027'!$G:$G,$B9,'4.1 Program Budget - 2024-2027'!$H:$H,README!$M$8)</f>
        <v>1203.2109233210699</v>
      </c>
      <c r="T9" s="246">
        <f>SUMIFS('4.1 Program Budget - 2024-2027'!BK:BK,'4.1 Program Budget - 2024-2027'!$G:$G,$B9,'4.1 Program Budget - 2024-2027'!$H:$H,README!$M$8)</f>
        <v>1073.9599948350001</v>
      </c>
      <c r="U9" s="247">
        <f>SUMIFS('4.1 Program Budget - 2024-2027'!BU:BU,'4.1 Program Budget - 2024-2027'!$G:$G,$B9,'4.1 Program Budget - 2024-2027'!$H:$H,README!$M$8)</f>
        <v>4125283.8206000002</v>
      </c>
      <c r="V9" s="1175">
        <f>SUMIFS('4.1 Program Budget - 2024-2027'!BY:BY,'4.1 Program Budget - 2024-2027'!$G:$G,$B9,'4.1 Program Budget - 2024-2027'!$H:$H,README!$M$8)</f>
        <v>7863366.2638866007</v>
      </c>
      <c r="W9" s="1175">
        <f>SUMIFS('4.1 Program Budget - 2024-2027'!BZ:BZ,'4.1 Program Budget - 2024-2027'!$G:$G,$B9,'4.1 Program Budget - 2024-2027'!$H:$H,README!$M$8)</f>
        <v>730.00518000000011</v>
      </c>
      <c r="X9" s="1175">
        <f>SUMIFS('4.1 Program Budget - 2024-2027'!CA:CA,'4.1 Program Budget - 2024-2027'!$G:$G,$B9,'4.1 Program Budget - 2024-2027'!$H:$H,README!$M$8)</f>
        <v>136352.22570419998</v>
      </c>
      <c r="Y9" s="246">
        <f>SUMIFS('4.1 Program Budget - 2024-2027'!CB:CB,'4.1 Program Budget - 2024-2027'!$G:$G,$B9,'4.1 Program Budget - 2024-2027'!$H:$H,README!$M$8)</f>
        <v>1199.4594149885081</v>
      </c>
      <c r="Z9" s="246">
        <f>SUMIFS('4.1 Program Budget - 2024-2027'!CC:CC,'4.1 Program Budget - 2024-2027'!$G:$G,$B9,'4.1 Program Budget - 2024-2027'!$H:$H,README!$M$8)</f>
        <v>797.66052036957001</v>
      </c>
      <c r="AA9" s="247">
        <f>SUMIFS('4.2 Program Budget 2028-2031'!I:I,'4.2 Program Budget 2028-2031'!D:D,B9,'4.2 Program Budget 2028-2031'!F:F,README!$M$8)</f>
        <v>4125283.8206000002</v>
      </c>
      <c r="AB9" s="1175">
        <f>SUMIFS('4.2 Program Budget 2028-2031'!J:J,'4.2 Program Budget 2028-2031'!$D:$D,$B9,'4.2 Program Budget 2028-2031'!$F:$F,README!$M$8)</f>
        <v>7863366.2638866007</v>
      </c>
      <c r="AC9" s="1175">
        <f>SUMIFS('4.2 Program Budget 2028-2031'!K:K,'4.2 Program Budget 2028-2031'!$D:$D,$B9,'4.2 Program Budget 2028-2031'!$F:$F,README!$M$8)</f>
        <v>730.00518000000011</v>
      </c>
      <c r="AD9" s="1175">
        <f>SUMIFS('4.2 Program Budget 2028-2031'!L:L,'4.2 Program Budget 2028-2031'!$D:$D,$B9,'4.2 Program Budget 2028-2031'!$F:$F,README!$M$8)</f>
        <v>136352.22570419998</v>
      </c>
      <c r="AE9" s="1175">
        <f>SUMIFS('4.2 Program Budget 2028-2031'!M:M,'4.2 Program Budget 2028-2031'!$D:$D,$B9,'4.2 Program Budget 2028-2031'!$F:$F,README!$M$8)</f>
        <v>1199.4594149885081</v>
      </c>
      <c r="AF9" s="1175">
        <f>SUMIFS('4.2 Program Budget 2028-2031'!N:N,'4.2 Program Budget 2028-2031'!$D:$D,$B9,'4.2 Program Budget 2028-2031'!$F:$F,README!$M$8)</f>
        <v>797.66052036957001</v>
      </c>
      <c r="AG9" s="247">
        <f>SUMIFS('4.2 Program Budget 2028-2031'!T:T,'4.2 Program Budget 2028-2031'!$D:$D,$B9,'4.2 Program Budget 2028-2031'!$F:$F,README!$M$8)</f>
        <v>4125283.8206000002</v>
      </c>
      <c r="AH9" s="1175">
        <f>SUMIFS('4.2 Program Budget 2028-2031'!U:U,'4.2 Program Budget 2028-2031'!$D:$D,$B9,'4.2 Program Budget 2028-2031'!$F:$F,README!$M$8)</f>
        <v>7863366.2638866007</v>
      </c>
      <c r="AI9" s="1175">
        <f>SUMIFS('4.2 Program Budget 2028-2031'!V:V,'4.2 Program Budget 2028-2031'!$D:$D,$B9,'4.2 Program Budget 2028-2031'!$F:$F,README!$M$8)</f>
        <v>730.00518000000011</v>
      </c>
      <c r="AJ9" s="1175">
        <f>SUMIFS('4.2 Program Budget 2028-2031'!W:W,'4.2 Program Budget 2028-2031'!$D:$D,$B9,'4.2 Program Budget 2028-2031'!$F:$F,README!$M$8)</f>
        <v>136352.22570419998</v>
      </c>
      <c r="AK9" s="1175">
        <f>SUMIFS('4.2 Program Budget 2028-2031'!X:X,'4.2 Program Budget 2028-2031'!$D:$D,$B9,'4.2 Program Budget 2028-2031'!$F:$F,README!$M$8)</f>
        <v>1199.4594149885081</v>
      </c>
      <c r="AL9" s="1175">
        <f>SUMIFS('4.2 Program Budget 2028-2031'!Y:Y,'4.2 Program Budget 2028-2031'!$D:$D,$B9,'4.2 Program Budget 2028-2031'!$F:$F,README!$M$8)</f>
        <v>797.66052036957001</v>
      </c>
      <c r="AM9" s="247">
        <f>SUMIFS('4.2 Program Budget 2028-2031'!AE:AE,'4.2 Program Budget 2028-2031'!$D:$D,$B9,'4.2 Program Budget 2028-2031'!$F:$F,README!$M$8)</f>
        <v>4125283.8206000002</v>
      </c>
      <c r="AN9" s="1175">
        <f>SUMIFS('4.2 Program Budget 2028-2031'!AF:AF,'4.2 Program Budget 2028-2031'!$D:$D,$B9,'4.2 Program Budget 2028-2031'!$F:$F,README!$M$8)</f>
        <v>7863366.2638866007</v>
      </c>
      <c r="AO9" s="1175">
        <f>SUMIFS('4.2 Program Budget 2028-2031'!AG:AG,'4.2 Program Budget 2028-2031'!$D:$D,$B9,'4.2 Program Budget 2028-2031'!$F:$F,README!$M$8)</f>
        <v>730.00518000000011</v>
      </c>
      <c r="AP9" s="1175">
        <f>SUMIFS('4.2 Program Budget 2028-2031'!AH:AH,'4.2 Program Budget 2028-2031'!$D:$D,$B9,'4.2 Program Budget 2028-2031'!$F:$F,README!$M$8)</f>
        <v>136352.22570419998</v>
      </c>
      <c r="AQ9" s="1175">
        <f>SUMIFS('4.2 Program Budget 2028-2031'!AI:AI,'4.2 Program Budget 2028-2031'!$D:$D,$B9,'4.2 Program Budget 2028-2031'!$F:$F,README!$M$8)</f>
        <v>1199.4594149885081</v>
      </c>
      <c r="AR9" s="1175">
        <f>SUMIFS('4.2 Program Budget 2028-2031'!AJ:AJ,'4.2 Program Budget 2028-2031'!$D:$D,$B9,'4.2 Program Budget 2028-2031'!$F:$F,README!$M$8)</f>
        <v>797.66052036957001</v>
      </c>
      <c r="AS9" s="247">
        <f>SUMIFS('4.2 Program Budget 2028-2031'!AP:AP,'4.2 Program Budget 2028-2031'!$D:$D,$B9,'4.2 Program Budget 2028-2031'!$F:$F,README!$M$8)</f>
        <v>4125283.8206000002</v>
      </c>
      <c r="AT9" s="1175">
        <f>SUMIFS('4.2 Program Budget 2028-2031'!AQ:AQ,'4.2 Program Budget 2028-2031'!$D:$D,$B9,'4.2 Program Budget 2028-2031'!$F:$F,README!$M$8)</f>
        <v>7863366.2638866007</v>
      </c>
      <c r="AU9" s="1175">
        <f>SUMIFS('4.2 Program Budget 2028-2031'!AR:AR,'4.2 Program Budget 2028-2031'!$D:$D,$B9,'4.2 Program Budget 2028-2031'!$F:$F,README!$M$8)</f>
        <v>730.00518000000011</v>
      </c>
      <c r="AV9" s="1175">
        <f>SUMIFS('4.2 Program Budget 2028-2031'!AS:AS,'4.2 Program Budget 2028-2031'!$D:$D,$B9,'4.2 Program Budget 2028-2031'!$F:$F,README!$M$8)</f>
        <v>136352.22570419998</v>
      </c>
      <c r="AW9" s="1175">
        <f>SUMIFS('4.2 Program Budget 2028-2031'!AT:AT,'4.2 Program Budget 2028-2031'!$D:$D,$B9,'4.2 Program Budget 2028-2031'!$F:$F,README!$M$8)</f>
        <v>1199.4594149885081</v>
      </c>
      <c r="AX9" s="1175">
        <f>SUMIFS('4.2 Program Budget 2028-2031'!AU:AU,'4.2 Program Budget 2028-2031'!$D:$D,$B9,'4.2 Program Budget 2028-2031'!$F:$F,README!$M$8)</f>
        <v>797.66052036957001</v>
      </c>
      <c r="AZ9" s="176"/>
      <c r="BB9" s="177"/>
      <c r="BC9" s="178"/>
      <c r="BD9" s="178"/>
      <c r="BE9" s="178"/>
    </row>
    <row r="10" spans="1:57" ht="16.8" thickTop="1" thickBot="1">
      <c r="B10" s="175" t="s">
        <v>27</v>
      </c>
      <c r="C10" s="247">
        <f>SUMIFS('4.1 Program Budget - 2024-2027'!S:S,'4.1 Program Budget - 2024-2027'!$G:$G,$B10,'4.1 Program Budget - 2024-2027'!$H:$H,README!$M$8)</f>
        <v>770283.66370000003</v>
      </c>
      <c r="D10" s="246">
        <f>SUMIFS('4.1 Program Budget - 2024-2027'!W:W,'4.1 Program Budget - 2024-2027'!$G:$G,$B10,'4.1 Program Budget - 2024-2027'!$H:$H,README!$M$8)</f>
        <v>443598.94361999998</v>
      </c>
      <c r="E10" s="246">
        <f>SUMIFS('4.1 Program Budget - 2024-2027'!X:X,'4.1 Program Budget - 2024-2027'!$G:$G,$B10,'4.1 Program Budget - 2024-2027'!$H:$H,README!$M$8)</f>
        <v>67.658454000000006</v>
      </c>
      <c r="F10" s="246">
        <f>SUMIFS('4.1 Program Budget - 2024-2027'!Y:Y,'4.1 Program Budget - 2024-2027'!$G:$G,$B10,'4.1 Program Budget - 2024-2027'!$H:$H,README!$M$8)</f>
        <v>26902.515179999999</v>
      </c>
      <c r="G10" s="246">
        <f>SUMIFS('4.1 Program Budget - 2024-2027'!Z:Z,'4.1 Program Budget - 2024-2027'!$G:$G,$B10,'4.1 Program Budget - 2024-2027'!$H:$H,README!$M$8)</f>
        <v>66.768211335206601</v>
      </c>
      <c r="H10" s="246">
        <f>SUMIFS('4.1 Program Budget - 2024-2027'!AA:AA,'4.1 Program Budget - 2024-2027'!$G:$G,$B10,'4.1 Program Budget - 2024-2027'!$H:$H,README!$M$8)</f>
        <v>157.37971380299999</v>
      </c>
      <c r="I10" s="247">
        <f>SUMIFS('4.1 Program Budget - 2024-2027'!AK:AK,'4.1 Program Budget - 2024-2027'!$G:$G,$B10,'4.1 Program Budget - 2024-2027'!$H:$H,README!$M$8)</f>
        <v>784647.6531</v>
      </c>
      <c r="J10" s="1175">
        <f>SUMIFS('4.1 Program Budget - 2024-2027'!AO:AO,'4.1 Program Budget - 2024-2027'!$G:$G,$B10,'4.1 Program Budget - 2024-2027'!$H:$H,README!$M$8)</f>
        <v>465778.89078000002</v>
      </c>
      <c r="K10" s="1175">
        <f>SUMIFS('4.1 Program Budget - 2024-2027'!AP:AP,'4.1 Program Budget - 2024-2027'!$G:$G,$B10,'4.1 Program Budget - 2024-2027'!$H:$H,README!$M$8)</f>
        <v>71.041376700000001</v>
      </c>
      <c r="L10" s="1175">
        <f>SUMIFS('4.1 Program Budget - 2024-2027'!AQ:AQ,'4.1 Program Budget - 2024-2027'!$G:$G,$B10,'4.1 Program Budget - 2024-2027'!$H:$H,README!$M$8)</f>
        <v>28247.640942000002</v>
      </c>
      <c r="M10" s="246">
        <f>SUMIFS('4.1 Program Budget - 2024-2027'!AR:AR,'4.1 Program Budget - 2024-2027'!$G:$G,$B10,'4.1 Program Budget - 2024-2027'!$H:$H,README!$M$8)</f>
        <v>78.121435062094207</v>
      </c>
      <c r="N10" s="246">
        <f>SUMIFS('4.1 Program Budget - 2024-2027'!AS:AS,'4.1 Program Budget - 2024-2027'!$G:$G,$B10,'4.1 Program Budget - 2024-2027'!$H:$H,README!$M$8)</f>
        <v>165.24869951069999</v>
      </c>
      <c r="O10" s="247">
        <f>SUMIFS('4.1 Program Budget - 2024-2027'!BC:BC,'4.1 Program Budget - 2024-2027'!$G:$G,$B10,'4.1 Program Budget - 2024-2027'!$H:$H,README!$M$8)</f>
        <v>816197.96779999998</v>
      </c>
      <c r="P10" s="1175">
        <f>SUMIFS('4.1 Program Budget - 2024-2027'!BG:BG,'4.1 Program Budget - 2024-2027'!$G:$G,$B10,'4.1 Program Budget - 2024-2027'!$H:$H,README!$M$8)</f>
        <v>489067.83533999999</v>
      </c>
      <c r="Q10" s="1175">
        <f>SUMIFS('4.1 Program Budget - 2024-2027'!BH:BH,'4.1 Program Budget - 2024-2027'!$G:$G,$B10,'4.1 Program Budget - 2024-2027'!$H:$H,README!$M$8)</f>
        <v>74.593445520000003</v>
      </c>
      <c r="R10" s="1175">
        <f>SUMIFS('4.1 Program Budget - 2024-2027'!BI:BI,'4.1 Program Budget - 2024-2027'!$G:$G,$B10,'4.1 Program Budget - 2024-2027'!$H:$H,README!$M$8)</f>
        <v>29660.022983999999</v>
      </c>
      <c r="S10" s="246">
        <f>SUMIFS('4.1 Program Budget - 2024-2027'!BJ:BJ,'4.1 Program Budget - 2024-2027'!$G:$G,$B10,'4.1 Program Budget - 2024-2027'!$H:$H,README!$M$8)</f>
        <v>87.193537119557305</v>
      </c>
      <c r="T10" s="246">
        <f>SUMIFS('4.1 Program Budget - 2024-2027'!BK:BK,'4.1 Program Budget - 2024-2027'!$G:$G,$B10,'4.1 Program Budget - 2024-2027'!$H:$H,README!$M$8)</f>
        <v>173.51113445639999</v>
      </c>
      <c r="U10" s="247">
        <f>SUMIFS('4.1 Program Budget - 2024-2027'!BU:BU,'4.1 Program Budget - 2024-2027'!$G:$G,$B10,'4.1 Program Budget - 2024-2027'!$H:$H,README!$M$8)</f>
        <v>848285.46900000004</v>
      </c>
      <c r="V10" s="1175">
        <f>SUMIFS('4.1 Program Budget - 2024-2027'!BY:BY,'4.1 Program Budget - 2024-2027'!$G:$G,$B10,'4.1 Program Budget - 2024-2027'!$H:$H,README!$M$8)</f>
        <v>513521.22707999998</v>
      </c>
      <c r="W10" s="1175">
        <f>SUMIFS('4.1 Program Budget - 2024-2027'!BZ:BZ,'4.1 Program Budget - 2024-2027'!$G:$G,$B10,'4.1 Program Budget - 2024-2027'!$H:$H,README!$M$8)</f>
        <v>78.323117819999993</v>
      </c>
      <c r="X10" s="1175">
        <f>SUMIFS('4.1 Program Budget - 2024-2027'!CA:CA,'4.1 Program Budget - 2024-2027'!$G:$G,$B10,'4.1 Program Budget - 2024-2027'!$H:$H,README!$M$8)</f>
        <v>31143.024138000001</v>
      </c>
      <c r="Y10" s="246">
        <f>SUMIFS('4.1 Program Budget - 2024-2027'!CB:CB,'4.1 Program Budget - 2024-2027'!$G:$G,$B10,'4.1 Program Budget - 2024-2027'!$H:$H,README!$M$8)</f>
        <v>95.823962788553004</v>
      </c>
      <c r="Z10" s="246">
        <f>SUMIFS('4.1 Program Budget - 2024-2027'!CC:CC,'4.1 Program Budget - 2024-2027'!$G:$G,$B10,'4.1 Program Budget - 2024-2027'!$H:$H,README!$M$8)</f>
        <v>182.18669120729999</v>
      </c>
      <c r="AA10" s="247">
        <f>SUMIFS('4.2 Program Budget 2028-2031'!I:I,'4.2 Program Budget 2028-2031'!D:D,B10,'4.2 Program Budget 2028-2031'!F:F,README!$M$8)</f>
        <v>848285.46900000004</v>
      </c>
      <c r="AB10" s="1175">
        <f>SUMIFS('4.2 Program Budget 2028-2031'!J:J,'4.2 Program Budget 2028-2031'!$D:$D,$B10,'4.2 Program Budget 2028-2031'!$F:$F,README!$M$8)</f>
        <v>513521.22707999998</v>
      </c>
      <c r="AC10" s="1175">
        <f>SUMIFS('4.2 Program Budget 2028-2031'!K:K,'4.2 Program Budget 2028-2031'!$D:$D,$B10,'4.2 Program Budget 2028-2031'!$F:$F,README!$M$8)</f>
        <v>78.323117819999993</v>
      </c>
      <c r="AD10" s="1175">
        <f>SUMIFS('4.2 Program Budget 2028-2031'!L:L,'4.2 Program Budget 2028-2031'!$D:$D,$B10,'4.2 Program Budget 2028-2031'!$F:$F,README!$M$8)</f>
        <v>31143.024138000001</v>
      </c>
      <c r="AE10" s="1175">
        <f>SUMIFS('4.2 Program Budget 2028-2031'!M:M,'4.2 Program Budget 2028-2031'!$D:$D,$B10,'4.2 Program Budget 2028-2031'!$F:$F,README!$M$8)</f>
        <v>95.823962788553004</v>
      </c>
      <c r="AF10" s="1175">
        <f>SUMIFS('4.2 Program Budget 2028-2031'!N:N,'4.2 Program Budget 2028-2031'!$D:$D,$B10,'4.2 Program Budget 2028-2031'!$F:$F,README!$M$8)</f>
        <v>182.18669120729999</v>
      </c>
      <c r="AG10" s="247">
        <f>SUMIFS('4.2 Program Budget 2028-2031'!T:T,'4.2 Program Budget 2028-2031'!$D:$D,$B10,'4.2 Program Budget 2028-2031'!$F:$F,README!$M$8)</f>
        <v>848285.46900000004</v>
      </c>
      <c r="AH10" s="1175">
        <f>SUMIFS('4.2 Program Budget 2028-2031'!U:U,'4.2 Program Budget 2028-2031'!$D:$D,$B10,'4.2 Program Budget 2028-2031'!$F:$F,README!$M$8)</f>
        <v>513521.22707999998</v>
      </c>
      <c r="AI10" s="1175">
        <f>SUMIFS('4.2 Program Budget 2028-2031'!V:V,'4.2 Program Budget 2028-2031'!$D:$D,$B10,'4.2 Program Budget 2028-2031'!$F:$F,README!$M$8)</f>
        <v>78.323117819999993</v>
      </c>
      <c r="AJ10" s="1175">
        <f>SUMIFS('4.2 Program Budget 2028-2031'!W:W,'4.2 Program Budget 2028-2031'!$D:$D,$B10,'4.2 Program Budget 2028-2031'!$F:$F,README!$M$8)</f>
        <v>31143.024138000001</v>
      </c>
      <c r="AK10" s="1175">
        <f>SUMIFS('4.2 Program Budget 2028-2031'!X:X,'4.2 Program Budget 2028-2031'!$D:$D,$B10,'4.2 Program Budget 2028-2031'!$F:$F,README!$M$8)</f>
        <v>95.823962788553004</v>
      </c>
      <c r="AL10" s="1175">
        <f>SUMIFS('4.2 Program Budget 2028-2031'!Y:Y,'4.2 Program Budget 2028-2031'!$D:$D,$B10,'4.2 Program Budget 2028-2031'!$F:$F,README!$M$8)</f>
        <v>182.18669120729999</v>
      </c>
      <c r="AM10" s="247">
        <f>SUMIFS('4.2 Program Budget 2028-2031'!AE:AE,'4.2 Program Budget 2028-2031'!$D:$D,$B10,'4.2 Program Budget 2028-2031'!$F:$F,README!$M$8)</f>
        <v>848285.46900000004</v>
      </c>
      <c r="AN10" s="1175">
        <f>SUMIFS('4.2 Program Budget 2028-2031'!AF:AF,'4.2 Program Budget 2028-2031'!$D:$D,$B10,'4.2 Program Budget 2028-2031'!$F:$F,README!$M$8)</f>
        <v>513521.22707999998</v>
      </c>
      <c r="AO10" s="1175">
        <f>SUMIFS('4.2 Program Budget 2028-2031'!AG:AG,'4.2 Program Budget 2028-2031'!$D:$D,$B10,'4.2 Program Budget 2028-2031'!$F:$F,README!$M$8)</f>
        <v>78.323117819999993</v>
      </c>
      <c r="AP10" s="1175">
        <f>SUMIFS('4.2 Program Budget 2028-2031'!AH:AH,'4.2 Program Budget 2028-2031'!$D:$D,$B10,'4.2 Program Budget 2028-2031'!$F:$F,README!$M$8)</f>
        <v>31143.024138000001</v>
      </c>
      <c r="AQ10" s="1175">
        <f>SUMIFS('4.2 Program Budget 2028-2031'!AI:AI,'4.2 Program Budget 2028-2031'!$D:$D,$B10,'4.2 Program Budget 2028-2031'!$F:$F,README!$M$8)</f>
        <v>95.823962788553004</v>
      </c>
      <c r="AR10" s="1175">
        <f>SUMIFS('4.2 Program Budget 2028-2031'!AJ:AJ,'4.2 Program Budget 2028-2031'!$D:$D,$B10,'4.2 Program Budget 2028-2031'!$F:$F,README!$M$8)</f>
        <v>182.18669120729999</v>
      </c>
      <c r="AS10" s="247">
        <f>SUMIFS('4.2 Program Budget 2028-2031'!AP:AP,'4.2 Program Budget 2028-2031'!$D:$D,$B10,'4.2 Program Budget 2028-2031'!$F:$F,README!$M$8)</f>
        <v>848285.46900000004</v>
      </c>
      <c r="AT10" s="1175">
        <f>SUMIFS('4.2 Program Budget 2028-2031'!AQ:AQ,'4.2 Program Budget 2028-2031'!$D:$D,$B10,'4.2 Program Budget 2028-2031'!$F:$F,README!$M$8)</f>
        <v>513521.22707999998</v>
      </c>
      <c r="AU10" s="1175">
        <f>SUMIFS('4.2 Program Budget 2028-2031'!AR:AR,'4.2 Program Budget 2028-2031'!$D:$D,$B10,'4.2 Program Budget 2028-2031'!$F:$F,README!$M$8)</f>
        <v>78.323117819999993</v>
      </c>
      <c r="AV10" s="1175">
        <f>SUMIFS('4.2 Program Budget 2028-2031'!AS:AS,'4.2 Program Budget 2028-2031'!$D:$D,$B10,'4.2 Program Budget 2028-2031'!$F:$F,README!$M$8)</f>
        <v>31143.024138000001</v>
      </c>
      <c r="AW10" s="1175">
        <f>SUMIFS('4.2 Program Budget 2028-2031'!AT:AT,'4.2 Program Budget 2028-2031'!$D:$D,$B10,'4.2 Program Budget 2028-2031'!$F:$F,README!$M$8)</f>
        <v>95.823962788553004</v>
      </c>
      <c r="AX10" s="1175">
        <f>SUMIFS('4.2 Program Budget 2028-2031'!AU:AU,'4.2 Program Budget 2028-2031'!$D:$D,$B10,'4.2 Program Budget 2028-2031'!$F:$F,README!$M$8)</f>
        <v>182.18669120729999</v>
      </c>
      <c r="AZ10" s="176"/>
      <c r="BB10" s="177"/>
      <c r="BC10" s="178"/>
      <c r="BD10" s="178"/>
      <c r="BE10" s="178"/>
    </row>
    <row r="11" spans="1:57" ht="16.8" thickTop="1" thickBot="1">
      <c r="B11" s="175" t="s">
        <v>29</v>
      </c>
      <c r="C11" s="247">
        <f>SUMIFS('4.1 Program Budget - 2024-2027'!S:S,'4.1 Program Budget - 2024-2027'!$G:$G,$B11,'4.1 Program Budget - 2024-2027'!$H:$H,README!$M$8)</f>
        <v>0</v>
      </c>
      <c r="D11" s="246">
        <f>SUMIFS('4.1 Program Budget - 2024-2027'!W:W,'4.1 Program Budget - 2024-2027'!$G:$G,$B11,'4.1 Program Budget - 2024-2027'!$H:$H,README!$M$8)</f>
        <v>0</v>
      </c>
      <c r="E11" s="246">
        <f>SUMIFS('4.1 Program Budget - 2024-2027'!X:X,'4.1 Program Budget - 2024-2027'!$G:$G,$B11,'4.1 Program Budget - 2024-2027'!$H:$H,README!$M$8)</f>
        <v>0</v>
      </c>
      <c r="F11" s="246">
        <f>SUMIFS('4.1 Program Budget - 2024-2027'!Y:Y,'4.1 Program Budget - 2024-2027'!$G:$G,$B11,'4.1 Program Budget - 2024-2027'!$H:$H,README!$M$8)</f>
        <v>0</v>
      </c>
      <c r="G11" s="246">
        <f>SUMIFS('4.1 Program Budget - 2024-2027'!Z:Z,'4.1 Program Budget - 2024-2027'!$G:$G,$B11,'4.1 Program Budget - 2024-2027'!$H:$H,README!$M$8)</f>
        <v>0</v>
      </c>
      <c r="H11" s="246">
        <f>SUMIFS('4.1 Program Budget - 2024-2027'!AA:AA,'4.1 Program Budget - 2024-2027'!$G:$G,$B11,'4.1 Program Budget - 2024-2027'!$H:$H,README!$M$8)</f>
        <v>0</v>
      </c>
      <c r="I11" s="247">
        <f>SUMIFS('4.1 Program Budget - 2024-2027'!AK:AK,'4.1 Program Budget - 2024-2027'!$G:$G,$B11,'4.1 Program Budget - 2024-2027'!$H:$H,README!$M$8)</f>
        <v>0</v>
      </c>
      <c r="J11" s="1175">
        <f>SUMIFS('4.1 Program Budget - 2024-2027'!AO:AO,'4.1 Program Budget - 2024-2027'!$G:$G,$B11,'4.1 Program Budget - 2024-2027'!$H:$H,README!$M$8)</f>
        <v>0</v>
      </c>
      <c r="K11" s="1175">
        <f>SUMIFS('4.1 Program Budget - 2024-2027'!AP:AP,'4.1 Program Budget - 2024-2027'!$G:$G,$B11,'4.1 Program Budget - 2024-2027'!$H:$H,README!$M$8)</f>
        <v>0</v>
      </c>
      <c r="L11" s="1175">
        <f>SUMIFS('4.1 Program Budget - 2024-2027'!AQ:AQ,'4.1 Program Budget - 2024-2027'!$G:$G,$B11,'4.1 Program Budget - 2024-2027'!$H:$H,README!$M$8)</f>
        <v>0</v>
      </c>
      <c r="M11" s="246">
        <f>SUMIFS('4.1 Program Budget - 2024-2027'!AR:AR,'4.1 Program Budget - 2024-2027'!$G:$G,$B11,'4.1 Program Budget - 2024-2027'!$H:$H,README!$M$8)</f>
        <v>0</v>
      </c>
      <c r="N11" s="246">
        <f>SUMIFS('4.1 Program Budget - 2024-2027'!AS:AS,'4.1 Program Budget - 2024-2027'!$G:$G,$B11,'4.1 Program Budget - 2024-2027'!$H:$H,README!$M$8)</f>
        <v>0</v>
      </c>
      <c r="O11" s="247">
        <f>SUMIFS('4.1 Program Budget - 2024-2027'!BC:BC,'4.1 Program Budget - 2024-2027'!$G:$G,$B11,'4.1 Program Budget - 2024-2027'!$H:$H,README!$M$8)</f>
        <v>0</v>
      </c>
      <c r="P11" s="1175">
        <f>SUMIFS('4.1 Program Budget - 2024-2027'!BG:BG,'4.1 Program Budget - 2024-2027'!$G:$G,$B11,'4.1 Program Budget - 2024-2027'!$H:$H,README!$M$8)</f>
        <v>0</v>
      </c>
      <c r="Q11" s="1175">
        <f>SUMIFS('4.1 Program Budget - 2024-2027'!BH:BH,'4.1 Program Budget - 2024-2027'!$G:$G,$B11,'4.1 Program Budget - 2024-2027'!$H:$H,README!$M$8)</f>
        <v>0</v>
      </c>
      <c r="R11" s="1175">
        <f>SUMIFS('4.1 Program Budget - 2024-2027'!BI:BI,'4.1 Program Budget - 2024-2027'!$G:$G,$B11,'4.1 Program Budget - 2024-2027'!$H:$H,README!$M$8)</f>
        <v>0</v>
      </c>
      <c r="S11" s="246">
        <f>SUMIFS('4.1 Program Budget - 2024-2027'!BJ:BJ,'4.1 Program Budget - 2024-2027'!$G:$G,$B11,'4.1 Program Budget - 2024-2027'!$H:$H,README!$M$8)</f>
        <v>0</v>
      </c>
      <c r="T11" s="246">
        <f>SUMIFS('4.1 Program Budget - 2024-2027'!BK:BK,'4.1 Program Budget - 2024-2027'!$G:$G,$B11,'4.1 Program Budget - 2024-2027'!$H:$H,README!$M$8)</f>
        <v>0</v>
      </c>
      <c r="U11" s="247">
        <f>SUMIFS('4.1 Program Budget - 2024-2027'!BU:BU,'4.1 Program Budget - 2024-2027'!$G:$G,$B11,'4.1 Program Budget - 2024-2027'!$H:$H,README!$M$8)</f>
        <v>0</v>
      </c>
      <c r="V11" s="1175">
        <f>SUMIFS('4.1 Program Budget - 2024-2027'!BY:BY,'4.1 Program Budget - 2024-2027'!$G:$G,$B11,'4.1 Program Budget - 2024-2027'!$H:$H,README!$M$8)</f>
        <v>0</v>
      </c>
      <c r="W11" s="1175">
        <f>SUMIFS('4.1 Program Budget - 2024-2027'!BZ:BZ,'4.1 Program Budget - 2024-2027'!$G:$G,$B11,'4.1 Program Budget - 2024-2027'!$H:$H,README!$M$8)</f>
        <v>0</v>
      </c>
      <c r="X11" s="1175">
        <f>SUMIFS('4.1 Program Budget - 2024-2027'!CA:CA,'4.1 Program Budget - 2024-2027'!$G:$G,$B11,'4.1 Program Budget - 2024-2027'!$H:$H,README!$M$8)</f>
        <v>0</v>
      </c>
      <c r="Y11" s="246">
        <f>SUMIFS('4.1 Program Budget - 2024-2027'!CB:CB,'4.1 Program Budget - 2024-2027'!$G:$G,$B11,'4.1 Program Budget - 2024-2027'!$H:$H,README!$M$8)</f>
        <v>0</v>
      </c>
      <c r="Z11" s="246">
        <f>SUMIFS('4.1 Program Budget - 2024-2027'!CC:CC,'4.1 Program Budget - 2024-2027'!$G:$G,$B11,'4.1 Program Budget - 2024-2027'!$H:$H,README!$M$8)</f>
        <v>0</v>
      </c>
      <c r="AA11" s="247">
        <f>SUMIFS('4.2 Program Budget 2028-2031'!I:I,'4.2 Program Budget 2028-2031'!D:D,B11,'4.2 Program Budget 2028-2031'!F:F,README!$M$8)</f>
        <v>0</v>
      </c>
      <c r="AB11" s="1175">
        <f>SUMIFS('4.2 Program Budget 2028-2031'!J:J,'4.2 Program Budget 2028-2031'!$D:$D,$B11,'4.2 Program Budget 2028-2031'!$F:$F,README!$M$8)</f>
        <v>0</v>
      </c>
      <c r="AC11" s="1175">
        <f>SUMIFS('4.2 Program Budget 2028-2031'!K:K,'4.2 Program Budget 2028-2031'!$D:$D,$B11,'4.2 Program Budget 2028-2031'!$F:$F,README!$M$8)</f>
        <v>0</v>
      </c>
      <c r="AD11" s="1175">
        <f>SUMIFS('4.2 Program Budget 2028-2031'!L:L,'4.2 Program Budget 2028-2031'!$D:$D,$B11,'4.2 Program Budget 2028-2031'!$F:$F,README!$M$8)</f>
        <v>0</v>
      </c>
      <c r="AE11" s="1175">
        <f>SUMIFS('4.2 Program Budget 2028-2031'!M:M,'4.2 Program Budget 2028-2031'!$D:$D,$B11,'4.2 Program Budget 2028-2031'!$F:$F,README!$M$8)</f>
        <v>0</v>
      </c>
      <c r="AF11" s="1175">
        <f>SUMIFS('4.2 Program Budget 2028-2031'!N:N,'4.2 Program Budget 2028-2031'!$D:$D,$B11,'4.2 Program Budget 2028-2031'!$F:$F,README!$M$8)</f>
        <v>0</v>
      </c>
      <c r="AG11" s="247">
        <f>SUMIFS('4.2 Program Budget 2028-2031'!T:T,'4.2 Program Budget 2028-2031'!$D:$D,$B11,'4.2 Program Budget 2028-2031'!$F:$F,README!$M$8)</f>
        <v>0</v>
      </c>
      <c r="AH11" s="1175">
        <f>SUMIFS('4.2 Program Budget 2028-2031'!U:U,'4.2 Program Budget 2028-2031'!$D:$D,$B11,'4.2 Program Budget 2028-2031'!$F:$F,README!$M$8)</f>
        <v>0</v>
      </c>
      <c r="AI11" s="1175">
        <f>SUMIFS('4.2 Program Budget 2028-2031'!V:V,'4.2 Program Budget 2028-2031'!$D:$D,$B11,'4.2 Program Budget 2028-2031'!$F:$F,README!$M$8)</f>
        <v>0</v>
      </c>
      <c r="AJ11" s="1175">
        <f>SUMIFS('4.2 Program Budget 2028-2031'!W:W,'4.2 Program Budget 2028-2031'!$D:$D,$B11,'4.2 Program Budget 2028-2031'!$F:$F,README!$M$8)</f>
        <v>0</v>
      </c>
      <c r="AK11" s="1175">
        <f>SUMIFS('4.2 Program Budget 2028-2031'!X:X,'4.2 Program Budget 2028-2031'!$D:$D,$B11,'4.2 Program Budget 2028-2031'!$F:$F,README!$M$8)</f>
        <v>0</v>
      </c>
      <c r="AL11" s="1175">
        <f>SUMIFS('4.2 Program Budget 2028-2031'!Y:Y,'4.2 Program Budget 2028-2031'!$D:$D,$B11,'4.2 Program Budget 2028-2031'!$F:$F,README!$M$8)</f>
        <v>0</v>
      </c>
      <c r="AM11" s="247">
        <f>SUMIFS('4.2 Program Budget 2028-2031'!AE:AE,'4.2 Program Budget 2028-2031'!$D:$D,$B11,'4.2 Program Budget 2028-2031'!$F:$F,README!$M$8)</f>
        <v>0</v>
      </c>
      <c r="AN11" s="1175">
        <f>SUMIFS('4.2 Program Budget 2028-2031'!AF:AF,'4.2 Program Budget 2028-2031'!$D:$D,$B11,'4.2 Program Budget 2028-2031'!$F:$F,README!$M$8)</f>
        <v>0</v>
      </c>
      <c r="AO11" s="1175">
        <f>SUMIFS('4.2 Program Budget 2028-2031'!AG:AG,'4.2 Program Budget 2028-2031'!$D:$D,$B11,'4.2 Program Budget 2028-2031'!$F:$F,README!$M$8)</f>
        <v>0</v>
      </c>
      <c r="AP11" s="1175">
        <f>SUMIFS('4.2 Program Budget 2028-2031'!AH:AH,'4.2 Program Budget 2028-2031'!$D:$D,$B11,'4.2 Program Budget 2028-2031'!$F:$F,README!$M$8)</f>
        <v>0</v>
      </c>
      <c r="AQ11" s="1175">
        <f>SUMIFS('4.2 Program Budget 2028-2031'!AI:AI,'4.2 Program Budget 2028-2031'!$D:$D,$B11,'4.2 Program Budget 2028-2031'!$F:$F,README!$M$8)</f>
        <v>0</v>
      </c>
      <c r="AR11" s="1175">
        <f>SUMIFS('4.2 Program Budget 2028-2031'!AJ:AJ,'4.2 Program Budget 2028-2031'!$D:$D,$B11,'4.2 Program Budget 2028-2031'!$F:$F,README!$M$8)</f>
        <v>0</v>
      </c>
      <c r="AS11" s="247">
        <f>SUMIFS('4.2 Program Budget 2028-2031'!AP:AP,'4.2 Program Budget 2028-2031'!$D:$D,$B11,'4.2 Program Budget 2028-2031'!$F:$F,README!$M$8)</f>
        <v>0</v>
      </c>
      <c r="AT11" s="1175">
        <f>SUMIFS('4.2 Program Budget 2028-2031'!AQ:AQ,'4.2 Program Budget 2028-2031'!$D:$D,$B11,'4.2 Program Budget 2028-2031'!$F:$F,README!$M$8)</f>
        <v>0</v>
      </c>
      <c r="AU11" s="1175">
        <f>SUMIFS('4.2 Program Budget 2028-2031'!AR:AR,'4.2 Program Budget 2028-2031'!$D:$D,$B11,'4.2 Program Budget 2028-2031'!$F:$F,README!$M$8)</f>
        <v>0</v>
      </c>
      <c r="AV11" s="1175">
        <f>SUMIFS('4.2 Program Budget 2028-2031'!AS:AS,'4.2 Program Budget 2028-2031'!$D:$D,$B11,'4.2 Program Budget 2028-2031'!$F:$F,README!$M$8)</f>
        <v>0</v>
      </c>
      <c r="AW11" s="1175">
        <f>SUMIFS('4.2 Program Budget 2028-2031'!AT:AT,'4.2 Program Budget 2028-2031'!$D:$D,$B11,'4.2 Program Budget 2028-2031'!$F:$F,README!$M$8)</f>
        <v>0</v>
      </c>
      <c r="AX11" s="1175">
        <f>SUMIFS('4.2 Program Budget 2028-2031'!AU:AU,'4.2 Program Budget 2028-2031'!$D:$D,$B11,'4.2 Program Budget 2028-2031'!$F:$F,README!$M$8)</f>
        <v>0</v>
      </c>
      <c r="AZ11" s="176"/>
      <c r="BB11" s="177"/>
      <c r="BC11" s="178"/>
      <c r="BD11" s="178"/>
      <c r="BE11" s="178"/>
    </row>
    <row r="12" spans="1:57" ht="16.8" thickTop="1" thickBot="1">
      <c r="B12" s="175" t="s">
        <v>30</v>
      </c>
      <c r="C12" s="247">
        <f>SUMIFS('4.1 Program Budget - 2024-2027'!S:S,'4.1 Program Budget - 2024-2027'!$G:$G,$B12,'4.1 Program Budget - 2024-2027'!$H:$H,README!$M$8)</f>
        <v>12876944.27439912</v>
      </c>
      <c r="D12" s="246">
        <f>SUMIFS('4.1 Program Budget - 2024-2027'!W:W,'4.1 Program Budget - 2024-2027'!$G:$G,$B12,'4.1 Program Budget - 2024-2027'!$H:$H,README!$M$8)</f>
        <v>17064241.329478081</v>
      </c>
      <c r="E12" s="246">
        <f>SUMIFS('4.1 Program Budget - 2024-2027'!X:X,'4.1 Program Budget - 2024-2027'!$G:$G,$B12,'4.1 Program Budget - 2024-2027'!$H:$H,README!$M$8)</f>
        <v>2523.6272020189776</v>
      </c>
      <c r="F12" s="246">
        <f>SUMIFS('4.1 Program Budget - 2024-2027'!Y:Y,'4.1 Program Budget - 2024-2027'!$G:$G,$B12,'4.1 Program Budget - 2024-2027'!$H:$H,README!$M$8)</f>
        <v>177491.53743567143</v>
      </c>
      <c r="G12" s="246">
        <f>SUMIFS('4.1 Program Budget - 2024-2027'!Z:Z,'4.1 Program Budget - 2024-2027'!$G:$G,$B12,'4.1 Program Budget - 2024-2027'!$H:$H,README!$M$8)</f>
        <v>2606.4345890487289</v>
      </c>
      <c r="H12" s="246">
        <f>SUMIFS('4.1 Program Budget - 2024-2027'!AA:AA,'4.1 Program Budget - 2024-2027'!$G:$G,$B12,'4.1 Program Budget - 2024-2027'!$H:$H,README!$M$8)</f>
        <v>1038.3254939986784</v>
      </c>
      <c r="I12" s="247">
        <f>SUMIFS('4.1 Program Budget - 2024-2027'!AK:AK,'4.1 Program Budget - 2024-2027'!$G:$G,$B12,'4.1 Program Budget - 2024-2027'!$H:$H,README!$M$8)</f>
        <v>13629092.95880352</v>
      </c>
      <c r="J12" s="1175">
        <f>SUMIFS('4.1 Program Budget - 2024-2027'!AO:AO,'4.1 Program Budget - 2024-2027'!$G:$G,$B12,'4.1 Program Budget - 2024-2027'!$H:$H,README!$M$8)</f>
        <v>15612202.212016944</v>
      </c>
      <c r="K12" s="1175">
        <f>SUMIFS('4.1 Program Budget - 2024-2027'!AP:AP,'4.1 Program Budget - 2024-2027'!$G:$G,$B12,'4.1 Program Budget - 2024-2027'!$H:$H,README!$M$8)</f>
        <v>2289.5878937097596</v>
      </c>
      <c r="L12" s="1175">
        <f>SUMIFS('4.1 Program Budget - 2024-2027'!AQ:AQ,'4.1 Program Budget - 2024-2027'!$G:$G,$B12,'4.1 Program Budget - 2024-2027'!$H:$H,README!$M$8)</f>
        <v>582418.62211542879</v>
      </c>
      <c r="M12" s="246">
        <f>SUMIFS('4.1 Program Budget - 2024-2027'!AR:AR,'4.1 Program Budget - 2024-2027'!$G:$G,$B12,'4.1 Program Budget - 2024-2027'!$H:$H,README!$M$8)</f>
        <v>2010.611919534653</v>
      </c>
      <c r="N12" s="246">
        <f>SUMIFS('4.1 Program Budget - 2024-2027'!AS:AS,'4.1 Program Budget - 2024-2027'!$G:$G,$B12,'4.1 Program Budget - 2024-2027'!$H:$H,README!$M$8)</f>
        <v>3407.1489393752577</v>
      </c>
      <c r="O12" s="247">
        <f>SUMIFS('4.1 Program Budget - 2024-2027'!BC:BC,'4.1 Program Budget - 2024-2027'!$G:$G,$B12,'4.1 Program Budget - 2024-2027'!$H:$H,README!$M$8)</f>
        <v>11892584.788334159</v>
      </c>
      <c r="P12" s="1175">
        <f>SUMIFS('4.1 Program Budget - 2024-2027'!BG:BG,'4.1 Program Budget - 2024-2027'!$G:$G,$B12,'4.1 Program Budget - 2024-2027'!$H:$H,README!$M$8)</f>
        <v>12693259.495207135</v>
      </c>
      <c r="Q12" s="1175">
        <f>SUMIFS('4.1 Program Budget - 2024-2027'!BH:BH,'4.1 Program Budget - 2024-2027'!$G:$G,$B12,'4.1 Program Budget - 2024-2027'!$H:$H,README!$M$8)</f>
        <v>2400.6819153752595</v>
      </c>
      <c r="R12" s="1175">
        <f>SUMIFS('4.1 Program Budget - 2024-2027'!BI:BI,'4.1 Program Budget - 2024-2027'!$G:$G,$B12,'4.1 Program Budget - 2024-2027'!$H:$H,README!$M$8)</f>
        <v>777346.88079864567</v>
      </c>
      <c r="S12" s="246">
        <f>SUMIFS('4.1 Program Budget - 2024-2027'!BJ:BJ,'4.1 Program Budget - 2024-2027'!$G:$G,$B12,'4.1 Program Budget - 2024-2027'!$H:$H,README!$M$8)</f>
        <v>1775.1496418505117</v>
      </c>
      <c r="T12" s="246">
        <f>SUMIFS('4.1 Program Budget - 2024-2027'!BK:BK,'4.1 Program Budget - 2024-2027'!$G:$G,$B12,'4.1 Program Budget - 2024-2027'!$H:$H,README!$M$8)</f>
        <v>4547.4792526720767</v>
      </c>
      <c r="U12" s="247">
        <f>SUMIFS('4.1 Program Budget - 2024-2027'!BU:BU,'4.1 Program Budget - 2024-2027'!$G:$G,$B12,'4.1 Program Budget - 2024-2027'!$H:$H,README!$M$8)</f>
        <v>12785067.671666242</v>
      </c>
      <c r="V12" s="1175">
        <f>SUMIFS('4.1 Program Budget - 2024-2027'!BY:BY,'4.1 Program Budget - 2024-2027'!$G:$G,$B12,'4.1 Program Budget - 2024-2027'!$H:$H,README!$M$8)</f>
        <v>14465219.276230134</v>
      </c>
      <c r="W12" s="1175">
        <f>SUMIFS('4.1 Program Budget - 2024-2027'!BZ:BZ,'4.1 Program Budget - 2024-2027'!$G:$G,$B12,'4.1 Program Budget - 2024-2027'!$H:$H,README!$M$8)</f>
        <v>2514.9782482033188</v>
      </c>
      <c r="X12" s="1175">
        <f>SUMIFS('4.1 Program Budget - 2024-2027'!CA:CA,'4.1 Program Budget - 2024-2027'!$G:$G,$B12,'4.1 Program Budget - 2024-2027'!$H:$H,README!$M$8)</f>
        <v>780557.0611343059</v>
      </c>
      <c r="Y12" s="246">
        <f>SUMIFS('4.1 Program Budget - 2024-2027'!CB:CB,'4.1 Program Budget - 2024-2027'!$G:$G,$B12,'4.1 Program Budget - 2024-2027'!$H:$H,README!$M$8)</f>
        <v>2240.597561616456</v>
      </c>
      <c r="Z12" s="246">
        <f>SUMIFS('4.1 Program Budget - 2024-2027'!CC:CC,'4.1 Program Budget - 2024-2027'!$G:$G,$B12,'4.1 Program Budget - 2024-2027'!$H:$H,README!$M$8)</f>
        <v>4566.2588076356897</v>
      </c>
      <c r="AA12" s="247">
        <f>SUMIFS('4.2 Program Budget 2028-2031'!I:I,'4.2 Program Budget 2028-2031'!D:D,B12,'4.2 Program Budget 2028-2031'!F:F,README!$M$8)</f>
        <v>12785067.671666242</v>
      </c>
      <c r="AB12" s="1175">
        <f>SUMIFS('4.2 Program Budget 2028-2031'!J:J,'4.2 Program Budget 2028-2031'!$D:$D,$B12,'4.2 Program Budget 2028-2031'!$F:$F,README!$M$8)</f>
        <v>14465219.276230134</v>
      </c>
      <c r="AC12" s="1175">
        <f>SUMIFS('4.2 Program Budget 2028-2031'!K:K,'4.2 Program Budget 2028-2031'!$D:$D,$B12,'4.2 Program Budget 2028-2031'!$F:$F,README!$M$8)</f>
        <v>2514.9782482033188</v>
      </c>
      <c r="AD12" s="1175">
        <f>SUMIFS('4.2 Program Budget 2028-2031'!L:L,'4.2 Program Budget 2028-2031'!$D:$D,$B12,'4.2 Program Budget 2028-2031'!$F:$F,README!$M$8)</f>
        <v>780557.0611343059</v>
      </c>
      <c r="AE12" s="1175">
        <f>SUMIFS('4.2 Program Budget 2028-2031'!M:M,'4.2 Program Budget 2028-2031'!$D:$D,$B12,'4.2 Program Budget 2028-2031'!$F:$F,README!$M$8)</f>
        <v>2240.597561616456</v>
      </c>
      <c r="AF12" s="1175">
        <f>SUMIFS('4.2 Program Budget 2028-2031'!N:N,'4.2 Program Budget 2028-2031'!$D:$D,$B12,'4.2 Program Budget 2028-2031'!$F:$F,README!$M$8)</f>
        <v>4566.2588076356897</v>
      </c>
      <c r="AG12" s="247">
        <f>SUMIFS('4.2 Program Budget 2028-2031'!T:T,'4.2 Program Budget 2028-2031'!$D:$D,$B12,'4.2 Program Budget 2028-2031'!$F:$F,README!$M$8)</f>
        <v>12785067.671666242</v>
      </c>
      <c r="AH12" s="1175">
        <f>SUMIFS('4.2 Program Budget 2028-2031'!U:U,'4.2 Program Budget 2028-2031'!$D:$D,$B12,'4.2 Program Budget 2028-2031'!$F:$F,README!$M$8)</f>
        <v>14465219.276230134</v>
      </c>
      <c r="AI12" s="1175">
        <f>SUMIFS('4.2 Program Budget 2028-2031'!V:V,'4.2 Program Budget 2028-2031'!$D:$D,$B12,'4.2 Program Budget 2028-2031'!$F:$F,README!$M$8)</f>
        <v>2514.9782482033188</v>
      </c>
      <c r="AJ12" s="1175">
        <f>SUMIFS('4.2 Program Budget 2028-2031'!W:W,'4.2 Program Budget 2028-2031'!$D:$D,$B12,'4.2 Program Budget 2028-2031'!$F:$F,README!$M$8)</f>
        <v>780557.0611343059</v>
      </c>
      <c r="AK12" s="1175">
        <f>SUMIFS('4.2 Program Budget 2028-2031'!X:X,'4.2 Program Budget 2028-2031'!$D:$D,$B12,'4.2 Program Budget 2028-2031'!$F:$F,README!$M$8)</f>
        <v>2240.597561616456</v>
      </c>
      <c r="AL12" s="1175">
        <f>SUMIFS('4.2 Program Budget 2028-2031'!Y:Y,'4.2 Program Budget 2028-2031'!$D:$D,$B12,'4.2 Program Budget 2028-2031'!$F:$F,README!$M$8)</f>
        <v>4566.2588076356897</v>
      </c>
      <c r="AM12" s="247">
        <f>SUMIFS('4.2 Program Budget 2028-2031'!AE:AE,'4.2 Program Budget 2028-2031'!$D:$D,$B12,'4.2 Program Budget 2028-2031'!$F:$F,README!$M$8)</f>
        <v>12785067.671666242</v>
      </c>
      <c r="AN12" s="1175">
        <f>SUMIFS('4.2 Program Budget 2028-2031'!AF:AF,'4.2 Program Budget 2028-2031'!$D:$D,$B12,'4.2 Program Budget 2028-2031'!$F:$F,README!$M$8)</f>
        <v>14465219.276230134</v>
      </c>
      <c r="AO12" s="1175">
        <f>SUMIFS('4.2 Program Budget 2028-2031'!AG:AG,'4.2 Program Budget 2028-2031'!$D:$D,$B12,'4.2 Program Budget 2028-2031'!$F:$F,README!$M$8)</f>
        <v>2514.9782482033188</v>
      </c>
      <c r="AP12" s="1175">
        <f>SUMIFS('4.2 Program Budget 2028-2031'!AH:AH,'4.2 Program Budget 2028-2031'!$D:$D,$B12,'4.2 Program Budget 2028-2031'!$F:$F,README!$M$8)</f>
        <v>780557.0611343059</v>
      </c>
      <c r="AQ12" s="1175">
        <f>SUMIFS('4.2 Program Budget 2028-2031'!AI:AI,'4.2 Program Budget 2028-2031'!$D:$D,$B12,'4.2 Program Budget 2028-2031'!$F:$F,README!$M$8)</f>
        <v>2240.597561616456</v>
      </c>
      <c r="AR12" s="1175">
        <f>SUMIFS('4.2 Program Budget 2028-2031'!AJ:AJ,'4.2 Program Budget 2028-2031'!$D:$D,$B12,'4.2 Program Budget 2028-2031'!$F:$F,README!$M$8)</f>
        <v>4566.2588076356897</v>
      </c>
      <c r="AS12" s="247">
        <f>SUMIFS('4.2 Program Budget 2028-2031'!AP:AP,'4.2 Program Budget 2028-2031'!$D:$D,$B12,'4.2 Program Budget 2028-2031'!$F:$F,README!$M$8)</f>
        <v>12785067.671666242</v>
      </c>
      <c r="AT12" s="1175">
        <f>SUMIFS('4.2 Program Budget 2028-2031'!AQ:AQ,'4.2 Program Budget 2028-2031'!$D:$D,$B12,'4.2 Program Budget 2028-2031'!$F:$F,README!$M$8)</f>
        <v>14465219.276230134</v>
      </c>
      <c r="AU12" s="1175">
        <f>SUMIFS('4.2 Program Budget 2028-2031'!AR:AR,'4.2 Program Budget 2028-2031'!$D:$D,$B12,'4.2 Program Budget 2028-2031'!$F:$F,README!$M$8)</f>
        <v>2514.9782482033188</v>
      </c>
      <c r="AV12" s="1175">
        <f>SUMIFS('4.2 Program Budget 2028-2031'!AS:AS,'4.2 Program Budget 2028-2031'!$D:$D,$B12,'4.2 Program Budget 2028-2031'!$F:$F,README!$M$8)</f>
        <v>780557.0611343059</v>
      </c>
      <c r="AW12" s="1175">
        <f>SUMIFS('4.2 Program Budget 2028-2031'!AT:AT,'4.2 Program Budget 2028-2031'!$D:$D,$B12,'4.2 Program Budget 2028-2031'!$F:$F,README!$M$8)</f>
        <v>2240.597561616456</v>
      </c>
      <c r="AX12" s="1175">
        <f>SUMIFS('4.2 Program Budget 2028-2031'!AU:AU,'4.2 Program Budget 2028-2031'!$D:$D,$B12,'4.2 Program Budget 2028-2031'!$F:$F,README!$M$8)</f>
        <v>4566.2588076356897</v>
      </c>
      <c r="AZ12" s="176"/>
      <c r="BB12" s="177"/>
      <c r="BC12" s="178"/>
      <c r="BD12" s="178"/>
      <c r="BE12" s="178"/>
    </row>
    <row r="13" spans="1:57" ht="16.8" thickTop="1" thickBot="1">
      <c r="A13" s="163">
        <v>1</v>
      </c>
      <c r="B13" s="175" t="s">
        <v>32</v>
      </c>
      <c r="C13" s="247">
        <f>SUMIFS('4.1 Program Budget - 2024-2027'!S:S,'4.1 Program Budget - 2024-2027'!$G:$G,$B13,'4.1 Program Budget - 2024-2027'!$H:$H,README!$M$8)</f>
        <v>0</v>
      </c>
      <c r="D13" s="246">
        <f>SUMIFS('4.1 Program Budget - 2024-2027'!W:W,'4.1 Program Budget - 2024-2027'!$G:$G,$B13,'4.1 Program Budget - 2024-2027'!$H:$H,README!$M$8)</f>
        <v>0</v>
      </c>
      <c r="E13" s="246">
        <f>SUMIFS('4.1 Program Budget - 2024-2027'!X:X,'4.1 Program Budget - 2024-2027'!$G:$G,$B13,'4.1 Program Budget - 2024-2027'!$H:$H,README!$M$8)</f>
        <v>0</v>
      </c>
      <c r="F13" s="246">
        <f>SUMIFS('4.1 Program Budget - 2024-2027'!Y:Y,'4.1 Program Budget - 2024-2027'!$G:$G,$B13,'4.1 Program Budget - 2024-2027'!$H:$H,README!$M$8)</f>
        <v>0</v>
      </c>
      <c r="G13" s="246">
        <f>SUMIFS('4.1 Program Budget - 2024-2027'!Z:Z,'4.1 Program Budget - 2024-2027'!$G:$G,$B13,'4.1 Program Budget - 2024-2027'!$H:$H,README!$M$8)</f>
        <v>0</v>
      </c>
      <c r="H13" s="246">
        <f>SUMIFS('4.1 Program Budget - 2024-2027'!AA:AA,'4.1 Program Budget - 2024-2027'!$G:$G,$B13,'4.1 Program Budget - 2024-2027'!$H:$H,README!$M$8)</f>
        <v>0</v>
      </c>
      <c r="I13" s="247">
        <f>SUMIFS('4.1 Program Budget - 2024-2027'!AK:AK,'4.1 Program Budget - 2024-2027'!$G:$G,$B13,'4.1 Program Budget - 2024-2027'!$H:$H,README!$M$8)</f>
        <v>0</v>
      </c>
      <c r="J13" s="1175">
        <f>SUMIFS('4.1 Program Budget - 2024-2027'!AO:AO,'4.1 Program Budget - 2024-2027'!$G:$G,$B13,'4.1 Program Budget - 2024-2027'!$H:$H,README!$M$8)</f>
        <v>0</v>
      </c>
      <c r="K13" s="1175">
        <f>SUMIFS('4.1 Program Budget - 2024-2027'!AP:AP,'4.1 Program Budget - 2024-2027'!$G:$G,$B13,'4.1 Program Budget - 2024-2027'!$H:$H,README!$M$8)</f>
        <v>0</v>
      </c>
      <c r="L13" s="1175">
        <f>SUMIFS('4.1 Program Budget - 2024-2027'!AQ:AQ,'4.1 Program Budget - 2024-2027'!$G:$G,$B13,'4.1 Program Budget - 2024-2027'!$H:$H,README!$M$8)</f>
        <v>0</v>
      </c>
      <c r="M13" s="246">
        <f>SUMIFS('4.1 Program Budget - 2024-2027'!AR:AR,'4.1 Program Budget - 2024-2027'!$G:$G,$B13,'4.1 Program Budget - 2024-2027'!$H:$H,README!$M$8)</f>
        <v>0</v>
      </c>
      <c r="N13" s="246">
        <f>SUMIFS('4.1 Program Budget - 2024-2027'!AS:AS,'4.1 Program Budget - 2024-2027'!$G:$G,$B13,'4.1 Program Budget - 2024-2027'!$H:$H,README!$M$8)</f>
        <v>0</v>
      </c>
      <c r="O13" s="247">
        <f>SUMIFS('4.1 Program Budget - 2024-2027'!BC:BC,'4.1 Program Budget - 2024-2027'!$G:$G,$B13,'4.1 Program Budget - 2024-2027'!$H:$H,README!$M$8)</f>
        <v>0</v>
      </c>
      <c r="P13" s="1175">
        <f>SUMIFS('4.1 Program Budget - 2024-2027'!BG:BG,'4.1 Program Budget - 2024-2027'!$G:$G,$B13,'4.1 Program Budget - 2024-2027'!$H:$H,README!$M$8)</f>
        <v>0</v>
      </c>
      <c r="Q13" s="1175">
        <f>SUMIFS('4.1 Program Budget - 2024-2027'!BH:BH,'4.1 Program Budget - 2024-2027'!$G:$G,$B13,'4.1 Program Budget - 2024-2027'!$H:$H,README!$M$8)</f>
        <v>0</v>
      </c>
      <c r="R13" s="1175">
        <f>SUMIFS('4.1 Program Budget - 2024-2027'!BI:BI,'4.1 Program Budget - 2024-2027'!$G:$G,$B13,'4.1 Program Budget - 2024-2027'!$H:$H,README!$M$8)</f>
        <v>0</v>
      </c>
      <c r="S13" s="246">
        <f>SUMIFS('4.1 Program Budget - 2024-2027'!BJ:BJ,'4.1 Program Budget - 2024-2027'!$G:$G,$B13,'4.1 Program Budget - 2024-2027'!$H:$H,README!$M$8)</f>
        <v>0</v>
      </c>
      <c r="T13" s="246">
        <f>SUMIFS('4.1 Program Budget - 2024-2027'!BK:BK,'4.1 Program Budget - 2024-2027'!$G:$G,$B13,'4.1 Program Budget - 2024-2027'!$H:$H,README!$M$8)</f>
        <v>0</v>
      </c>
      <c r="U13" s="247">
        <f>SUMIFS('4.1 Program Budget - 2024-2027'!BU:BU,'4.1 Program Budget - 2024-2027'!$G:$G,$B13,'4.1 Program Budget - 2024-2027'!$H:$H,README!$M$8)</f>
        <v>0</v>
      </c>
      <c r="V13" s="1175">
        <f>SUMIFS('4.1 Program Budget - 2024-2027'!BY:BY,'4.1 Program Budget - 2024-2027'!$G:$G,$B13,'4.1 Program Budget - 2024-2027'!$H:$H,README!$M$8)</f>
        <v>0</v>
      </c>
      <c r="W13" s="1175">
        <f>SUMIFS('4.1 Program Budget - 2024-2027'!BZ:BZ,'4.1 Program Budget - 2024-2027'!$G:$G,$B13,'4.1 Program Budget - 2024-2027'!$H:$H,README!$M$8)</f>
        <v>0</v>
      </c>
      <c r="X13" s="1175">
        <f>SUMIFS('4.1 Program Budget - 2024-2027'!CA:CA,'4.1 Program Budget - 2024-2027'!$G:$G,$B13,'4.1 Program Budget - 2024-2027'!$H:$H,README!$M$8)</f>
        <v>0</v>
      </c>
      <c r="Y13" s="246">
        <f>SUMIFS('4.1 Program Budget - 2024-2027'!CB:CB,'4.1 Program Budget - 2024-2027'!$G:$G,$B13,'4.1 Program Budget - 2024-2027'!$H:$H,README!$M$8)</f>
        <v>0</v>
      </c>
      <c r="Z13" s="246">
        <f>SUMIFS('4.1 Program Budget - 2024-2027'!CC:CC,'4.1 Program Budget - 2024-2027'!$G:$G,$B13,'4.1 Program Budget - 2024-2027'!$H:$H,README!$M$8)</f>
        <v>0</v>
      </c>
      <c r="AA13" s="247">
        <f>SUMIFS('4.2 Program Budget 2028-2031'!I:I,'4.2 Program Budget 2028-2031'!D:D,B13,'4.2 Program Budget 2028-2031'!F:F,README!$M$8)</f>
        <v>0</v>
      </c>
      <c r="AB13" s="1175">
        <f>SUMIFS('4.2 Program Budget 2028-2031'!J:J,'4.2 Program Budget 2028-2031'!$D:$D,$B13,'4.2 Program Budget 2028-2031'!$F:$F,README!$M$8)</f>
        <v>0</v>
      </c>
      <c r="AC13" s="1175">
        <f>SUMIFS('4.2 Program Budget 2028-2031'!K:K,'4.2 Program Budget 2028-2031'!$D:$D,$B13,'4.2 Program Budget 2028-2031'!$F:$F,README!$M$8)</f>
        <v>0</v>
      </c>
      <c r="AD13" s="1175">
        <f>SUMIFS('4.2 Program Budget 2028-2031'!L:L,'4.2 Program Budget 2028-2031'!$D:$D,$B13,'4.2 Program Budget 2028-2031'!$F:$F,README!$M$8)</f>
        <v>0</v>
      </c>
      <c r="AE13" s="1175">
        <f>SUMIFS('4.2 Program Budget 2028-2031'!M:M,'4.2 Program Budget 2028-2031'!$D:$D,$B13,'4.2 Program Budget 2028-2031'!$F:$F,README!$M$8)</f>
        <v>0</v>
      </c>
      <c r="AF13" s="1175">
        <f>SUMIFS('4.2 Program Budget 2028-2031'!N:N,'4.2 Program Budget 2028-2031'!$D:$D,$B13,'4.2 Program Budget 2028-2031'!$F:$F,README!$M$8)</f>
        <v>0</v>
      </c>
      <c r="AG13" s="247">
        <f>SUMIFS('4.2 Program Budget 2028-2031'!T:T,'4.2 Program Budget 2028-2031'!$D:$D,$B13,'4.2 Program Budget 2028-2031'!$F:$F,README!$M$8)</f>
        <v>0</v>
      </c>
      <c r="AH13" s="1175">
        <f>SUMIFS('4.2 Program Budget 2028-2031'!U:U,'4.2 Program Budget 2028-2031'!$D:$D,$B13,'4.2 Program Budget 2028-2031'!$F:$F,README!$M$8)</f>
        <v>0</v>
      </c>
      <c r="AI13" s="1175">
        <f>SUMIFS('4.2 Program Budget 2028-2031'!V:V,'4.2 Program Budget 2028-2031'!$D:$D,$B13,'4.2 Program Budget 2028-2031'!$F:$F,README!$M$8)</f>
        <v>0</v>
      </c>
      <c r="AJ13" s="1175">
        <f>SUMIFS('4.2 Program Budget 2028-2031'!W:W,'4.2 Program Budget 2028-2031'!$D:$D,$B13,'4.2 Program Budget 2028-2031'!$F:$F,README!$M$8)</f>
        <v>0</v>
      </c>
      <c r="AK13" s="1175">
        <f>SUMIFS('4.2 Program Budget 2028-2031'!X:X,'4.2 Program Budget 2028-2031'!$D:$D,$B13,'4.2 Program Budget 2028-2031'!$F:$F,README!$M$8)</f>
        <v>0</v>
      </c>
      <c r="AL13" s="1175">
        <f>SUMIFS('4.2 Program Budget 2028-2031'!Y:Y,'4.2 Program Budget 2028-2031'!$D:$D,$B13,'4.2 Program Budget 2028-2031'!$F:$F,README!$M$8)</f>
        <v>0</v>
      </c>
      <c r="AM13" s="247">
        <f>SUMIFS('4.2 Program Budget 2028-2031'!AE:AE,'4.2 Program Budget 2028-2031'!$D:$D,$B13,'4.2 Program Budget 2028-2031'!$F:$F,README!$M$8)</f>
        <v>0</v>
      </c>
      <c r="AN13" s="1175">
        <f>SUMIFS('4.2 Program Budget 2028-2031'!AF:AF,'4.2 Program Budget 2028-2031'!$D:$D,$B13,'4.2 Program Budget 2028-2031'!$F:$F,README!$M$8)</f>
        <v>0</v>
      </c>
      <c r="AO13" s="1175">
        <f>SUMIFS('4.2 Program Budget 2028-2031'!AG:AG,'4.2 Program Budget 2028-2031'!$D:$D,$B13,'4.2 Program Budget 2028-2031'!$F:$F,README!$M$8)</f>
        <v>0</v>
      </c>
      <c r="AP13" s="1175">
        <f>SUMIFS('4.2 Program Budget 2028-2031'!AH:AH,'4.2 Program Budget 2028-2031'!$D:$D,$B13,'4.2 Program Budget 2028-2031'!$F:$F,README!$M$8)</f>
        <v>0</v>
      </c>
      <c r="AQ13" s="1175">
        <f>SUMIFS('4.2 Program Budget 2028-2031'!AI:AI,'4.2 Program Budget 2028-2031'!$D:$D,$B13,'4.2 Program Budget 2028-2031'!$F:$F,README!$M$8)</f>
        <v>0</v>
      </c>
      <c r="AR13" s="1175">
        <f>SUMIFS('4.2 Program Budget 2028-2031'!AJ:AJ,'4.2 Program Budget 2028-2031'!$D:$D,$B13,'4.2 Program Budget 2028-2031'!$F:$F,README!$M$8)</f>
        <v>0</v>
      </c>
      <c r="AS13" s="247">
        <f>SUMIFS('4.2 Program Budget 2028-2031'!AP:AP,'4.2 Program Budget 2028-2031'!$D:$D,$B13,'4.2 Program Budget 2028-2031'!$F:$F,README!$M$8)</f>
        <v>0</v>
      </c>
      <c r="AT13" s="1175">
        <f>SUMIFS('4.2 Program Budget 2028-2031'!AQ:AQ,'4.2 Program Budget 2028-2031'!$D:$D,$B13,'4.2 Program Budget 2028-2031'!$F:$F,README!$M$8)</f>
        <v>0</v>
      </c>
      <c r="AU13" s="1175">
        <f>SUMIFS('4.2 Program Budget 2028-2031'!AR:AR,'4.2 Program Budget 2028-2031'!$D:$D,$B13,'4.2 Program Budget 2028-2031'!$F:$F,README!$M$8)</f>
        <v>0</v>
      </c>
      <c r="AV13" s="1175">
        <f>SUMIFS('4.2 Program Budget 2028-2031'!AS:AS,'4.2 Program Budget 2028-2031'!$D:$D,$B13,'4.2 Program Budget 2028-2031'!$F:$F,README!$M$8)</f>
        <v>0</v>
      </c>
      <c r="AW13" s="1175">
        <f>SUMIFS('4.2 Program Budget 2028-2031'!AT:AT,'4.2 Program Budget 2028-2031'!$D:$D,$B13,'4.2 Program Budget 2028-2031'!$F:$F,README!$M$8)</f>
        <v>0</v>
      </c>
      <c r="AX13" s="1175">
        <f>SUMIFS('4.2 Program Budget 2028-2031'!AU:AU,'4.2 Program Budget 2028-2031'!$D:$D,$B13,'4.2 Program Budget 2028-2031'!$F:$F,README!$M$8)</f>
        <v>0</v>
      </c>
      <c r="AZ13" s="176"/>
      <c r="BB13" s="177"/>
      <c r="BC13" s="178"/>
      <c r="BD13" s="178"/>
      <c r="BE13" s="178"/>
    </row>
    <row r="14" spans="1:57" ht="16.8" thickTop="1" thickBot="1">
      <c r="A14" s="163">
        <v>2</v>
      </c>
      <c r="B14" s="175" t="s">
        <v>34</v>
      </c>
      <c r="C14" s="247">
        <f>SUMIFS('4.1 Program Budget - 2024-2027'!S:S,'4.1 Program Budget - 2024-2027'!$G:$G,$B14,'4.1 Program Budget - 2024-2027'!$H:$H,README!$M$8)</f>
        <v>0</v>
      </c>
      <c r="D14" s="246">
        <f>SUMIFS('4.1 Program Budget - 2024-2027'!W:W,'4.1 Program Budget - 2024-2027'!$G:$G,$B14,'4.1 Program Budget - 2024-2027'!$H:$H,README!$M$8)</f>
        <v>0</v>
      </c>
      <c r="E14" s="246">
        <f>SUMIFS('4.1 Program Budget - 2024-2027'!X:X,'4.1 Program Budget - 2024-2027'!$G:$G,$B14,'4.1 Program Budget - 2024-2027'!$H:$H,README!$M$8)</f>
        <v>0</v>
      </c>
      <c r="F14" s="246">
        <f>SUMIFS('4.1 Program Budget - 2024-2027'!Y:Y,'4.1 Program Budget - 2024-2027'!$G:$G,$B14,'4.1 Program Budget - 2024-2027'!$H:$H,README!$M$8)</f>
        <v>0</v>
      </c>
      <c r="G14" s="246">
        <f>SUMIFS('4.1 Program Budget - 2024-2027'!Z:Z,'4.1 Program Budget - 2024-2027'!$G:$G,$B14,'4.1 Program Budget - 2024-2027'!$H:$H,README!$M$8)</f>
        <v>0</v>
      </c>
      <c r="H14" s="246">
        <f>SUMIFS('4.1 Program Budget - 2024-2027'!AA:AA,'4.1 Program Budget - 2024-2027'!$G:$G,$B14,'4.1 Program Budget - 2024-2027'!$H:$H,README!$M$8)</f>
        <v>0</v>
      </c>
      <c r="I14" s="247">
        <f>SUMIFS('4.1 Program Budget - 2024-2027'!AK:AK,'4.1 Program Budget - 2024-2027'!$G:$G,$B14,'4.1 Program Budget - 2024-2027'!$H:$H,README!$M$8)</f>
        <v>0</v>
      </c>
      <c r="J14" s="1175">
        <f>SUMIFS('4.1 Program Budget - 2024-2027'!AO:AO,'4.1 Program Budget - 2024-2027'!$G:$G,$B14,'4.1 Program Budget - 2024-2027'!$H:$H,README!$M$8)</f>
        <v>0</v>
      </c>
      <c r="K14" s="1175">
        <f>SUMIFS('4.1 Program Budget - 2024-2027'!AP:AP,'4.1 Program Budget - 2024-2027'!$G:$G,$B14,'4.1 Program Budget - 2024-2027'!$H:$H,README!$M$8)</f>
        <v>0</v>
      </c>
      <c r="L14" s="1175">
        <f>SUMIFS('4.1 Program Budget - 2024-2027'!AQ:AQ,'4.1 Program Budget - 2024-2027'!$G:$G,$B14,'4.1 Program Budget - 2024-2027'!$H:$H,README!$M$8)</f>
        <v>0</v>
      </c>
      <c r="M14" s="246">
        <f>SUMIFS('4.1 Program Budget - 2024-2027'!AR:AR,'4.1 Program Budget - 2024-2027'!$G:$G,$B14,'4.1 Program Budget - 2024-2027'!$H:$H,README!$M$8)</f>
        <v>0</v>
      </c>
      <c r="N14" s="246">
        <f>SUMIFS('4.1 Program Budget - 2024-2027'!AS:AS,'4.1 Program Budget - 2024-2027'!$G:$G,$B14,'4.1 Program Budget - 2024-2027'!$H:$H,README!$M$8)</f>
        <v>0</v>
      </c>
      <c r="O14" s="247">
        <f>SUMIFS('4.1 Program Budget - 2024-2027'!BC:BC,'4.1 Program Budget - 2024-2027'!$G:$G,$B14,'4.1 Program Budget - 2024-2027'!$H:$H,README!$M$8)</f>
        <v>0</v>
      </c>
      <c r="P14" s="1175">
        <f>SUMIFS('4.1 Program Budget - 2024-2027'!BG:BG,'4.1 Program Budget - 2024-2027'!$G:$G,$B14,'4.1 Program Budget - 2024-2027'!$H:$H,README!$M$8)</f>
        <v>0</v>
      </c>
      <c r="Q14" s="1175">
        <f>SUMIFS('4.1 Program Budget - 2024-2027'!BH:BH,'4.1 Program Budget - 2024-2027'!$G:$G,$B14,'4.1 Program Budget - 2024-2027'!$H:$H,README!$M$8)</f>
        <v>0</v>
      </c>
      <c r="R14" s="1175">
        <f>SUMIFS('4.1 Program Budget - 2024-2027'!BI:BI,'4.1 Program Budget - 2024-2027'!$G:$G,$B14,'4.1 Program Budget - 2024-2027'!$H:$H,README!$M$8)</f>
        <v>0</v>
      </c>
      <c r="S14" s="246">
        <f>SUMIFS('4.1 Program Budget - 2024-2027'!BJ:BJ,'4.1 Program Budget - 2024-2027'!$G:$G,$B14,'4.1 Program Budget - 2024-2027'!$H:$H,README!$M$8)</f>
        <v>0</v>
      </c>
      <c r="T14" s="246">
        <f>SUMIFS('4.1 Program Budget - 2024-2027'!BK:BK,'4.1 Program Budget - 2024-2027'!$G:$G,$B14,'4.1 Program Budget - 2024-2027'!$H:$H,README!$M$8)</f>
        <v>0</v>
      </c>
      <c r="U14" s="247">
        <f>SUMIFS('4.1 Program Budget - 2024-2027'!BU:BU,'4.1 Program Budget - 2024-2027'!$G:$G,$B14,'4.1 Program Budget - 2024-2027'!$H:$H,README!$M$8)</f>
        <v>0</v>
      </c>
      <c r="V14" s="1175">
        <f>SUMIFS('4.1 Program Budget - 2024-2027'!BY:BY,'4.1 Program Budget - 2024-2027'!$G:$G,$B14,'4.1 Program Budget - 2024-2027'!$H:$H,README!$M$8)</f>
        <v>0</v>
      </c>
      <c r="W14" s="1175">
        <f>SUMIFS('4.1 Program Budget - 2024-2027'!BZ:BZ,'4.1 Program Budget - 2024-2027'!$G:$G,$B14,'4.1 Program Budget - 2024-2027'!$H:$H,README!$M$8)</f>
        <v>0</v>
      </c>
      <c r="X14" s="1175">
        <f>SUMIFS('4.1 Program Budget - 2024-2027'!CA:CA,'4.1 Program Budget - 2024-2027'!$G:$G,$B14,'4.1 Program Budget - 2024-2027'!$H:$H,README!$M$8)</f>
        <v>0</v>
      </c>
      <c r="Y14" s="246">
        <f>SUMIFS('4.1 Program Budget - 2024-2027'!CB:CB,'4.1 Program Budget - 2024-2027'!$G:$G,$B14,'4.1 Program Budget - 2024-2027'!$H:$H,README!$M$8)</f>
        <v>0</v>
      </c>
      <c r="Z14" s="246">
        <f>SUMIFS('4.1 Program Budget - 2024-2027'!CC:CC,'4.1 Program Budget - 2024-2027'!$G:$G,$B14,'4.1 Program Budget - 2024-2027'!$H:$H,README!$M$8)</f>
        <v>0</v>
      </c>
      <c r="AA14" s="247">
        <f>SUMIFS('4.2 Program Budget 2028-2031'!I:I,'4.2 Program Budget 2028-2031'!D:D,B14,'4.2 Program Budget 2028-2031'!F:F,README!$M$8)</f>
        <v>0</v>
      </c>
      <c r="AB14" s="1175">
        <f>SUMIFS('4.2 Program Budget 2028-2031'!J:J,'4.2 Program Budget 2028-2031'!$D:$D,$B14,'4.2 Program Budget 2028-2031'!$F:$F,README!$M$8)</f>
        <v>0</v>
      </c>
      <c r="AC14" s="1175">
        <f>SUMIFS('4.2 Program Budget 2028-2031'!K:K,'4.2 Program Budget 2028-2031'!$D:$D,$B14,'4.2 Program Budget 2028-2031'!$F:$F,README!$M$8)</f>
        <v>0</v>
      </c>
      <c r="AD14" s="1175">
        <f>SUMIFS('4.2 Program Budget 2028-2031'!L:L,'4.2 Program Budget 2028-2031'!$D:$D,$B14,'4.2 Program Budget 2028-2031'!$F:$F,README!$M$8)</f>
        <v>0</v>
      </c>
      <c r="AE14" s="1175">
        <f>SUMIFS('4.2 Program Budget 2028-2031'!M:M,'4.2 Program Budget 2028-2031'!$D:$D,$B14,'4.2 Program Budget 2028-2031'!$F:$F,README!$M$8)</f>
        <v>0</v>
      </c>
      <c r="AF14" s="1175">
        <f>SUMIFS('4.2 Program Budget 2028-2031'!N:N,'4.2 Program Budget 2028-2031'!$D:$D,$B14,'4.2 Program Budget 2028-2031'!$F:$F,README!$M$8)</f>
        <v>0</v>
      </c>
      <c r="AG14" s="247">
        <f>SUMIFS('4.2 Program Budget 2028-2031'!T:T,'4.2 Program Budget 2028-2031'!$D:$D,$B14,'4.2 Program Budget 2028-2031'!$F:$F,README!$M$8)</f>
        <v>0</v>
      </c>
      <c r="AH14" s="1175">
        <f>SUMIFS('4.2 Program Budget 2028-2031'!U:U,'4.2 Program Budget 2028-2031'!$D:$D,$B14,'4.2 Program Budget 2028-2031'!$F:$F,README!$M$8)</f>
        <v>0</v>
      </c>
      <c r="AI14" s="1175">
        <f>SUMIFS('4.2 Program Budget 2028-2031'!V:V,'4.2 Program Budget 2028-2031'!$D:$D,$B14,'4.2 Program Budget 2028-2031'!$F:$F,README!$M$8)</f>
        <v>0</v>
      </c>
      <c r="AJ14" s="1175">
        <f>SUMIFS('4.2 Program Budget 2028-2031'!W:W,'4.2 Program Budget 2028-2031'!$D:$D,$B14,'4.2 Program Budget 2028-2031'!$F:$F,README!$M$8)</f>
        <v>0</v>
      </c>
      <c r="AK14" s="1175">
        <f>SUMIFS('4.2 Program Budget 2028-2031'!X:X,'4.2 Program Budget 2028-2031'!$D:$D,$B14,'4.2 Program Budget 2028-2031'!$F:$F,README!$M$8)</f>
        <v>0</v>
      </c>
      <c r="AL14" s="1175">
        <f>SUMIFS('4.2 Program Budget 2028-2031'!Y:Y,'4.2 Program Budget 2028-2031'!$D:$D,$B14,'4.2 Program Budget 2028-2031'!$F:$F,README!$M$8)</f>
        <v>0</v>
      </c>
      <c r="AM14" s="247">
        <f>SUMIFS('4.2 Program Budget 2028-2031'!AE:AE,'4.2 Program Budget 2028-2031'!$D:$D,$B14,'4.2 Program Budget 2028-2031'!$F:$F,README!$M$8)</f>
        <v>0</v>
      </c>
      <c r="AN14" s="1175">
        <f>SUMIFS('4.2 Program Budget 2028-2031'!AF:AF,'4.2 Program Budget 2028-2031'!$D:$D,$B14,'4.2 Program Budget 2028-2031'!$F:$F,README!$M$8)</f>
        <v>0</v>
      </c>
      <c r="AO14" s="1175">
        <f>SUMIFS('4.2 Program Budget 2028-2031'!AG:AG,'4.2 Program Budget 2028-2031'!$D:$D,$B14,'4.2 Program Budget 2028-2031'!$F:$F,README!$M$8)</f>
        <v>0</v>
      </c>
      <c r="AP14" s="1175">
        <f>SUMIFS('4.2 Program Budget 2028-2031'!AH:AH,'4.2 Program Budget 2028-2031'!$D:$D,$B14,'4.2 Program Budget 2028-2031'!$F:$F,README!$M$8)</f>
        <v>0</v>
      </c>
      <c r="AQ14" s="1175">
        <f>SUMIFS('4.2 Program Budget 2028-2031'!AI:AI,'4.2 Program Budget 2028-2031'!$D:$D,$B14,'4.2 Program Budget 2028-2031'!$F:$F,README!$M$8)</f>
        <v>0</v>
      </c>
      <c r="AR14" s="1175">
        <f>SUMIFS('4.2 Program Budget 2028-2031'!AJ:AJ,'4.2 Program Budget 2028-2031'!$D:$D,$B14,'4.2 Program Budget 2028-2031'!$F:$F,README!$M$8)</f>
        <v>0</v>
      </c>
      <c r="AS14" s="247">
        <f>SUMIFS('4.2 Program Budget 2028-2031'!AP:AP,'4.2 Program Budget 2028-2031'!$D:$D,$B14,'4.2 Program Budget 2028-2031'!$F:$F,README!$M$8)</f>
        <v>0</v>
      </c>
      <c r="AT14" s="1175">
        <f>SUMIFS('4.2 Program Budget 2028-2031'!AQ:AQ,'4.2 Program Budget 2028-2031'!$D:$D,$B14,'4.2 Program Budget 2028-2031'!$F:$F,README!$M$8)</f>
        <v>0</v>
      </c>
      <c r="AU14" s="1175">
        <f>SUMIFS('4.2 Program Budget 2028-2031'!AR:AR,'4.2 Program Budget 2028-2031'!$D:$D,$B14,'4.2 Program Budget 2028-2031'!$F:$F,README!$M$8)</f>
        <v>0</v>
      </c>
      <c r="AV14" s="1175">
        <f>SUMIFS('4.2 Program Budget 2028-2031'!AS:AS,'4.2 Program Budget 2028-2031'!$D:$D,$B14,'4.2 Program Budget 2028-2031'!$F:$F,README!$M$8)</f>
        <v>0</v>
      </c>
      <c r="AW14" s="1175">
        <f>SUMIFS('4.2 Program Budget 2028-2031'!AT:AT,'4.2 Program Budget 2028-2031'!$D:$D,$B14,'4.2 Program Budget 2028-2031'!$F:$F,README!$M$8)</f>
        <v>0</v>
      </c>
      <c r="AX14" s="1175">
        <f>SUMIFS('4.2 Program Budget 2028-2031'!AU:AU,'4.2 Program Budget 2028-2031'!$D:$D,$B14,'4.2 Program Budget 2028-2031'!$F:$F,README!$M$8)</f>
        <v>0</v>
      </c>
      <c r="AZ14" s="176"/>
      <c r="BB14" s="177"/>
      <c r="BC14" s="178"/>
      <c r="BD14" s="178"/>
      <c r="BE14" s="178"/>
    </row>
    <row r="15" spans="1:57" ht="16.8" thickTop="1" thickBot="1">
      <c r="A15" s="163">
        <v>3</v>
      </c>
      <c r="B15" s="175" t="s">
        <v>36</v>
      </c>
      <c r="C15" s="247">
        <f>SUMIFS('4.1 Program Budget - 2024-2027'!S:S,'4.1 Program Budget - 2024-2027'!$G:$G,$B15,'4.1 Program Budget - 2024-2027'!$H:$H,README!$M$8)</f>
        <v>0</v>
      </c>
      <c r="D15" s="246">
        <f>SUMIFS('4.1 Program Budget - 2024-2027'!W:W,'4.1 Program Budget - 2024-2027'!$G:$G,$B15,'4.1 Program Budget - 2024-2027'!$H:$H,README!$M$8)</f>
        <v>0</v>
      </c>
      <c r="E15" s="246">
        <f>SUMIFS('4.1 Program Budget - 2024-2027'!X:X,'4.1 Program Budget - 2024-2027'!$G:$G,$B15,'4.1 Program Budget - 2024-2027'!$H:$H,README!$M$8)</f>
        <v>0</v>
      </c>
      <c r="F15" s="246">
        <f>SUMIFS('4.1 Program Budget - 2024-2027'!Y:Y,'4.1 Program Budget - 2024-2027'!$G:$G,$B15,'4.1 Program Budget - 2024-2027'!$H:$H,README!$M$8)</f>
        <v>0</v>
      </c>
      <c r="G15" s="246">
        <f>SUMIFS('4.1 Program Budget - 2024-2027'!Z:Z,'4.1 Program Budget - 2024-2027'!$G:$G,$B15,'4.1 Program Budget - 2024-2027'!$H:$H,README!$M$8)</f>
        <v>0</v>
      </c>
      <c r="H15" s="246">
        <f>SUMIFS('4.1 Program Budget - 2024-2027'!AA:AA,'4.1 Program Budget - 2024-2027'!$G:$G,$B15,'4.1 Program Budget - 2024-2027'!$H:$H,README!$M$8)</f>
        <v>0</v>
      </c>
      <c r="I15" s="247">
        <f>SUMIFS('4.1 Program Budget - 2024-2027'!AK:AK,'4.1 Program Budget - 2024-2027'!$G:$G,$B15,'4.1 Program Budget - 2024-2027'!$H:$H,README!$M$8)</f>
        <v>0</v>
      </c>
      <c r="J15" s="1175">
        <f>SUMIFS('4.1 Program Budget - 2024-2027'!AO:AO,'4.1 Program Budget - 2024-2027'!$G:$G,$B15,'4.1 Program Budget - 2024-2027'!$H:$H,README!$M$8)</f>
        <v>0</v>
      </c>
      <c r="K15" s="1175">
        <f>SUMIFS('4.1 Program Budget - 2024-2027'!AP:AP,'4.1 Program Budget - 2024-2027'!$G:$G,$B15,'4.1 Program Budget - 2024-2027'!$H:$H,README!$M$8)</f>
        <v>0</v>
      </c>
      <c r="L15" s="1175">
        <f>SUMIFS('4.1 Program Budget - 2024-2027'!AQ:AQ,'4.1 Program Budget - 2024-2027'!$G:$G,$B15,'4.1 Program Budget - 2024-2027'!$H:$H,README!$M$8)</f>
        <v>0</v>
      </c>
      <c r="M15" s="246">
        <f>SUMIFS('4.1 Program Budget - 2024-2027'!AR:AR,'4.1 Program Budget - 2024-2027'!$G:$G,$B15,'4.1 Program Budget - 2024-2027'!$H:$H,README!$M$8)</f>
        <v>0</v>
      </c>
      <c r="N15" s="246">
        <f>SUMIFS('4.1 Program Budget - 2024-2027'!AS:AS,'4.1 Program Budget - 2024-2027'!$G:$G,$B15,'4.1 Program Budget - 2024-2027'!$H:$H,README!$M$8)</f>
        <v>0</v>
      </c>
      <c r="O15" s="247">
        <f>SUMIFS('4.1 Program Budget - 2024-2027'!BC:BC,'4.1 Program Budget - 2024-2027'!$G:$G,$B15,'4.1 Program Budget - 2024-2027'!$H:$H,README!$M$8)</f>
        <v>0</v>
      </c>
      <c r="P15" s="1175">
        <f>SUMIFS('4.1 Program Budget - 2024-2027'!BG:BG,'4.1 Program Budget - 2024-2027'!$G:$G,$B15,'4.1 Program Budget - 2024-2027'!$H:$H,README!$M$8)</f>
        <v>0</v>
      </c>
      <c r="Q15" s="1175">
        <f>SUMIFS('4.1 Program Budget - 2024-2027'!BH:BH,'4.1 Program Budget - 2024-2027'!$G:$G,$B15,'4.1 Program Budget - 2024-2027'!$H:$H,README!$M$8)</f>
        <v>0</v>
      </c>
      <c r="R15" s="1175">
        <f>SUMIFS('4.1 Program Budget - 2024-2027'!BI:BI,'4.1 Program Budget - 2024-2027'!$G:$G,$B15,'4.1 Program Budget - 2024-2027'!$H:$H,README!$M$8)</f>
        <v>0</v>
      </c>
      <c r="S15" s="246">
        <f>SUMIFS('4.1 Program Budget - 2024-2027'!BJ:BJ,'4.1 Program Budget - 2024-2027'!$G:$G,$B15,'4.1 Program Budget - 2024-2027'!$H:$H,README!$M$8)</f>
        <v>0</v>
      </c>
      <c r="T15" s="246">
        <f>SUMIFS('4.1 Program Budget - 2024-2027'!BK:BK,'4.1 Program Budget - 2024-2027'!$G:$G,$B15,'4.1 Program Budget - 2024-2027'!$H:$H,README!$M$8)</f>
        <v>0</v>
      </c>
      <c r="U15" s="247">
        <f>SUMIFS('4.1 Program Budget - 2024-2027'!BU:BU,'4.1 Program Budget - 2024-2027'!$G:$G,$B15,'4.1 Program Budget - 2024-2027'!$H:$H,README!$M$8)</f>
        <v>0</v>
      </c>
      <c r="V15" s="1175">
        <f>SUMIFS('4.1 Program Budget - 2024-2027'!BY:BY,'4.1 Program Budget - 2024-2027'!$G:$G,$B15,'4.1 Program Budget - 2024-2027'!$H:$H,README!$M$8)</f>
        <v>0</v>
      </c>
      <c r="W15" s="1175">
        <f>SUMIFS('4.1 Program Budget - 2024-2027'!BZ:BZ,'4.1 Program Budget - 2024-2027'!$G:$G,$B15,'4.1 Program Budget - 2024-2027'!$H:$H,README!$M$8)</f>
        <v>0</v>
      </c>
      <c r="X15" s="1175">
        <f>SUMIFS('4.1 Program Budget - 2024-2027'!CA:CA,'4.1 Program Budget - 2024-2027'!$G:$G,$B15,'4.1 Program Budget - 2024-2027'!$H:$H,README!$M$8)</f>
        <v>0</v>
      </c>
      <c r="Y15" s="246">
        <f>SUMIFS('4.1 Program Budget - 2024-2027'!CB:CB,'4.1 Program Budget - 2024-2027'!$G:$G,$B15,'4.1 Program Budget - 2024-2027'!$H:$H,README!$M$8)</f>
        <v>0</v>
      </c>
      <c r="Z15" s="246">
        <f>SUMIFS('4.1 Program Budget - 2024-2027'!CC:CC,'4.1 Program Budget - 2024-2027'!$G:$G,$B15,'4.1 Program Budget - 2024-2027'!$H:$H,README!$M$8)</f>
        <v>0</v>
      </c>
      <c r="AA15" s="247">
        <f>SUMIFS('4.2 Program Budget 2028-2031'!I:I,'4.2 Program Budget 2028-2031'!D:D,B15,'4.2 Program Budget 2028-2031'!F:F,README!$M$8)</f>
        <v>0</v>
      </c>
      <c r="AB15" s="1175">
        <f>SUMIFS('4.2 Program Budget 2028-2031'!J:J,'4.2 Program Budget 2028-2031'!$D:$D,$B15,'4.2 Program Budget 2028-2031'!$F:$F,README!$M$8)</f>
        <v>0</v>
      </c>
      <c r="AC15" s="1175">
        <f>SUMIFS('4.2 Program Budget 2028-2031'!K:K,'4.2 Program Budget 2028-2031'!$D:$D,$B15,'4.2 Program Budget 2028-2031'!$F:$F,README!$M$8)</f>
        <v>0</v>
      </c>
      <c r="AD15" s="1175">
        <f>SUMIFS('4.2 Program Budget 2028-2031'!L:L,'4.2 Program Budget 2028-2031'!$D:$D,$B15,'4.2 Program Budget 2028-2031'!$F:$F,README!$M$8)</f>
        <v>0</v>
      </c>
      <c r="AE15" s="1175">
        <f>SUMIFS('4.2 Program Budget 2028-2031'!M:M,'4.2 Program Budget 2028-2031'!$D:$D,$B15,'4.2 Program Budget 2028-2031'!$F:$F,README!$M$8)</f>
        <v>0</v>
      </c>
      <c r="AF15" s="1175">
        <f>SUMIFS('4.2 Program Budget 2028-2031'!N:N,'4.2 Program Budget 2028-2031'!$D:$D,$B15,'4.2 Program Budget 2028-2031'!$F:$F,README!$M$8)</f>
        <v>0</v>
      </c>
      <c r="AG15" s="247">
        <f>SUMIFS('4.2 Program Budget 2028-2031'!T:T,'4.2 Program Budget 2028-2031'!$D:$D,$B15,'4.2 Program Budget 2028-2031'!$F:$F,README!$M$8)</f>
        <v>0</v>
      </c>
      <c r="AH15" s="1175">
        <f>SUMIFS('4.2 Program Budget 2028-2031'!U:U,'4.2 Program Budget 2028-2031'!$D:$D,$B15,'4.2 Program Budget 2028-2031'!$F:$F,README!$M$8)</f>
        <v>0</v>
      </c>
      <c r="AI15" s="1175">
        <f>SUMIFS('4.2 Program Budget 2028-2031'!V:V,'4.2 Program Budget 2028-2031'!$D:$D,$B15,'4.2 Program Budget 2028-2031'!$F:$F,README!$M$8)</f>
        <v>0</v>
      </c>
      <c r="AJ15" s="1175">
        <f>SUMIFS('4.2 Program Budget 2028-2031'!W:W,'4.2 Program Budget 2028-2031'!$D:$D,$B15,'4.2 Program Budget 2028-2031'!$F:$F,README!$M$8)</f>
        <v>0</v>
      </c>
      <c r="AK15" s="1175">
        <f>SUMIFS('4.2 Program Budget 2028-2031'!X:X,'4.2 Program Budget 2028-2031'!$D:$D,$B15,'4.2 Program Budget 2028-2031'!$F:$F,README!$M$8)</f>
        <v>0</v>
      </c>
      <c r="AL15" s="1175">
        <f>SUMIFS('4.2 Program Budget 2028-2031'!Y:Y,'4.2 Program Budget 2028-2031'!$D:$D,$B15,'4.2 Program Budget 2028-2031'!$F:$F,README!$M$8)</f>
        <v>0</v>
      </c>
      <c r="AM15" s="247">
        <f>SUMIFS('4.2 Program Budget 2028-2031'!AE:AE,'4.2 Program Budget 2028-2031'!$D:$D,$B15,'4.2 Program Budget 2028-2031'!$F:$F,README!$M$8)</f>
        <v>0</v>
      </c>
      <c r="AN15" s="1175">
        <f>SUMIFS('4.2 Program Budget 2028-2031'!AF:AF,'4.2 Program Budget 2028-2031'!$D:$D,$B15,'4.2 Program Budget 2028-2031'!$F:$F,README!$M$8)</f>
        <v>0</v>
      </c>
      <c r="AO15" s="1175">
        <f>SUMIFS('4.2 Program Budget 2028-2031'!AG:AG,'4.2 Program Budget 2028-2031'!$D:$D,$B15,'4.2 Program Budget 2028-2031'!$F:$F,README!$M$8)</f>
        <v>0</v>
      </c>
      <c r="AP15" s="1175">
        <f>SUMIFS('4.2 Program Budget 2028-2031'!AH:AH,'4.2 Program Budget 2028-2031'!$D:$D,$B15,'4.2 Program Budget 2028-2031'!$F:$F,README!$M$8)</f>
        <v>0</v>
      </c>
      <c r="AQ15" s="1175">
        <f>SUMIFS('4.2 Program Budget 2028-2031'!AI:AI,'4.2 Program Budget 2028-2031'!$D:$D,$B15,'4.2 Program Budget 2028-2031'!$F:$F,README!$M$8)</f>
        <v>0</v>
      </c>
      <c r="AR15" s="1175">
        <f>SUMIFS('4.2 Program Budget 2028-2031'!AJ:AJ,'4.2 Program Budget 2028-2031'!$D:$D,$B15,'4.2 Program Budget 2028-2031'!$F:$F,README!$M$8)</f>
        <v>0</v>
      </c>
      <c r="AS15" s="247">
        <f>SUMIFS('4.2 Program Budget 2028-2031'!AP:AP,'4.2 Program Budget 2028-2031'!$D:$D,$B15,'4.2 Program Budget 2028-2031'!$F:$F,README!$M$8)</f>
        <v>0</v>
      </c>
      <c r="AT15" s="1175">
        <f>SUMIFS('4.2 Program Budget 2028-2031'!AQ:AQ,'4.2 Program Budget 2028-2031'!$D:$D,$B15,'4.2 Program Budget 2028-2031'!$F:$F,README!$M$8)</f>
        <v>0</v>
      </c>
      <c r="AU15" s="1175">
        <f>SUMIFS('4.2 Program Budget 2028-2031'!AR:AR,'4.2 Program Budget 2028-2031'!$D:$D,$B15,'4.2 Program Budget 2028-2031'!$F:$F,README!$M$8)</f>
        <v>0</v>
      </c>
      <c r="AV15" s="1175">
        <f>SUMIFS('4.2 Program Budget 2028-2031'!AS:AS,'4.2 Program Budget 2028-2031'!$D:$D,$B15,'4.2 Program Budget 2028-2031'!$F:$F,README!$M$8)</f>
        <v>0</v>
      </c>
      <c r="AW15" s="1175">
        <f>SUMIFS('4.2 Program Budget 2028-2031'!AT:AT,'4.2 Program Budget 2028-2031'!$D:$D,$B15,'4.2 Program Budget 2028-2031'!$F:$F,README!$M$8)</f>
        <v>0</v>
      </c>
      <c r="AX15" s="1175">
        <f>SUMIFS('4.2 Program Budget 2028-2031'!AU:AU,'4.2 Program Budget 2028-2031'!$D:$D,$B15,'4.2 Program Budget 2028-2031'!$F:$F,README!$M$8)</f>
        <v>0</v>
      </c>
      <c r="AZ15" s="176"/>
      <c r="BB15" s="177"/>
      <c r="BC15" s="178"/>
      <c r="BD15" s="178"/>
      <c r="BE15" s="178"/>
    </row>
    <row r="16" spans="1:57" ht="16.8" thickTop="1" thickBot="1">
      <c r="A16" s="163">
        <v>4</v>
      </c>
      <c r="B16" s="179" t="s">
        <v>514</v>
      </c>
      <c r="C16" s="394">
        <f>SUM(C7:C15)</f>
        <v>48115550.786179796</v>
      </c>
      <c r="D16" s="393">
        <f t="shared" ref="D16:F16" si="0">SUM(D7:D15)</f>
        <v>103194982.17099021</v>
      </c>
      <c r="E16" s="393">
        <f t="shared" si="0"/>
        <v>17190.336618987913</v>
      </c>
      <c r="F16" s="393">
        <f t="shared" si="0"/>
        <v>2897614.0136008277</v>
      </c>
      <c r="G16" s="393">
        <f t="shared" ref="G16" si="1">SUM(G7:G15)</f>
        <v>16976.937712061004</v>
      </c>
      <c r="H16" s="393">
        <f t="shared" ref="H16" si="2">SUM(H7:H15)</f>
        <v>16959.295533964836</v>
      </c>
      <c r="I16" s="394">
        <f>SUM(I7:I15)</f>
        <v>50824269.09034425</v>
      </c>
      <c r="J16" s="395">
        <f t="shared" ref="J16:N16" si="3">SUM(J7:J15)</f>
        <v>110627494.32590045</v>
      </c>
      <c r="K16" s="395">
        <f t="shared" si="3"/>
        <v>17122.766985480288</v>
      </c>
      <c r="L16" s="395">
        <f t="shared" si="3"/>
        <v>3308833.8011505865</v>
      </c>
      <c r="M16" s="393">
        <f t="shared" si="3"/>
        <v>19108.027547621739</v>
      </c>
      <c r="N16" s="393">
        <f t="shared" si="3"/>
        <v>19365.226060930927</v>
      </c>
      <c r="O16" s="394">
        <f>SUM(O7:O15)</f>
        <v>49944603.433011107</v>
      </c>
      <c r="P16" s="395">
        <f t="shared" ref="P16:T16" si="4">SUM(P7:P15)</f>
        <v>108348132.59944978</v>
      </c>
      <c r="Q16" s="395">
        <f t="shared" si="4"/>
        <v>17149.20607510694</v>
      </c>
      <c r="R16" s="395">
        <f t="shared" si="4"/>
        <v>3337715.9970155307</v>
      </c>
      <c r="S16" s="393">
        <f t="shared" si="4"/>
        <v>19629.00446942585</v>
      </c>
      <c r="T16" s="393">
        <f t="shared" si="4"/>
        <v>19534.48167654085</v>
      </c>
      <c r="U16" s="394">
        <f>SUM(U7:U15)</f>
        <v>52620587.054522067</v>
      </c>
      <c r="V16" s="395">
        <f t="shared" ref="V16:Z16" si="5">SUM(V7:V15)</f>
        <v>112252807.91606218</v>
      </c>
      <c r="W16" s="395">
        <f t="shared" si="5"/>
        <v>17785.052805586925</v>
      </c>
      <c r="X16" s="395">
        <f t="shared" si="5"/>
        <v>3542133.6400467535</v>
      </c>
      <c r="Y16" s="393">
        <f t="shared" si="5"/>
        <v>21975.846013241469</v>
      </c>
      <c r="Z16" s="393">
        <f t="shared" si="5"/>
        <v>20730.914427873504</v>
      </c>
      <c r="AA16" s="394">
        <f>SUM(AA7:AA15)</f>
        <v>52620587.054522067</v>
      </c>
      <c r="AB16" s="395">
        <f t="shared" ref="AB16:AF16" si="6">SUM(AB7:AB15)</f>
        <v>112252807.91606218</v>
      </c>
      <c r="AC16" s="395">
        <f t="shared" si="6"/>
        <v>17785.052805586925</v>
      </c>
      <c r="AD16" s="395">
        <f t="shared" si="6"/>
        <v>3542133.6400467535</v>
      </c>
      <c r="AE16" s="393">
        <f t="shared" si="6"/>
        <v>21975.846013241469</v>
      </c>
      <c r="AF16" s="393">
        <f t="shared" si="6"/>
        <v>20730.914427873504</v>
      </c>
      <c r="AG16" s="394">
        <f>SUM(AG7:AG15)</f>
        <v>52620587.054522067</v>
      </c>
      <c r="AH16" s="395">
        <f t="shared" ref="AH16:AL16" si="7">SUM(AH7:AH15)</f>
        <v>112252807.91606218</v>
      </c>
      <c r="AI16" s="395">
        <f t="shared" si="7"/>
        <v>17785.052805586925</v>
      </c>
      <c r="AJ16" s="395">
        <f t="shared" si="7"/>
        <v>3542133.6400467535</v>
      </c>
      <c r="AK16" s="393">
        <f t="shared" si="7"/>
        <v>21975.846013241469</v>
      </c>
      <c r="AL16" s="393">
        <f t="shared" si="7"/>
        <v>20730.914427873504</v>
      </c>
      <c r="AM16" s="394">
        <f>SUM(AM7:AM15)</f>
        <v>52620587.054522067</v>
      </c>
      <c r="AN16" s="395">
        <f t="shared" ref="AN16:AR16" si="8">SUM(AN7:AN15)</f>
        <v>112252807.91606218</v>
      </c>
      <c r="AO16" s="395">
        <f t="shared" si="8"/>
        <v>17785.052805586925</v>
      </c>
      <c r="AP16" s="395">
        <f t="shared" si="8"/>
        <v>3542133.6400467535</v>
      </c>
      <c r="AQ16" s="393">
        <f t="shared" si="8"/>
        <v>21975.846013241469</v>
      </c>
      <c r="AR16" s="393">
        <f t="shared" si="8"/>
        <v>20730.914427873504</v>
      </c>
      <c r="AS16" s="394">
        <f>SUM(AS7:AS15)</f>
        <v>52620587.054522067</v>
      </c>
      <c r="AT16" s="395">
        <f t="shared" ref="AT16:AX16" si="9">SUM(AT7:AT15)</f>
        <v>112252807.91606218</v>
      </c>
      <c r="AU16" s="395">
        <f t="shared" si="9"/>
        <v>17785.052805586925</v>
      </c>
      <c r="AV16" s="395">
        <f t="shared" si="9"/>
        <v>3542133.6400467535</v>
      </c>
      <c r="AW16" s="393">
        <f t="shared" si="9"/>
        <v>21975.846013241469</v>
      </c>
      <c r="AX16" s="393">
        <f t="shared" si="9"/>
        <v>20730.914427873504</v>
      </c>
      <c r="AZ16" s="176" t="s">
        <v>515</v>
      </c>
      <c r="BB16" s="177"/>
      <c r="BC16" s="178"/>
      <c r="BD16" s="178"/>
      <c r="BE16" s="178"/>
    </row>
    <row r="17" spans="1:57" ht="17.100000000000001" customHeight="1" thickTop="1" thickBot="1">
      <c r="B17" s="199" t="s">
        <v>516</v>
      </c>
      <c r="C17" s="397">
        <v>54606186.947956905</v>
      </c>
      <c r="D17" s="328"/>
      <c r="E17" s="329"/>
      <c r="F17" s="330"/>
      <c r="G17" s="329"/>
      <c r="H17" s="329"/>
      <c r="I17" s="397">
        <v>61063918.875103213</v>
      </c>
      <c r="J17" s="328"/>
      <c r="K17" s="329"/>
      <c r="L17" s="330"/>
      <c r="M17" s="329"/>
      <c r="N17" s="329"/>
      <c r="O17" s="397">
        <v>65086419.37299116</v>
      </c>
      <c r="P17" s="328"/>
      <c r="Q17" s="329"/>
      <c r="R17" s="330"/>
      <c r="S17" s="329"/>
      <c r="T17" s="329"/>
      <c r="U17" s="397">
        <v>72874775.958452374</v>
      </c>
      <c r="V17" s="328"/>
      <c r="W17" s="329"/>
      <c r="X17" s="330"/>
      <c r="Y17" s="329"/>
      <c r="Z17" s="329"/>
      <c r="AA17" s="397">
        <f>+U17</f>
        <v>72874775.958452374</v>
      </c>
      <c r="AB17" s="328"/>
      <c r="AC17" s="329"/>
      <c r="AD17" s="330"/>
      <c r="AE17" s="329"/>
      <c r="AF17" s="329"/>
      <c r="AG17" s="397">
        <f>+AA17</f>
        <v>72874775.958452374</v>
      </c>
      <c r="AH17" s="328"/>
      <c r="AI17" s="329"/>
      <c r="AJ17" s="330"/>
      <c r="AK17" s="329"/>
      <c r="AL17" s="329"/>
      <c r="AM17" s="397">
        <f>+AG17</f>
        <v>72874775.958452374</v>
      </c>
      <c r="AN17" s="328"/>
      <c r="AO17" s="329"/>
      <c r="AP17" s="330"/>
      <c r="AQ17" s="329"/>
      <c r="AR17" s="329"/>
      <c r="AS17" s="397">
        <f>+AM17</f>
        <v>72874775.958452374</v>
      </c>
      <c r="AT17" s="328"/>
      <c r="AU17" s="329"/>
      <c r="AV17" s="330"/>
      <c r="AW17" s="329"/>
      <c r="AX17" s="329"/>
      <c r="AZ17" s="711" t="s">
        <v>517</v>
      </c>
      <c r="BB17" s="177"/>
      <c r="BC17" s="178"/>
      <c r="BD17" s="180"/>
      <c r="BE17" s="178"/>
    </row>
    <row r="18" spans="1:57" ht="16.8" thickTop="1" thickBot="1">
      <c r="B18" s="199" t="s">
        <v>518</v>
      </c>
      <c r="C18" s="777">
        <v>1.0016340642240389</v>
      </c>
      <c r="D18" s="328"/>
      <c r="E18" s="329"/>
      <c r="F18" s="330"/>
      <c r="G18" s="329"/>
      <c r="H18" s="329"/>
      <c r="I18" s="777">
        <v>1.0254242233029773</v>
      </c>
      <c r="J18" s="328"/>
      <c r="K18" s="329"/>
      <c r="L18" s="330"/>
      <c r="M18" s="329"/>
      <c r="N18" s="329"/>
      <c r="O18" s="777">
        <v>1.0808621407690095</v>
      </c>
      <c r="P18" s="328"/>
      <c r="Q18" s="329"/>
      <c r="R18" s="330"/>
      <c r="S18" s="329"/>
      <c r="T18" s="329"/>
      <c r="U18" s="777">
        <v>1.1314662634960357</v>
      </c>
      <c r="V18" s="328"/>
      <c r="W18" s="329"/>
      <c r="X18" s="330"/>
      <c r="Y18" s="329"/>
      <c r="Z18" s="329"/>
      <c r="AA18" s="777">
        <f t="shared" ref="AA18:AA19" si="10">+U18</f>
        <v>1.1314662634960357</v>
      </c>
      <c r="AB18" s="328"/>
      <c r="AC18" s="329"/>
      <c r="AD18" s="330"/>
      <c r="AE18" s="329"/>
      <c r="AF18" s="329"/>
      <c r="AG18" s="777">
        <f t="shared" ref="AG18:AG19" si="11">+AA18</f>
        <v>1.1314662634960357</v>
      </c>
      <c r="AH18" s="328"/>
      <c r="AI18" s="329"/>
      <c r="AJ18" s="330"/>
      <c r="AK18" s="329"/>
      <c r="AL18" s="329"/>
      <c r="AM18" s="777">
        <f t="shared" ref="AM18:AM19" si="12">+AG18</f>
        <v>1.1314662634960357</v>
      </c>
      <c r="AN18" s="328"/>
      <c r="AO18" s="329"/>
      <c r="AP18" s="330"/>
      <c r="AQ18" s="329"/>
      <c r="AR18" s="329"/>
      <c r="AS18" s="777">
        <f t="shared" ref="AS18:AS19" si="13">+AM18</f>
        <v>1.1314662634960357</v>
      </c>
      <c r="AT18" s="328"/>
      <c r="AU18" s="329"/>
      <c r="AV18" s="330"/>
      <c r="AW18" s="329"/>
      <c r="AX18" s="329"/>
      <c r="AZ18" s="1286" t="s">
        <v>519</v>
      </c>
      <c r="BB18" s="177"/>
      <c r="BC18" s="178"/>
      <c r="BD18" s="180"/>
      <c r="BE18" s="178"/>
    </row>
    <row r="19" spans="1:57" ht="16.8" thickTop="1" thickBot="1">
      <c r="B19" s="199" t="s">
        <v>520</v>
      </c>
      <c r="C19" s="777">
        <v>1.1593693376061884</v>
      </c>
      <c r="D19" s="328"/>
      <c r="E19" s="329"/>
      <c r="F19" s="330"/>
      <c r="G19" s="329"/>
      <c r="H19" s="329"/>
      <c r="I19" s="777">
        <v>1.2282113195639552</v>
      </c>
      <c r="J19" s="328"/>
      <c r="K19" s="329"/>
      <c r="L19" s="330"/>
      <c r="M19" s="329"/>
      <c r="N19" s="329"/>
      <c r="O19" s="777">
        <v>1.3310852870134995</v>
      </c>
      <c r="P19" s="328"/>
      <c r="Q19" s="329"/>
      <c r="R19" s="330"/>
      <c r="S19" s="329"/>
      <c r="T19" s="329"/>
      <c r="U19" s="777">
        <v>1.4145104231186512</v>
      </c>
      <c r="V19" s="328"/>
      <c r="W19" s="329"/>
      <c r="X19" s="330"/>
      <c r="Y19" s="329"/>
      <c r="Z19" s="329"/>
      <c r="AA19" s="777">
        <f t="shared" si="10"/>
        <v>1.4145104231186512</v>
      </c>
      <c r="AB19" s="328"/>
      <c r="AC19" s="329"/>
      <c r="AD19" s="330"/>
      <c r="AE19" s="329"/>
      <c r="AF19" s="329"/>
      <c r="AG19" s="777">
        <f t="shared" si="11"/>
        <v>1.4145104231186512</v>
      </c>
      <c r="AH19" s="328"/>
      <c r="AI19" s="329"/>
      <c r="AJ19" s="330"/>
      <c r="AK19" s="329"/>
      <c r="AL19" s="329"/>
      <c r="AM19" s="777">
        <f t="shared" si="12"/>
        <v>1.4145104231186512</v>
      </c>
      <c r="AN19" s="328"/>
      <c r="AO19" s="329"/>
      <c r="AP19" s="330"/>
      <c r="AQ19" s="329"/>
      <c r="AR19" s="329"/>
      <c r="AS19" s="777">
        <f t="shared" si="13"/>
        <v>1.4145104231186512</v>
      </c>
      <c r="AT19" s="328"/>
      <c r="AU19" s="329"/>
      <c r="AV19" s="330"/>
      <c r="AW19" s="329"/>
      <c r="AX19" s="329"/>
      <c r="AZ19" s="1287"/>
      <c r="BB19" s="177"/>
      <c r="BC19" s="178"/>
      <c r="BD19" s="180"/>
      <c r="BE19" s="178"/>
    </row>
    <row r="20" spans="1:57" ht="31.5" customHeight="1" thickTop="1" thickBot="1">
      <c r="B20" s="447" t="s">
        <v>23</v>
      </c>
      <c r="C20" s="448"/>
      <c r="D20" s="449"/>
      <c r="E20" s="449"/>
      <c r="F20" s="450"/>
      <c r="G20" s="449"/>
      <c r="H20" s="449"/>
      <c r="I20" s="448"/>
      <c r="J20" s="449"/>
      <c r="K20" s="449"/>
      <c r="L20" s="450"/>
      <c r="M20" s="449"/>
      <c r="N20" s="449"/>
      <c r="O20" s="448"/>
      <c r="P20" s="449"/>
      <c r="Q20" s="449"/>
      <c r="R20" s="450"/>
      <c r="S20" s="449"/>
      <c r="T20" s="449"/>
      <c r="U20" s="448"/>
      <c r="V20" s="449"/>
      <c r="W20" s="449"/>
      <c r="X20" s="450"/>
      <c r="Y20" s="449"/>
      <c r="Z20" s="449"/>
      <c r="AA20" s="448"/>
      <c r="AB20" s="1181"/>
      <c r="AC20" s="1181"/>
      <c r="AD20" s="1182"/>
      <c r="AE20" s="1181"/>
      <c r="AF20" s="1181"/>
      <c r="AG20" s="448"/>
      <c r="AH20" s="449"/>
      <c r="AI20" s="449"/>
      <c r="AJ20" s="450"/>
      <c r="AK20" s="449"/>
      <c r="AL20" s="449"/>
      <c r="AM20" s="448"/>
      <c r="AN20" s="449"/>
      <c r="AO20" s="449"/>
      <c r="AP20" s="450"/>
      <c r="AQ20" s="449"/>
      <c r="AR20" s="449"/>
      <c r="AS20" s="448"/>
      <c r="AT20" s="449"/>
      <c r="AU20" s="449"/>
      <c r="AV20" s="450"/>
      <c r="AW20" s="449"/>
      <c r="AX20" s="449"/>
      <c r="AZ20" s="390"/>
      <c r="BB20" s="391"/>
    </row>
    <row r="21" spans="1:57" ht="16.5" customHeight="1" thickTop="1" thickBot="1">
      <c r="B21" s="175" t="s">
        <v>17</v>
      </c>
      <c r="C21" s="248">
        <f>SUMIFS('4.1 Program Budget - 2024-2027'!S:S,'4.1 Program Budget - 2024-2027'!$G:$G,$B21,'4.1 Program Budget - 2024-2027'!$H:$H,README!$M$9)</f>
        <v>4835545.7845420409</v>
      </c>
      <c r="D21" s="246">
        <f>SUMIFS('4.1 Program Budget - 2024-2027'!W:W,'4.1 Program Budget - 2024-2027'!$G:$G,$B21,'4.1 Program Budget - 2024-2027'!$H:$H,README!$M$9)</f>
        <v>6031712.5456274208</v>
      </c>
      <c r="E21" s="246">
        <f>SUMIFS('4.1 Program Budget - 2024-2027'!X:X,'4.1 Program Budget - 2024-2027'!$G:$G,$B21,'4.1 Program Budget - 2024-2027'!$H:$H,README!$M$9)</f>
        <v>747.79730651795887</v>
      </c>
      <c r="F21" s="246">
        <f>SUMIFS('4.1 Program Budget - 2024-2027'!Y:Y,'4.1 Program Budget - 2024-2027'!$G:$G,$B21,'4.1 Program Budget - 2024-2027'!$H:$H,README!$M$9)</f>
        <v>191595.90662238389</v>
      </c>
      <c r="G21" s="246">
        <f>SUMIFS('4.1 Program Budget - 2024-2027'!Z:Z,'4.1 Program Budget - 2024-2027'!$G:$G,$B21,'4.1 Program Budget - 2024-2027'!$H:$H,README!$M$9)</f>
        <v>56.271437950046355</v>
      </c>
      <c r="H21" s="246">
        <f>SUMIFS('4.1 Program Budget - 2024-2027'!AA:AA,'4.1 Program Budget - 2024-2027'!$G:$G,$B21,'4.1 Program Budget - 2024-2027'!$H:$H,README!$M$9)</f>
        <v>1824.5695984017302</v>
      </c>
      <c r="I21" s="248">
        <f>SUMIFS('4.1 Program Budget - 2024-2027'!AK:AK,'4.1 Program Budget - 2024-2027'!$G:$G,$B21,'4.1 Program Budget - 2024-2027'!$H:$H,README!$M$9)</f>
        <v>6271592.2270698082</v>
      </c>
      <c r="J21" s="1175">
        <f>SUMIFS('4.1 Program Budget - 2024-2027'!AO:AO,'4.1 Program Budget - 2024-2027'!$G:$G,$B21,'4.1 Program Budget - 2024-2027'!$H:$H,README!$M$9)</f>
        <v>5404289.1184287574</v>
      </c>
      <c r="K21" s="1175">
        <f>SUMIFS('4.1 Program Budget - 2024-2027'!AP:AP,'4.1 Program Budget - 2024-2027'!$G:$G,$B21,'4.1 Program Budget - 2024-2027'!$H:$H,README!$M$9)</f>
        <v>867.33836935000511</v>
      </c>
      <c r="L21" s="1175">
        <f>SUMIFS('4.1 Program Budget - 2024-2027'!AQ:AQ,'4.1 Program Budget - 2024-2027'!$G:$G,$B21,'4.1 Program Budget - 2024-2027'!$H:$H,README!$M$9)</f>
        <v>354417.86992590362</v>
      </c>
      <c r="M21" s="246">
        <f>SUMIFS('4.1 Program Budget - 2024-2027'!AR:AR,'4.1 Program Budget - 2024-2027'!$G:$G,$B21,'4.1 Program Budget - 2024-2027'!$H:$H,README!$M$9)</f>
        <v>-22.032895555970171</v>
      </c>
      <c r="N21" s="246">
        <f>SUMIFS('4.1 Program Budget - 2024-2027'!AS:AS,'4.1 Program Budget - 2024-2027'!$G:$G,$B21,'4.1 Program Budget - 2024-2027'!$H:$H,README!$M$9)</f>
        <v>2777.0780837273242</v>
      </c>
      <c r="O21" s="248">
        <f>SUMIFS('4.1 Program Budget - 2024-2027'!BC:BC,'4.1 Program Budget - 2024-2027'!$G:$G,$B21,'4.1 Program Budget - 2024-2027'!$H:$H,README!$M$9)</f>
        <v>5705557.486607234</v>
      </c>
      <c r="P21" s="1175">
        <f>SUMIFS('4.1 Program Budget - 2024-2027'!BG:BG,'4.1 Program Budget - 2024-2027'!$G:$G,$B21,'4.1 Program Budget - 2024-2027'!$H:$H,README!$M$9)</f>
        <v>5589477.005243415</v>
      </c>
      <c r="Q21" s="1175">
        <f>SUMIFS('4.1 Program Budget - 2024-2027'!BH:BH,'4.1 Program Budget - 2024-2027'!$G:$G,$B21,'4.1 Program Budget - 2024-2027'!$H:$H,README!$M$9)</f>
        <v>925.82048103233899</v>
      </c>
      <c r="R21" s="1175">
        <f>SUMIFS('4.1 Program Budget - 2024-2027'!BI:BI,'4.1 Program Budget - 2024-2027'!$G:$G,$B21,'4.1 Program Budget - 2024-2027'!$H:$H,README!$M$9)</f>
        <v>190862.9069987305</v>
      </c>
      <c r="S21" s="246">
        <f>SUMIFS('4.1 Program Budget - 2024-2027'!BJ:BJ,'4.1 Program Budget - 2024-2027'!$G:$G,$B21,'4.1 Program Budget - 2024-2027'!$H:$H,README!$M$9)</f>
        <v>2.063957547102433</v>
      </c>
      <c r="T21" s="246">
        <f>SUMIFS('4.1 Program Budget - 2024-2027'!BK:BK,'4.1 Program Budget - 2024-2027'!$G:$G,$B21,'4.1 Program Budget - 2024-2027'!$H:$H,README!$M$9)</f>
        <v>1820.2701785637621</v>
      </c>
      <c r="U21" s="248">
        <f>SUMIFS('4.1 Program Budget - 2024-2027'!BU:BU,'4.1 Program Budget - 2024-2027'!$G:$G,$B21,'4.1 Program Budget - 2024-2027'!$H:$H,README!$M$9)</f>
        <v>5762511.129092739</v>
      </c>
      <c r="V21" s="1175">
        <f>SUMIFS('4.1 Program Budget - 2024-2027'!BY:BY,'4.1 Program Budget - 2024-2027'!$G:$G,$B21,'4.1 Program Budget - 2024-2027'!$H:$H,README!$M$9)</f>
        <v>5471433.4957663026</v>
      </c>
      <c r="W21" s="1175">
        <f>SUMIFS('4.1 Program Budget - 2024-2027'!BZ:BZ,'4.1 Program Budget - 2024-2027'!$G:$G,$B21,'4.1 Program Budget - 2024-2027'!$H:$H,README!$M$9)</f>
        <v>966.32880400897989</v>
      </c>
      <c r="X21" s="1175">
        <f>SUMIFS('4.1 Program Budget - 2024-2027'!CA:CA,'4.1 Program Budget - 2024-2027'!$G:$G,$B21,'4.1 Program Budget - 2024-2027'!$H:$H,README!$M$9)</f>
        <v>189989.33416315779</v>
      </c>
      <c r="Y21" s="246">
        <f>SUMIFS('4.1 Program Budget - 2024-2027'!CB:CB,'4.1 Program Budget - 2024-2027'!$G:$G,$B21,'4.1 Program Budget - 2024-2027'!$H:$H,README!$M$9)</f>
        <v>10.385753590705633</v>
      </c>
      <c r="Z21" s="246">
        <f>SUMIFS('4.1 Program Budget - 2024-2027'!CC:CC,'4.1 Program Budget - 2024-2027'!$G:$G,$B21,'4.1 Program Budget - 2024-2027'!$H:$H,README!$M$9)</f>
        <v>1815.1597774756615</v>
      </c>
      <c r="AA21" s="247">
        <f>SUMIFS('4.2 Program Budget 2028-2031'!I:I,'4.2 Program Budget 2028-2031'!D:D,B21,'4.2 Program Budget 2028-2031'!F:F,README!$M$9)</f>
        <v>5762511.129092739</v>
      </c>
      <c r="AB21" s="1175">
        <f>SUMIFS('4.2 Program Budget 2028-2031'!J:J,'4.2 Program Budget 2028-2031'!$D:$D,$B21,'4.2 Program Budget 2028-2031'!$F:$F,README!$M$9)</f>
        <v>5471433.4957663026</v>
      </c>
      <c r="AC21" s="1175">
        <f>SUMIFS('4.2 Program Budget 2028-2031'!K:K,'4.2 Program Budget 2028-2031'!$D:$D,$B21,'4.2 Program Budget 2028-2031'!$F:$F,README!$M$9)</f>
        <v>966.32880400897989</v>
      </c>
      <c r="AD21" s="1175">
        <f>SUMIFS('4.2 Program Budget 2028-2031'!L:L,'4.2 Program Budget 2028-2031'!$D:$D,$B21,'4.2 Program Budget 2028-2031'!$F:$F,README!$M$9)</f>
        <v>189989.33416315779</v>
      </c>
      <c r="AE21" s="1175">
        <f>SUMIFS('4.2 Program Budget 2028-2031'!M:M,'4.2 Program Budget 2028-2031'!$D:$D,$B21,'4.2 Program Budget 2028-2031'!$F:$F,README!$M$9)</f>
        <v>10.385753590705633</v>
      </c>
      <c r="AF21" s="1175">
        <f>SUMIFS('4.2 Program Budget 2028-2031'!N:N,'4.2 Program Budget 2028-2031'!$D:$D,$B21,'4.2 Program Budget 2028-2031'!$F:$F,README!$M$9)</f>
        <v>1815.1597774756615</v>
      </c>
      <c r="AG21" s="247">
        <f>SUMIFS('4.2 Program Budget 2028-2031'!T:T,'4.2 Program Budget 2028-2031'!$D:$D,$B21,'4.2 Program Budget 2028-2031'!$F:$F,README!$M$9)</f>
        <v>5762511.129092739</v>
      </c>
      <c r="AH21" s="1175">
        <f>SUMIFS('4.2 Program Budget 2028-2031'!U:U,'4.2 Program Budget 2028-2031'!$D:$D,$B21,'4.2 Program Budget 2028-2031'!$F:$F,README!$M$9)</f>
        <v>5471433.4957663026</v>
      </c>
      <c r="AI21" s="1175">
        <f>SUMIFS('4.2 Program Budget 2028-2031'!V:V,'4.2 Program Budget 2028-2031'!$D:$D,$B21,'4.2 Program Budget 2028-2031'!$F:$F,README!$M$9)</f>
        <v>966.32880400897989</v>
      </c>
      <c r="AJ21" s="1175">
        <f>SUMIFS('4.2 Program Budget 2028-2031'!W:W,'4.2 Program Budget 2028-2031'!$D:$D,$B21,'4.2 Program Budget 2028-2031'!$F:$F,README!$M$9)</f>
        <v>189989.33416315779</v>
      </c>
      <c r="AK21" s="1175">
        <f>SUMIFS('4.2 Program Budget 2028-2031'!X:X,'4.2 Program Budget 2028-2031'!$D:$D,$B21,'4.2 Program Budget 2028-2031'!$F:$F,README!$M$9)</f>
        <v>10.385753590705633</v>
      </c>
      <c r="AL21" s="1175">
        <f>SUMIFS('4.2 Program Budget 2028-2031'!Y:Y,'4.2 Program Budget 2028-2031'!$D:$D,$B21,'4.2 Program Budget 2028-2031'!$F:$F,README!$M$9)</f>
        <v>1815.1597774756615</v>
      </c>
      <c r="AM21" s="247">
        <f>SUMIFS('4.2 Program Budget 2028-2031'!AE:AE,'4.2 Program Budget 2028-2031'!$D:$D,$B21,'4.2 Program Budget 2028-2031'!$F:$F,README!$M$9)</f>
        <v>5762511.129092739</v>
      </c>
      <c r="AN21" s="1175">
        <f>SUMIFS('4.2 Program Budget 2028-2031'!AF:AF,'4.2 Program Budget 2028-2031'!$D:$D,$B21,'4.2 Program Budget 2028-2031'!$F:$F,README!$M$9)</f>
        <v>5471433.4957663026</v>
      </c>
      <c r="AO21" s="1175">
        <f>SUMIFS('4.2 Program Budget 2028-2031'!AG:AG,'4.2 Program Budget 2028-2031'!$D:$D,$B21,'4.2 Program Budget 2028-2031'!$F:$F,README!$M$9)</f>
        <v>966.32880400897989</v>
      </c>
      <c r="AP21" s="1175">
        <f>SUMIFS('4.2 Program Budget 2028-2031'!AH:AH,'4.2 Program Budget 2028-2031'!$D:$D,$B21,'4.2 Program Budget 2028-2031'!$F:$F,README!$M$9)</f>
        <v>189989.33416315779</v>
      </c>
      <c r="AQ21" s="1175">
        <f>SUMIFS('4.2 Program Budget 2028-2031'!AI:AI,'4.2 Program Budget 2028-2031'!$D:$D,$B21,'4.2 Program Budget 2028-2031'!$F:$F,README!$M$9)</f>
        <v>10.385753590705633</v>
      </c>
      <c r="AR21" s="1175">
        <f>SUMIFS('4.2 Program Budget 2028-2031'!AJ:AJ,'4.2 Program Budget 2028-2031'!$D:$D,$B21,'4.2 Program Budget 2028-2031'!$F:$F,README!$M$9)</f>
        <v>1815.1597774756615</v>
      </c>
      <c r="AS21" s="247">
        <f>SUMIFS('4.2 Program Budget 2028-2031'!AP:AP,'4.2 Program Budget 2028-2031'!$D:$D,$B21,'4.2 Program Budget 2028-2031'!$F:$F,README!$M$9)</f>
        <v>5762511.129092739</v>
      </c>
      <c r="AT21" s="1175">
        <f>SUMIFS('4.2 Program Budget 2028-2031'!AQ:AQ,'4.2 Program Budget 2028-2031'!$D:$D,$B21,'4.2 Program Budget 2028-2031'!$F:$F,README!$M$9)</f>
        <v>5471433.4957663026</v>
      </c>
      <c r="AU21" s="1175">
        <f>SUMIFS('4.2 Program Budget 2028-2031'!AR:AR,'4.2 Program Budget 2028-2031'!$D:$D,$B21,'4.2 Program Budget 2028-2031'!$F:$F,README!$M$9)</f>
        <v>966.32880400897989</v>
      </c>
      <c r="AV21" s="1175">
        <f>SUMIFS('4.2 Program Budget 2028-2031'!AS:AS,'4.2 Program Budget 2028-2031'!$D:$D,$B21,'4.2 Program Budget 2028-2031'!$F:$F,README!$M$9)</f>
        <v>189989.33416315779</v>
      </c>
      <c r="AW21" s="1175">
        <f>SUMIFS('4.2 Program Budget 2028-2031'!AT:AT,'4.2 Program Budget 2028-2031'!$D:$D,$B21,'4.2 Program Budget 2028-2031'!$F:$F,README!$M$9)</f>
        <v>10.385753590705633</v>
      </c>
      <c r="AX21" s="1175">
        <f>SUMIFS('4.2 Program Budget 2028-2031'!AU:AU,'4.2 Program Budget 2028-2031'!$D:$D,$B21,'4.2 Program Budget 2028-2031'!$F:$F,README!$M$9)</f>
        <v>1815.1597774756615</v>
      </c>
      <c r="AZ21" s="176" t="s">
        <v>512</v>
      </c>
    </row>
    <row r="22" spans="1:57" ht="16.8" thickTop="1" thickBot="1">
      <c r="B22" s="175" t="s">
        <v>22</v>
      </c>
      <c r="C22" s="248">
        <f>SUMIFS('4.1 Program Budget - 2024-2027'!S:S,'4.1 Program Budget - 2024-2027'!$G:$G,$B22,'4.1 Program Budget - 2024-2027'!$H:$H,README!$M$9)</f>
        <v>3834811.0833040611</v>
      </c>
      <c r="D22" s="246">
        <f>SUMIFS('4.1 Program Budget - 2024-2027'!W:W,'4.1 Program Budget - 2024-2027'!$G:$G,$B22,'4.1 Program Budget - 2024-2027'!$H:$H,README!$M$9)</f>
        <v>830481.58524246153</v>
      </c>
      <c r="E22" s="246">
        <f>SUMIFS('4.1 Program Budget - 2024-2027'!X:X,'4.1 Program Budget - 2024-2027'!$G:$G,$B22,'4.1 Program Budget - 2024-2027'!$H:$H,README!$M$9)</f>
        <v>198.65672406682472</v>
      </c>
      <c r="F22" s="246">
        <f>SUMIFS('4.1 Program Budget - 2024-2027'!Y:Y,'4.1 Program Budget - 2024-2027'!$G:$G,$B22,'4.1 Program Budget - 2024-2027'!$H:$H,README!$M$9)</f>
        <v>12512.977793657352</v>
      </c>
      <c r="G22" s="246">
        <f>SUMIFS('4.1 Program Budget - 2024-2027'!Z:Z,'4.1 Program Budget - 2024-2027'!$G:$G,$B22,'4.1 Program Budget - 2024-2027'!$H:$H,README!$M$9)</f>
        <v>56.111357095338271</v>
      </c>
      <c r="H22" s="246">
        <f>SUMIFS('4.1 Program Budget - 2024-2027'!AA:AA,'4.1 Program Budget - 2024-2027'!$G:$G,$B22,'4.1 Program Budget - 2024-2027'!$H:$H,README!$M$9)</f>
        <v>113.93269055521033</v>
      </c>
      <c r="I22" s="248">
        <f>SUMIFS('4.1 Program Budget - 2024-2027'!AK:AK,'4.1 Program Budget - 2024-2027'!$G:$G,$B22,'4.1 Program Budget - 2024-2027'!$H:$H,README!$M$9)</f>
        <v>3464657.4425649093</v>
      </c>
      <c r="J22" s="1175">
        <f>SUMIFS('4.1 Program Budget - 2024-2027'!AO:AO,'4.1 Program Budget - 2024-2027'!$G:$G,$B22,'4.1 Program Budget - 2024-2027'!$H:$H,README!$M$9)</f>
        <v>876810.1307118102</v>
      </c>
      <c r="K22" s="1175">
        <f>SUMIFS('4.1 Program Budget - 2024-2027'!AP:AP,'4.1 Program Budget - 2024-2027'!$G:$G,$B22,'4.1 Program Budget - 2024-2027'!$H:$H,README!$M$9)</f>
        <v>205.11558192035088</v>
      </c>
      <c r="L22" s="1175">
        <f>SUMIFS('4.1 Program Budget - 2024-2027'!AQ:AQ,'4.1 Program Budget - 2024-2027'!$G:$G,$B22,'4.1 Program Budget - 2024-2027'!$H:$H,README!$M$9)</f>
        <v>15256.419648961115</v>
      </c>
      <c r="M22" s="246">
        <f>SUMIFS('4.1 Program Budget - 2024-2027'!AR:AR,'4.1 Program Budget - 2024-2027'!$G:$G,$B22,'4.1 Program Budget - 2024-2027'!$H:$H,README!$M$9)</f>
        <v>67.611694469536701</v>
      </c>
      <c r="N22" s="246">
        <f>SUMIFS('4.1 Program Budget - 2024-2027'!AS:AS,'4.1 Program Budget - 2024-2027'!$G:$G,$B22,'4.1 Program Budget - 2024-2027'!$H:$H,README!$M$9)</f>
        <v>136.43936256109316</v>
      </c>
      <c r="O22" s="248">
        <f>SUMIFS('4.1 Program Budget - 2024-2027'!BC:BC,'4.1 Program Budget - 2024-2027'!$G:$G,$B22,'4.1 Program Budget - 2024-2027'!$H:$H,README!$M$9)</f>
        <v>3615616.7787127858</v>
      </c>
      <c r="P22" s="1175">
        <f>SUMIFS('4.1 Program Budget - 2024-2027'!BG:BG,'4.1 Program Budget - 2024-2027'!$G:$G,$B22,'4.1 Program Budget - 2024-2027'!$H:$H,README!$M$9)</f>
        <v>917020.22069178824</v>
      </c>
      <c r="Q22" s="1175">
        <f>SUMIFS('4.1 Program Budget - 2024-2027'!BH:BH,'4.1 Program Budget - 2024-2027'!$G:$G,$B22,'4.1 Program Budget - 2024-2027'!$H:$H,README!$M$9)</f>
        <v>209.78590716767224</v>
      </c>
      <c r="R22" s="1175">
        <f>SUMIFS('4.1 Program Budget - 2024-2027'!BI:BI,'4.1 Program Budget - 2024-2027'!$G:$G,$B22,'4.1 Program Budget - 2024-2027'!$H:$H,README!$M$9)</f>
        <v>6361.1878652995902</v>
      </c>
      <c r="S22" s="246">
        <f>SUMIFS('4.1 Program Budget - 2024-2027'!BJ:BJ,'4.1 Program Budget - 2024-2027'!$G:$G,$B22,'4.1 Program Budget - 2024-2027'!$H:$H,README!$M$9)</f>
        <v>103.54864463167999</v>
      </c>
      <c r="T22" s="246">
        <f>SUMIFS('4.1 Program Budget - 2024-2027'!BK:BK,'4.1 Program Budget - 2024-2027'!$G:$G,$B22,'4.1 Program Budget - 2024-2027'!$H:$H,README!$M$9)</f>
        <v>61.318371847297286</v>
      </c>
      <c r="U22" s="248">
        <f>SUMIFS('4.1 Program Budget - 2024-2027'!BU:BU,'4.1 Program Budget - 2024-2027'!$G:$G,$B22,'4.1 Program Budget - 2024-2027'!$H:$H,README!$M$9)</f>
        <v>3684530.7499280651</v>
      </c>
      <c r="V22" s="1175">
        <f>SUMIFS('4.1 Program Budget - 2024-2027'!BY:BY,'4.1 Program Budget - 2024-2027'!$G:$G,$B22,'4.1 Program Budget - 2024-2027'!$H:$H,README!$M$9)</f>
        <v>852623.25205119955</v>
      </c>
      <c r="W22" s="1175">
        <f>SUMIFS('4.1 Program Budget - 2024-2027'!BZ:BZ,'4.1 Program Budget - 2024-2027'!$G:$G,$B22,'4.1 Program Budget - 2024-2027'!$H:$H,README!$M$9)</f>
        <v>189.76462928680127</v>
      </c>
      <c r="X22" s="1175">
        <f>SUMIFS('4.1 Program Budget - 2024-2027'!CA:CA,'4.1 Program Budget - 2024-2027'!$G:$G,$B22,'4.1 Program Budget - 2024-2027'!$H:$H,README!$M$9)</f>
        <v>4796.6159667056827</v>
      </c>
      <c r="Y22" s="246">
        <f>SUMIFS('4.1 Program Budget - 2024-2027'!CB:CB,'4.1 Program Budget - 2024-2027'!$G:$G,$B22,'4.1 Program Budget - 2024-2027'!$H:$H,README!$M$9)</f>
        <v>109.48933523296742</v>
      </c>
      <c r="Z22" s="246">
        <f>SUMIFS('4.1 Program Budget - 2024-2027'!CC:CC,'4.1 Program Budget - 2024-2027'!$G:$G,$B22,'4.1 Program Budget - 2024-2027'!$H:$H,README!$M$9)</f>
        <v>46.23675447045823</v>
      </c>
      <c r="AA22" s="247">
        <f>SUMIFS('4.2 Program Budget 2028-2031'!I:I,'4.2 Program Budget 2028-2031'!D:D,B22,'4.2 Program Budget 2028-2031'!F:F,README!$M$9)</f>
        <v>3684530.7499280651</v>
      </c>
      <c r="AB22" s="1175">
        <f>SUMIFS('4.2 Program Budget 2028-2031'!J:J,'4.2 Program Budget 2028-2031'!$D:$D,$B22,'4.2 Program Budget 2028-2031'!$F:$F,README!$M$9)</f>
        <v>852623.25205119955</v>
      </c>
      <c r="AC22" s="1175">
        <f>SUMIFS('4.2 Program Budget 2028-2031'!K:K,'4.2 Program Budget 2028-2031'!$D:$D,$B22,'4.2 Program Budget 2028-2031'!$F:$F,README!$M$9)</f>
        <v>189.76462928680127</v>
      </c>
      <c r="AD22" s="1175">
        <f>SUMIFS('4.2 Program Budget 2028-2031'!L:L,'4.2 Program Budget 2028-2031'!$D:$D,$B22,'4.2 Program Budget 2028-2031'!$F:$F,README!$M$9)</f>
        <v>4796.6159667056827</v>
      </c>
      <c r="AE22" s="1175">
        <f>SUMIFS('4.2 Program Budget 2028-2031'!M:M,'4.2 Program Budget 2028-2031'!$D:$D,$B22,'4.2 Program Budget 2028-2031'!$F:$F,README!$M$9)</f>
        <v>109.48933523296742</v>
      </c>
      <c r="AF22" s="1175">
        <f>SUMIFS('4.2 Program Budget 2028-2031'!N:N,'4.2 Program Budget 2028-2031'!$D:$D,$B22,'4.2 Program Budget 2028-2031'!$F:$F,README!$M$9)</f>
        <v>46.23675447045823</v>
      </c>
      <c r="AG22" s="247">
        <f>SUMIFS('4.2 Program Budget 2028-2031'!T:T,'4.2 Program Budget 2028-2031'!$D:$D,$B22,'4.2 Program Budget 2028-2031'!$F:$F,README!$M$9)</f>
        <v>3684530.7499280651</v>
      </c>
      <c r="AH22" s="1175">
        <f>SUMIFS('4.2 Program Budget 2028-2031'!U:U,'4.2 Program Budget 2028-2031'!$D:$D,$B22,'4.2 Program Budget 2028-2031'!$F:$F,README!$M$9)</f>
        <v>852623.25205119955</v>
      </c>
      <c r="AI22" s="1175">
        <f>SUMIFS('4.2 Program Budget 2028-2031'!V:V,'4.2 Program Budget 2028-2031'!$D:$D,$B22,'4.2 Program Budget 2028-2031'!$F:$F,README!$M$9)</f>
        <v>189.76462928680127</v>
      </c>
      <c r="AJ22" s="1175">
        <f>SUMIFS('4.2 Program Budget 2028-2031'!W:W,'4.2 Program Budget 2028-2031'!$D:$D,$B22,'4.2 Program Budget 2028-2031'!$F:$F,README!$M$9)</f>
        <v>4796.6159667056827</v>
      </c>
      <c r="AK22" s="1175">
        <f>SUMIFS('4.2 Program Budget 2028-2031'!X:X,'4.2 Program Budget 2028-2031'!$D:$D,$B22,'4.2 Program Budget 2028-2031'!$F:$F,README!$M$9)</f>
        <v>109.48933523296742</v>
      </c>
      <c r="AL22" s="1175">
        <f>SUMIFS('4.2 Program Budget 2028-2031'!Y:Y,'4.2 Program Budget 2028-2031'!$D:$D,$B22,'4.2 Program Budget 2028-2031'!$F:$F,README!$M$9)</f>
        <v>46.23675447045823</v>
      </c>
      <c r="AM22" s="247">
        <f>SUMIFS('4.2 Program Budget 2028-2031'!AE:AE,'4.2 Program Budget 2028-2031'!$D:$D,$B22,'4.2 Program Budget 2028-2031'!$F:$F,README!$M$9)</f>
        <v>3684530.7499280651</v>
      </c>
      <c r="AN22" s="1175">
        <f>SUMIFS('4.2 Program Budget 2028-2031'!AF:AF,'4.2 Program Budget 2028-2031'!$D:$D,$B22,'4.2 Program Budget 2028-2031'!$F:$F,README!$M$9)</f>
        <v>852623.25205119955</v>
      </c>
      <c r="AO22" s="1175">
        <f>SUMIFS('4.2 Program Budget 2028-2031'!AG:AG,'4.2 Program Budget 2028-2031'!$D:$D,$B22,'4.2 Program Budget 2028-2031'!$F:$F,README!$M$9)</f>
        <v>189.76462928680127</v>
      </c>
      <c r="AP22" s="1175">
        <f>SUMIFS('4.2 Program Budget 2028-2031'!AH:AH,'4.2 Program Budget 2028-2031'!$D:$D,$B22,'4.2 Program Budget 2028-2031'!$F:$F,README!$M$9)</f>
        <v>4796.6159667056827</v>
      </c>
      <c r="AQ22" s="1175">
        <f>SUMIFS('4.2 Program Budget 2028-2031'!AI:AI,'4.2 Program Budget 2028-2031'!$D:$D,$B22,'4.2 Program Budget 2028-2031'!$F:$F,README!$M$9)</f>
        <v>109.48933523296742</v>
      </c>
      <c r="AR22" s="1175">
        <f>SUMIFS('4.2 Program Budget 2028-2031'!AJ:AJ,'4.2 Program Budget 2028-2031'!$D:$D,$B22,'4.2 Program Budget 2028-2031'!$F:$F,README!$M$9)</f>
        <v>46.23675447045823</v>
      </c>
      <c r="AS22" s="247">
        <f>SUMIFS('4.2 Program Budget 2028-2031'!AP:AP,'4.2 Program Budget 2028-2031'!$D:$D,$B22,'4.2 Program Budget 2028-2031'!$F:$F,README!$M$9)</f>
        <v>3684530.7499280651</v>
      </c>
      <c r="AT22" s="1175">
        <f>SUMIFS('4.2 Program Budget 2028-2031'!AQ:AQ,'4.2 Program Budget 2028-2031'!$D:$D,$B22,'4.2 Program Budget 2028-2031'!$F:$F,README!$M$9)</f>
        <v>852623.25205119955</v>
      </c>
      <c r="AU22" s="1175">
        <f>SUMIFS('4.2 Program Budget 2028-2031'!AR:AR,'4.2 Program Budget 2028-2031'!$D:$D,$B22,'4.2 Program Budget 2028-2031'!$F:$F,README!$M$9)</f>
        <v>189.76462928680127</v>
      </c>
      <c r="AV22" s="1175">
        <f>SUMIFS('4.2 Program Budget 2028-2031'!AS:AS,'4.2 Program Budget 2028-2031'!$D:$D,$B22,'4.2 Program Budget 2028-2031'!$F:$F,README!$M$9)</f>
        <v>4796.6159667056827</v>
      </c>
      <c r="AW22" s="1175">
        <f>SUMIFS('4.2 Program Budget 2028-2031'!AT:AT,'4.2 Program Budget 2028-2031'!$D:$D,$B22,'4.2 Program Budget 2028-2031'!$F:$F,README!$M$9)</f>
        <v>109.48933523296742</v>
      </c>
      <c r="AX22" s="1175">
        <f>SUMIFS('4.2 Program Budget 2028-2031'!AU:AU,'4.2 Program Budget 2028-2031'!$D:$D,$B22,'4.2 Program Budget 2028-2031'!$F:$F,README!$M$9)</f>
        <v>46.23675447045823</v>
      </c>
      <c r="AZ22" s="176" t="s">
        <v>513</v>
      </c>
      <c r="BB22" s="177"/>
      <c r="BC22" s="178"/>
      <c r="BD22" s="178"/>
      <c r="BE22" s="178"/>
    </row>
    <row r="23" spans="1:57" ht="16.8" thickTop="1" thickBot="1">
      <c r="B23" s="175" t="s">
        <v>25</v>
      </c>
      <c r="C23" s="248">
        <f>SUMIFS('4.1 Program Budget - 2024-2027'!S:S,'4.1 Program Budget - 2024-2027'!$G:$G,$B23,'4.1 Program Budget - 2024-2027'!$H:$H,README!$M$9)</f>
        <v>1344996.4028912035</v>
      </c>
      <c r="D23" s="246">
        <f>SUMIFS('4.1 Program Budget - 2024-2027'!W:W,'4.1 Program Budget - 2024-2027'!$G:$G,$B23,'4.1 Program Budget - 2024-2027'!$H:$H,README!$M$9)</f>
        <v>2062046.8503484302</v>
      </c>
      <c r="E23" s="246">
        <f>SUMIFS('4.1 Program Budget - 2024-2027'!X:X,'4.1 Program Budget - 2024-2027'!$G:$G,$B23,'4.1 Program Budget - 2024-2027'!$H:$H,README!$M$9)</f>
        <v>348.76868740279912</v>
      </c>
      <c r="F23" s="246">
        <f>SUMIFS('4.1 Program Budget - 2024-2027'!Y:Y,'4.1 Program Budget - 2024-2027'!$G:$G,$B23,'4.1 Program Budget - 2024-2027'!$H:$H,README!$M$9)</f>
        <v>132015.87269371521</v>
      </c>
      <c r="G23" s="246">
        <f>SUMIFS('4.1 Program Budget - 2024-2027'!Z:Z,'4.1 Program Budget - 2024-2027'!$G:$G,$B23,'4.1 Program Budget - 2024-2027'!$H:$H,README!$M$9)</f>
        <v>227.38902383183392</v>
      </c>
      <c r="H23" s="246">
        <f>SUMIFS('4.1 Program Budget - 2024-2027'!AA:AA,'4.1 Program Budget - 2024-2027'!$G:$G,$B23,'4.1 Program Budget - 2024-2027'!$H:$H,README!$M$9)</f>
        <v>772.29285525823411</v>
      </c>
      <c r="I23" s="248">
        <f>SUMIFS('4.1 Program Budget - 2024-2027'!AK:AK,'4.1 Program Budget - 2024-2027'!$G:$G,$B23,'4.1 Program Budget - 2024-2027'!$H:$H,README!$M$9)</f>
        <v>1535884.4858966633</v>
      </c>
      <c r="J23" s="1175">
        <f>SUMIFS('4.1 Program Budget - 2024-2027'!AO:AO,'4.1 Program Budget - 2024-2027'!$G:$G,$B23,'4.1 Program Budget - 2024-2027'!$H:$H,README!$M$9)</f>
        <v>2110706.4434286612</v>
      </c>
      <c r="K23" s="1175">
        <f>SUMIFS('4.1 Program Budget - 2024-2027'!AP:AP,'4.1 Program Budget - 2024-2027'!$G:$G,$B23,'4.1 Program Budget - 2024-2027'!$H:$H,README!$M$9)</f>
        <v>373.7452291673564</v>
      </c>
      <c r="L23" s="1175">
        <f>SUMIFS('4.1 Program Budget - 2024-2027'!AQ:AQ,'4.1 Program Budget - 2024-2027'!$G:$G,$B23,'4.1 Program Budget - 2024-2027'!$H:$H,README!$M$9)</f>
        <v>170313.66179325615</v>
      </c>
      <c r="M23" s="246">
        <f>SUMIFS('4.1 Program Budget - 2024-2027'!AR:AR,'4.1 Program Budget - 2024-2027'!$G:$G,$B23,'4.1 Program Budget - 2024-2027'!$H:$H,README!$M$9)</f>
        <v>281.18234566118127</v>
      </c>
      <c r="N23" s="246">
        <f>SUMIFS('4.1 Program Budget - 2024-2027'!AS:AS,'4.1 Program Budget - 2024-2027'!$G:$G,$B23,'4.1 Program Budget - 2024-2027'!$H:$H,README!$M$9)</f>
        <v>996.33492149054814</v>
      </c>
      <c r="O23" s="248">
        <f>SUMIFS('4.1 Program Budget - 2024-2027'!BC:BC,'4.1 Program Budget - 2024-2027'!$G:$G,$B23,'4.1 Program Budget - 2024-2027'!$H:$H,README!$M$9)</f>
        <v>1498845.0560675221</v>
      </c>
      <c r="P23" s="1175">
        <f>SUMIFS('4.1 Program Budget - 2024-2027'!BG:BG,'4.1 Program Budget - 2024-2027'!$G:$G,$B23,'4.1 Program Budget - 2024-2027'!$H:$H,README!$M$9)</f>
        <v>1581858.1216928489</v>
      </c>
      <c r="Q23" s="1175">
        <f>SUMIFS('4.1 Program Budget - 2024-2027'!BH:BH,'4.1 Program Budget - 2024-2027'!$G:$G,$B23,'4.1 Program Budget - 2024-2027'!$H:$H,README!$M$9)</f>
        <v>296.68822068032802</v>
      </c>
      <c r="R23" s="1175">
        <f>SUMIFS('4.1 Program Budget - 2024-2027'!BI:BI,'4.1 Program Budget - 2024-2027'!$G:$G,$B23,'4.1 Program Budget - 2024-2027'!$H:$H,README!$M$9)</f>
        <v>162487.86515617196</v>
      </c>
      <c r="S23" s="246">
        <f>SUMIFS('4.1 Program Budget - 2024-2027'!BJ:BJ,'4.1 Program Budget - 2024-2027'!$G:$G,$B23,'4.1 Program Budget - 2024-2027'!$H:$H,README!$M$9)</f>
        <v>225.60255846877297</v>
      </c>
      <c r="T23" s="246">
        <f>SUMIFS('4.1 Program Budget - 2024-2027'!BK:BK,'4.1 Program Budget - 2024-2027'!$G:$G,$B23,'4.1 Program Budget - 2024-2027'!$H:$H,README!$M$9)</f>
        <v>950.55401116360576</v>
      </c>
      <c r="U23" s="248">
        <f>SUMIFS('4.1 Program Budget - 2024-2027'!BU:BU,'4.1 Program Budget - 2024-2027'!$G:$G,$B23,'4.1 Program Budget - 2024-2027'!$H:$H,README!$M$9)</f>
        <v>1504040.4988574944</v>
      </c>
      <c r="V23" s="1175">
        <f>SUMIFS('4.1 Program Budget - 2024-2027'!BY:BY,'4.1 Program Budget - 2024-2027'!$G:$G,$B23,'4.1 Program Budget - 2024-2027'!$H:$H,README!$M$9)</f>
        <v>1206816.1901054427</v>
      </c>
      <c r="W23" s="1175">
        <f>SUMIFS('4.1 Program Budget - 2024-2027'!BZ:BZ,'4.1 Program Budget - 2024-2027'!$G:$G,$B23,'4.1 Program Budget - 2024-2027'!$H:$H,README!$M$9)</f>
        <v>250.98022621612139</v>
      </c>
      <c r="X23" s="1175">
        <f>SUMIFS('4.1 Program Budget - 2024-2027'!CA:CA,'4.1 Program Budget - 2024-2027'!$G:$G,$B23,'4.1 Program Budget - 2024-2027'!$H:$H,README!$M$9)</f>
        <v>175716.57796798536</v>
      </c>
      <c r="Y23" s="246">
        <f>SUMIFS('4.1 Program Budget - 2024-2027'!CB:CB,'4.1 Program Budget - 2024-2027'!$G:$G,$B23,'4.1 Program Budget - 2024-2027'!$H:$H,README!$M$9)</f>
        <v>190.21798721548802</v>
      </c>
      <c r="Z23" s="246">
        <f>SUMIFS('4.1 Program Budget - 2024-2027'!CC:CC,'4.1 Program Budget - 2024-2027'!$G:$G,$B23,'4.1 Program Budget - 2024-2027'!$H:$H,README!$M$9)</f>
        <v>1027.9419811127145</v>
      </c>
      <c r="AA23" s="247">
        <f>SUMIFS('4.2 Program Budget 2028-2031'!I:I,'4.2 Program Budget 2028-2031'!D:D,B23,'4.2 Program Budget 2028-2031'!F:F,README!$M$9)</f>
        <v>1504040.4988574944</v>
      </c>
      <c r="AB23" s="1175">
        <f>SUMIFS('4.2 Program Budget 2028-2031'!J:J,'4.2 Program Budget 2028-2031'!$D:$D,$B23,'4.2 Program Budget 2028-2031'!$F:$F,README!$M$9)</f>
        <v>1206816.1901054427</v>
      </c>
      <c r="AC23" s="1175">
        <f>SUMIFS('4.2 Program Budget 2028-2031'!K:K,'4.2 Program Budget 2028-2031'!$D:$D,$B23,'4.2 Program Budget 2028-2031'!$F:$F,README!$M$9)</f>
        <v>250.98022621612139</v>
      </c>
      <c r="AD23" s="1175">
        <f>SUMIFS('4.2 Program Budget 2028-2031'!L:L,'4.2 Program Budget 2028-2031'!$D:$D,$B23,'4.2 Program Budget 2028-2031'!$F:$F,README!$M$9)</f>
        <v>175716.57796798536</v>
      </c>
      <c r="AE23" s="1175">
        <f>SUMIFS('4.2 Program Budget 2028-2031'!M:M,'4.2 Program Budget 2028-2031'!$D:$D,$B23,'4.2 Program Budget 2028-2031'!$F:$F,README!$M$9)</f>
        <v>190.21798721548802</v>
      </c>
      <c r="AF23" s="1175">
        <f>SUMIFS('4.2 Program Budget 2028-2031'!N:N,'4.2 Program Budget 2028-2031'!$D:$D,$B23,'4.2 Program Budget 2028-2031'!$F:$F,README!$M$9)</f>
        <v>1027.9419811127145</v>
      </c>
      <c r="AG23" s="247">
        <f>SUMIFS('4.2 Program Budget 2028-2031'!T:T,'4.2 Program Budget 2028-2031'!$D:$D,$B23,'4.2 Program Budget 2028-2031'!$F:$F,README!$M$9)</f>
        <v>1504040.4988574944</v>
      </c>
      <c r="AH23" s="1175">
        <f>SUMIFS('4.2 Program Budget 2028-2031'!U:U,'4.2 Program Budget 2028-2031'!$D:$D,$B23,'4.2 Program Budget 2028-2031'!$F:$F,README!$M$9)</f>
        <v>1206816.1901054427</v>
      </c>
      <c r="AI23" s="1175">
        <f>SUMIFS('4.2 Program Budget 2028-2031'!V:V,'4.2 Program Budget 2028-2031'!$D:$D,$B23,'4.2 Program Budget 2028-2031'!$F:$F,README!$M$9)</f>
        <v>250.98022621612139</v>
      </c>
      <c r="AJ23" s="1175">
        <f>SUMIFS('4.2 Program Budget 2028-2031'!W:W,'4.2 Program Budget 2028-2031'!$D:$D,$B23,'4.2 Program Budget 2028-2031'!$F:$F,README!$M$9)</f>
        <v>175716.57796798536</v>
      </c>
      <c r="AK23" s="1175">
        <f>SUMIFS('4.2 Program Budget 2028-2031'!X:X,'4.2 Program Budget 2028-2031'!$D:$D,$B23,'4.2 Program Budget 2028-2031'!$F:$F,README!$M$9)</f>
        <v>190.21798721548802</v>
      </c>
      <c r="AL23" s="1175">
        <f>SUMIFS('4.2 Program Budget 2028-2031'!Y:Y,'4.2 Program Budget 2028-2031'!$D:$D,$B23,'4.2 Program Budget 2028-2031'!$F:$F,README!$M$9)</f>
        <v>1027.9419811127145</v>
      </c>
      <c r="AM23" s="247">
        <f>SUMIFS('4.2 Program Budget 2028-2031'!AE:AE,'4.2 Program Budget 2028-2031'!$D:$D,$B23,'4.2 Program Budget 2028-2031'!$F:$F,README!$M$9)</f>
        <v>1504040.4988574944</v>
      </c>
      <c r="AN23" s="1175">
        <f>SUMIFS('4.2 Program Budget 2028-2031'!AF:AF,'4.2 Program Budget 2028-2031'!$D:$D,$B23,'4.2 Program Budget 2028-2031'!$F:$F,README!$M$9)</f>
        <v>1206816.1901054427</v>
      </c>
      <c r="AO23" s="1175">
        <f>SUMIFS('4.2 Program Budget 2028-2031'!AG:AG,'4.2 Program Budget 2028-2031'!$D:$D,$B23,'4.2 Program Budget 2028-2031'!$F:$F,README!$M$9)</f>
        <v>250.98022621612139</v>
      </c>
      <c r="AP23" s="1175">
        <f>SUMIFS('4.2 Program Budget 2028-2031'!AH:AH,'4.2 Program Budget 2028-2031'!$D:$D,$B23,'4.2 Program Budget 2028-2031'!$F:$F,README!$M$9)</f>
        <v>175716.57796798536</v>
      </c>
      <c r="AQ23" s="1175">
        <f>SUMIFS('4.2 Program Budget 2028-2031'!AI:AI,'4.2 Program Budget 2028-2031'!$D:$D,$B23,'4.2 Program Budget 2028-2031'!$F:$F,README!$M$9)</f>
        <v>190.21798721548802</v>
      </c>
      <c r="AR23" s="1175">
        <f>SUMIFS('4.2 Program Budget 2028-2031'!AJ:AJ,'4.2 Program Budget 2028-2031'!$D:$D,$B23,'4.2 Program Budget 2028-2031'!$F:$F,README!$M$9)</f>
        <v>1027.9419811127145</v>
      </c>
      <c r="AS23" s="247">
        <f>SUMIFS('4.2 Program Budget 2028-2031'!AP:AP,'4.2 Program Budget 2028-2031'!$D:$D,$B23,'4.2 Program Budget 2028-2031'!$F:$F,README!$M$9)</f>
        <v>1504040.4988574944</v>
      </c>
      <c r="AT23" s="1175">
        <f>SUMIFS('4.2 Program Budget 2028-2031'!AQ:AQ,'4.2 Program Budget 2028-2031'!$D:$D,$B23,'4.2 Program Budget 2028-2031'!$F:$F,README!$M$9)</f>
        <v>1206816.1901054427</v>
      </c>
      <c r="AU23" s="1175">
        <f>SUMIFS('4.2 Program Budget 2028-2031'!AR:AR,'4.2 Program Budget 2028-2031'!$D:$D,$B23,'4.2 Program Budget 2028-2031'!$F:$F,README!$M$9)</f>
        <v>250.98022621612139</v>
      </c>
      <c r="AV23" s="1175">
        <f>SUMIFS('4.2 Program Budget 2028-2031'!AS:AS,'4.2 Program Budget 2028-2031'!$D:$D,$B23,'4.2 Program Budget 2028-2031'!$F:$F,README!$M$9)</f>
        <v>175716.57796798536</v>
      </c>
      <c r="AW23" s="1175">
        <f>SUMIFS('4.2 Program Budget 2028-2031'!AT:AT,'4.2 Program Budget 2028-2031'!$D:$D,$B23,'4.2 Program Budget 2028-2031'!$F:$F,README!$M$9)</f>
        <v>190.21798721548802</v>
      </c>
      <c r="AX23" s="1175">
        <f>SUMIFS('4.2 Program Budget 2028-2031'!AU:AU,'4.2 Program Budget 2028-2031'!$D:$D,$B23,'4.2 Program Budget 2028-2031'!$F:$F,README!$M$9)</f>
        <v>1027.9419811127145</v>
      </c>
      <c r="AZ23" s="176"/>
      <c r="BB23" s="177"/>
      <c r="BC23" s="178"/>
      <c r="BD23" s="178"/>
      <c r="BE23" s="178"/>
    </row>
    <row r="24" spans="1:57" ht="16.8" thickTop="1" thickBot="1">
      <c r="B24" s="175" t="s">
        <v>27</v>
      </c>
      <c r="C24" s="248">
        <f>SUMIFS('4.1 Program Budget - 2024-2027'!S:S,'4.1 Program Budget - 2024-2027'!$G:$G,$B24,'4.1 Program Budget - 2024-2027'!$H:$H,README!$M$9)</f>
        <v>300454.19259702408</v>
      </c>
      <c r="D24" s="246">
        <f>SUMIFS('4.1 Program Budget - 2024-2027'!W:W,'4.1 Program Budget - 2024-2027'!$G:$G,$B24,'4.1 Program Budget - 2024-2027'!$H:$H,README!$M$9)</f>
        <v>536664.99303566688</v>
      </c>
      <c r="E24" s="246">
        <f>SUMIFS('4.1 Program Budget - 2024-2027'!X:X,'4.1 Program Budget - 2024-2027'!$G:$G,$B24,'4.1 Program Budget - 2024-2027'!$H:$H,README!$M$9)</f>
        <v>134.50186780938833</v>
      </c>
      <c r="F24" s="246">
        <f>SUMIFS('4.1 Program Budget - 2024-2027'!Y:Y,'4.1 Program Budget - 2024-2027'!$G:$G,$B24,'4.1 Program Budget - 2024-2027'!$H:$H,README!$M$9)</f>
        <v>11925.022981608849</v>
      </c>
      <c r="G24" s="246">
        <f>SUMIFS('4.1 Program Budget - 2024-2027'!Z:Z,'4.1 Program Budget - 2024-2027'!$G:$G,$B24,'4.1 Program Budget - 2024-2027'!$H:$H,README!$M$9)</f>
        <v>62.025001391161403</v>
      </c>
      <c r="H24" s="246">
        <f>SUMIFS('4.1 Program Budget - 2024-2027'!AA:AA,'4.1 Program Budget - 2024-2027'!$G:$G,$B24,'4.1 Program Budget - 2024-2027'!$H:$H,README!$M$9)</f>
        <v>69.761384442411739</v>
      </c>
      <c r="I24" s="248">
        <f>SUMIFS('4.1 Program Budget - 2024-2027'!AK:AK,'4.1 Program Budget - 2024-2027'!$G:$G,$B24,'4.1 Program Budget - 2024-2027'!$H:$H,README!$M$9)</f>
        <v>390029.76393095817</v>
      </c>
      <c r="J24" s="1175">
        <f>SUMIFS('4.1 Program Budget - 2024-2027'!AO:AO,'4.1 Program Budget - 2024-2027'!$G:$G,$B24,'4.1 Program Budget - 2024-2027'!$H:$H,README!$M$9)</f>
        <v>650556.63363592303</v>
      </c>
      <c r="K24" s="1175">
        <f>SUMIFS('4.1 Program Budget - 2024-2027'!AP:AP,'4.1 Program Budget - 2024-2027'!$G:$G,$B24,'4.1 Program Budget - 2024-2027'!$H:$H,README!$M$9)</f>
        <v>148.07262280473535</v>
      </c>
      <c r="L24" s="1175">
        <f>SUMIFS('4.1 Program Budget - 2024-2027'!AQ:AQ,'4.1 Program Budget - 2024-2027'!$G:$G,$B24,'4.1 Program Budget - 2024-2027'!$H:$H,README!$M$9)</f>
        <v>18502.561856384382</v>
      </c>
      <c r="M24" s="246">
        <f>SUMIFS('4.1 Program Budget - 2024-2027'!AR:AR,'4.1 Program Budget - 2024-2027'!$G:$G,$B24,'4.1 Program Budget - 2024-2027'!$H:$H,README!$M$9)</f>
        <v>90.376340187506315</v>
      </c>
      <c r="N24" s="246">
        <f>SUMIFS('4.1 Program Budget - 2024-2027'!AS:AS,'4.1 Program Budget - 2024-2027'!$G:$G,$B24,'4.1 Program Budget - 2024-2027'!$H:$H,README!$M$9)</f>
        <v>108.23998685984866</v>
      </c>
      <c r="O24" s="248">
        <f>SUMIFS('4.1 Program Budget - 2024-2027'!BC:BC,'4.1 Program Budget - 2024-2027'!$G:$G,$B24,'4.1 Program Budget - 2024-2027'!$H:$H,README!$M$9)</f>
        <v>448145.17693551409</v>
      </c>
      <c r="P24" s="1175">
        <f>SUMIFS('4.1 Program Budget - 2024-2027'!BG:BG,'4.1 Program Budget - 2024-2027'!$G:$G,$B24,'4.1 Program Budget - 2024-2027'!$H:$H,README!$M$9)</f>
        <v>587819.02877131361</v>
      </c>
      <c r="Q24" s="1175">
        <f>SUMIFS('4.1 Program Budget - 2024-2027'!BH:BH,'4.1 Program Budget - 2024-2027'!$G:$G,$B24,'4.1 Program Budget - 2024-2027'!$H:$H,README!$M$9)</f>
        <v>121.2699861599836</v>
      </c>
      <c r="R24" s="1175">
        <f>SUMIFS('4.1 Program Budget - 2024-2027'!BI:BI,'4.1 Program Budget - 2024-2027'!$G:$G,$B24,'4.1 Program Budget - 2024-2027'!$H:$H,README!$M$9)</f>
        <v>20102.772387950259</v>
      </c>
      <c r="S24" s="246">
        <f>SUMIFS('4.1 Program Budget - 2024-2027'!BJ:BJ,'4.1 Program Budget - 2024-2027'!$G:$G,$B24,'4.1 Program Budget - 2024-2027'!$H:$H,README!$M$9)</f>
        <v>88.198873562629359</v>
      </c>
      <c r="T24" s="246">
        <f>SUMIFS('4.1 Program Budget - 2024-2027'!BK:BK,'4.1 Program Budget - 2024-2027'!$G:$G,$B24,'4.1 Program Budget - 2024-2027'!$H:$H,README!$M$9)</f>
        <v>117.60121846950904</v>
      </c>
      <c r="U24" s="248">
        <f>SUMIFS('4.1 Program Budget - 2024-2027'!BU:BU,'4.1 Program Budget - 2024-2027'!$G:$G,$B24,'4.1 Program Budget - 2024-2027'!$H:$H,README!$M$9)</f>
        <v>508925.66647717665</v>
      </c>
      <c r="V24" s="1175">
        <f>SUMIFS('4.1 Program Budget - 2024-2027'!BY:BY,'4.1 Program Budget - 2024-2027'!$G:$G,$B24,'4.1 Program Budget - 2024-2027'!$H:$H,README!$M$9)</f>
        <v>597357.33926177607</v>
      </c>
      <c r="W24" s="1175">
        <f>SUMIFS('4.1 Program Budget - 2024-2027'!BZ:BZ,'4.1 Program Budget - 2024-2027'!$G:$G,$B24,'4.1 Program Budget - 2024-2027'!$H:$H,README!$M$9)</f>
        <v>107.81168853822656</v>
      </c>
      <c r="X24" s="1175">
        <f>SUMIFS('4.1 Program Budget - 2024-2027'!CA:CA,'4.1 Program Budget - 2024-2027'!$G:$G,$B24,'4.1 Program Budget - 2024-2027'!$H:$H,README!$M$9)</f>
        <v>24598.123765878012</v>
      </c>
      <c r="Y24" s="246">
        <f>SUMIFS('4.1 Program Budget - 2024-2027'!CB:CB,'4.1 Program Budget - 2024-2027'!$G:$G,$B24,'4.1 Program Budget - 2024-2027'!$H:$H,README!$M$9)</f>
        <v>97.93182175353698</v>
      </c>
      <c r="Z24" s="246">
        <f>SUMIFS('4.1 Program Budget - 2024-2027'!CC:CC,'4.1 Program Budget - 2024-2027'!$G:$G,$B24,'4.1 Program Budget - 2024-2027'!$H:$H,README!$M$9)</f>
        <v>143.89902403038641</v>
      </c>
      <c r="AA24" s="247">
        <f>SUMIFS('4.2 Program Budget 2028-2031'!I:I,'4.2 Program Budget 2028-2031'!D:D,B24,'4.2 Program Budget 2028-2031'!F:F,README!$M$9)</f>
        <v>508925.66647717665</v>
      </c>
      <c r="AB24" s="1175">
        <f>SUMIFS('4.2 Program Budget 2028-2031'!J:J,'4.2 Program Budget 2028-2031'!$D:$D,$B24,'4.2 Program Budget 2028-2031'!$F:$F,README!$M$9)</f>
        <v>597357.33926177607</v>
      </c>
      <c r="AC24" s="1175">
        <f>SUMIFS('4.2 Program Budget 2028-2031'!K:K,'4.2 Program Budget 2028-2031'!$D:$D,$B24,'4.2 Program Budget 2028-2031'!$F:$F,README!$M$9)</f>
        <v>107.81168853822656</v>
      </c>
      <c r="AD24" s="1175">
        <f>SUMIFS('4.2 Program Budget 2028-2031'!L:L,'4.2 Program Budget 2028-2031'!$D:$D,$B24,'4.2 Program Budget 2028-2031'!$F:$F,README!$M$9)</f>
        <v>24598.123765878012</v>
      </c>
      <c r="AE24" s="1175">
        <f>SUMIFS('4.2 Program Budget 2028-2031'!M:M,'4.2 Program Budget 2028-2031'!$D:$D,$B24,'4.2 Program Budget 2028-2031'!$F:$F,README!$M$9)</f>
        <v>97.93182175353698</v>
      </c>
      <c r="AF24" s="1175">
        <f>SUMIFS('4.2 Program Budget 2028-2031'!N:N,'4.2 Program Budget 2028-2031'!$D:$D,$B24,'4.2 Program Budget 2028-2031'!$F:$F,README!$M$9)</f>
        <v>143.89902403038641</v>
      </c>
      <c r="AG24" s="247">
        <f>SUMIFS('4.2 Program Budget 2028-2031'!T:T,'4.2 Program Budget 2028-2031'!$D:$D,$B24,'4.2 Program Budget 2028-2031'!$F:$F,README!$M$9)</f>
        <v>508925.66647717665</v>
      </c>
      <c r="AH24" s="1175">
        <f>SUMIFS('4.2 Program Budget 2028-2031'!U:U,'4.2 Program Budget 2028-2031'!$D:$D,$B24,'4.2 Program Budget 2028-2031'!$F:$F,README!$M$9)</f>
        <v>597357.33926177607</v>
      </c>
      <c r="AI24" s="1175">
        <f>SUMIFS('4.2 Program Budget 2028-2031'!V:V,'4.2 Program Budget 2028-2031'!$D:$D,$B24,'4.2 Program Budget 2028-2031'!$F:$F,README!$M$9)</f>
        <v>107.81168853822656</v>
      </c>
      <c r="AJ24" s="1175">
        <f>SUMIFS('4.2 Program Budget 2028-2031'!W:W,'4.2 Program Budget 2028-2031'!$D:$D,$B24,'4.2 Program Budget 2028-2031'!$F:$F,README!$M$9)</f>
        <v>24598.123765878012</v>
      </c>
      <c r="AK24" s="1175">
        <f>SUMIFS('4.2 Program Budget 2028-2031'!X:X,'4.2 Program Budget 2028-2031'!$D:$D,$B24,'4.2 Program Budget 2028-2031'!$F:$F,README!$M$9)</f>
        <v>97.93182175353698</v>
      </c>
      <c r="AL24" s="1175">
        <f>SUMIFS('4.2 Program Budget 2028-2031'!Y:Y,'4.2 Program Budget 2028-2031'!$D:$D,$B24,'4.2 Program Budget 2028-2031'!$F:$F,README!$M$9)</f>
        <v>143.89902403038641</v>
      </c>
      <c r="AM24" s="247">
        <f>SUMIFS('4.2 Program Budget 2028-2031'!AE:AE,'4.2 Program Budget 2028-2031'!$D:$D,$B24,'4.2 Program Budget 2028-2031'!$F:$F,README!$M$9)</f>
        <v>508925.66647717665</v>
      </c>
      <c r="AN24" s="1175">
        <f>SUMIFS('4.2 Program Budget 2028-2031'!AF:AF,'4.2 Program Budget 2028-2031'!$D:$D,$B24,'4.2 Program Budget 2028-2031'!$F:$F,README!$M$9)</f>
        <v>597357.33926177607</v>
      </c>
      <c r="AO24" s="1175">
        <f>SUMIFS('4.2 Program Budget 2028-2031'!AG:AG,'4.2 Program Budget 2028-2031'!$D:$D,$B24,'4.2 Program Budget 2028-2031'!$F:$F,README!$M$9)</f>
        <v>107.81168853822656</v>
      </c>
      <c r="AP24" s="1175">
        <f>SUMIFS('4.2 Program Budget 2028-2031'!AH:AH,'4.2 Program Budget 2028-2031'!$D:$D,$B24,'4.2 Program Budget 2028-2031'!$F:$F,README!$M$9)</f>
        <v>24598.123765878012</v>
      </c>
      <c r="AQ24" s="1175">
        <f>SUMIFS('4.2 Program Budget 2028-2031'!AI:AI,'4.2 Program Budget 2028-2031'!$D:$D,$B24,'4.2 Program Budget 2028-2031'!$F:$F,README!$M$9)</f>
        <v>97.93182175353698</v>
      </c>
      <c r="AR24" s="1175">
        <f>SUMIFS('4.2 Program Budget 2028-2031'!AJ:AJ,'4.2 Program Budget 2028-2031'!$D:$D,$B24,'4.2 Program Budget 2028-2031'!$F:$F,README!$M$9)</f>
        <v>143.89902403038641</v>
      </c>
      <c r="AS24" s="247">
        <f>SUMIFS('4.2 Program Budget 2028-2031'!AP:AP,'4.2 Program Budget 2028-2031'!$D:$D,$B24,'4.2 Program Budget 2028-2031'!$F:$F,README!$M$9)</f>
        <v>508925.66647717665</v>
      </c>
      <c r="AT24" s="1175">
        <f>SUMIFS('4.2 Program Budget 2028-2031'!AQ:AQ,'4.2 Program Budget 2028-2031'!$D:$D,$B24,'4.2 Program Budget 2028-2031'!$F:$F,README!$M$9)</f>
        <v>597357.33926177607</v>
      </c>
      <c r="AU24" s="1175">
        <f>SUMIFS('4.2 Program Budget 2028-2031'!AR:AR,'4.2 Program Budget 2028-2031'!$D:$D,$B24,'4.2 Program Budget 2028-2031'!$F:$F,README!$M$9)</f>
        <v>107.81168853822656</v>
      </c>
      <c r="AV24" s="1175">
        <f>SUMIFS('4.2 Program Budget 2028-2031'!AS:AS,'4.2 Program Budget 2028-2031'!$D:$D,$B24,'4.2 Program Budget 2028-2031'!$F:$F,README!$M$9)</f>
        <v>24598.123765878012</v>
      </c>
      <c r="AW24" s="1175">
        <f>SUMIFS('4.2 Program Budget 2028-2031'!AT:AT,'4.2 Program Budget 2028-2031'!$D:$D,$B24,'4.2 Program Budget 2028-2031'!$F:$F,README!$M$9)</f>
        <v>97.93182175353698</v>
      </c>
      <c r="AX24" s="1175">
        <f>SUMIFS('4.2 Program Budget 2028-2031'!AU:AU,'4.2 Program Budget 2028-2031'!$D:$D,$B24,'4.2 Program Budget 2028-2031'!$F:$F,README!$M$9)</f>
        <v>143.89902403038641</v>
      </c>
      <c r="AZ24" s="176"/>
      <c r="BB24" s="177"/>
      <c r="BC24" s="178"/>
      <c r="BD24" s="178"/>
      <c r="BE24" s="178"/>
    </row>
    <row r="25" spans="1:57" ht="16.8" thickTop="1" thickBot="1">
      <c r="B25" s="175" t="s">
        <v>29</v>
      </c>
      <c r="C25" s="248">
        <f>SUMIFS('4.1 Program Budget - 2024-2027'!S:S,'4.1 Program Budget - 2024-2027'!$G:$G,$B25,'4.1 Program Budget - 2024-2027'!$H:$H,README!$M$9)</f>
        <v>3591173.46</v>
      </c>
      <c r="D25" s="246">
        <f>SUMIFS('4.1 Program Budget - 2024-2027'!W:W,'4.1 Program Budget - 2024-2027'!$G:$G,$B25,'4.1 Program Budget - 2024-2027'!$H:$H,README!$M$9)</f>
        <v>0</v>
      </c>
      <c r="E25" s="246">
        <f>SUMIFS('4.1 Program Budget - 2024-2027'!X:X,'4.1 Program Budget - 2024-2027'!$G:$G,$B25,'4.1 Program Budget - 2024-2027'!$H:$H,README!$M$9)</f>
        <v>0</v>
      </c>
      <c r="F25" s="246">
        <f>SUMIFS('4.1 Program Budget - 2024-2027'!Y:Y,'4.1 Program Budget - 2024-2027'!$G:$G,$B25,'4.1 Program Budget - 2024-2027'!$H:$H,README!$M$9)</f>
        <v>0</v>
      </c>
      <c r="G25" s="246">
        <f>SUMIFS('4.1 Program Budget - 2024-2027'!Z:Z,'4.1 Program Budget - 2024-2027'!$G:$G,$B25,'4.1 Program Budget - 2024-2027'!$H:$H,README!$M$9)</f>
        <v>0</v>
      </c>
      <c r="H25" s="246">
        <f>SUMIFS('4.1 Program Budget - 2024-2027'!AA:AA,'4.1 Program Budget - 2024-2027'!$G:$G,$B25,'4.1 Program Budget - 2024-2027'!$H:$H,README!$M$9)</f>
        <v>0</v>
      </c>
      <c r="I25" s="248">
        <f>SUMIFS('4.1 Program Budget - 2024-2027'!AK:AK,'4.1 Program Budget - 2024-2027'!$G:$G,$B25,'4.1 Program Budget - 2024-2027'!$H:$H,README!$M$9)</f>
        <v>3619103.1725999997</v>
      </c>
      <c r="J25" s="1175">
        <f>SUMIFS('4.1 Program Budget - 2024-2027'!AO:AO,'4.1 Program Budget - 2024-2027'!$G:$G,$B25,'4.1 Program Budget - 2024-2027'!$H:$H,README!$M$9)</f>
        <v>0</v>
      </c>
      <c r="K25" s="1175">
        <f>SUMIFS('4.1 Program Budget - 2024-2027'!AP:AP,'4.1 Program Budget - 2024-2027'!$G:$G,$B25,'4.1 Program Budget - 2024-2027'!$H:$H,README!$M$9)</f>
        <v>0</v>
      </c>
      <c r="L25" s="1175">
        <f>SUMIFS('4.1 Program Budget - 2024-2027'!AQ:AQ,'4.1 Program Budget - 2024-2027'!$G:$G,$B25,'4.1 Program Budget - 2024-2027'!$H:$H,README!$M$9)</f>
        <v>0</v>
      </c>
      <c r="M25" s="246">
        <f>SUMIFS('4.1 Program Budget - 2024-2027'!AR:AR,'4.1 Program Budget - 2024-2027'!$G:$G,$B25,'4.1 Program Budget - 2024-2027'!$H:$H,README!$M$9)</f>
        <v>0</v>
      </c>
      <c r="N25" s="246">
        <f>SUMIFS('4.1 Program Budget - 2024-2027'!AS:AS,'4.1 Program Budget - 2024-2027'!$G:$G,$B25,'4.1 Program Budget - 2024-2027'!$H:$H,README!$M$9)</f>
        <v>0</v>
      </c>
      <c r="O25" s="248">
        <f>SUMIFS('4.1 Program Budget - 2024-2027'!BC:BC,'4.1 Program Budget - 2024-2027'!$G:$G,$B25,'4.1 Program Budget - 2024-2027'!$H:$H,README!$M$9)</f>
        <v>3629529.9392000004</v>
      </c>
      <c r="P25" s="1175">
        <f>SUMIFS('4.1 Program Budget - 2024-2027'!BG:BG,'4.1 Program Budget - 2024-2027'!$G:$G,$B25,'4.1 Program Budget - 2024-2027'!$H:$H,README!$M$9)</f>
        <v>0</v>
      </c>
      <c r="Q25" s="1175">
        <f>SUMIFS('4.1 Program Budget - 2024-2027'!BH:BH,'4.1 Program Budget - 2024-2027'!$G:$G,$B25,'4.1 Program Budget - 2024-2027'!$H:$H,README!$M$9)</f>
        <v>0</v>
      </c>
      <c r="R25" s="1175">
        <f>SUMIFS('4.1 Program Budget - 2024-2027'!BI:BI,'4.1 Program Budget - 2024-2027'!$G:$G,$B25,'4.1 Program Budget - 2024-2027'!$H:$H,README!$M$9)</f>
        <v>0</v>
      </c>
      <c r="S25" s="246">
        <f>SUMIFS('4.1 Program Budget - 2024-2027'!BJ:BJ,'4.1 Program Budget - 2024-2027'!$G:$G,$B25,'4.1 Program Budget - 2024-2027'!$H:$H,README!$M$9)</f>
        <v>0</v>
      </c>
      <c r="T25" s="246">
        <f>SUMIFS('4.1 Program Budget - 2024-2027'!BK:BK,'4.1 Program Budget - 2024-2027'!$G:$G,$B25,'4.1 Program Budget - 2024-2027'!$H:$H,README!$M$9)</f>
        <v>0</v>
      </c>
      <c r="U25" s="248">
        <f>SUMIFS('4.1 Program Budget - 2024-2027'!BU:BU,'4.1 Program Budget - 2024-2027'!$G:$G,$B25,'4.1 Program Budget - 2024-2027'!$H:$H,README!$M$9)</f>
        <v>3640965.6523000002</v>
      </c>
      <c r="V25" s="1175">
        <f>SUMIFS('4.1 Program Budget - 2024-2027'!BY:BY,'4.1 Program Budget - 2024-2027'!$G:$G,$B25,'4.1 Program Budget - 2024-2027'!$H:$H,README!$M$9)</f>
        <v>0</v>
      </c>
      <c r="W25" s="1175">
        <f>SUMIFS('4.1 Program Budget - 2024-2027'!BZ:BZ,'4.1 Program Budget - 2024-2027'!$G:$G,$B25,'4.1 Program Budget - 2024-2027'!$H:$H,README!$M$9)</f>
        <v>0</v>
      </c>
      <c r="X25" s="1175">
        <f>SUMIFS('4.1 Program Budget - 2024-2027'!CA:CA,'4.1 Program Budget - 2024-2027'!$G:$G,$B25,'4.1 Program Budget - 2024-2027'!$H:$H,README!$M$9)</f>
        <v>0</v>
      </c>
      <c r="Y25" s="246">
        <f>SUMIFS('4.1 Program Budget - 2024-2027'!CB:CB,'4.1 Program Budget - 2024-2027'!$G:$G,$B25,'4.1 Program Budget - 2024-2027'!$H:$H,README!$M$9)</f>
        <v>0</v>
      </c>
      <c r="Z25" s="246">
        <f>SUMIFS('4.1 Program Budget - 2024-2027'!CC:CC,'4.1 Program Budget - 2024-2027'!$G:$G,$B25,'4.1 Program Budget - 2024-2027'!$H:$H,README!$M$9)</f>
        <v>0</v>
      </c>
      <c r="AA25" s="247">
        <f>SUMIFS('4.2 Program Budget 2028-2031'!I:I,'4.2 Program Budget 2028-2031'!D:D,B25,'4.2 Program Budget 2028-2031'!F:F,README!$M$9)</f>
        <v>3640965.6523000002</v>
      </c>
      <c r="AB25" s="1175">
        <f>SUMIFS('4.2 Program Budget 2028-2031'!J:J,'4.2 Program Budget 2028-2031'!$D:$D,$B25,'4.2 Program Budget 2028-2031'!$F:$F,README!$M$9)</f>
        <v>0</v>
      </c>
      <c r="AC25" s="1175">
        <f>SUMIFS('4.2 Program Budget 2028-2031'!K:K,'4.2 Program Budget 2028-2031'!$D:$D,$B25,'4.2 Program Budget 2028-2031'!$F:$F,README!$M$9)</f>
        <v>0</v>
      </c>
      <c r="AD25" s="1175">
        <f>SUMIFS('4.2 Program Budget 2028-2031'!L:L,'4.2 Program Budget 2028-2031'!$D:$D,$B25,'4.2 Program Budget 2028-2031'!$F:$F,README!$M$9)</f>
        <v>0</v>
      </c>
      <c r="AE25" s="1175">
        <f>SUMIFS('4.2 Program Budget 2028-2031'!M:M,'4.2 Program Budget 2028-2031'!$D:$D,$B25,'4.2 Program Budget 2028-2031'!$F:$F,README!$M$9)</f>
        <v>0</v>
      </c>
      <c r="AF25" s="1175">
        <f>SUMIFS('4.2 Program Budget 2028-2031'!N:N,'4.2 Program Budget 2028-2031'!$D:$D,$B25,'4.2 Program Budget 2028-2031'!$F:$F,README!$M$9)</f>
        <v>0</v>
      </c>
      <c r="AG25" s="247">
        <f>SUMIFS('4.2 Program Budget 2028-2031'!T:T,'4.2 Program Budget 2028-2031'!$D:$D,$B25,'4.2 Program Budget 2028-2031'!$F:$F,README!$M$9)</f>
        <v>3640965.6523000002</v>
      </c>
      <c r="AH25" s="1175">
        <f>SUMIFS('4.2 Program Budget 2028-2031'!U:U,'4.2 Program Budget 2028-2031'!$D:$D,$B25,'4.2 Program Budget 2028-2031'!$F:$F,README!$M$9)</f>
        <v>0</v>
      </c>
      <c r="AI25" s="1175">
        <f>SUMIFS('4.2 Program Budget 2028-2031'!V:V,'4.2 Program Budget 2028-2031'!$D:$D,$B25,'4.2 Program Budget 2028-2031'!$F:$F,README!$M$9)</f>
        <v>0</v>
      </c>
      <c r="AJ25" s="1175">
        <f>SUMIFS('4.2 Program Budget 2028-2031'!W:W,'4.2 Program Budget 2028-2031'!$D:$D,$B25,'4.2 Program Budget 2028-2031'!$F:$F,README!$M$9)</f>
        <v>0</v>
      </c>
      <c r="AK25" s="1175">
        <f>SUMIFS('4.2 Program Budget 2028-2031'!X:X,'4.2 Program Budget 2028-2031'!$D:$D,$B25,'4.2 Program Budget 2028-2031'!$F:$F,README!$M$9)</f>
        <v>0</v>
      </c>
      <c r="AL25" s="1175">
        <f>SUMIFS('4.2 Program Budget 2028-2031'!Y:Y,'4.2 Program Budget 2028-2031'!$D:$D,$B25,'4.2 Program Budget 2028-2031'!$F:$F,README!$M$9)</f>
        <v>0</v>
      </c>
      <c r="AM25" s="247">
        <f>SUMIFS('4.2 Program Budget 2028-2031'!AE:AE,'4.2 Program Budget 2028-2031'!$D:$D,$B25,'4.2 Program Budget 2028-2031'!$F:$F,README!$M$9)</f>
        <v>3640965.6523000002</v>
      </c>
      <c r="AN25" s="1175">
        <f>SUMIFS('4.2 Program Budget 2028-2031'!AF:AF,'4.2 Program Budget 2028-2031'!$D:$D,$B25,'4.2 Program Budget 2028-2031'!$F:$F,README!$M$9)</f>
        <v>0</v>
      </c>
      <c r="AO25" s="1175">
        <f>SUMIFS('4.2 Program Budget 2028-2031'!AG:AG,'4.2 Program Budget 2028-2031'!$D:$D,$B25,'4.2 Program Budget 2028-2031'!$F:$F,README!$M$9)</f>
        <v>0</v>
      </c>
      <c r="AP25" s="1175">
        <f>SUMIFS('4.2 Program Budget 2028-2031'!AH:AH,'4.2 Program Budget 2028-2031'!$D:$D,$B25,'4.2 Program Budget 2028-2031'!$F:$F,README!$M$9)</f>
        <v>0</v>
      </c>
      <c r="AQ25" s="1175">
        <f>SUMIFS('4.2 Program Budget 2028-2031'!AI:AI,'4.2 Program Budget 2028-2031'!$D:$D,$B25,'4.2 Program Budget 2028-2031'!$F:$F,README!$M$9)</f>
        <v>0</v>
      </c>
      <c r="AR25" s="1175">
        <f>SUMIFS('4.2 Program Budget 2028-2031'!AJ:AJ,'4.2 Program Budget 2028-2031'!$D:$D,$B25,'4.2 Program Budget 2028-2031'!$F:$F,README!$M$9)</f>
        <v>0</v>
      </c>
      <c r="AS25" s="247">
        <f>SUMIFS('4.2 Program Budget 2028-2031'!AP:AP,'4.2 Program Budget 2028-2031'!$D:$D,$B25,'4.2 Program Budget 2028-2031'!$F:$F,README!$M$9)</f>
        <v>3640965.6523000002</v>
      </c>
      <c r="AT25" s="1175">
        <f>SUMIFS('4.2 Program Budget 2028-2031'!AQ:AQ,'4.2 Program Budget 2028-2031'!$D:$D,$B25,'4.2 Program Budget 2028-2031'!$F:$F,README!$M$9)</f>
        <v>0</v>
      </c>
      <c r="AU25" s="1175">
        <f>SUMIFS('4.2 Program Budget 2028-2031'!AR:AR,'4.2 Program Budget 2028-2031'!$D:$D,$B25,'4.2 Program Budget 2028-2031'!$F:$F,README!$M$9)</f>
        <v>0</v>
      </c>
      <c r="AV25" s="1175">
        <f>SUMIFS('4.2 Program Budget 2028-2031'!AS:AS,'4.2 Program Budget 2028-2031'!$D:$D,$B25,'4.2 Program Budget 2028-2031'!$F:$F,README!$M$9)</f>
        <v>0</v>
      </c>
      <c r="AW25" s="1175">
        <f>SUMIFS('4.2 Program Budget 2028-2031'!AT:AT,'4.2 Program Budget 2028-2031'!$D:$D,$B25,'4.2 Program Budget 2028-2031'!$F:$F,README!$M$9)</f>
        <v>0</v>
      </c>
      <c r="AX25" s="1175">
        <f>SUMIFS('4.2 Program Budget 2028-2031'!AU:AU,'4.2 Program Budget 2028-2031'!$D:$D,$B25,'4.2 Program Budget 2028-2031'!$F:$F,README!$M$9)</f>
        <v>0</v>
      </c>
      <c r="AZ25" s="176"/>
      <c r="BB25" s="177"/>
      <c r="BC25" s="178"/>
      <c r="BD25" s="178"/>
      <c r="BE25" s="178"/>
    </row>
    <row r="26" spans="1:57" ht="16.8" thickTop="1" thickBot="1">
      <c r="B26" s="175" t="s">
        <v>30</v>
      </c>
      <c r="C26" s="248">
        <f>SUMIFS('4.1 Program Budget - 2024-2027'!S:S,'4.1 Program Budget - 2024-2027'!$G:$G,$B26,'4.1 Program Budget - 2024-2027'!$H:$H,README!$M$9)</f>
        <v>574834.51980575756</v>
      </c>
      <c r="D26" s="246">
        <f>SUMIFS('4.1 Program Budget - 2024-2027'!W:W,'4.1 Program Budget - 2024-2027'!$G:$G,$B26,'4.1 Program Budget - 2024-2027'!$H:$H,README!$M$9)</f>
        <v>652422.06767288828</v>
      </c>
      <c r="E26" s="246">
        <f>SUMIFS('4.1 Program Budget - 2024-2027'!X:X,'4.1 Program Budget - 2024-2027'!$G:$G,$B26,'4.1 Program Budget - 2024-2027'!$H:$H,README!$M$9)</f>
        <v>204.5296435952184</v>
      </c>
      <c r="F26" s="246">
        <f>SUMIFS('4.1 Program Budget - 2024-2027'!Y:Y,'4.1 Program Budget - 2024-2027'!$G:$G,$B26,'4.1 Program Budget - 2024-2027'!$H:$H,README!$M$9)</f>
        <v>56369.53845556196</v>
      </c>
      <c r="G26" s="246">
        <f>SUMIFS('4.1 Program Budget - 2024-2027'!Z:Z,'4.1 Program Budget - 2024-2027'!$G:$G,$B26,'4.1 Program Budget - 2024-2027'!$H:$H,README!$M$9)</f>
        <v>72.080669061852788</v>
      </c>
      <c r="H26" s="246">
        <f>SUMIFS('4.1 Program Budget - 2024-2027'!AA:AA,'4.1 Program Budget - 2024-2027'!$G:$G,$B26,'4.1 Program Budget - 2024-2027'!$H:$H,README!$M$9)</f>
        <v>329.76179996503754</v>
      </c>
      <c r="I26" s="248">
        <f>SUMIFS('4.1 Program Budget - 2024-2027'!AK:AK,'4.1 Program Budget - 2024-2027'!$G:$G,$B26,'4.1 Program Budget - 2024-2027'!$H:$H,README!$M$9)</f>
        <v>769406.9766330726</v>
      </c>
      <c r="J26" s="1175">
        <f>SUMIFS('4.1 Program Budget - 2024-2027'!AO:AO,'4.1 Program Budget - 2024-2027'!$G:$G,$B26,'4.1 Program Budget - 2024-2027'!$H:$H,README!$M$9)</f>
        <v>728907.67524203216</v>
      </c>
      <c r="K26" s="1175">
        <f>SUMIFS('4.1 Program Budget - 2024-2027'!AP:AP,'4.1 Program Budget - 2024-2027'!$G:$G,$B26,'4.1 Program Budget - 2024-2027'!$H:$H,README!$M$9)</f>
        <v>162.61560117539688</v>
      </c>
      <c r="L26" s="1175">
        <f>SUMIFS('4.1 Program Budget - 2024-2027'!AQ:AQ,'4.1 Program Budget - 2024-2027'!$G:$G,$B26,'4.1 Program Budget - 2024-2027'!$H:$H,README!$M$9)</f>
        <v>88264.282016503334</v>
      </c>
      <c r="M26" s="246">
        <f>SUMIFS('4.1 Program Budget - 2024-2027'!AR:AR,'4.1 Program Budget - 2024-2027'!$G:$G,$B26,'4.1 Program Budget - 2024-2027'!$H:$H,README!$M$9)</f>
        <v>97.225163362257121</v>
      </c>
      <c r="N26" s="246">
        <f>SUMIFS('4.1 Program Budget - 2024-2027'!AS:AS,'4.1 Program Budget - 2024-2027'!$G:$G,$B26,'4.1 Program Budget - 2024-2027'!$H:$H,README!$M$9)</f>
        <v>516.34604979654455</v>
      </c>
      <c r="O26" s="248">
        <f>SUMIFS('4.1 Program Budget - 2024-2027'!BC:BC,'4.1 Program Budget - 2024-2027'!$G:$G,$B26,'4.1 Program Budget - 2024-2027'!$H:$H,README!$M$9)</f>
        <v>504431.52162294678</v>
      </c>
      <c r="P26" s="1175">
        <f>SUMIFS('4.1 Program Budget - 2024-2027'!BG:BG,'4.1 Program Budget - 2024-2027'!$G:$G,$B26,'4.1 Program Budget - 2024-2027'!$H:$H,README!$M$9)</f>
        <v>906572.55748296226</v>
      </c>
      <c r="Q26" s="1175">
        <f>SUMIFS('4.1 Program Budget - 2024-2027'!BH:BH,'4.1 Program Budget - 2024-2027'!$G:$G,$B26,'4.1 Program Budget - 2024-2027'!$H:$H,README!$M$9)</f>
        <v>387.86711233440258</v>
      </c>
      <c r="R26" s="1175">
        <f>SUMIFS('4.1 Program Budget - 2024-2027'!BI:BI,'4.1 Program Budget - 2024-2027'!$G:$G,$B26,'4.1 Program Budget - 2024-2027'!$H:$H,README!$M$9)</f>
        <v>4045.5650213009599</v>
      </c>
      <c r="S26" s="246">
        <f>SUMIFS('4.1 Program Budget - 2024-2027'!BJ:BJ,'4.1 Program Budget - 2024-2027'!$G:$G,$B26,'4.1 Program Budget - 2024-2027'!$H:$H,README!$M$9)</f>
        <v>130.22396692411701</v>
      </c>
      <c r="T26" s="246">
        <f>SUMIFS('4.1 Program Budget - 2024-2027'!BK:BK,'4.1 Program Budget - 2024-2027'!$G:$G,$B26,'4.1 Program Budget - 2024-2027'!$H:$H,README!$M$9)</f>
        <v>23.666555374610621</v>
      </c>
      <c r="U26" s="248">
        <f>SUMIFS('4.1 Program Budget - 2024-2027'!BU:BU,'4.1 Program Budget - 2024-2027'!$G:$G,$B26,'4.1 Program Budget - 2024-2027'!$H:$H,README!$M$9)</f>
        <v>546229.80295211799</v>
      </c>
      <c r="V26" s="1175">
        <f>SUMIFS('4.1 Program Budget - 2024-2027'!BY:BY,'4.1 Program Budget - 2024-2027'!$G:$G,$B26,'4.1 Program Budget - 2024-2027'!$H:$H,README!$M$9)</f>
        <v>927519.95490396139</v>
      </c>
      <c r="W26" s="1175">
        <f>SUMIFS('4.1 Program Budget - 2024-2027'!BZ:BZ,'4.1 Program Budget - 2024-2027'!$G:$G,$B26,'4.1 Program Budget - 2024-2027'!$H:$H,README!$M$9)</f>
        <v>379.26694882578238</v>
      </c>
      <c r="X26" s="1175">
        <f>SUMIFS('4.1 Program Budget - 2024-2027'!CA:CA,'4.1 Program Budget - 2024-2027'!$G:$G,$B26,'4.1 Program Budget - 2024-2027'!$H:$H,README!$M$9)</f>
        <v>3050.5343004133083</v>
      </c>
      <c r="Y26" s="246">
        <f>SUMIFS('4.1 Program Budget - 2024-2027'!CB:CB,'4.1 Program Budget - 2024-2027'!$G:$G,$B26,'4.1 Program Budget - 2024-2027'!$H:$H,README!$M$9)</f>
        <v>148.04049786546955</v>
      </c>
      <c r="Z26" s="246">
        <f>SUMIFS('4.1 Program Budget - 2024-2027'!CC:CC,'4.1 Program Budget - 2024-2027'!$G:$G,$B26,'4.1 Program Budget - 2024-2027'!$H:$H,README!$M$9)</f>
        <v>17.845625657417859</v>
      </c>
      <c r="AA26" s="247">
        <f>SUMIFS('4.2 Program Budget 2028-2031'!I:I,'4.2 Program Budget 2028-2031'!D:D,B26,'4.2 Program Budget 2028-2031'!F:F,README!$M$9)</f>
        <v>546229.80295211799</v>
      </c>
      <c r="AB26" s="1175">
        <f>SUMIFS('4.2 Program Budget 2028-2031'!J:J,'4.2 Program Budget 2028-2031'!$D:$D,$B26,'4.2 Program Budget 2028-2031'!$F:$F,README!$M$9)</f>
        <v>927519.95490396139</v>
      </c>
      <c r="AC26" s="1175">
        <f>SUMIFS('4.2 Program Budget 2028-2031'!K:K,'4.2 Program Budget 2028-2031'!$D:$D,$B26,'4.2 Program Budget 2028-2031'!$F:$F,README!$M$9)</f>
        <v>379.26694882578238</v>
      </c>
      <c r="AD26" s="1175">
        <f>SUMIFS('4.2 Program Budget 2028-2031'!L:L,'4.2 Program Budget 2028-2031'!$D:$D,$B26,'4.2 Program Budget 2028-2031'!$F:$F,README!$M$9)</f>
        <v>3050.5343004133083</v>
      </c>
      <c r="AE26" s="1175">
        <f>SUMIFS('4.2 Program Budget 2028-2031'!M:M,'4.2 Program Budget 2028-2031'!$D:$D,$B26,'4.2 Program Budget 2028-2031'!$F:$F,README!$M$9)</f>
        <v>148.04049786546955</v>
      </c>
      <c r="AF26" s="1175">
        <f>SUMIFS('4.2 Program Budget 2028-2031'!N:N,'4.2 Program Budget 2028-2031'!$D:$D,$B26,'4.2 Program Budget 2028-2031'!$F:$F,README!$M$9)</f>
        <v>17.845625657417859</v>
      </c>
      <c r="AG26" s="247">
        <f>SUMIFS('4.2 Program Budget 2028-2031'!T:T,'4.2 Program Budget 2028-2031'!$D:$D,$B26,'4.2 Program Budget 2028-2031'!$F:$F,README!$M$9)</f>
        <v>546229.80295211799</v>
      </c>
      <c r="AH26" s="1175">
        <f>SUMIFS('4.2 Program Budget 2028-2031'!U:U,'4.2 Program Budget 2028-2031'!$D:$D,$B26,'4.2 Program Budget 2028-2031'!$F:$F,README!$M$9)</f>
        <v>927519.95490396139</v>
      </c>
      <c r="AI26" s="1175">
        <f>SUMIFS('4.2 Program Budget 2028-2031'!V:V,'4.2 Program Budget 2028-2031'!$D:$D,$B26,'4.2 Program Budget 2028-2031'!$F:$F,README!$M$9)</f>
        <v>379.26694882578238</v>
      </c>
      <c r="AJ26" s="1175">
        <f>SUMIFS('4.2 Program Budget 2028-2031'!W:W,'4.2 Program Budget 2028-2031'!$D:$D,$B26,'4.2 Program Budget 2028-2031'!$F:$F,README!$M$9)</f>
        <v>3050.5343004133083</v>
      </c>
      <c r="AK26" s="1175">
        <f>SUMIFS('4.2 Program Budget 2028-2031'!X:X,'4.2 Program Budget 2028-2031'!$D:$D,$B26,'4.2 Program Budget 2028-2031'!$F:$F,README!$M$9)</f>
        <v>148.04049786546955</v>
      </c>
      <c r="AL26" s="1175">
        <f>SUMIFS('4.2 Program Budget 2028-2031'!Y:Y,'4.2 Program Budget 2028-2031'!$D:$D,$B26,'4.2 Program Budget 2028-2031'!$F:$F,README!$M$9)</f>
        <v>17.845625657417859</v>
      </c>
      <c r="AM26" s="247">
        <f>SUMIFS('4.2 Program Budget 2028-2031'!AE:AE,'4.2 Program Budget 2028-2031'!$D:$D,$B26,'4.2 Program Budget 2028-2031'!$F:$F,README!$M$9)</f>
        <v>546229.80295211799</v>
      </c>
      <c r="AN26" s="1175">
        <f>SUMIFS('4.2 Program Budget 2028-2031'!AF:AF,'4.2 Program Budget 2028-2031'!$D:$D,$B26,'4.2 Program Budget 2028-2031'!$F:$F,README!$M$9)</f>
        <v>927519.95490396139</v>
      </c>
      <c r="AO26" s="1175">
        <f>SUMIFS('4.2 Program Budget 2028-2031'!AG:AG,'4.2 Program Budget 2028-2031'!$D:$D,$B26,'4.2 Program Budget 2028-2031'!$F:$F,README!$M$9)</f>
        <v>379.26694882578238</v>
      </c>
      <c r="AP26" s="1175">
        <f>SUMIFS('4.2 Program Budget 2028-2031'!AH:AH,'4.2 Program Budget 2028-2031'!$D:$D,$B26,'4.2 Program Budget 2028-2031'!$F:$F,README!$M$9)</f>
        <v>3050.5343004133083</v>
      </c>
      <c r="AQ26" s="1175">
        <f>SUMIFS('4.2 Program Budget 2028-2031'!AI:AI,'4.2 Program Budget 2028-2031'!$D:$D,$B26,'4.2 Program Budget 2028-2031'!$F:$F,README!$M$9)</f>
        <v>148.04049786546955</v>
      </c>
      <c r="AR26" s="1175">
        <f>SUMIFS('4.2 Program Budget 2028-2031'!AJ:AJ,'4.2 Program Budget 2028-2031'!$D:$D,$B26,'4.2 Program Budget 2028-2031'!$F:$F,README!$M$9)</f>
        <v>17.845625657417859</v>
      </c>
      <c r="AS26" s="247">
        <f>SUMIFS('4.2 Program Budget 2028-2031'!AP:AP,'4.2 Program Budget 2028-2031'!$D:$D,$B26,'4.2 Program Budget 2028-2031'!$F:$F,README!$M$9)</f>
        <v>546229.80295211799</v>
      </c>
      <c r="AT26" s="1175">
        <f>SUMIFS('4.2 Program Budget 2028-2031'!AQ:AQ,'4.2 Program Budget 2028-2031'!$D:$D,$B26,'4.2 Program Budget 2028-2031'!$F:$F,README!$M$9)</f>
        <v>927519.95490396139</v>
      </c>
      <c r="AU26" s="1175">
        <f>SUMIFS('4.2 Program Budget 2028-2031'!AR:AR,'4.2 Program Budget 2028-2031'!$D:$D,$B26,'4.2 Program Budget 2028-2031'!$F:$F,README!$M$9)</f>
        <v>379.26694882578238</v>
      </c>
      <c r="AV26" s="1175">
        <f>SUMIFS('4.2 Program Budget 2028-2031'!AS:AS,'4.2 Program Budget 2028-2031'!$D:$D,$B26,'4.2 Program Budget 2028-2031'!$F:$F,README!$M$9)</f>
        <v>3050.5343004133083</v>
      </c>
      <c r="AW26" s="1175">
        <f>SUMIFS('4.2 Program Budget 2028-2031'!AT:AT,'4.2 Program Budget 2028-2031'!$D:$D,$B26,'4.2 Program Budget 2028-2031'!$F:$F,README!$M$9)</f>
        <v>148.04049786546955</v>
      </c>
      <c r="AX26" s="1175">
        <f>SUMIFS('4.2 Program Budget 2028-2031'!AU:AU,'4.2 Program Budget 2028-2031'!$D:$D,$B26,'4.2 Program Budget 2028-2031'!$F:$F,README!$M$9)</f>
        <v>17.845625657417859</v>
      </c>
      <c r="AZ26" s="176"/>
      <c r="BB26" s="177"/>
      <c r="BC26" s="178"/>
      <c r="BD26" s="178"/>
      <c r="BE26" s="178"/>
    </row>
    <row r="27" spans="1:57" ht="16.8" thickTop="1" thickBot="1">
      <c r="A27" s="163">
        <v>1</v>
      </c>
      <c r="B27" s="175" t="s">
        <v>32</v>
      </c>
      <c r="C27" s="248">
        <f>SUMIFS('4.1 Program Budget - 2024-2027'!S:S,'4.1 Program Budget - 2024-2027'!$G:$G,$B27,'4.1 Program Budget - 2024-2027'!$H:$H,README!$M$9)</f>
        <v>3485953.1047999999</v>
      </c>
      <c r="D27" s="246">
        <f>SUMIFS('4.1 Program Budget - 2024-2027'!W:W,'4.1 Program Budget - 2024-2027'!$G:$G,$B27,'4.1 Program Budget - 2024-2027'!$H:$H,README!$M$9)</f>
        <v>0</v>
      </c>
      <c r="E27" s="246">
        <f>SUMIFS('4.1 Program Budget - 2024-2027'!X:X,'4.1 Program Budget - 2024-2027'!$G:$G,$B27,'4.1 Program Budget - 2024-2027'!$H:$H,README!$M$9)</f>
        <v>0</v>
      </c>
      <c r="F27" s="246">
        <f>SUMIFS('4.1 Program Budget - 2024-2027'!Y:Y,'4.1 Program Budget - 2024-2027'!$G:$G,$B27,'4.1 Program Budget - 2024-2027'!$H:$H,README!$M$9)</f>
        <v>0</v>
      </c>
      <c r="G27" s="246">
        <f>SUMIFS('4.1 Program Budget - 2024-2027'!Z:Z,'4.1 Program Budget - 2024-2027'!$G:$G,$B27,'4.1 Program Budget - 2024-2027'!$H:$H,README!$M$9)</f>
        <v>0</v>
      </c>
      <c r="H27" s="246">
        <f>SUMIFS('4.1 Program Budget - 2024-2027'!AA:AA,'4.1 Program Budget - 2024-2027'!$G:$G,$B27,'4.1 Program Budget - 2024-2027'!$H:$H,README!$M$9)</f>
        <v>0</v>
      </c>
      <c r="I27" s="248">
        <f>SUMIFS('4.1 Program Budget - 2024-2027'!AK:AK,'4.1 Program Budget - 2024-2027'!$G:$G,$B27,'4.1 Program Budget - 2024-2027'!$H:$H,README!$M$9)</f>
        <v>3415609.6115999999</v>
      </c>
      <c r="J27" s="1175">
        <f>SUMIFS('4.1 Program Budget - 2024-2027'!AO:AO,'4.1 Program Budget - 2024-2027'!$G:$G,$B27,'4.1 Program Budget - 2024-2027'!$H:$H,README!$M$9)</f>
        <v>0</v>
      </c>
      <c r="K27" s="1175">
        <f>SUMIFS('4.1 Program Budget - 2024-2027'!AP:AP,'4.1 Program Budget - 2024-2027'!$G:$G,$B27,'4.1 Program Budget - 2024-2027'!$H:$H,README!$M$9)</f>
        <v>0</v>
      </c>
      <c r="L27" s="1175">
        <f>SUMIFS('4.1 Program Budget - 2024-2027'!AQ:AQ,'4.1 Program Budget - 2024-2027'!$G:$G,$B27,'4.1 Program Budget - 2024-2027'!$H:$H,README!$M$9)</f>
        <v>0</v>
      </c>
      <c r="M27" s="246">
        <f>SUMIFS('4.1 Program Budget - 2024-2027'!AR:AR,'4.1 Program Budget - 2024-2027'!$G:$G,$B27,'4.1 Program Budget - 2024-2027'!$H:$H,README!$M$9)</f>
        <v>0</v>
      </c>
      <c r="N27" s="246">
        <f>SUMIFS('4.1 Program Budget - 2024-2027'!AS:AS,'4.1 Program Budget - 2024-2027'!$G:$G,$B27,'4.1 Program Budget - 2024-2027'!$H:$H,README!$M$9)</f>
        <v>0</v>
      </c>
      <c r="O27" s="248">
        <f>SUMIFS('4.1 Program Budget - 2024-2027'!BC:BC,'4.1 Program Budget - 2024-2027'!$G:$G,$B27,'4.1 Program Budget - 2024-2027'!$H:$H,README!$M$9)</f>
        <v>3542121.8730000001</v>
      </c>
      <c r="P27" s="1175">
        <f>SUMIFS('4.1 Program Budget - 2024-2027'!BG:BG,'4.1 Program Budget - 2024-2027'!$G:$G,$B27,'4.1 Program Budget - 2024-2027'!$H:$H,README!$M$9)</f>
        <v>0</v>
      </c>
      <c r="Q27" s="1175">
        <f>SUMIFS('4.1 Program Budget - 2024-2027'!BH:BH,'4.1 Program Budget - 2024-2027'!$G:$G,$B27,'4.1 Program Budget - 2024-2027'!$H:$H,README!$M$9)</f>
        <v>0</v>
      </c>
      <c r="R27" s="1175">
        <f>SUMIFS('4.1 Program Budget - 2024-2027'!BI:BI,'4.1 Program Budget - 2024-2027'!$G:$G,$B27,'4.1 Program Budget - 2024-2027'!$H:$H,README!$M$9)</f>
        <v>0</v>
      </c>
      <c r="S27" s="246">
        <f>SUMIFS('4.1 Program Budget - 2024-2027'!BJ:BJ,'4.1 Program Budget - 2024-2027'!$G:$G,$B27,'4.1 Program Budget - 2024-2027'!$H:$H,README!$M$9)</f>
        <v>0</v>
      </c>
      <c r="T27" s="246">
        <f>SUMIFS('4.1 Program Budget - 2024-2027'!BK:BK,'4.1 Program Budget - 2024-2027'!$G:$G,$B27,'4.1 Program Budget - 2024-2027'!$H:$H,README!$M$9)</f>
        <v>0</v>
      </c>
      <c r="U27" s="248">
        <f>SUMIFS('4.1 Program Budget - 2024-2027'!BU:BU,'4.1 Program Budget - 2024-2027'!$G:$G,$B27,'4.1 Program Budget - 2024-2027'!$H:$H,README!$M$9)</f>
        <v>3564617.0119000003</v>
      </c>
      <c r="V27" s="1175">
        <f>SUMIFS('4.1 Program Budget - 2024-2027'!BY:BY,'4.1 Program Budget - 2024-2027'!$G:$G,$B27,'4.1 Program Budget - 2024-2027'!$H:$H,README!$M$9)</f>
        <v>0</v>
      </c>
      <c r="W27" s="1175">
        <f>SUMIFS('4.1 Program Budget - 2024-2027'!BZ:BZ,'4.1 Program Budget - 2024-2027'!$G:$G,$B27,'4.1 Program Budget - 2024-2027'!$H:$H,README!$M$9)</f>
        <v>0</v>
      </c>
      <c r="X27" s="1175">
        <f>SUMIFS('4.1 Program Budget - 2024-2027'!CA:CA,'4.1 Program Budget - 2024-2027'!$G:$G,$B27,'4.1 Program Budget - 2024-2027'!$H:$H,README!$M$9)</f>
        <v>0</v>
      </c>
      <c r="Y27" s="246">
        <f>SUMIFS('4.1 Program Budget - 2024-2027'!CB:CB,'4.1 Program Budget - 2024-2027'!$G:$G,$B27,'4.1 Program Budget - 2024-2027'!$H:$H,README!$M$9)</f>
        <v>0</v>
      </c>
      <c r="Z27" s="246">
        <f>SUMIFS('4.1 Program Budget - 2024-2027'!CC:CC,'4.1 Program Budget - 2024-2027'!$G:$G,$B27,'4.1 Program Budget - 2024-2027'!$H:$H,README!$M$9)</f>
        <v>0</v>
      </c>
      <c r="AA27" s="247">
        <f>SUMIFS('4.2 Program Budget 2028-2031'!I:I,'4.2 Program Budget 2028-2031'!D:D,B27,'4.2 Program Budget 2028-2031'!F:F,README!$M$9)</f>
        <v>3564617.0119000003</v>
      </c>
      <c r="AB27" s="1175">
        <f>SUMIFS('4.2 Program Budget 2028-2031'!J:J,'4.2 Program Budget 2028-2031'!$D:$D,$B27,'4.2 Program Budget 2028-2031'!$F:$F,README!$M$9)</f>
        <v>0</v>
      </c>
      <c r="AC27" s="1175">
        <f>SUMIFS('4.2 Program Budget 2028-2031'!K:K,'4.2 Program Budget 2028-2031'!$D:$D,$B27,'4.2 Program Budget 2028-2031'!$F:$F,README!$M$9)</f>
        <v>0</v>
      </c>
      <c r="AD27" s="1175">
        <f>SUMIFS('4.2 Program Budget 2028-2031'!L:L,'4.2 Program Budget 2028-2031'!$D:$D,$B27,'4.2 Program Budget 2028-2031'!$F:$F,README!$M$9)</f>
        <v>0</v>
      </c>
      <c r="AE27" s="1175">
        <f>SUMIFS('4.2 Program Budget 2028-2031'!M:M,'4.2 Program Budget 2028-2031'!$D:$D,$B27,'4.2 Program Budget 2028-2031'!$F:$F,README!$M$9)</f>
        <v>0</v>
      </c>
      <c r="AF27" s="1175">
        <f>SUMIFS('4.2 Program Budget 2028-2031'!N:N,'4.2 Program Budget 2028-2031'!$D:$D,$B27,'4.2 Program Budget 2028-2031'!$F:$F,README!$M$9)</f>
        <v>0</v>
      </c>
      <c r="AG27" s="247">
        <f>SUMIFS('4.2 Program Budget 2028-2031'!T:T,'4.2 Program Budget 2028-2031'!$D:$D,$B27,'4.2 Program Budget 2028-2031'!$F:$F,README!$M$9)</f>
        <v>3564617.0119000003</v>
      </c>
      <c r="AH27" s="1175">
        <f>SUMIFS('4.2 Program Budget 2028-2031'!U:U,'4.2 Program Budget 2028-2031'!$D:$D,$B27,'4.2 Program Budget 2028-2031'!$F:$F,README!$M$9)</f>
        <v>0</v>
      </c>
      <c r="AI27" s="1175">
        <f>SUMIFS('4.2 Program Budget 2028-2031'!V:V,'4.2 Program Budget 2028-2031'!$D:$D,$B27,'4.2 Program Budget 2028-2031'!$F:$F,README!$M$9)</f>
        <v>0</v>
      </c>
      <c r="AJ27" s="1175">
        <f>SUMIFS('4.2 Program Budget 2028-2031'!W:W,'4.2 Program Budget 2028-2031'!$D:$D,$B27,'4.2 Program Budget 2028-2031'!$F:$F,README!$M$9)</f>
        <v>0</v>
      </c>
      <c r="AK27" s="1175">
        <f>SUMIFS('4.2 Program Budget 2028-2031'!X:X,'4.2 Program Budget 2028-2031'!$D:$D,$B27,'4.2 Program Budget 2028-2031'!$F:$F,README!$M$9)</f>
        <v>0</v>
      </c>
      <c r="AL27" s="1175">
        <f>SUMIFS('4.2 Program Budget 2028-2031'!Y:Y,'4.2 Program Budget 2028-2031'!$D:$D,$B27,'4.2 Program Budget 2028-2031'!$F:$F,README!$M$9)</f>
        <v>0</v>
      </c>
      <c r="AM27" s="247">
        <f>SUMIFS('4.2 Program Budget 2028-2031'!AE:AE,'4.2 Program Budget 2028-2031'!$D:$D,$B27,'4.2 Program Budget 2028-2031'!$F:$F,README!$M$9)</f>
        <v>3564617.0119000003</v>
      </c>
      <c r="AN27" s="1175">
        <f>SUMIFS('4.2 Program Budget 2028-2031'!AF:AF,'4.2 Program Budget 2028-2031'!$D:$D,$B27,'4.2 Program Budget 2028-2031'!$F:$F,README!$M$9)</f>
        <v>0</v>
      </c>
      <c r="AO27" s="1175">
        <f>SUMIFS('4.2 Program Budget 2028-2031'!AG:AG,'4.2 Program Budget 2028-2031'!$D:$D,$B27,'4.2 Program Budget 2028-2031'!$F:$F,README!$M$9)</f>
        <v>0</v>
      </c>
      <c r="AP27" s="1175">
        <f>SUMIFS('4.2 Program Budget 2028-2031'!AH:AH,'4.2 Program Budget 2028-2031'!$D:$D,$B27,'4.2 Program Budget 2028-2031'!$F:$F,README!$M$9)</f>
        <v>0</v>
      </c>
      <c r="AQ27" s="1175">
        <f>SUMIFS('4.2 Program Budget 2028-2031'!AI:AI,'4.2 Program Budget 2028-2031'!$D:$D,$B27,'4.2 Program Budget 2028-2031'!$F:$F,README!$M$9)</f>
        <v>0</v>
      </c>
      <c r="AR27" s="1175">
        <f>SUMIFS('4.2 Program Budget 2028-2031'!AJ:AJ,'4.2 Program Budget 2028-2031'!$D:$D,$B27,'4.2 Program Budget 2028-2031'!$F:$F,README!$M$9)</f>
        <v>0</v>
      </c>
      <c r="AS27" s="247">
        <f>SUMIFS('4.2 Program Budget 2028-2031'!AP:AP,'4.2 Program Budget 2028-2031'!$D:$D,$B27,'4.2 Program Budget 2028-2031'!$F:$F,README!$M$9)</f>
        <v>3564617.0119000003</v>
      </c>
      <c r="AT27" s="1175">
        <f>SUMIFS('4.2 Program Budget 2028-2031'!AQ:AQ,'4.2 Program Budget 2028-2031'!$D:$D,$B27,'4.2 Program Budget 2028-2031'!$F:$F,README!$M$9)</f>
        <v>0</v>
      </c>
      <c r="AU27" s="1175">
        <f>SUMIFS('4.2 Program Budget 2028-2031'!AR:AR,'4.2 Program Budget 2028-2031'!$D:$D,$B27,'4.2 Program Budget 2028-2031'!$F:$F,README!$M$9)</f>
        <v>0</v>
      </c>
      <c r="AV27" s="1175">
        <f>SUMIFS('4.2 Program Budget 2028-2031'!AS:AS,'4.2 Program Budget 2028-2031'!$D:$D,$B27,'4.2 Program Budget 2028-2031'!$F:$F,README!$M$9)</f>
        <v>0</v>
      </c>
      <c r="AW27" s="1175">
        <f>SUMIFS('4.2 Program Budget 2028-2031'!AT:AT,'4.2 Program Budget 2028-2031'!$D:$D,$B27,'4.2 Program Budget 2028-2031'!$F:$F,README!$M$9)</f>
        <v>0</v>
      </c>
      <c r="AX27" s="1175">
        <f>SUMIFS('4.2 Program Budget 2028-2031'!AU:AU,'4.2 Program Budget 2028-2031'!$D:$D,$B27,'4.2 Program Budget 2028-2031'!$F:$F,README!$M$9)</f>
        <v>0</v>
      </c>
      <c r="AZ27" s="176"/>
      <c r="BB27" s="177"/>
      <c r="BC27" s="178"/>
      <c r="BD27" s="178"/>
      <c r="BE27" s="178"/>
    </row>
    <row r="28" spans="1:57" ht="16.8" thickTop="1" thickBot="1">
      <c r="A28" s="163">
        <v>2</v>
      </c>
      <c r="B28" s="175" t="s">
        <v>34</v>
      </c>
      <c r="C28" s="248">
        <f>SUMIFS('4.1 Program Budget - 2024-2027'!S:S,'4.1 Program Budget - 2024-2027'!$G:$G,$B28,'4.1 Program Budget - 2024-2027'!$H:$H,README!$M$9)</f>
        <v>693575.21889999998</v>
      </c>
      <c r="D28" s="246">
        <f>SUMIFS('4.1 Program Budget - 2024-2027'!W:W,'4.1 Program Budget - 2024-2027'!$G:$G,$B28,'4.1 Program Budget - 2024-2027'!$H:$H,README!$M$9)</f>
        <v>0</v>
      </c>
      <c r="E28" s="246">
        <f>SUMIFS('4.1 Program Budget - 2024-2027'!X:X,'4.1 Program Budget - 2024-2027'!$G:$G,$B28,'4.1 Program Budget - 2024-2027'!$H:$H,README!$M$9)</f>
        <v>0</v>
      </c>
      <c r="F28" s="246">
        <f>SUMIFS('4.1 Program Budget - 2024-2027'!Y:Y,'4.1 Program Budget - 2024-2027'!$G:$G,$B28,'4.1 Program Budget - 2024-2027'!$H:$H,README!$M$9)</f>
        <v>0</v>
      </c>
      <c r="G28" s="246">
        <f>SUMIFS('4.1 Program Budget - 2024-2027'!Z:Z,'4.1 Program Budget - 2024-2027'!$G:$G,$B28,'4.1 Program Budget - 2024-2027'!$H:$H,README!$M$9)</f>
        <v>0</v>
      </c>
      <c r="H28" s="246">
        <f>SUMIFS('4.1 Program Budget - 2024-2027'!AA:AA,'4.1 Program Budget - 2024-2027'!$G:$G,$B28,'4.1 Program Budget - 2024-2027'!$H:$H,README!$M$9)</f>
        <v>0</v>
      </c>
      <c r="I28" s="248">
        <f>SUMIFS('4.1 Program Budget - 2024-2027'!AK:AK,'4.1 Program Budget - 2024-2027'!$G:$G,$B28,'4.1 Program Budget - 2024-2027'!$H:$H,README!$M$9)</f>
        <v>535775.30940000003</v>
      </c>
      <c r="J28" s="1175">
        <f>SUMIFS('4.1 Program Budget - 2024-2027'!AO:AO,'4.1 Program Budget - 2024-2027'!$G:$G,$B28,'4.1 Program Budget - 2024-2027'!$H:$H,README!$M$9)</f>
        <v>0</v>
      </c>
      <c r="K28" s="1175">
        <f>SUMIFS('4.1 Program Budget - 2024-2027'!AP:AP,'4.1 Program Budget - 2024-2027'!$G:$G,$B28,'4.1 Program Budget - 2024-2027'!$H:$H,README!$M$9)</f>
        <v>0</v>
      </c>
      <c r="L28" s="1175">
        <f>SUMIFS('4.1 Program Budget - 2024-2027'!AQ:AQ,'4.1 Program Budget - 2024-2027'!$G:$G,$B28,'4.1 Program Budget - 2024-2027'!$H:$H,README!$M$9)</f>
        <v>0</v>
      </c>
      <c r="M28" s="246">
        <f>SUMIFS('4.1 Program Budget - 2024-2027'!AR:AR,'4.1 Program Budget - 2024-2027'!$G:$G,$B28,'4.1 Program Budget - 2024-2027'!$H:$H,README!$M$9)</f>
        <v>0</v>
      </c>
      <c r="N28" s="246">
        <f>SUMIFS('4.1 Program Budget - 2024-2027'!AS:AS,'4.1 Program Budget - 2024-2027'!$G:$G,$B28,'4.1 Program Budget - 2024-2027'!$H:$H,README!$M$9)</f>
        <v>0</v>
      </c>
      <c r="O28" s="248">
        <f>SUMIFS('4.1 Program Budget - 2024-2027'!BC:BC,'4.1 Program Budget - 2024-2027'!$G:$G,$B28,'4.1 Program Budget - 2024-2027'!$H:$H,README!$M$9)</f>
        <v>529030.27469999995</v>
      </c>
      <c r="P28" s="1175">
        <f>SUMIFS('4.1 Program Budget - 2024-2027'!BG:BG,'4.1 Program Budget - 2024-2027'!$G:$G,$B28,'4.1 Program Budget - 2024-2027'!$H:$H,README!$M$9)</f>
        <v>0</v>
      </c>
      <c r="Q28" s="1175">
        <f>SUMIFS('4.1 Program Budget - 2024-2027'!BH:BH,'4.1 Program Budget - 2024-2027'!$G:$G,$B28,'4.1 Program Budget - 2024-2027'!$H:$H,README!$M$9)</f>
        <v>0</v>
      </c>
      <c r="R28" s="1175">
        <f>SUMIFS('4.1 Program Budget - 2024-2027'!BI:BI,'4.1 Program Budget - 2024-2027'!$G:$G,$B28,'4.1 Program Budget - 2024-2027'!$H:$H,README!$M$9)</f>
        <v>0</v>
      </c>
      <c r="S28" s="246">
        <f>SUMIFS('4.1 Program Budget - 2024-2027'!BJ:BJ,'4.1 Program Budget - 2024-2027'!$G:$G,$B28,'4.1 Program Budget - 2024-2027'!$H:$H,README!$M$9)</f>
        <v>0</v>
      </c>
      <c r="T28" s="246">
        <f>SUMIFS('4.1 Program Budget - 2024-2027'!BK:BK,'4.1 Program Budget - 2024-2027'!$G:$G,$B28,'4.1 Program Budget - 2024-2027'!$H:$H,README!$M$9)</f>
        <v>0</v>
      </c>
      <c r="U28" s="248">
        <f>SUMIFS('4.1 Program Budget - 2024-2027'!BU:BU,'4.1 Program Budget - 2024-2027'!$G:$G,$B28,'4.1 Program Budget - 2024-2027'!$H:$H,README!$M$9)</f>
        <v>583633.49780000001</v>
      </c>
      <c r="V28" s="1175">
        <f>SUMIFS('4.1 Program Budget - 2024-2027'!BY:BY,'4.1 Program Budget - 2024-2027'!$G:$G,$B28,'4.1 Program Budget - 2024-2027'!$H:$H,README!$M$9)</f>
        <v>0</v>
      </c>
      <c r="W28" s="1175">
        <f>SUMIFS('4.1 Program Budget - 2024-2027'!BZ:BZ,'4.1 Program Budget - 2024-2027'!$G:$G,$B28,'4.1 Program Budget - 2024-2027'!$H:$H,README!$M$9)</f>
        <v>0</v>
      </c>
      <c r="X28" s="1175">
        <f>SUMIFS('4.1 Program Budget - 2024-2027'!CA:CA,'4.1 Program Budget - 2024-2027'!$G:$G,$B28,'4.1 Program Budget - 2024-2027'!$H:$H,README!$M$9)</f>
        <v>0</v>
      </c>
      <c r="Y28" s="246">
        <f>SUMIFS('4.1 Program Budget - 2024-2027'!CB:CB,'4.1 Program Budget - 2024-2027'!$G:$G,$B28,'4.1 Program Budget - 2024-2027'!$H:$H,README!$M$9)</f>
        <v>0</v>
      </c>
      <c r="Z28" s="246">
        <f>SUMIFS('4.1 Program Budget - 2024-2027'!CC:CC,'4.1 Program Budget - 2024-2027'!$G:$G,$B28,'4.1 Program Budget - 2024-2027'!$H:$H,README!$M$9)</f>
        <v>0</v>
      </c>
      <c r="AA28" s="247">
        <f>SUMIFS('4.2 Program Budget 2028-2031'!I:I,'4.2 Program Budget 2028-2031'!D:D,B28,'4.2 Program Budget 2028-2031'!F:F,README!$M$9)</f>
        <v>583633.49780000001</v>
      </c>
      <c r="AB28" s="1175">
        <f>SUMIFS('4.2 Program Budget 2028-2031'!J:J,'4.2 Program Budget 2028-2031'!$D:$D,$B28,'4.2 Program Budget 2028-2031'!$F:$F,README!$M$9)</f>
        <v>0</v>
      </c>
      <c r="AC28" s="1175">
        <f>SUMIFS('4.2 Program Budget 2028-2031'!K:K,'4.2 Program Budget 2028-2031'!$D:$D,$B28,'4.2 Program Budget 2028-2031'!$F:$F,README!$M$9)</f>
        <v>0</v>
      </c>
      <c r="AD28" s="1175">
        <f>SUMIFS('4.2 Program Budget 2028-2031'!L:L,'4.2 Program Budget 2028-2031'!$D:$D,$B28,'4.2 Program Budget 2028-2031'!$F:$F,README!$M$9)</f>
        <v>0</v>
      </c>
      <c r="AE28" s="1175">
        <f>SUMIFS('4.2 Program Budget 2028-2031'!M:M,'4.2 Program Budget 2028-2031'!$D:$D,$B28,'4.2 Program Budget 2028-2031'!$F:$F,README!$M$9)</f>
        <v>0</v>
      </c>
      <c r="AF28" s="1175">
        <f>SUMIFS('4.2 Program Budget 2028-2031'!N:N,'4.2 Program Budget 2028-2031'!$D:$D,$B28,'4.2 Program Budget 2028-2031'!$F:$F,README!$M$9)</f>
        <v>0</v>
      </c>
      <c r="AG28" s="247">
        <f>SUMIFS('4.2 Program Budget 2028-2031'!T:T,'4.2 Program Budget 2028-2031'!$D:$D,$B28,'4.2 Program Budget 2028-2031'!$F:$F,README!$M$9)</f>
        <v>583633.49780000001</v>
      </c>
      <c r="AH28" s="1175">
        <f>SUMIFS('4.2 Program Budget 2028-2031'!U:U,'4.2 Program Budget 2028-2031'!$D:$D,$B28,'4.2 Program Budget 2028-2031'!$F:$F,README!$M$9)</f>
        <v>0</v>
      </c>
      <c r="AI28" s="1175">
        <f>SUMIFS('4.2 Program Budget 2028-2031'!V:V,'4.2 Program Budget 2028-2031'!$D:$D,$B28,'4.2 Program Budget 2028-2031'!$F:$F,README!$M$9)</f>
        <v>0</v>
      </c>
      <c r="AJ28" s="1175">
        <f>SUMIFS('4.2 Program Budget 2028-2031'!W:W,'4.2 Program Budget 2028-2031'!$D:$D,$B28,'4.2 Program Budget 2028-2031'!$F:$F,README!$M$9)</f>
        <v>0</v>
      </c>
      <c r="AK28" s="1175">
        <f>SUMIFS('4.2 Program Budget 2028-2031'!X:X,'4.2 Program Budget 2028-2031'!$D:$D,$B28,'4.2 Program Budget 2028-2031'!$F:$F,README!$M$9)</f>
        <v>0</v>
      </c>
      <c r="AL28" s="1175">
        <f>SUMIFS('4.2 Program Budget 2028-2031'!Y:Y,'4.2 Program Budget 2028-2031'!$D:$D,$B28,'4.2 Program Budget 2028-2031'!$F:$F,README!$M$9)</f>
        <v>0</v>
      </c>
      <c r="AM28" s="247">
        <f>SUMIFS('4.2 Program Budget 2028-2031'!AE:AE,'4.2 Program Budget 2028-2031'!$D:$D,$B28,'4.2 Program Budget 2028-2031'!$F:$F,README!$M$9)</f>
        <v>583633.49780000001</v>
      </c>
      <c r="AN28" s="1175">
        <f>SUMIFS('4.2 Program Budget 2028-2031'!AF:AF,'4.2 Program Budget 2028-2031'!$D:$D,$B28,'4.2 Program Budget 2028-2031'!$F:$F,README!$M$9)</f>
        <v>0</v>
      </c>
      <c r="AO28" s="1175">
        <f>SUMIFS('4.2 Program Budget 2028-2031'!AG:AG,'4.2 Program Budget 2028-2031'!$D:$D,$B28,'4.2 Program Budget 2028-2031'!$F:$F,README!$M$9)</f>
        <v>0</v>
      </c>
      <c r="AP28" s="1175">
        <f>SUMIFS('4.2 Program Budget 2028-2031'!AH:AH,'4.2 Program Budget 2028-2031'!$D:$D,$B28,'4.2 Program Budget 2028-2031'!$F:$F,README!$M$9)</f>
        <v>0</v>
      </c>
      <c r="AQ28" s="1175">
        <f>SUMIFS('4.2 Program Budget 2028-2031'!AI:AI,'4.2 Program Budget 2028-2031'!$D:$D,$B28,'4.2 Program Budget 2028-2031'!$F:$F,README!$M$9)</f>
        <v>0</v>
      </c>
      <c r="AR28" s="1175">
        <f>SUMIFS('4.2 Program Budget 2028-2031'!AJ:AJ,'4.2 Program Budget 2028-2031'!$D:$D,$B28,'4.2 Program Budget 2028-2031'!$F:$F,README!$M$9)</f>
        <v>0</v>
      </c>
      <c r="AS28" s="247">
        <f>SUMIFS('4.2 Program Budget 2028-2031'!AP:AP,'4.2 Program Budget 2028-2031'!$D:$D,$B28,'4.2 Program Budget 2028-2031'!$F:$F,README!$M$9)</f>
        <v>583633.49780000001</v>
      </c>
      <c r="AT28" s="1175">
        <f>SUMIFS('4.2 Program Budget 2028-2031'!AQ:AQ,'4.2 Program Budget 2028-2031'!$D:$D,$B28,'4.2 Program Budget 2028-2031'!$F:$F,README!$M$9)</f>
        <v>0</v>
      </c>
      <c r="AU28" s="1175">
        <f>SUMIFS('4.2 Program Budget 2028-2031'!AR:AR,'4.2 Program Budget 2028-2031'!$D:$D,$B28,'4.2 Program Budget 2028-2031'!$F:$F,README!$M$9)</f>
        <v>0</v>
      </c>
      <c r="AV28" s="1175">
        <f>SUMIFS('4.2 Program Budget 2028-2031'!AS:AS,'4.2 Program Budget 2028-2031'!$D:$D,$B28,'4.2 Program Budget 2028-2031'!$F:$F,README!$M$9)</f>
        <v>0</v>
      </c>
      <c r="AW28" s="1175">
        <f>SUMIFS('4.2 Program Budget 2028-2031'!AT:AT,'4.2 Program Budget 2028-2031'!$D:$D,$B28,'4.2 Program Budget 2028-2031'!$F:$F,README!$M$9)</f>
        <v>0</v>
      </c>
      <c r="AX28" s="1175">
        <f>SUMIFS('4.2 Program Budget 2028-2031'!AU:AU,'4.2 Program Budget 2028-2031'!$D:$D,$B28,'4.2 Program Budget 2028-2031'!$F:$F,README!$M$9)</f>
        <v>0</v>
      </c>
      <c r="AZ28" s="176"/>
      <c r="BB28" s="177"/>
      <c r="BC28" s="178"/>
      <c r="BD28" s="178"/>
      <c r="BE28" s="178"/>
    </row>
    <row r="29" spans="1:57" ht="16.8" thickTop="1" thickBot="1">
      <c r="A29" s="163">
        <v>3</v>
      </c>
      <c r="B29" s="175" t="s">
        <v>36</v>
      </c>
      <c r="C29" s="248">
        <f>SUMIFS('4.1 Program Budget - 2024-2027'!S:S,'4.1 Program Budget - 2024-2027'!$G:$G,$B29,'4.1 Program Budget - 2024-2027'!$H:$H,README!$M$9)</f>
        <v>0</v>
      </c>
      <c r="D29" s="246">
        <f>SUMIFS('4.1 Program Budget - 2024-2027'!W:W,'4.1 Program Budget - 2024-2027'!$G:$G,$B29,'4.1 Program Budget - 2024-2027'!$H:$H,README!$M$9)</f>
        <v>0</v>
      </c>
      <c r="E29" s="246">
        <f>SUMIFS('4.1 Program Budget - 2024-2027'!X:X,'4.1 Program Budget - 2024-2027'!$G:$G,$B29,'4.1 Program Budget - 2024-2027'!$H:$H,README!$M$9)</f>
        <v>0</v>
      </c>
      <c r="F29" s="246">
        <f>SUMIFS('4.1 Program Budget - 2024-2027'!Y:Y,'4.1 Program Budget - 2024-2027'!$G:$G,$B29,'4.1 Program Budget - 2024-2027'!$H:$H,README!$M$9)</f>
        <v>0</v>
      </c>
      <c r="G29" s="246">
        <f>SUMIFS('4.1 Program Budget - 2024-2027'!Z:Z,'4.1 Program Budget - 2024-2027'!$G:$G,$B29,'4.1 Program Budget - 2024-2027'!$H:$H,README!$M$9)</f>
        <v>0</v>
      </c>
      <c r="H29" s="246">
        <f>SUMIFS('4.1 Program Budget - 2024-2027'!AA:AA,'4.1 Program Budget - 2024-2027'!$G:$G,$B29,'4.1 Program Budget - 2024-2027'!$H:$H,README!$M$9)</f>
        <v>0</v>
      </c>
      <c r="I29" s="248">
        <f>SUMIFS('4.1 Program Budget - 2024-2027'!AK:AK,'4.1 Program Budget - 2024-2027'!$G:$G,$B29,'4.1 Program Budget - 2024-2027'!$H:$H,README!$M$9)</f>
        <v>0</v>
      </c>
      <c r="J29" s="1175">
        <f>SUMIFS('4.1 Program Budget - 2024-2027'!AO:AO,'4.1 Program Budget - 2024-2027'!$G:$G,$B29,'4.1 Program Budget - 2024-2027'!$H:$H,README!$M$9)</f>
        <v>0</v>
      </c>
      <c r="K29" s="1175">
        <f>SUMIFS('4.1 Program Budget - 2024-2027'!AP:AP,'4.1 Program Budget - 2024-2027'!$G:$G,$B29,'4.1 Program Budget - 2024-2027'!$H:$H,README!$M$9)</f>
        <v>0</v>
      </c>
      <c r="L29" s="1175">
        <f>SUMIFS('4.1 Program Budget - 2024-2027'!AQ:AQ,'4.1 Program Budget - 2024-2027'!$G:$G,$B29,'4.1 Program Budget - 2024-2027'!$H:$H,README!$M$9)</f>
        <v>0</v>
      </c>
      <c r="M29" s="246">
        <f>SUMIFS('4.1 Program Budget - 2024-2027'!AR:AR,'4.1 Program Budget - 2024-2027'!$G:$G,$B29,'4.1 Program Budget - 2024-2027'!$H:$H,README!$M$9)</f>
        <v>0</v>
      </c>
      <c r="N29" s="246">
        <f>SUMIFS('4.1 Program Budget - 2024-2027'!AS:AS,'4.1 Program Budget - 2024-2027'!$G:$G,$B29,'4.1 Program Budget - 2024-2027'!$H:$H,README!$M$9)</f>
        <v>0</v>
      </c>
      <c r="O29" s="248">
        <f>SUMIFS('4.1 Program Budget - 2024-2027'!BC:BC,'4.1 Program Budget - 2024-2027'!$G:$G,$B29,'4.1 Program Budget - 2024-2027'!$H:$H,README!$M$9)</f>
        <v>0</v>
      </c>
      <c r="P29" s="1175">
        <f>SUMIFS('4.1 Program Budget - 2024-2027'!BG:BG,'4.1 Program Budget - 2024-2027'!$G:$G,$B29,'4.1 Program Budget - 2024-2027'!$H:$H,README!$M$9)</f>
        <v>0</v>
      </c>
      <c r="Q29" s="1175">
        <f>SUMIFS('4.1 Program Budget - 2024-2027'!BH:BH,'4.1 Program Budget - 2024-2027'!$G:$G,$B29,'4.1 Program Budget - 2024-2027'!$H:$H,README!$M$9)</f>
        <v>0</v>
      </c>
      <c r="R29" s="1175">
        <f>SUMIFS('4.1 Program Budget - 2024-2027'!BI:BI,'4.1 Program Budget - 2024-2027'!$G:$G,$B29,'4.1 Program Budget - 2024-2027'!$H:$H,README!$M$9)</f>
        <v>0</v>
      </c>
      <c r="S29" s="246">
        <f>SUMIFS('4.1 Program Budget - 2024-2027'!BJ:BJ,'4.1 Program Budget - 2024-2027'!$G:$G,$B29,'4.1 Program Budget - 2024-2027'!$H:$H,README!$M$9)</f>
        <v>0</v>
      </c>
      <c r="T29" s="246">
        <f>SUMIFS('4.1 Program Budget - 2024-2027'!BK:BK,'4.1 Program Budget - 2024-2027'!$G:$G,$B29,'4.1 Program Budget - 2024-2027'!$H:$H,README!$M$9)</f>
        <v>0</v>
      </c>
      <c r="U29" s="248">
        <f>SUMIFS('4.1 Program Budget - 2024-2027'!BU:BU,'4.1 Program Budget - 2024-2027'!$G:$G,$B29,'4.1 Program Budget - 2024-2027'!$H:$H,README!$M$9)</f>
        <v>0</v>
      </c>
      <c r="V29" s="1175">
        <f>SUMIFS('4.1 Program Budget - 2024-2027'!BY:BY,'4.1 Program Budget - 2024-2027'!$G:$G,$B29,'4.1 Program Budget - 2024-2027'!$H:$H,README!$M$9)</f>
        <v>0</v>
      </c>
      <c r="W29" s="1175">
        <f>SUMIFS('4.1 Program Budget - 2024-2027'!BZ:BZ,'4.1 Program Budget - 2024-2027'!$G:$G,$B29,'4.1 Program Budget - 2024-2027'!$H:$H,README!$M$9)</f>
        <v>0</v>
      </c>
      <c r="X29" s="1175">
        <f>SUMIFS('4.1 Program Budget - 2024-2027'!CA:CA,'4.1 Program Budget - 2024-2027'!$G:$G,$B29,'4.1 Program Budget - 2024-2027'!$H:$H,README!$M$9)</f>
        <v>0</v>
      </c>
      <c r="Y29" s="246">
        <f>SUMIFS('4.1 Program Budget - 2024-2027'!CB:CB,'4.1 Program Budget - 2024-2027'!$G:$G,$B29,'4.1 Program Budget - 2024-2027'!$H:$H,README!$M$9)</f>
        <v>0</v>
      </c>
      <c r="Z29" s="246">
        <f>SUMIFS('4.1 Program Budget - 2024-2027'!CC:CC,'4.1 Program Budget - 2024-2027'!$G:$G,$B29,'4.1 Program Budget - 2024-2027'!$H:$H,README!$M$9)</f>
        <v>0</v>
      </c>
      <c r="AA29" s="247">
        <f>SUMIFS('4.2 Program Budget 2028-2031'!I:I,'4.2 Program Budget 2028-2031'!D:D,B29,'4.2 Program Budget 2028-2031'!F:F,README!$M$9)</f>
        <v>0</v>
      </c>
      <c r="AB29" s="1175">
        <f>SUMIFS('4.2 Program Budget 2028-2031'!J:J,'4.2 Program Budget 2028-2031'!$D:$D,$B29,'4.2 Program Budget 2028-2031'!$F:$F,README!$M$9)</f>
        <v>0</v>
      </c>
      <c r="AC29" s="1175">
        <f>SUMIFS('4.2 Program Budget 2028-2031'!K:K,'4.2 Program Budget 2028-2031'!$D:$D,$B29,'4.2 Program Budget 2028-2031'!$F:$F,README!$M$9)</f>
        <v>0</v>
      </c>
      <c r="AD29" s="1175">
        <f>SUMIFS('4.2 Program Budget 2028-2031'!L:L,'4.2 Program Budget 2028-2031'!$D:$D,$B29,'4.2 Program Budget 2028-2031'!$F:$F,README!$M$9)</f>
        <v>0</v>
      </c>
      <c r="AE29" s="1175">
        <f>SUMIFS('4.2 Program Budget 2028-2031'!M:M,'4.2 Program Budget 2028-2031'!$D:$D,$B29,'4.2 Program Budget 2028-2031'!$F:$F,README!$M$9)</f>
        <v>0</v>
      </c>
      <c r="AF29" s="1175">
        <f>SUMIFS('4.2 Program Budget 2028-2031'!N:N,'4.2 Program Budget 2028-2031'!$D:$D,$B29,'4.2 Program Budget 2028-2031'!$F:$F,README!$M$9)</f>
        <v>0</v>
      </c>
      <c r="AG29" s="247">
        <f>SUMIFS('4.2 Program Budget 2028-2031'!T:T,'4.2 Program Budget 2028-2031'!$D:$D,$B29,'4.2 Program Budget 2028-2031'!$F:$F,README!$M$9)</f>
        <v>0</v>
      </c>
      <c r="AH29" s="1175">
        <f>SUMIFS('4.2 Program Budget 2028-2031'!U:U,'4.2 Program Budget 2028-2031'!$D:$D,$B29,'4.2 Program Budget 2028-2031'!$F:$F,README!$M$9)</f>
        <v>0</v>
      </c>
      <c r="AI29" s="1175">
        <f>SUMIFS('4.2 Program Budget 2028-2031'!V:V,'4.2 Program Budget 2028-2031'!$D:$D,$B29,'4.2 Program Budget 2028-2031'!$F:$F,README!$M$9)</f>
        <v>0</v>
      </c>
      <c r="AJ29" s="1175">
        <f>SUMIFS('4.2 Program Budget 2028-2031'!W:W,'4.2 Program Budget 2028-2031'!$D:$D,$B29,'4.2 Program Budget 2028-2031'!$F:$F,README!$M$9)</f>
        <v>0</v>
      </c>
      <c r="AK29" s="1175">
        <f>SUMIFS('4.2 Program Budget 2028-2031'!X:X,'4.2 Program Budget 2028-2031'!$D:$D,$B29,'4.2 Program Budget 2028-2031'!$F:$F,README!$M$9)</f>
        <v>0</v>
      </c>
      <c r="AL29" s="1175">
        <f>SUMIFS('4.2 Program Budget 2028-2031'!Y:Y,'4.2 Program Budget 2028-2031'!$D:$D,$B29,'4.2 Program Budget 2028-2031'!$F:$F,README!$M$9)</f>
        <v>0</v>
      </c>
      <c r="AM29" s="247">
        <f>SUMIFS('4.2 Program Budget 2028-2031'!AE:AE,'4.2 Program Budget 2028-2031'!$D:$D,$B29,'4.2 Program Budget 2028-2031'!$F:$F,README!$M$9)</f>
        <v>0</v>
      </c>
      <c r="AN29" s="1175">
        <f>SUMIFS('4.2 Program Budget 2028-2031'!AF:AF,'4.2 Program Budget 2028-2031'!$D:$D,$B29,'4.2 Program Budget 2028-2031'!$F:$F,README!$M$9)</f>
        <v>0</v>
      </c>
      <c r="AO29" s="1175">
        <f>SUMIFS('4.2 Program Budget 2028-2031'!AG:AG,'4.2 Program Budget 2028-2031'!$D:$D,$B29,'4.2 Program Budget 2028-2031'!$F:$F,README!$M$9)</f>
        <v>0</v>
      </c>
      <c r="AP29" s="1175">
        <f>SUMIFS('4.2 Program Budget 2028-2031'!AH:AH,'4.2 Program Budget 2028-2031'!$D:$D,$B29,'4.2 Program Budget 2028-2031'!$F:$F,README!$M$9)</f>
        <v>0</v>
      </c>
      <c r="AQ29" s="1175">
        <f>SUMIFS('4.2 Program Budget 2028-2031'!AI:AI,'4.2 Program Budget 2028-2031'!$D:$D,$B29,'4.2 Program Budget 2028-2031'!$F:$F,README!$M$9)</f>
        <v>0</v>
      </c>
      <c r="AR29" s="1175">
        <f>SUMIFS('4.2 Program Budget 2028-2031'!AJ:AJ,'4.2 Program Budget 2028-2031'!$D:$D,$B29,'4.2 Program Budget 2028-2031'!$F:$F,README!$M$9)</f>
        <v>0</v>
      </c>
      <c r="AS29" s="247">
        <f>SUMIFS('4.2 Program Budget 2028-2031'!AP:AP,'4.2 Program Budget 2028-2031'!$D:$D,$B29,'4.2 Program Budget 2028-2031'!$F:$F,README!$M$9)</f>
        <v>0</v>
      </c>
      <c r="AT29" s="1175">
        <f>SUMIFS('4.2 Program Budget 2028-2031'!AQ:AQ,'4.2 Program Budget 2028-2031'!$D:$D,$B29,'4.2 Program Budget 2028-2031'!$F:$F,README!$M$9)</f>
        <v>0</v>
      </c>
      <c r="AU29" s="1175">
        <f>SUMIFS('4.2 Program Budget 2028-2031'!AR:AR,'4.2 Program Budget 2028-2031'!$D:$D,$B29,'4.2 Program Budget 2028-2031'!$F:$F,README!$M$9)</f>
        <v>0</v>
      </c>
      <c r="AV29" s="1175">
        <f>SUMIFS('4.2 Program Budget 2028-2031'!AS:AS,'4.2 Program Budget 2028-2031'!$D:$D,$B29,'4.2 Program Budget 2028-2031'!$F:$F,README!$M$9)</f>
        <v>0</v>
      </c>
      <c r="AW29" s="1175">
        <f>SUMIFS('4.2 Program Budget 2028-2031'!AT:AT,'4.2 Program Budget 2028-2031'!$D:$D,$B29,'4.2 Program Budget 2028-2031'!$F:$F,README!$M$9)</f>
        <v>0</v>
      </c>
      <c r="AX29" s="1175">
        <f>SUMIFS('4.2 Program Budget 2028-2031'!AU:AU,'4.2 Program Budget 2028-2031'!$D:$D,$B29,'4.2 Program Budget 2028-2031'!$F:$F,README!$M$9)</f>
        <v>0</v>
      </c>
      <c r="AZ29" s="176"/>
      <c r="BB29" s="177"/>
      <c r="BC29" s="178"/>
      <c r="BD29" s="178"/>
      <c r="BE29" s="178"/>
    </row>
    <row r="30" spans="1:57" ht="16.8" thickTop="1" thickBot="1">
      <c r="A30" s="163">
        <v>4</v>
      </c>
      <c r="B30" s="179" t="s">
        <v>514</v>
      </c>
      <c r="C30" s="392">
        <f>SUM(C21:C29)</f>
        <v>18661343.766840085</v>
      </c>
      <c r="D30" s="393">
        <f t="shared" ref="D30:F30" si="14">SUM(D21:D29)</f>
        <v>10113328.041926866</v>
      </c>
      <c r="E30" s="393">
        <f t="shared" si="14"/>
        <v>1634.2542293921895</v>
      </c>
      <c r="F30" s="393">
        <f t="shared" si="14"/>
        <v>404419.3185469273</v>
      </c>
      <c r="G30" s="770">
        <f t="shared" ref="G30" si="15">SUM(G21:G29)</f>
        <v>473.87748933023278</v>
      </c>
      <c r="H30" s="770">
        <f t="shared" ref="H30" si="16">SUM(H21:H29)</f>
        <v>3110.3183286226235</v>
      </c>
      <c r="I30" s="392">
        <f>SUM(I21:I29)</f>
        <v>20002058.989695411</v>
      </c>
      <c r="J30" s="393">
        <f t="shared" ref="J30:N30" si="17">SUM(J21:J29)</f>
        <v>9771270.0014471859</v>
      </c>
      <c r="K30" s="393">
        <f t="shared" si="17"/>
        <v>1756.8874044178447</v>
      </c>
      <c r="L30" s="393">
        <f t="shared" si="17"/>
        <v>646754.79524100851</v>
      </c>
      <c r="M30" s="392">
        <f t="shared" si="17"/>
        <v>514.36264812451122</v>
      </c>
      <c r="N30" s="392">
        <f t="shared" si="17"/>
        <v>4534.4384044353583</v>
      </c>
      <c r="O30" s="392">
        <f>SUM(O21:O29)</f>
        <v>19473278.106846005</v>
      </c>
      <c r="P30" s="393">
        <f t="shared" ref="P30:T30" si="18">SUM(P21:P29)</f>
        <v>9582746.9338823259</v>
      </c>
      <c r="Q30" s="393">
        <f t="shared" si="18"/>
        <v>1941.4317073747252</v>
      </c>
      <c r="R30" s="393">
        <f t="shared" si="18"/>
        <v>383860.29742945329</v>
      </c>
      <c r="S30" s="392">
        <f t="shared" si="18"/>
        <v>549.63800113430182</v>
      </c>
      <c r="T30" s="392">
        <f t="shared" si="18"/>
        <v>2973.4103354187851</v>
      </c>
      <c r="U30" s="392">
        <f>SUM(U21:U29)</f>
        <v>19795454.009307593</v>
      </c>
      <c r="V30" s="393">
        <f t="shared" ref="V30:Z30" si="19">SUM(V21:V29)</f>
        <v>9055750.2320886832</v>
      </c>
      <c r="W30" s="393">
        <f t="shared" si="19"/>
        <v>1894.1522968759114</v>
      </c>
      <c r="X30" s="393">
        <f t="shared" si="19"/>
        <v>398151.18616414024</v>
      </c>
      <c r="Y30" s="392">
        <f t="shared" si="19"/>
        <v>556.06539565816763</v>
      </c>
      <c r="Z30" s="392">
        <f t="shared" si="19"/>
        <v>3051.0831627466382</v>
      </c>
      <c r="AA30" s="392">
        <f>SUM(AA21:AA29)</f>
        <v>19795454.009307593</v>
      </c>
      <c r="AB30" s="393">
        <f t="shared" ref="AB30:AF30" si="20">SUM(AB21:AB29)</f>
        <v>9055750.2320886832</v>
      </c>
      <c r="AC30" s="393">
        <f t="shared" si="20"/>
        <v>1894.1522968759114</v>
      </c>
      <c r="AD30" s="393">
        <f t="shared" si="20"/>
        <v>398151.18616414024</v>
      </c>
      <c r="AE30" s="392">
        <f t="shared" si="20"/>
        <v>556.06539565816763</v>
      </c>
      <c r="AF30" s="392">
        <f t="shared" si="20"/>
        <v>3051.0831627466382</v>
      </c>
      <c r="AG30" s="392">
        <f>SUM(AG21:AG29)</f>
        <v>19795454.009307593</v>
      </c>
      <c r="AH30" s="393">
        <f t="shared" ref="AH30:AL30" si="21">SUM(AH21:AH29)</f>
        <v>9055750.2320886832</v>
      </c>
      <c r="AI30" s="393">
        <f t="shared" si="21"/>
        <v>1894.1522968759114</v>
      </c>
      <c r="AJ30" s="393">
        <f t="shared" si="21"/>
        <v>398151.18616414024</v>
      </c>
      <c r="AK30" s="392">
        <f t="shared" si="21"/>
        <v>556.06539565816763</v>
      </c>
      <c r="AL30" s="392">
        <f t="shared" si="21"/>
        <v>3051.0831627466382</v>
      </c>
      <c r="AM30" s="392">
        <f>SUM(AM21:AM29)</f>
        <v>19795454.009307593</v>
      </c>
      <c r="AN30" s="393">
        <f t="shared" ref="AN30:AR30" si="22">SUM(AN21:AN29)</f>
        <v>9055750.2320886832</v>
      </c>
      <c r="AO30" s="393">
        <f t="shared" si="22"/>
        <v>1894.1522968759114</v>
      </c>
      <c r="AP30" s="393">
        <f t="shared" si="22"/>
        <v>398151.18616414024</v>
      </c>
      <c r="AQ30" s="392">
        <f t="shared" si="22"/>
        <v>556.06539565816763</v>
      </c>
      <c r="AR30" s="392">
        <f t="shared" si="22"/>
        <v>3051.0831627466382</v>
      </c>
      <c r="AS30" s="392">
        <f>SUM(AS21:AS29)</f>
        <v>19795454.009307593</v>
      </c>
      <c r="AT30" s="393">
        <f t="shared" ref="AT30:AX30" si="23">SUM(AT21:AT29)</f>
        <v>9055750.2320886832</v>
      </c>
      <c r="AU30" s="393">
        <f t="shared" si="23"/>
        <v>1894.1522968759114</v>
      </c>
      <c r="AV30" s="393">
        <f t="shared" si="23"/>
        <v>398151.18616414024</v>
      </c>
      <c r="AW30" s="392">
        <f t="shared" si="23"/>
        <v>556.06539565816763</v>
      </c>
      <c r="AX30" s="392">
        <f t="shared" si="23"/>
        <v>3051.0831627466382</v>
      </c>
      <c r="AZ30" s="596" t="s">
        <v>515</v>
      </c>
      <c r="BB30" s="177"/>
      <c r="BC30" s="178"/>
      <c r="BD30" s="178"/>
      <c r="BE30" s="178"/>
    </row>
    <row r="31" spans="1:57" ht="17.100000000000001" customHeight="1" thickTop="1" thickBot="1">
      <c r="B31" s="199" t="s">
        <v>516</v>
      </c>
      <c r="C31" s="397">
        <v>12068791.103373693</v>
      </c>
      <c r="D31" s="328"/>
      <c r="E31" s="329"/>
      <c r="F31" s="330"/>
      <c r="G31" s="329"/>
      <c r="H31" s="329"/>
      <c r="I31" s="397">
        <v>15241805.067303147</v>
      </c>
      <c r="J31" s="328"/>
      <c r="K31" s="329"/>
      <c r="L31" s="330"/>
      <c r="M31" s="329"/>
      <c r="N31" s="329"/>
      <c r="O31" s="397">
        <v>12685569.746629339</v>
      </c>
      <c r="P31" s="328"/>
      <c r="Q31" s="329"/>
      <c r="R31" s="330"/>
      <c r="S31" s="329"/>
      <c r="T31" s="329"/>
      <c r="U31" s="397">
        <v>12989951.845099825</v>
      </c>
      <c r="V31" s="328"/>
      <c r="W31" s="329"/>
      <c r="X31" s="330"/>
      <c r="Y31" s="329"/>
      <c r="Z31" s="329"/>
      <c r="AA31" s="397">
        <f>+U31</f>
        <v>12989951.845099825</v>
      </c>
      <c r="AB31" s="328"/>
      <c r="AC31" s="329"/>
      <c r="AD31" s="330"/>
      <c r="AE31" s="329"/>
      <c r="AF31" s="329"/>
      <c r="AG31" s="397">
        <f>+AA31</f>
        <v>12989951.845099825</v>
      </c>
      <c r="AH31" s="328"/>
      <c r="AI31" s="329"/>
      <c r="AJ31" s="330"/>
      <c r="AK31" s="329"/>
      <c r="AL31" s="329"/>
      <c r="AM31" s="397">
        <f>+AG31</f>
        <v>12989951.845099825</v>
      </c>
      <c r="AN31" s="328"/>
      <c r="AO31" s="329"/>
      <c r="AP31" s="330"/>
      <c r="AQ31" s="329"/>
      <c r="AR31" s="329"/>
      <c r="AS31" s="397">
        <f>+AM31</f>
        <v>12989951.845099825</v>
      </c>
      <c r="AT31" s="328"/>
      <c r="AU31" s="329"/>
      <c r="AV31" s="330"/>
      <c r="AW31" s="329"/>
      <c r="AX31" s="329"/>
      <c r="AZ31" s="711" t="s">
        <v>517</v>
      </c>
      <c r="BB31" s="177"/>
      <c r="BC31" s="178"/>
      <c r="BD31" s="180"/>
      <c r="BE31" s="178"/>
    </row>
    <row r="32" spans="1:57" ht="16.5" customHeight="1" thickTop="1" thickBot="1">
      <c r="B32" s="199" t="s">
        <v>518</v>
      </c>
      <c r="C32" s="777">
        <v>0.5885394109595169</v>
      </c>
      <c r="D32" s="328"/>
      <c r="E32" s="329"/>
      <c r="F32" s="330"/>
      <c r="G32" s="329"/>
      <c r="H32" s="329"/>
      <c r="I32" s="777">
        <v>0.66296271302138332</v>
      </c>
      <c r="J32" s="328"/>
      <c r="K32" s="329"/>
      <c r="L32" s="330"/>
      <c r="M32" s="329"/>
      <c r="N32" s="329"/>
      <c r="O32" s="777">
        <v>0.63718558989150398</v>
      </c>
      <c r="P32" s="328"/>
      <c r="Q32" s="329"/>
      <c r="R32" s="330"/>
      <c r="S32" s="329"/>
      <c r="T32" s="329"/>
      <c r="U32" s="777">
        <v>0.6571656957381774</v>
      </c>
      <c r="V32" s="328"/>
      <c r="W32" s="329"/>
      <c r="X32" s="330"/>
      <c r="Y32" s="329"/>
      <c r="Z32" s="329"/>
      <c r="AA32" s="777">
        <f t="shared" ref="AA32:AA33" si="24">+U32</f>
        <v>0.6571656957381774</v>
      </c>
      <c r="AB32" s="328"/>
      <c r="AC32" s="329"/>
      <c r="AD32" s="330"/>
      <c r="AE32" s="329"/>
      <c r="AF32" s="329"/>
      <c r="AG32" s="777">
        <f t="shared" ref="AG32:AG33" si="25">+AA32</f>
        <v>0.6571656957381774</v>
      </c>
      <c r="AH32" s="328"/>
      <c r="AI32" s="329"/>
      <c r="AJ32" s="330"/>
      <c r="AK32" s="329"/>
      <c r="AL32" s="329"/>
      <c r="AM32" s="777">
        <f t="shared" ref="AM32:AM33" si="26">+AG32</f>
        <v>0.6571656957381774</v>
      </c>
      <c r="AN32" s="328"/>
      <c r="AO32" s="329"/>
      <c r="AP32" s="330"/>
      <c r="AQ32" s="329"/>
      <c r="AR32" s="329"/>
      <c r="AS32" s="777">
        <f t="shared" ref="AS32:AS33" si="27">+AM32</f>
        <v>0.6571656957381774</v>
      </c>
      <c r="AT32" s="328"/>
      <c r="AU32" s="329"/>
      <c r="AV32" s="330"/>
      <c r="AW32" s="329"/>
      <c r="AX32" s="329"/>
      <c r="AZ32" s="1286" t="s">
        <v>519</v>
      </c>
      <c r="BB32" s="177"/>
      <c r="BC32" s="178"/>
      <c r="BD32" s="180"/>
      <c r="BE32" s="178"/>
    </row>
    <row r="33" spans="1:57" ht="16.8" thickTop="1" thickBot="1">
      <c r="B33" s="199" t="s">
        <v>520</v>
      </c>
      <c r="C33" s="777">
        <v>0.81554702801926438</v>
      </c>
      <c r="D33" s="328"/>
      <c r="E33" s="329"/>
      <c r="F33" s="330"/>
      <c r="G33" s="329"/>
      <c r="H33" s="329"/>
      <c r="I33" s="777">
        <v>0.94462353070610916</v>
      </c>
      <c r="J33" s="328"/>
      <c r="K33" s="329"/>
      <c r="L33" s="330"/>
      <c r="M33" s="329"/>
      <c r="N33" s="329"/>
      <c r="O33" s="777">
        <v>0.81587533360718534</v>
      </c>
      <c r="P33" s="328"/>
      <c r="Q33" s="329"/>
      <c r="R33" s="330"/>
      <c r="S33" s="329"/>
      <c r="T33" s="329"/>
      <c r="U33" s="777">
        <v>0.8191605444504596</v>
      </c>
      <c r="V33" s="328"/>
      <c r="W33" s="329"/>
      <c r="X33" s="330"/>
      <c r="Y33" s="329"/>
      <c r="Z33" s="329"/>
      <c r="AA33" s="777">
        <f t="shared" si="24"/>
        <v>0.8191605444504596</v>
      </c>
      <c r="AB33" s="328"/>
      <c r="AC33" s="329"/>
      <c r="AD33" s="330"/>
      <c r="AE33" s="329"/>
      <c r="AF33" s="329"/>
      <c r="AG33" s="777">
        <f t="shared" si="25"/>
        <v>0.8191605444504596</v>
      </c>
      <c r="AH33" s="328"/>
      <c r="AI33" s="329"/>
      <c r="AJ33" s="330"/>
      <c r="AK33" s="329"/>
      <c r="AL33" s="329"/>
      <c r="AM33" s="777">
        <f t="shared" si="26"/>
        <v>0.8191605444504596</v>
      </c>
      <c r="AN33" s="328"/>
      <c r="AO33" s="329"/>
      <c r="AP33" s="330"/>
      <c r="AQ33" s="329"/>
      <c r="AR33" s="329"/>
      <c r="AS33" s="777">
        <f t="shared" si="27"/>
        <v>0.8191605444504596</v>
      </c>
      <c r="AT33" s="328"/>
      <c r="AU33" s="329"/>
      <c r="AV33" s="330"/>
      <c r="AW33" s="329"/>
      <c r="AX33" s="329"/>
      <c r="AZ33" s="1287"/>
      <c r="BB33" s="177"/>
      <c r="BC33" s="178"/>
      <c r="BD33" s="180"/>
      <c r="BE33" s="178"/>
    </row>
    <row r="34" spans="1:57" ht="31.5" customHeight="1" thickTop="1" thickBot="1">
      <c r="B34" s="447" t="s">
        <v>26</v>
      </c>
      <c r="C34" s="448"/>
      <c r="D34" s="449"/>
      <c r="E34" s="449"/>
      <c r="F34" s="450"/>
      <c r="G34" s="449"/>
      <c r="H34" s="449"/>
      <c r="I34" s="448"/>
      <c r="J34" s="449"/>
      <c r="K34" s="449"/>
      <c r="L34" s="450"/>
      <c r="M34" s="449"/>
      <c r="N34" s="449"/>
      <c r="O34" s="448"/>
      <c r="P34" s="449"/>
      <c r="Q34" s="449"/>
      <c r="R34" s="450"/>
      <c r="S34" s="449"/>
      <c r="T34" s="449"/>
      <c r="U34" s="448"/>
      <c r="V34" s="449"/>
      <c r="W34" s="449"/>
      <c r="X34" s="450"/>
      <c r="Y34" s="449"/>
      <c r="Z34" s="449"/>
      <c r="AA34" s="448"/>
      <c r="AB34" s="449"/>
      <c r="AC34" s="449"/>
      <c r="AD34" s="450"/>
      <c r="AE34" s="449"/>
      <c r="AF34" s="449"/>
      <c r="AG34" s="448"/>
      <c r="AH34" s="449"/>
      <c r="AI34" s="449"/>
      <c r="AJ34" s="450"/>
      <c r="AK34" s="449"/>
      <c r="AL34" s="449"/>
      <c r="AM34" s="448"/>
      <c r="AN34" s="449"/>
      <c r="AO34" s="449"/>
      <c r="AP34" s="450"/>
      <c r="AQ34" s="449"/>
      <c r="AR34" s="449"/>
      <c r="AS34" s="448"/>
      <c r="AT34" s="449"/>
      <c r="AU34" s="449"/>
      <c r="AV34" s="450"/>
      <c r="AW34" s="449"/>
      <c r="AX34" s="449"/>
      <c r="AZ34" s="390"/>
      <c r="BB34" s="391"/>
    </row>
    <row r="35" spans="1:57" ht="16.5" customHeight="1" thickTop="1" thickBot="1">
      <c r="B35" s="175" t="s">
        <v>17</v>
      </c>
      <c r="C35" s="248">
        <f>SUMIFS('4.1 Program Budget - 2024-2027'!S:S,'4.1 Program Budget - 2024-2027'!$G:$G,$B35,'4.1 Program Budget - 2024-2027'!$H:$H,README!$M$10)</f>
        <v>987987.40459999989</v>
      </c>
      <c r="D35" s="246">
        <f>SUMIFS('4.1 Program Budget - 2024-2027'!W:W,'4.1 Program Budget - 2024-2027'!$G:$G,$B35,'4.1 Program Budget - 2024-2027'!$H:$H,README!$M$10)</f>
        <v>0</v>
      </c>
      <c r="E35" s="246">
        <f>SUMIFS('4.1 Program Budget - 2024-2027'!X:X,'4.1 Program Budget - 2024-2027'!$G:$G,$B35,'4.1 Program Budget - 2024-2027'!$H:$H,README!$M$10)</f>
        <v>0</v>
      </c>
      <c r="F35" s="246">
        <f>SUMIFS('4.1 Program Budget - 2024-2027'!Y:Y,'4.1 Program Budget - 2024-2027'!$G:$G,$B35,'4.1 Program Budget - 2024-2027'!$H:$H,README!$M$10)</f>
        <v>0</v>
      </c>
      <c r="G35" s="246">
        <f>SUMIFS('4.1 Program Budget - 2024-2027'!Z:Z,'4.1 Program Budget - 2024-2027'!$G:$G,$B35,'4.1 Program Budget - 2024-2027'!$H:$H,README!$M$10)</f>
        <v>0</v>
      </c>
      <c r="H35" s="246">
        <f>SUMIFS('4.1 Program Budget - 2024-2027'!AA:AA,'4.1 Program Budget - 2024-2027'!$G:$G,$B35,'4.1 Program Budget - 2024-2027'!$H:$H,README!$M$10)</f>
        <v>0</v>
      </c>
      <c r="I35" s="248">
        <f>SUMIFS('4.1 Program Budget - 2024-2027'!AK:AK,'4.1 Program Budget - 2024-2027'!$G:$G,$B35,'4.1 Program Budget - 2024-2027'!$H:$H,README!$M$10)</f>
        <v>1005177.841</v>
      </c>
      <c r="J35" s="1175">
        <f>SUMIFS('4.1 Program Budget - 2024-2027'!AO:AO,'4.1 Program Budget - 2024-2027'!$G:$G,$B35,'4.1 Program Budget - 2024-2027'!$H:$H,README!$M$10)</f>
        <v>0</v>
      </c>
      <c r="K35" s="1175">
        <f>SUMIFS('4.1 Program Budget - 2024-2027'!AP:AP,'4.1 Program Budget - 2024-2027'!$G:$G,$B35,'4.1 Program Budget - 2024-2027'!$H:$H,README!$M$10)</f>
        <v>0</v>
      </c>
      <c r="L35" s="1175">
        <f>SUMIFS('4.1 Program Budget - 2024-2027'!AQ:AQ,'4.1 Program Budget - 2024-2027'!$G:$G,$B35,'4.1 Program Budget - 2024-2027'!$H:$H,README!$M$10)</f>
        <v>0</v>
      </c>
      <c r="M35" s="246">
        <f>SUMIFS('4.1 Program Budget - 2024-2027'!AR:AR,'4.1 Program Budget - 2024-2027'!$G:$G,$B35,'4.1 Program Budget - 2024-2027'!$H:$H,README!$M$10)</f>
        <v>0</v>
      </c>
      <c r="N35" s="246">
        <f>SUMIFS('4.1 Program Budget - 2024-2027'!AS:AS,'4.1 Program Budget - 2024-2027'!$G:$G,$B35,'4.1 Program Budget - 2024-2027'!$H:$H,README!$M$10)</f>
        <v>0</v>
      </c>
      <c r="O35" s="248">
        <f>SUMIFS('4.1 Program Budget - 2024-2027'!BC:BC,'4.1 Program Budget - 2024-2027'!$G:$G,$B35,'4.1 Program Budget - 2024-2027'!$H:$H,README!$M$10)</f>
        <v>1152571.5212999999</v>
      </c>
      <c r="P35" s="1175">
        <f>SUMIFS('4.1 Program Budget - 2024-2027'!BG:BG,'4.1 Program Budget - 2024-2027'!$G:$G,$B35,'4.1 Program Budget - 2024-2027'!$H:$H,README!$M$10)</f>
        <v>0</v>
      </c>
      <c r="Q35" s="1175">
        <f>SUMIFS('4.1 Program Budget - 2024-2027'!BH:BH,'4.1 Program Budget - 2024-2027'!$G:$G,$B35,'4.1 Program Budget - 2024-2027'!$H:$H,README!$M$10)</f>
        <v>0</v>
      </c>
      <c r="R35" s="1175">
        <f>SUMIFS('4.1 Program Budget - 2024-2027'!BI:BI,'4.1 Program Budget - 2024-2027'!$G:$G,$B35,'4.1 Program Budget - 2024-2027'!$H:$H,README!$M$10)</f>
        <v>0</v>
      </c>
      <c r="S35" s="246">
        <f>SUMIFS('4.1 Program Budget - 2024-2027'!BJ:BJ,'4.1 Program Budget - 2024-2027'!$G:$G,$B35,'4.1 Program Budget - 2024-2027'!$H:$H,README!$M$10)</f>
        <v>0</v>
      </c>
      <c r="T35" s="246">
        <f>SUMIFS('4.1 Program Budget - 2024-2027'!BK:BK,'4.1 Program Budget - 2024-2027'!$G:$G,$B35,'4.1 Program Budget - 2024-2027'!$H:$H,README!$M$10)</f>
        <v>0</v>
      </c>
      <c r="U35" s="248">
        <f>SUMIFS('4.1 Program Budget - 2024-2027'!BU:BU,'4.1 Program Budget - 2024-2027'!$G:$G,$B35,'4.1 Program Budget - 2024-2027'!$H:$H,README!$M$10)</f>
        <v>1309748.6354</v>
      </c>
      <c r="V35" s="1175">
        <f>SUMIFS('4.1 Program Budget - 2024-2027'!BY:BY,'4.1 Program Budget - 2024-2027'!$G:$G,$B35,'4.1 Program Budget - 2024-2027'!$H:$H,README!$M$10)</f>
        <v>0</v>
      </c>
      <c r="W35" s="1175">
        <f>SUMIFS('4.1 Program Budget - 2024-2027'!BZ:BZ,'4.1 Program Budget - 2024-2027'!$G:$G,$B35,'4.1 Program Budget - 2024-2027'!$H:$H,README!$M$10)</f>
        <v>0</v>
      </c>
      <c r="X35" s="1175">
        <f>SUMIFS('4.1 Program Budget - 2024-2027'!CA:CA,'4.1 Program Budget - 2024-2027'!$G:$G,$B35,'4.1 Program Budget - 2024-2027'!$H:$H,README!$M$10)</f>
        <v>0</v>
      </c>
      <c r="Y35" s="246">
        <f>SUMIFS('4.1 Program Budget - 2024-2027'!CB:CB,'4.1 Program Budget - 2024-2027'!$G:$G,$B35,'4.1 Program Budget - 2024-2027'!$H:$H,README!$M$10)</f>
        <v>0</v>
      </c>
      <c r="Z35" s="246">
        <f>SUMIFS('4.1 Program Budget - 2024-2027'!CC:CC,'4.1 Program Budget - 2024-2027'!$G:$G,$B35,'4.1 Program Budget - 2024-2027'!$H:$H,README!$M$10)</f>
        <v>0</v>
      </c>
      <c r="AA35" s="247">
        <f>SUMIFS('4.2 Program Budget 2028-2031'!I:I,'4.2 Program Budget 2028-2031'!D:D,B35,'4.2 Program Budget 2028-2031'!F:F,README!$M$10)</f>
        <v>1309748.6354</v>
      </c>
      <c r="AB35" s="1175">
        <f>SUMIFS('4.2 Program Budget 2028-2031'!J:J,'4.2 Program Budget 2028-2031'!$D:$D,$B35,'4.2 Program Budget 2028-2031'!$F:$F,README!$M$10)</f>
        <v>0</v>
      </c>
      <c r="AC35" s="1175">
        <f>SUMIFS('4.2 Program Budget 2028-2031'!K:K,'4.2 Program Budget 2028-2031'!$D:$D,$B35,'4.2 Program Budget 2028-2031'!$F:$F,README!$M$10)</f>
        <v>0</v>
      </c>
      <c r="AD35" s="1175">
        <f>SUMIFS('4.2 Program Budget 2028-2031'!L:L,'4.2 Program Budget 2028-2031'!$D:$D,$B35,'4.2 Program Budget 2028-2031'!$F:$F,README!$M$10)</f>
        <v>0</v>
      </c>
      <c r="AE35" s="1175">
        <f>SUMIFS('4.2 Program Budget 2028-2031'!M:M,'4.2 Program Budget 2028-2031'!$D:$D,$B35,'4.2 Program Budget 2028-2031'!$F:$F,README!$M$10)</f>
        <v>0</v>
      </c>
      <c r="AF35" s="1175">
        <f>SUMIFS('4.2 Program Budget 2028-2031'!N:N,'4.2 Program Budget 2028-2031'!$D:$D,$B35,'4.2 Program Budget 2028-2031'!$F:$F,README!$M$10)</f>
        <v>0</v>
      </c>
      <c r="AG35" s="247">
        <f>SUMIFS('4.2 Program Budget 2028-2031'!T:T,'4.2 Program Budget 2028-2031'!$D:$D,$B35,'4.2 Program Budget 2028-2031'!$F:$F,README!$M$10)</f>
        <v>1309748.6354</v>
      </c>
      <c r="AH35" s="1175">
        <f>SUMIFS('4.2 Program Budget 2028-2031'!U:U,'4.2 Program Budget 2028-2031'!$D:$D,$B35,'4.2 Program Budget 2028-2031'!$F:$F,README!$M$10)</f>
        <v>0</v>
      </c>
      <c r="AI35" s="1175">
        <f>SUMIFS('4.2 Program Budget 2028-2031'!V:V,'4.2 Program Budget 2028-2031'!$D:$D,$B35,'4.2 Program Budget 2028-2031'!$F:$F,README!$M$10)</f>
        <v>0</v>
      </c>
      <c r="AJ35" s="1175">
        <f>SUMIFS('4.2 Program Budget 2028-2031'!W:W,'4.2 Program Budget 2028-2031'!$D:$D,$B35,'4.2 Program Budget 2028-2031'!$F:$F,README!$M$10)</f>
        <v>0</v>
      </c>
      <c r="AK35" s="1175">
        <f>SUMIFS('4.2 Program Budget 2028-2031'!X:X,'4.2 Program Budget 2028-2031'!$D:$D,$B35,'4.2 Program Budget 2028-2031'!$F:$F,README!$M$10)</f>
        <v>0</v>
      </c>
      <c r="AL35" s="1175">
        <f>SUMIFS('4.2 Program Budget 2028-2031'!Y:Y,'4.2 Program Budget 2028-2031'!$D:$D,$B35,'4.2 Program Budget 2028-2031'!$F:$F,README!$M$10)</f>
        <v>0</v>
      </c>
      <c r="AM35" s="247">
        <f>SUMIFS('4.2 Program Budget 2028-2031'!AE:AE,'4.2 Program Budget 2028-2031'!$D:$D,$B35,'4.2 Program Budget 2028-2031'!$F:$F,README!$M$10)</f>
        <v>1309748.6354</v>
      </c>
      <c r="AN35" s="1175">
        <f>SUMIFS('4.2 Program Budget 2028-2031'!AF:AF,'4.2 Program Budget 2028-2031'!$D:$D,$B35,'4.2 Program Budget 2028-2031'!$F:$F,README!$M$10)</f>
        <v>0</v>
      </c>
      <c r="AO35" s="1175">
        <f>SUMIFS('4.2 Program Budget 2028-2031'!AG:AG,'4.2 Program Budget 2028-2031'!$D:$D,$B35,'4.2 Program Budget 2028-2031'!$F:$F,README!$M$10)</f>
        <v>0</v>
      </c>
      <c r="AP35" s="1175">
        <f>SUMIFS('4.2 Program Budget 2028-2031'!AH:AH,'4.2 Program Budget 2028-2031'!$D:$D,$B35,'4.2 Program Budget 2028-2031'!$F:$F,README!$M$10)</f>
        <v>0</v>
      </c>
      <c r="AQ35" s="1175">
        <f>SUMIFS('4.2 Program Budget 2028-2031'!AI:AI,'4.2 Program Budget 2028-2031'!$D:$D,$B35,'4.2 Program Budget 2028-2031'!$F:$F,README!$M$10)</f>
        <v>0</v>
      </c>
      <c r="AR35" s="1175">
        <f>SUMIFS('4.2 Program Budget 2028-2031'!AJ:AJ,'4.2 Program Budget 2028-2031'!$D:$D,$B35,'4.2 Program Budget 2028-2031'!$F:$F,README!$M$10)</f>
        <v>0</v>
      </c>
      <c r="AS35" s="247">
        <f>SUMIFS('4.2 Program Budget 2028-2031'!AP:AP,'4.2 Program Budget 2028-2031'!$D:$D,$B35,'4.2 Program Budget 2028-2031'!$F:$F,README!$M$10)</f>
        <v>1309748.6354</v>
      </c>
      <c r="AT35" s="1175">
        <f>SUMIFS('4.2 Program Budget 2028-2031'!AQ:AQ,'4.2 Program Budget 2028-2031'!$D:$D,$B35,'4.2 Program Budget 2028-2031'!$F:$F,README!$M$10)</f>
        <v>0</v>
      </c>
      <c r="AU35" s="1175">
        <f>SUMIFS('4.2 Program Budget 2028-2031'!AR:AR,'4.2 Program Budget 2028-2031'!$D:$D,$B35,'4.2 Program Budget 2028-2031'!$F:$F,README!$M$10)</f>
        <v>0</v>
      </c>
      <c r="AV35" s="1175">
        <f>SUMIFS('4.2 Program Budget 2028-2031'!AS:AS,'4.2 Program Budget 2028-2031'!$D:$D,$B35,'4.2 Program Budget 2028-2031'!$F:$F,README!$M$10)</f>
        <v>0</v>
      </c>
      <c r="AW35" s="1175">
        <f>SUMIFS('4.2 Program Budget 2028-2031'!AT:AT,'4.2 Program Budget 2028-2031'!$D:$D,$B35,'4.2 Program Budget 2028-2031'!$F:$F,README!$M$10)</f>
        <v>0</v>
      </c>
      <c r="AX35" s="1175">
        <f>SUMIFS('4.2 Program Budget 2028-2031'!AU:AU,'4.2 Program Budget 2028-2031'!$D:$D,$B35,'4.2 Program Budget 2028-2031'!$F:$F,README!$M$10)</f>
        <v>0</v>
      </c>
      <c r="AZ35" s="176" t="s">
        <v>512</v>
      </c>
    </row>
    <row r="36" spans="1:57" ht="16.8" thickTop="1" thickBot="1">
      <c r="B36" s="175" t="s">
        <v>22</v>
      </c>
      <c r="C36" s="248">
        <f>SUMIFS('4.1 Program Budget - 2024-2027'!S:S,'4.1 Program Budget - 2024-2027'!$G:$G,$B36,'4.1 Program Budget - 2024-2027'!$H:$H,README!$M$10)</f>
        <v>3850334.7219000002</v>
      </c>
      <c r="D36" s="246">
        <f>SUMIFS('4.1 Program Budget - 2024-2027'!W:W,'4.1 Program Budget - 2024-2027'!$G:$G,$B36,'4.1 Program Budget - 2024-2027'!$H:$H,README!$M$10)</f>
        <v>257650.98084999999</v>
      </c>
      <c r="E36" s="246">
        <f>SUMIFS('4.1 Program Budget - 2024-2027'!X:X,'4.1 Program Budget - 2024-2027'!$G:$G,$B36,'4.1 Program Budget - 2024-2027'!$H:$H,README!$M$10)</f>
        <v>88.503478999999999</v>
      </c>
      <c r="F36" s="246">
        <f>SUMIFS('4.1 Program Budget - 2024-2027'!Y:Y,'4.1 Program Budget - 2024-2027'!$G:$G,$B36,'4.1 Program Budget - 2024-2027'!$H:$H,README!$M$10)</f>
        <v>2779.5956504999999</v>
      </c>
      <c r="G36" s="246">
        <f>SUMIFS('4.1 Program Budget - 2024-2027'!Z:Z,'4.1 Program Budget - 2024-2027'!$G:$G,$B36,'4.1 Program Budget - 2024-2027'!$H:$H,README!$M$10)</f>
        <v>36.216837775479902</v>
      </c>
      <c r="H36" s="246">
        <f>SUMIFS('4.1 Program Budget - 2024-2027'!AA:AA,'4.1 Program Budget - 2024-2027'!$G:$G,$B36,'4.1 Program Budget - 2024-2027'!$H:$H,README!$M$10)</f>
        <v>16.260634555425</v>
      </c>
      <c r="I36" s="248">
        <f>SUMIFS('4.1 Program Budget - 2024-2027'!AK:AK,'4.1 Program Budget - 2024-2027'!$G:$G,$B36,'4.1 Program Budget - 2024-2027'!$H:$H,README!$M$10)</f>
        <v>3819555.4775</v>
      </c>
      <c r="J36" s="1175">
        <f>SUMIFS('4.1 Program Budget - 2024-2027'!AO:AO,'4.1 Program Budget - 2024-2027'!$G:$G,$B36,'4.1 Program Budget - 2024-2027'!$H:$H,README!$M$10)</f>
        <v>249150.98084999999</v>
      </c>
      <c r="K36" s="1175">
        <f>SUMIFS('4.1 Program Budget - 2024-2027'!AP:AP,'4.1 Program Budget - 2024-2027'!$G:$G,$B36,'4.1 Program Budget - 2024-2027'!$H:$H,README!$M$10)</f>
        <v>88.503478999999999</v>
      </c>
      <c r="L36" s="1175">
        <f>SUMIFS('4.1 Program Budget - 2024-2027'!AQ:AQ,'4.1 Program Budget - 2024-2027'!$G:$G,$B36,'4.1 Program Budget - 2024-2027'!$H:$H,README!$M$10)</f>
        <v>2567.0956504999999</v>
      </c>
      <c r="M36" s="246">
        <f>SUMIFS('4.1 Program Budget - 2024-2027'!AR:AR,'4.1 Program Budget - 2024-2027'!$G:$G,$B36,'4.1 Program Budget - 2024-2027'!$H:$H,README!$M$10)</f>
        <v>39.349840146889001</v>
      </c>
      <c r="N36" s="246">
        <f>SUMIFS('4.1 Program Budget - 2024-2027'!AS:AS,'4.1 Program Budget - 2024-2027'!$G:$G,$B36,'4.1 Program Budget - 2024-2027'!$H:$H,README!$M$10)</f>
        <v>15.017509555425001</v>
      </c>
      <c r="O36" s="248">
        <f>SUMIFS('4.1 Program Budget - 2024-2027'!BC:BC,'4.1 Program Budget - 2024-2027'!$G:$G,$B36,'4.1 Program Budget - 2024-2027'!$H:$H,README!$M$10)</f>
        <v>3818824.4296000004</v>
      </c>
      <c r="P36" s="1175">
        <f>SUMIFS('4.1 Program Budget - 2024-2027'!BG:BG,'4.1 Program Budget - 2024-2027'!$G:$G,$B36,'4.1 Program Budget - 2024-2027'!$H:$H,README!$M$10)</f>
        <v>343055.49585000001</v>
      </c>
      <c r="Q36" s="1175">
        <f>SUMIFS('4.1 Program Budget - 2024-2027'!BH:BH,'4.1 Program Budget - 2024-2027'!$G:$G,$B36,'4.1 Program Budget - 2024-2027'!$H:$H,README!$M$10)</f>
        <v>114.090604</v>
      </c>
      <c r="R36" s="1175">
        <f>SUMIFS('4.1 Program Budget - 2024-2027'!BI:BI,'4.1 Program Budget - 2024-2027'!$G:$G,$B36,'4.1 Program Budget - 2024-2027'!$H:$H,README!$M$10)</f>
        <v>1036.9456042500001</v>
      </c>
      <c r="S36" s="246">
        <f>SUMIFS('4.1 Program Budget - 2024-2027'!BJ:BJ,'4.1 Program Budget - 2024-2027'!$G:$G,$B36,'4.1 Program Budget - 2024-2027'!$H:$H,README!$M$10)</f>
        <v>57.953930723014999</v>
      </c>
      <c r="T36" s="246">
        <f>SUMIFS('4.1 Program Budget - 2024-2027'!BK:BK,'4.1 Program Budget - 2024-2027'!$G:$G,$B36,'4.1 Program Budget - 2024-2027'!$H:$H,README!$M$10)</f>
        <v>6.0661317848624998</v>
      </c>
      <c r="U36" s="248">
        <f>SUMIFS('4.1 Program Budget - 2024-2027'!BU:BU,'4.1 Program Budget - 2024-2027'!$G:$G,$B36,'4.1 Program Budget - 2024-2027'!$H:$H,README!$M$10)</f>
        <v>3791035.0094999997</v>
      </c>
      <c r="V36" s="1175">
        <f>SUMIFS('4.1 Program Budget - 2024-2027'!BY:BY,'4.1 Program Budget - 2024-2027'!$G:$G,$B36,'4.1 Program Budget - 2024-2027'!$H:$H,README!$M$10)</f>
        <v>317555.49585000001</v>
      </c>
      <c r="W36" s="1175">
        <f>SUMIFS('4.1 Program Budget - 2024-2027'!BZ:BZ,'4.1 Program Budget - 2024-2027'!$G:$G,$B36,'4.1 Program Budget - 2024-2027'!$H:$H,README!$M$10)</f>
        <v>114.090604</v>
      </c>
      <c r="X36" s="1175">
        <f>SUMIFS('4.1 Program Budget - 2024-2027'!CA:CA,'4.1 Program Budget - 2024-2027'!$G:$G,$B36,'4.1 Program Budget - 2024-2027'!$H:$H,README!$M$10)</f>
        <v>1886.9456042500001</v>
      </c>
      <c r="Y36" s="246">
        <f>SUMIFS('4.1 Program Budget - 2024-2027'!CB:CB,'4.1 Program Budget - 2024-2027'!$G:$G,$B36,'4.1 Program Budget - 2024-2027'!$H:$H,README!$M$10)</f>
        <v>56.542801299169803</v>
      </c>
      <c r="Z36" s="246">
        <f>SUMIFS('4.1 Program Budget - 2024-2027'!CC:CC,'4.1 Program Budget - 2024-2027'!$G:$G,$B36,'4.1 Program Budget - 2024-2027'!$H:$H,README!$M$10)</f>
        <v>11.038631784862501</v>
      </c>
      <c r="AA36" s="247">
        <f>SUMIFS('4.2 Program Budget 2028-2031'!I:I,'4.2 Program Budget 2028-2031'!D:D,B36,'4.2 Program Budget 2028-2031'!F:F,README!$M$10)</f>
        <v>3791035.0094999997</v>
      </c>
      <c r="AB36" s="1175">
        <f>SUMIFS('4.2 Program Budget 2028-2031'!J:J,'4.2 Program Budget 2028-2031'!$D:$D,$B36,'4.2 Program Budget 2028-2031'!$F:$F,README!$M$10)</f>
        <v>317555.49585000001</v>
      </c>
      <c r="AC36" s="1175">
        <f>SUMIFS('4.2 Program Budget 2028-2031'!K:K,'4.2 Program Budget 2028-2031'!$D:$D,$B36,'4.2 Program Budget 2028-2031'!$F:$F,README!$M$10)</f>
        <v>114.090604</v>
      </c>
      <c r="AD36" s="1175">
        <f>SUMIFS('4.2 Program Budget 2028-2031'!L:L,'4.2 Program Budget 2028-2031'!$D:$D,$B36,'4.2 Program Budget 2028-2031'!$F:$F,README!$M$10)</f>
        <v>1886.9456042500001</v>
      </c>
      <c r="AE36" s="1175">
        <f>SUMIFS('4.2 Program Budget 2028-2031'!M:M,'4.2 Program Budget 2028-2031'!$D:$D,$B36,'4.2 Program Budget 2028-2031'!$F:$F,README!$M$10)</f>
        <v>56.542801299169803</v>
      </c>
      <c r="AF36" s="1175">
        <f>SUMIFS('4.2 Program Budget 2028-2031'!N:N,'4.2 Program Budget 2028-2031'!$D:$D,$B36,'4.2 Program Budget 2028-2031'!$F:$F,README!$M$10)</f>
        <v>11.038631784862501</v>
      </c>
      <c r="AG36" s="247">
        <f>SUMIFS('4.2 Program Budget 2028-2031'!T:T,'4.2 Program Budget 2028-2031'!$D:$D,$B36,'4.2 Program Budget 2028-2031'!$F:$F,README!$M$10)</f>
        <v>3791035.0094999997</v>
      </c>
      <c r="AH36" s="1175">
        <f>SUMIFS('4.2 Program Budget 2028-2031'!U:U,'4.2 Program Budget 2028-2031'!$D:$D,$B36,'4.2 Program Budget 2028-2031'!$F:$F,README!$M$10)</f>
        <v>317555.49585000001</v>
      </c>
      <c r="AI36" s="1175">
        <f>SUMIFS('4.2 Program Budget 2028-2031'!V:V,'4.2 Program Budget 2028-2031'!$D:$D,$B36,'4.2 Program Budget 2028-2031'!$F:$F,README!$M$10)</f>
        <v>114.090604</v>
      </c>
      <c r="AJ36" s="1175">
        <f>SUMIFS('4.2 Program Budget 2028-2031'!W:W,'4.2 Program Budget 2028-2031'!$D:$D,$B36,'4.2 Program Budget 2028-2031'!$F:$F,README!$M$10)</f>
        <v>1886.9456042500001</v>
      </c>
      <c r="AK36" s="1175">
        <f>SUMIFS('4.2 Program Budget 2028-2031'!X:X,'4.2 Program Budget 2028-2031'!$D:$D,$B36,'4.2 Program Budget 2028-2031'!$F:$F,README!$M$10)</f>
        <v>56.542801299169803</v>
      </c>
      <c r="AL36" s="1175">
        <f>SUMIFS('4.2 Program Budget 2028-2031'!Y:Y,'4.2 Program Budget 2028-2031'!$D:$D,$B36,'4.2 Program Budget 2028-2031'!$F:$F,README!$M$10)</f>
        <v>11.038631784862501</v>
      </c>
      <c r="AM36" s="247">
        <f>SUMIFS('4.2 Program Budget 2028-2031'!AE:AE,'4.2 Program Budget 2028-2031'!$D:$D,$B36,'4.2 Program Budget 2028-2031'!$F:$F,README!$M$10)</f>
        <v>3791035.0094999997</v>
      </c>
      <c r="AN36" s="1175">
        <f>SUMIFS('4.2 Program Budget 2028-2031'!AF:AF,'4.2 Program Budget 2028-2031'!$D:$D,$B36,'4.2 Program Budget 2028-2031'!$F:$F,README!$M$10)</f>
        <v>317555.49585000001</v>
      </c>
      <c r="AO36" s="1175">
        <f>SUMIFS('4.2 Program Budget 2028-2031'!AG:AG,'4.2 Program Budget 2028-2031'!$D:$D,$B36,'4.2 Program Budget 2028-2031'!$F:$F,README!$M$10)</f>
        <v>114.090604</v>
      </c>
      <c r="AP36" s="1175">
        <f>SUMIFS('4.2 Program Budget 2028-2031'!AH:AH,'4.2 Program Budget 2028-2031'!$D:$D,$B36,'4.2 Program Budget 2028-2031'!$F:$F,README!$M$10)</f>
        <v>1886.9456042500001</v>
      </c>
      <c r="AQ36" s="1175">
        <f>SUMIFS('4.2 Program Budget 2028-2031'!AI:AI,'4.2 Program Budget 2028-2031'!$D:$D,$B36,'4.2 Program Budget 2028-2031'!$F:$F,README!$M$10)</f>
        <v>56.542801299169803</v>
      </c>
      <c r="AR36" s="1175">
        <f>SUMIFS('4.2 Program Budget 2028-2031'!AJ:AJ,'4.2 Program Budget 2028-2031'!$D:$D,$B36,'4.2 Program Budget 2028-2031'!$F:$F,README!$M$10)</f>
        <v>11.038631784862501</v>
      </c>
      <c r="AS36" s="247">
        <f>SUMIFS('4.2 Program Budget 2028-2031'!AP:AP,'4.2 Program Budget 2028-2031'!$D:$D,$B36,'4.2 Program Budget 2028-2031'!$F:$F,README!$M$10)</f>
        <v>3791035.0094999997</v>
      </c>
      <c r="AT36" s="1175">
        <f>SUMIFS('4.2 Program Budget 2028-2031'!AQ:AQ,'4.2 Program Budget 2028-2031'!$D:$D,$B36,'4.2 Program Budget 2028-2031'!$F:$F,README!$M$10)</f>
        <v>317555.49585000001</v>
      </c>
      <c r="AU36" s="1175">
        <f>SUMIFS('4.2 Program Budget 2028-2031'!AR:AR,'4.2 Program Budget 2028-2031'!$D:$D,$B36,'4.2 Program Budget 2028-2031'!$F:$F,README!$M$10)</f>
        <v>114.090604</v>
      </c>
      <c r="AV36" s="1175">
        <f>SUMIFS('4.2 Program Budget 2028-2031'!AS:AS,'4.2 Program Budget 2028-2031'!$D:$D,$B36,'4.2 Program Budget 2028-2031'!$F:$F,README!$M$10)</f>
        <v>1886.9456042500001</v>
      </c>
      <c r="AW36" s="1175">
        <f>SUMIFS('4.2 Program Budget 2028-2031'!AT:AT,'4.2 Program Budget 2028-2031'!$D:$D,$B36,'4.2 Program Budget 2028-2031'!$F:$F,README!$M$10)</f>
        <v>56.542801299169803</v>
      </c>
      <c r="AX36" s="1175">
        <f>SUMIFS('4.2 Program Budget 2028-2031'!AU:AU,'4.2 Program Budget 2028-2031'!$D:$D,$B36,'4.2 Program Budget 2028-2031'!$F:$F,README!$M$10)</f>
        <v>11.038631784862501</v>
      </c>
      <c r="AZ36" s="176" t="s">
        <v>513</v>
      </c>
      <c r="BB36" s="177"/>
      <c r="BC36" s="178"/>
      <c r="BD36" s="178"/>
      <c r="BE36" s="178"/>
    </row>
    <row r="37" spans="1:57" ht="16.8" thickTop="1" thickBot="1">
      <c r="B37" s="175" t="s">
        <v>25</v>
      </c>
      <c r="C37" s="248">
        <f>SUMIFS('4.1 Program Budget - 2024-2027'!S:S,'4.1 Program Budget - 2024-2027'!$G:$G,$B37,'4.1 Program Budget - 2024-2027'!$H:$H,README!$M$10)</f>
        <v>0</v>
      </c>
      <c r="D37" s="246">
        <f>SUMIFS('4.1 Program Budget - 2024-2027'!W:W,'4.1 Program Budget - 2024-2027'!$G:$G,$B37,'4.1 Program Budget - 2024-2027'!$H:$H,README!$M$10)</f>
        <v>0</v>
      </c>
      <c r="E37" s="246">
        <f>SUMIFS('4.1 Program Budget - 2024-2027'!X:X,'4.1 Program Budget - 2024-2027'!$G:$G,$B37,'4.1 Program Budget - 2024-2027'!$H:$H,README!$M$10)</f>
        <v>0</v>
      </c>
      <c r="F37" s="246">
        <f>SUMIFS('4.1 Program Budget - 2024-2027'!Y:Y,'4.1 Program Budget - 2024-2027'!$G:$G,$B37,'4.1 Program Budget - 2024-2027'!$H:$H,README!$M$10)</f>
        <v>0</v>
      </c>
      <c r="G37" s="246">
        <f>SUMIFS('4.1 Program Budget - 2024-2027'!Z:Z,'4.1 Program Budget - 2024-2027'!$G:$G,$B37,'4.1 Program Budget - 2024-2027'!$H:$H,README!$M$10)</f>
        <v>0</v>
      </c>
      <c r="H37" s="246">
        <f>SUMIFS('4.1 Program Budget - 2024-2027'!AA:AA,'4.1 Program Budget - 2024-2027'!$G:$G,$B37,'4.1 Program Budget - 2024-2027'!$H:$H,README!$M$10)</f>
        <v>0</v>
      </c>
      <c r="I37" s="248">
        <f>SUMIFS('4.1 Program Budget - 2024-2027'!AK:AK,'4.1 Program Budget - 2024-2027'!$G:$G,$B37,'4.1 Program Budget - 2024-2027'!$H:$H,README!$M$10)</f>
        <v>0</v>
      </c>
      <c r="J37" s="1175">
        <f>SUMIFS('4.1 Program Budget - 2024-2027'!AO:AO,'4.1 Program Budget - 2024-2027'!$G:$G,$B37,'4.1 Program Budget - 2024-2027'!$H:$H,README!$M$10)</f>
        <v>0</v>
      </c>
      <c r="K37" s="1175">
        <f>SUMIFS('4.1 Program Budget - 2024-2027'!AP:AP,'4.1 Program Budget - 2024-2027'!$G:$G,$B37,'4.1 Program Budget - 2024-2027'!$H:$H,README!$M$10)</f>
        <v>0</v>
      </c>
      <c r="L37" s="1175">
        <f>SUMIFS('4.1 Program Budget - 2024-2027'!AQ:AQ,'4.1 Program Budget - 2024-2027'!$G:$G,$B37,'4.1 Program Budget - 2024-2027'!$H:$H,README!$M$10)</f>
        <v>0</v>
      </c>
      <c r="M37" s="246">
        <f>SUMIFS('4.1 Program Budget - 2024-2027'!AR:AR,'4.1 Program Budget - 2024-2027'!$G:$G,$B37,'4.1 Program Budget - 2024-2027'!$H:$H,README!$M$10)</f>
        <v>0</v>
      </c>
      <c r="N37" s="246">
        <f>SUMIFS('4.1 Program Budget - 2024-2027'!AS:AS,'4.1 Program Budget - 2024-2027'!$G:$G,$B37,'4.1 Program Budget - 2024-2027'!$H:$H,README!$M$10)</f>
        <v>0</v>
      </c>
      <c r="O37" s="248">
        <f>SUMIFS('4.1 Program Budget - 2024-2027'!BC:BC,'4.1 Program Budget - 2024-2027'!$G:$G,$B37,'4.1 Program Budget - 2024-2027'!$H:$H,README!$M$10)</f>
        <v>0</v>
      </c>
      <c r="P37" s="1175">
        <f>SUMIFS('4.1 Program Budget - 2024-2027'!BG:BG,'4.1 Program Budget - 2024-2027'!$G:$G,$B37,'4.1 Program Budget - 2024-2027'!$H:$H,README!$M$10)</f>
        <v>0</v>
      </c>
      <c r="Q37" s="1175">
        <f>SUMIFS('4.1 Program Budget - 2024-2027'!BH:BH,'4.1 Program Budget - 2024-2027'!$G:$G,$B37,'4.1 Program Budget - 2024-2027'!$H:$H,README!$M$10)</f>
        <v>0</v>
      </c>
      <c r="R37" s="1175">
        <f>SUMIFS('4.1 Program Budget - 2024-2027'!BI:BI,'4.1 Program Budget - 2024-2027'!$G:$G,$B37,'4.1 Program Budget - 2024-2027'!$H:$H,README!$M$10)</f>
        <v>0</v>
      </c>
      <c r="S37" s="246">
        <f>SUMIFS('4.1 Program Budget - 2024-2027'!BJ:BJ,'4.1 Program Budget - 2024-2027'!$G:$G,$B37,'4.1 Program Budget - 2024-2027'!$H:$H,README!$M$10)</f>
        <v>0</v>
      </c>
      <c r="T37" s="246">
        <f>SUMIFS('4.1 Program Budget - 2024-2027'!BK:BK,'4.1 Program Budget - 2024-2027'!$G:$G,$B37,'4.1 Program Budget - 2024-2027'!$H:$H,README!$M$10)</f>
        <v>0</v>
      </c>
      <c r="U37" s="248">
        <f>SUMIFS('4.1 Program Budget - 2024-2027'!BU:BU,'4.1 Program Budget - 2024-2027'!$G:$G,$B37,'4.1 Program Budget - 2024-2027'!$H:$H,README!$M$10)</f>
        <v>0</v>
      </c>
      <c r="V37" s="1175">
        <f>SUMIFS('4.1 Program Budget - 2024-2027'!BY:BY,'4.1 Program Budget - 2024-2027'!$G:$G,$B37,'4.1 Program Budget - 2024-2027'!$H:$H,README!$M$10)</f>
        <v>0</v>
      </c>
      <c r="W37" s="1175">
        <f>SUMIFS('4.1 Program Budget - 2024-2027'!BZ:BZ,'4.1 Program Budget - 2024-2027'!$G:$G,$B37,'4.1 Program Budget - 2024-2027'!$H:$H,README!$M$10)</f>
        <v>0</v>
      </c>
      <c r="X37" s="1175">
        <f>SUMIFS('4.1 Program Budget - 2024-2027'!CA:CA,'4.1 Program Budget - 2024-2027'!$G:$G,$B37,'4.1 Program Budget - 2024-2027'!$H:$H,README!$M$10)</f>
        <v>0</v>
      </c>
      <c r="Y37" s="246">
        <f>SUMIFS('4.1 Program Budget - 2024-2027'!CB:CB,'4.1 Program Budget - 2024-2027'!$G:$G,$B37,'4.1 Program Budget - 2024-2027'!$H:$H,README!$M$10)</f>
        <v>0</v>
      </c>
      <c r="Z37" s="246">
        <f>SUMIFS('4.1 Program Budget - 2024-2027'!CC:CC,'4.1 Program Budget - 2024-2027'!$G:$G,$B37,'4.1 Program Budget - 2024-2027'!$H:$H,README!$M$10)</f>
        <v>0</v>
      </c>
      <c r="AA37" s="247">
        <f>SUMIFS('4.2 Program Budget 2028-2031'!I:I,'4.2 Program Budget 2028-2031'!D:D,B37,'4.2 Program Budget 2028-2031'!F:F,README!$M$10)</f>
        <v>0</v>
      </c>
      <c r="AB37" s="1175">
        <f>SUMIFS('4.2 Program Budget 2028-2031'!J:J,'4.2 Program Budget 2028-2031'!$D:$D,$B37,'4.2 Program Budget 2028-2031'!$F:$F,README!$M$10)</f>
        <v>0</v>
      </c>
      <c r="AC37" s="1175">
        <f>SUMIFS('4.2 Program Budget 2028-2031'!K:K,'4.2 Program Budget 2028-2031'!$D:$D,$B37,'4.2 Program Budget 2028-2031'!$F:$F,README!$M$10)</f>
        <v>0</v>
      </c>
      <c r="AD37" s="1175">
        <f>SUMIFS('4.2 Program Budget 2028-2031'!L:L,'4.2 Program Budget 2028-2031'!$D:$D,$B37,'4.2 Program Budget 2028-2031'!$F:$F,README!$M$10)</f>
        <v>0</v>
      </c>
      <c r="AE37" s="1175">
        <f>SUMIFS('4.2 Program Budget 2028-2031'!M:M,'4.2 Program Budget 2028-2031'!$D:$D,$B37,'4.2 Program Budget 2028-2031'!$F:$F,README!$M$10)</f>
        <v>0</v>
      </c>
      <c r="AF37" s="1175">
        <f>SUMIFS('4.2 Program Budget 2028-2031'!N:N,'4.2 Program Budget 2028-2031'!$D:$D,$B37,'4.2 Program Budget 2028-2031'!$F:$F,README!$M$10)</f>
        <v>0</v>
      </c>
      <c r="AG37" s="247">
        <f>SUMIFS('4.2 Program Budget 2028-2031'!T:T,'4.2 Program Budget 2028-2031'!$D:$D,$B37,'4.2 Program Budget 2028-2031'!$F:$F,README!$M$10)</f>
        <v>0</v>
      </c>
      <c r="AH37" s="1175">
        <f>SUMIFS('4.2 Program Budget 2028-2031'!U:U,'4.2 Program Budget 2028-2031'!$D:$D,$B37,'4.2 Program Budget 2028-2031'!$F:$F,README!$M$10)</f>
        <v>0</v>
      </c>
      <c r="AI37" s="1175">
        <f>SUMIFS('4.2 Program Budget 2028-2031'!V:V,'4.2 Program Budget 2028-2031'!$D:$D,$B37,'4.2 Program Budget 2028-2031'!$F:$F,README!$M$10)</f>
        <v>0</v>
      </c>
      <c r="AJ37" s="1175">
        <f>SUMIFS('4.2 Program Budget 2028-2031'!W:W,'4.2 Program Budget 2028-2031'!$D:$D,$B37,'4.2 Program Budget 2028-2031'!$F:$F,README!$M$10)</f>
        <v>0</v>
      </c>
      <c r="AK37" s="1175">
        <f>SUMIFS('4.2 Program Budget 2028-2031'!X:X,'4.2 Program Budget 2028-2031'!$D:$D,$B37,'4.2 Program Budget 2028-2031'!$F:$F,README!$M$10)</f>
        <v>0</v>
      </c>
      <c r="AL37" s="1175">
        <f>SUMIFS('4.2 Program Budget 2028-2031'!Y:Y,'4.2 Program Budget 2028-2031'!$D:$D,$B37,'4.2 Program Budget 2028-2031'!$F:$F,README!$M$10)</f>
        <v>0</v>
      </c>
      <c r="AM37" s="247">
        <f>SUMIFS('4.2 Program Budget 2028-2031'!AE:AE,'4.2 Program Budget 2028-2031'!$D:$D,$B37,'4.2 Program Budget 2028-2031'!$F:$F,README!$M$10)</f>
        <v>0</v>
      </c>
      <c r="AN37" s="1175">
        <f>SUMIFS('4.2 Program Budget 2028-2031'!AF:AF,'4.2 Program Budget 2028-2031'!$D:$D,$B37,'4.2 Program Budget 2028-2031'!$F:$F,README!$M$10)</f>
        <v>0</v>
      </c>
      <c r="AO37" s="1175">
        <f>SUMIFS('4.2 Program Budget 2028-2031'!AG:AG,'4.2 Program Budget 2028-2031'!$D:$D,$B37,'4.2 Program Budget 2028-2031'!$F:$F,README!$M$10)</f>
        <v>0</v>
      </c>
      <c r="AP37" s="1175">
        <f>SUMIFS('4.2 Program Budget 2028-2031'!AH:AH,'4.2 Program Budget 2028-2031'!$D:$D,$B37,'4.2 Program Budget 2028-2031'!$F:$F,README!$M$10)</f>
        <v>0</v>
      </c>
      <c r="AQ37" s="1175">
        <f>SUMIFS('4.2 Program Budget 2028-2031'!AI:AI,'4.2 Program Budget 2028-2031'!$D:$D,$B37,'4.2 Program Budget 2028-2031'!$F:$F,README!$M$10)</f>
        <v>0</v>
      </c>
      <c r="AR37" s="1175">
        <f>SUMIFS('4.2 Program Budget 2028-2031'!AJ:AJ,'4.2 Program Budget 2028-2031'!$D:$D,$B37,'4.2 Program Budget 2028-2031'!$F:$F,README!$M$10)</f>
        <v>0</v>
      </c>
      <c r="AS37" s="247">
        <f>SUMIFS('4.2 Program Budget 2028-2031'!AP:AP,'4.2 Program Budget 2028-2031'!$D:$D,$B37,'4.2 Program Budget 2028-2031'!$F:$F,README!$M$10)</f>
        <v>0</v>
      </c>
      <c r="AT37" s="1175">
        <f>SUMIFS('4.2 Program Budget 2028-2031'!AQ:AQ,'4.2 Program Budget 2028-2031'!$D:$D,$B37,'4.2 Program Budget 2028-2031'!$F:$F,README!$M$10)</f>
        <v>0</v>
      </c>
      <c r="AU37" s="1175">
        <f>SUMIFS('4.2 Program Budget 2028-2031'!AR:AR,'4.2 Program Budget 2028-2031'!$D:$D,$B37,'4.2 Program Budget 2028-2031'!$F:$F,README!$M$10)</f>
        <v>0</v>
      </c>
      <c r="AV37" s="1175">
        <f>SUMIFS('4.2 Program Budget 2028-2031'!AS:AS,'4.2 Program Budget 2028-2031'!$D:$D,$B37,'4.2 Program Budget 2028-2031'!$F:$F,README!$M$10)</f>
        <v>0</v>
      </c>
      <c r="AW37" s="1175">
        <f>SUMIFS('4.2 Program Budget 2028-2031'!AT:AT,'4.2 Program Budget 2028-2031'!$D:$D,$B37,'4.2 Program Budget 2028-2031'!$F:$F,README!$M$10)</f>
        <v>0</v>
      </c>
      <c r="AX37" s="1175">
        <f>SUMIFS('4.2 Program Budget 2028-2031'!AU:AU,'4.2 Program Budget 2028-2031'!$D:$D,$B37,'4.2 Program Budget 2028-2031'!$F:$F,README!$M$10)</f>
        <v>0</v>
      </c>
      <c r="AZ37" s="176"/>
      <c r="BB37" s="177"/>
      <c r="BC37" s="178"/>
      <c r="BD37" s="178"/>
      <c r="BE37" s="178"/>
    </row>
    <row r="38" spans="1:57" ht="16.8" thickTop="1" thickBot="1">
      <c r="B38" s="175" t="s">
        <v>27</v>
      </c>
      <c r="C38" s="248">
        <f>SUMIFS('4.1 Program Budget - 2024-2027'!S:S,'4.1 Program Budget - 2024-2027'!$G:$G,$B38,'4.1 Program Budget - 2024-2027'!$H:$H,README!$M$10)</f>
        <v>0</v>
      </c>
      <c r="D38" s="246">
        <f>SUMIFS('4.1 Program Budget - 2024-2027'!W:W,'4.1 Program Budget - 2024-2027'!$G:$G,$B38,'4.1 Program Budget - 2024-2027'!$H:$H,README!$M$10)</f>
        <v>0</v>
      </c>
      <c r="E38" s="246">
        <f>SUMIFS('4.1 Program Budget - 2024-2027'!X:X,'4.1 Program Budget - 2024-2027'!$G:$G,$B38,'4.1 Program Budget - 2024-2027'!$H:$H,README!$M$10)</f>
        <v>0</v>
      </c>
      <c r="F38" s="246">
        <f>SUMIFS('4.1 Program Budget - 2024-2027'!Y:Y,'4.1 Program Budget - 2024-2027'!$G:$G,$B38,'4.1 Program Budget - 2024-2027'!$H:$H,README!$M$10)</f>
        <v>0</v>
      </c>
      <c r="G38" s="246">
        <f>SUMIFS('4.1 Program Budget - 2024-2027'!Z:Z,'4.1 Program Budget - 2024-2027'!$G:$G,$B38,'4.1 Program Budget - 2024-2027'!$H:$H,README!$M$10)</f>
        <v>0</v>
      </c>
      <c r="H38" s="246">
        <f>SUMIFS('4.1 Program Budget - 2024-2027'!AA:AA,'4.1 Program Budget - 2024-2027'!$G:$G,$B38,'4.1 Program Budget - 2024-2027'!$H:$H,README!$M$10)</f>
        <v>0</v>
      </c>
      <c r="I38" s="248">
        <f>SUMIFS('4.1 Program Budget - 2024-2027'!AK:AK,'4.1 Program Budget - 2024-2027'!$G:$G,$B38,'4.1 Program Budget - 2024-2027'!$H:$H,README!$M$10)</f>
        <v>0</v>
      </c>
      <c r="J38" s="1175">
        <f>SUMIFS('4.1 Program Budget - 2024-2027'!AO:AO,'4.1 Program Budget - 2024-2027'!$G:$G,$B38,'4.1 Program Budget - 2024-2027'!$H:$H,README!$M$10)</f>
        <v>0</v>
      </c>
      <c r="K38" s="1175">
        <f>SUMIFS('4.1 Program Budget - 2024-2027'!AP:AP,'4.1 Program Budget - 2024-2027'!$G:$G,$B38,'4.1 Program Budget - 2024-2027'!$H:$H,README!$M$10)</f>
        <v>0</v>
      </c>
      <c r="L38" s="1175">
        <f>SUMIFS('4.1 Program Budget - 2024-2027'!AQ:AQ,'4.1 Program Budget - 2024-2027'!$G:$G,$B38,'4.1 Program Budget - 2024-2027'!$H:$H,README!$M$10)</f>
        <v>0</v>
      </c>
      <c r="M38" s="246">
        <f>SUMIFS('4.1 Program Budget - 2024-2027'!AR:AR,'4.1 Program Budget - 2024-2027'!$G:$G,$B38,'4.1 Program Budget - 2024-2027'!$H:$H,README!$M$10)</f>
        <v>0</v>
      </c>
      <c r="N38" s="246">
        <f>SUMIFS('4.1 Program Budget - 2024-2027'!AS:AS,'4.1 Program Budget - 2024-2027'!$G:$G,$B38,'4.1 Program Budget - 2024-2027'!$H:$H,README!$M$10)</f>
        <v>0</v>
      </c>
      <c r="O38" s="248">
        <f>SUMIFS('4.1 Program Budget - 2024-2027'!BC:BC,'4.1 Program Budget - 2024-2027'!$G:$G,$B38,'4.1 Program Budget - 2024-2027'!$H:$H,README!$M$10)</f>
        <v>0</v>
      </c>
      <c r="P38" s="1175">
        <f>SUMIFS('4.1 Program Budget - 2024-2027'!BG:BG,'4.1 Program Budget - 2024-2027'!$G:$G,$B38,'4.1 Program Budget - 2024-2027'!$H:$H,README!$M$10)</f>
        <v>0</v>
      </c>
      <c r="Q38" s="1175">
        <f>SUMIFS('4.1 Program Budget - 2024-2027'!BH:BH,'4.1 Program Budget - 2024-2027'!$G:$G,$B38,'4.1 Program Budget - 2024-2027'!$H:$H,README!$M$10)</f>
        <v>0</v>
      </c>
      <c r="R38" s="1175">
        <f>SUMIFS('4.1 Program Budget - 2024-2027'!BI:BI,'4.1 Program Budget - 2024-2027'!$G:$G,$B38,'4.1 Program Budget - 2024-2027'!$H:$H,README!$M$10)</f>
        <v>0</v>
      </c>
      <c r="S38" s="246">
        <f>SUMIFS('4.1 Program Budget - 2024-2027'!BJ:BJ,'4.1 Program Budget - 2024-2027'!$G:$G,$B38,'4.1 Program Budget - 2024-2027'!$H:$H,README!$M$10)</f>
        <v>0</v>
      </c>
      <c r="T38" s="246">
        <f>SUMIFS('4.1 Program Budget - 2024-2027'!BK:BK,'4.1 Program Budget - 2024-2027'!$G:$G,$B38,'4.1 Program Budget - 2024-2027'!$H:$H,README!$M$10)</f>
        <v>0</v>
      </c>
      <c r="U38" s="248">
        <f>SUMIFS('4.1 Program Budget - 2024-2027'!BU:BU,'4.1 Program Budget - 2024-2027'!$G:$G,$B38,'4.1 Program Budget - 2024-2027'!$H:$H,README!$M$10)</f>
        <v>0</v>
      </c>
      <c r="V38" s="1175">
        <f>SUMIFS('4.1 Program Budget - 2024-2027'!BY:BY,'4.1 Program Budget - 2024-2027'!$G:$G,$B38,'4.1 Program Budget - 2024-2027'!$H:$H,README!$M$10)</f>
        <v>0</v>
      </c>
      <c r="W38" s="1175">
        <f>SUMIFS('4.1 Program Budget - 2024-2027'!BZ:BZ,'4.1 Program Budget - 2024-2027'!$G:$G,$B38,'4.1 Program Budget - 2024-2027'!$H:$H,README!$M$10)</f>
        <v>0</v>
      </c>
      <c r="X38" s="1175">
        <f>SUMIFS('4.1 Program Budget - 2024-2027'!CA:CA,'4.1 Program Budget - 2024-2027'!$G:$G,$B38,'4.1 Program Budget - 2024-2027'!$H:$H,README!$M$10)</f>
        <v>0</v>
      </c>
      <c r="Y38" s="246">
        <f>SUMIFS('4.1 Program Budget - 2024-2027'!CB:CB,'4.1 Program Budget - 2024-2027'!$G:$G,$B38,'4.1 Program Budget - 2024-2027'!$H:$H,README!$M$10)</f>
        <v>0</v>
      </c>
      <c r="Z38" s="246">
        <f>SUMIFS('4.1 Program Budget - 2024-2027'!CC:CC,'4.1 Program Budget - 2024-2027'!$G:$G,$B38,'4.1 Program Budget - 2024-2027'!$H:$H,README!$M$10)</f>
        <v>0</v>
      </c>
      <c r="AA38" s="247">
        <f>SUMIFS('4.2 Program Budget 2028-2031'!I:I,'4.2 Program Budget 2028-2031'!D:D,B38,'4.2 Program Budget 2028-2031'!F:F,README!$M$10)</f>
        <v>0</v>
      </c>
      <c r="AB38" s="1175">
        <f>SUMIFS('4.2 Program Budget 2028-2031'!J:J,'4.2 Program Budget 2028-2031'!$D:$D,$B38,'4.2 Program Budget 2028-2031'!$F:$F,README!$M$10)</f>
        <v>0</v>
      </c>
      <c r="AC38" s="1175">
        <f>SUMIFS('4.2 Program Budget 2028-2031'!K:K,'4.2 Program Budget 2028-2031'!$D:$D,$B38,'4.2 Program Budget 2028-2031'!$F:$F,README!$M$10)</f>
        <v>0</v>
      </c>
      <c r="AD38" s="1175">
        <f>SUMIFS('4.2 Program Budget 2028-2031'!L:L,'4.2 Program Budget 2028-2031'!$D:$D,$B38,'4.2 Program Budget 2028-2031'!$F:$F,README!$M$10)</f>
        <v>0</v>
      </c>
      <c r="AE38" s="1175">
        <f>SUMIFS('4.2 Program Budget 2028-2031'!M:M,'4.2 Program Budget 2028-2031'!$D:$D,$B38,'4.2 Program Budget 2028-2031'!$F:$F,README!$M$10)</f>
        <v>0</v>
      </c>
      <c r="AF38" s="1175">
        <f>SUMIFS('4.2 Program Budget 2028-2031'!N:N,'4.2 Program Budget 2028-2031'!$D:$D,$B38,'4.2 Program Budget 2028-2031'!$F:$F,README!$M$10)</f>
        <v>0</v>
      </c>
      <c r="AG38" s="247">
        <f>SUMIFS('4.2 Program Budget 2028-2031'!T:T,'4.2 Program Budget 2028-2031'!$D:$D,$B38,'4.2 Program Budget 2028-2031'!$F:$F,README!$M$10)</f>
        <v>0</v>
      </c>
      <c r="AH38" s="1175">
        <f>SUMIFS('4.2 Program Budget 2028-2031'!U:U,'4.2 Program Budget 2028-2031'!$D:$D,$B38,'4.2 Program Budget 2028-2031'!$F:$F,README!$M$10)</f>
        <v>0</v>
      </c>
      <c r="AI38" s="1175">
        <f>SUMIFS('4.2 Program Budget 2028-2031'!V:V,'4.2 Program Budget 2028-2031'!$D:$D,$B38,'4.2 Program Budget 2028-2031'!$F:$F,README!$M$10)</f>
        <v>0</v>
      </c>
      <c r="AJ38" s="1175">
        <f>SUMIFS('4.2 Program Budget 2028-2031'!W:W,'4.2 Program Budget 2028-2031'!$D:$D,$B38,'4.2 Program Budget 2028-2031'!$F:$F,README!$M$10)</f>
        <v>0</v>
      </c>
      <c r="AK38" s="1175">
        <f>SUMIFS('4.2 Program Budget 2028-2031'!X:X,'4.2 Program Budget 2028-2031'!$D:$D,$B38,'4.2 Program Budget 2028-2031'!$F:$F,README!$M$10)</f>
        <v>0</v>
      </c>
      <c r="AL38" s="1175">
        <f>SUMIFS('4.2 Program Budget 2028-2031'!Y:Y,'4.2 Program Budget 2028-2031'!$D:$D,$B38,'4.2 Program Budget 2028-2031'!$F:$F,README!$M$10)</f>
        <v>0</v>
      </c>
      <c r="AM38" s="247">
        <f>SUMIFS('4.2 Program Budget 2028-2031'!AE:AE,'4.2 Program Budget 2028-2031'!$D:$D,$B38,'4.2 Program Budget 2028-2031'!$F:$F,README!$M$10)</f>
        <v>0</v>
      </c>
      <c r="AN38" s="1175">
        <f>SUMIFS('4.2 Program Budget 2028-2031'!AF:AF,'4.2 Program Budget 2028-2031'!$D:$D,$B38,'4.2 Program Budget 2028-2031'!$F:$F,README!$M$10)</f>
        <v>0</v>
      </c>
      <c r="AO38" s="1175">
        <f>SUMIFS('4.2 Program Budget 2028-2031'!AG:AG,'4.2 Program Budget 2028-2031'!$D:$D,$B38,'4.2 Program Budget 2028-2031'!$F:$F,README!$M$10)</f>
        <v>0</v>
      </c>
      <c r="AP38" s="1175">
        <f>SUMIFS('4.2 Program Budget 2028-2031'!AH:AH,'4.2 Program Budget 2028-2031'!$D:$D,$B38,'4.2 Program Budget 2028-2031'!$F:$F,README!$M$10)</f>
        <v>0</v>
      </c>
      <c r="AQ38" s="1175">
        <f>SUMIFS('4.2 Program Budget 2028-2031'!AI:AI,'4.2 Program Budget 2028-2031'!$D:$D,$B38,'4.2 Program Budget 2028-2031'!$F:$F,README!$M$10)</f>
        <v>0</v>
      </c>
      <c r="AR38" s="1175">
        <f>SUMIFS('4.2 Program Budget 2028-2031'!AJ:AJ,'4.2 Program Budget 2028-2031'!$D:$D,$B38,'4.2 Program Budget 2028-2031'!$F:$F,README!$M$10)</f>
        <v>0</v>
      </c>
      <c r="AS38" s="247">
        <f>SUMIFS('4.2 Program Budget 2028-2031'!AP:AP,'4.2 Program Budget 2028-2031'!$D:$D,$B38,'4.2 Program Budget 2028-2031'!$F:$F,README!$M$10)</f>
        <v>0</v>
      </c>
      <c r="AT38" s="1175">
        <f>SUMIFS('4.2 Program Budget 2028-2031'!AQ:AQ,'4.2 Program Budget 2028-2031'!$D:$D,$B38,'4.2 Program Budget 2028-2031'!$F:$F,README!$M$10)</f>
        <v>0</v>
      </c>
      <c r="AU38" s="1175">
        <f>SUMIFS('4.2 Program Budget 2028-2031'!AR:AR,'4.2 Program Budget 2028-2031'!$D:$D,$B38,'4.2 Program Budget 2028-2031'!$F:$F,README!$M$10)</f>
        <v>0</v>
      </c>
      <c r="AV38" s="1175">
        <f>SUMIFS('4.2 Program Budget 2028-2031'!AS:AS,'4.2 Program Budget 2028-2031'!$D:$D,$B38,'4.2 Program Budget 2028-2031'!$F:$F,README!$M$10)</f>
        <v>0</v>
      </c>
      <c r="AW38" s="1175">
        <f>SUMIFS('4.2 Program Budget 2028-2031'!AT:AT,'4.2 Program Budget 2028-2031'!$D:$D,$B38,'4.2 Program Budget 2028-2031'!$F:$F,README!$M$10)</f>
        <v>0</v>
      </c>
      <c r="AX38" s="1175">
        <f>SUMIFS('4.2 Program Budget 2028-2031'!AU:AU,'4.2 Program Budget 2028-2031'!$D:$D,$B38,'4.2 Program Budget 2028-2031'!$F:$F,README!$M$10)</f>
        <v>0</v>
      </c>
      <c r="AZ38" s="176"/>
      <c r="BB38" s="177"/>
      <c r="BC38" s="178"/>
      <c r="BD38" s="178"/>
      <c r="BE38" s="178"/>
    </row>
    <row r="39" spans="1:57" ht="16.8" thickTop="1" thickBot="1">
      <c r="B39" s="175" t="s">
        <v>29</v>
      </c>
      <c r="C39" s="248">
        <f>SUMIFS('4.1 Program Budget - 2024-2027'!S:S,'4.1 Program Budget - 2024-2027'!$G:$G,$B39,'4.1 Program Budget - 2024-2027'!$H:$H,README!$M$10)</f>
        <v>0</v>
      </c>
      <c r="D39" s="246">
        <f>SUMIFS('4.1 Program Budget - 2024-2027'!W:W,'4.1 Program Budget - 2024-2027'!$G:$G,$B39,'4.1 Program Budget - 2024-2027'!$H:$H,README!$M$10)</f>
        <v>0</v>
      </c>
      <c r="E39" s="246">
        <f>SUMIFS('4.1 Program Budget - 2024-2027'!X:X,'4.1 Program Budget - 2024-2027'!$G:$G,$B39,'4.1 Program Budget - 2024-2027'!$H:$H,README!$M$10)</f>
        <v>0</v>
      </c>
      <c r="F39" s="246">
        <f>SUMIFS('4.1 Program Budget - 2024-2027'!Y:Y,'4.1 Program Budget - 2024-2027'!$G:$G,$B39,'4.1 Program Budget - 2024-2027'!$H:$H,README!$M$10)</f>
        <v>0</v>
      </c>
      <c r="G39" s="246">
        <f>SUMIFS('4.1 Program Budget - 2024-2027'!Z:Z,'4.1 Program Budget - 2024-2027'!$G:$G,$B39,'4.1 Program Budget - 2024-2027'!$H:$H,README!$M$10)</f>
        <v>0</v>
      </c>
      <c r="H39" s="246">
        <f>SUMIFS('4.1 Program Budget - 2024-2027'!AA:AA,'4.1 Program Budget - 2024-2027'!$G:$G,$B39,'4.1 Program Budget - 2024-2027'!$H:$H,README!$M$10)</f>
        <v>0</v>
      </c>
      <c r="I39" s="248">
        <f>SUMIFS('4.1 Program Budget - 2024-2027'!AK:AK,'4.1 Program Budget - 2024-2027'!$G:$G,$B39,'4.1 Program Budget - 2024-2027'!$H:$H,README!$M$10)</f>
        <v>0</v>
      </c>
      <c r="J39" s="1175">
        <f>SUMIFS('4.1 Program Budget - 2024-2027'!AO:AO,'4.1 Program Budget - 2024-2027'!$G:$G,$B39,'4.1 Program Budget - 2024-2027'!$H:$H,README!$M$10)</f>
        <v>0</v>
      </c>
      <c r="K39" s="1175">
        <f>SUMIFS('4.1 Program Budget - 2024-2027'!AP:AP,'4.1 Program Budget - 2024-2027'!$G:$G,$B39,'4.1 Program Budget - 2024-2027'!$H:$H,README!$M$10)</f>
        <v>0</v>
      </c>
      <c r="L39" s="1175">
        <f>SUMIFS('4.1 Program Budget - 2024-2027'!AQ:AQ,'4.1 Program Budget - 2024-2027'!$G:$G,$B39,'4.1 Program Budget - 2024-2027'!$H:$H,README!$M$10)</f>
        <v>0</v>
      </c>
      <c r="M39" s="246">
        <f>SUMIFS('4.1 Program Budget - 2024-2027'!AR:AR,'4.1 Program Budget - 2024-2027'!$G:$G,$B39,'4.1 Program Budget - 2024-2027'!$H:$H,README!$M$10)</f>
        <v>0</v>
      </c>
      <c r="N39" s="246">
        <f>SUMIFS('4.1 Program Budget - 2024-2027'!AS:AS,'4.1 Program Budget - 2024-2027'!$G:$G,$B39,'4.1 Program Budget - 2024-2027'!$H:$H,README!$M$10)</f>
        <v>0</v>
      </c>
      <c r="O39" s="248">
        <f>SUMIFS('4.1 Program Budget - 2024-2027'!BC:BC,'4.1 Program Budget - 2024-2027'!$G:$G,$B39,'4.1 Program Budget - 2024-2027'!$H:$H,README!$M$10)</f>
        <v>0</v>
      </c>
      <c r="P39" s="1175">
        <f>SUMIFS('4.1 Program Budget - 2024-2027'!BG:BG,'4.1 Program Budget - 2024-2027'!$G:$G,$B39,'4.1 Program Budget - 2024-2027'!$H:$H,README!$M$10)</f>
        <v>0</v>
      </c>
      <c r="Q39" s="1175">
        <f>SUMIFS('4.1 Program Budget - 2024-2027'!BH:BH,'4.1 Program Budget - 2024-2027'!$G:$G,$B39,'4.1 Program Budget - 2024-2027'!$H:$H,README!$M$10)</f>
        <v>0</v>
      </c>
      <c r="R39" s="1175">
        <f>SUMIFS('4.1 Program Budget - 2024-2027'!BI:BI,'4.1 Program Budget - 2024-2027'!$G:$G,$B39,'4.1 Program Budget - 2024-2027'!$H:$H,README!$M$10)</f>
        <v>0</v>
      </c>
      <c r="S39" s="246">
        <f>SUMIFS('4.1 Program Budget - 2024-2027'!BJ:BJ,'4.1 Program Budget - 2024-2027'!$G:$G,$B39,'4.1 Program Budget - 2024-2027'!$H:$H,README!$M$10)</f>
        <v>0</v>
      </c>
      <c r="T39" s="246">
        <f>SUMIFS('4.1 Program Budget - 2024-2027'!BK:BK,'4.1 Program Budget - 2024-2027'!$G:$G,$B39,'4.1 Program Budget - 2024-2027'!$H:$H,README!$M$10)</f>
        <v>0</v>
      </c>
      <c r="U39" s="248">
        <f>SUMIFS('4.1 Program Budget - 2024-2027'!BU:BU,'4.1 Program Budget - 2024-2027'!$G:$G,$B39,'4.1 Program Budget - 2024-2027'!$H:$H,README!$M$10)</f>
        <v>0</v>
      </c>
      <c r="V39" s="1175">
        <f>SUMIFS('4.1 Program Budget - 2024-2027'!BY:BY,'4.1 Program Budget - 2024-2027'!$G:$G,$B39,'4.1 Program Budget - 2024-2027'!$H:$H,README!$M$10)</f>
        <v>0</v>
      </c>
      <c r="W39" s="1175">
        <f>SUMIFS('4.1 Program Budget - 2024-2027'!BZ:BZ,'4.1 Program Budget - 2024-2027'!$G:$G,$B39,'4.1 Program Budget - 2024-2027'!$H:$H,README!$M$10)</f>
        <v>0</v>
      </c>
      <c r="X39" s="1175">
        <f>SUMIFS('4.1 Program Budget - 2024-2027'!CA:CA,'4.1 Program Budget - 2024-2027'!$G:$G,$B39,'4.1 Program Budget - 2024-2027'!$H:$H,README!$M$10)</f>
        <v>0</v>
      </c>
      <c r="Y39" s="246">
        <f>SUMIFS('4.1 Program Budget - 2024-2027'!CB:CB,'4.1 Program Budget - 2024-2027'!$G:$G,$B39,'4.1 Program Budget - 2024-2027'!$H:$H,README!$M$10)</f>
        <v>0</v>
      </c>
      <c r="Z39" s="246">
        <f>SUMIFS('4.1 Program Budget - 2024-2027'!CC:CC,'4.1 Program Budget - 2024-2027'!$G:$G,$B39,'4.1 Program Budget - 2024-2027'!$H:$H,README!$M$10)</f>
        <v>0</v>
      </c>
      <c r="AA39" s="247">
        <f>SUMIFS('4.2 Program Budget 2028-2031'!I:I,'4.2 Program Budget 2028-2031'!D:D,B39,'4.2 Program Budget 2028-2031'!F:F,README!$M$10)</f>
        <v>0</v>
      </c>
      <c r="AB39" s="1175">
        <f>SUMIFS('4.2 Program Budget 2028-2031'!J:J,'4.2 Program Budget 2028-2031'!$D:$D,$B39,'4.2 Program Budget 2028-2031'!$F:$F,README!$M$10)</f>
        <v>0</v>
      </c>
      <c r="AC39" s="1175">
        <f>SUMIFS('4.2 Program Budget 2028-2031'!K:K,'4.2 Program Budget 2028-2031'!$D:$D,$B39,'4.2 Program Budget 2028-2031'!$F:$F,README!$M$10)</f>
        <v>0</v>
      </c>
      <c r="AD39" s="1175">
        <f>SUMIFS('4.2 Program Budget 2028-2031'!L:L,'4.2 Program Budget 2028-2031'!$D:$D,$B39,'4.2 Program Budget 2028-2031'!$F:$F,README!$M$10)</f>
        <v>0</v>
      </c>
      <c r="AE39" s="1175">
        <f>SUMIFS('4.2 Program Budget 2028-2031'!M:M,'4.2 Program Budget 2028-2031'!$D:$D,$B39,'4.2 Program Budget 2028-2031'!$F:$F,README!$M$10)</f>
        <v>0</v>
      </c>
      <c r="AF39" s="1175">
        <f>SUMIFS('4.2 Program Budget 2028-2031'!N:N,'4.2 Program Budget 2028-2031'!$D:$D,$B39,'4.2 Program Budget 2028-2031'!$F:$F,README!$M$10)</f>
        <v>0</v>
      </c>
      <c r="AG39" s="247">
        <f>SUMIFS('4.2 Program Budget 2028-2031'!T:T,'4.2 Program Budget 2028-2031'!$D:$D,$B39,'4.2 Program Budget 2028-2031'!$F:$F,README!$M$10)</f>
        <v>0</v>
      </c>
      <c r="AH39" s="1175">
        <f>SUMIFS('4.2 Program Budget 2028-2031'!U:U,'4.2 Program Budget 2028-2031'!$D:$D,$B39,'4.2 Program Budget 2028-2031'!$F:$F,README!$M$10)</f>
        <v>0</v>
      </c>
      <c r="AI39" s="1175">
        <f>SUMIFS('4.2 Program Budget 2028-2031'!V:V,'4.2 Program Budget 2028-2031'!$D:$D,$B39,'4.2 Program Budget 2028-2031'!$F:$F,README!$M$10)</f>
        <v>0</v>
      </c>
      <c r="AJ39" s="1175">
        <f>SUMIFS('4.2 Program Budget 2028-2031'!W:W,'4.2 Program Budget 2028-2031'!$D:$D,$B39,'4.2 Program Budget 2028-2031'!$F:$F,README!$M$10)</f>
        <v>0</v>
      </c>
      <c r="AK39" s="1175">
        <f>SUMIFS('4.2 Program Budget 2028-2031'!X:X,'4.2 Program Budget 2028-2031'!$D:$D,$B39,'4.2 Program Budget 2028-2031'!$F:$F,README!$M$10)</f>
        <v>0</v>
      </c>
      <c r="AL39" s="1175">
        <f>SUMIFS('4.2 Program Budget 2028-2031'!Y:Y,'4.2 Program Budget 2028-2031'!$D:$D,$B39,'4.2 Program Budget 2028-2031'!$F:$F,README!$M$10)</f>
        <v>0</v>
      </c>
      <c r="AM39" s="247">
        <f>SUMIFS('4.2 Program Budget 2028-2031'!AE:AE,'4.2 Program Budget 2028-2031'!$D:$D,$B39,'4.2 Program Budget 2028-2031'!$F:$F,README!$M$10)</f>
        <v>0</v>
      </c>
      <c r="AN39" s="1175">
        <f>SUMIFS('4.2 Program Budget 2028-2031'!AF:AF,'4.2 Program Budget 2028-2031'!$D:$D,$B39,'4.2 Program Budget 2028-2031'!$F:$F,README!$M$10)</f>
        <v>0</v>
      </c>
      <c r="AO39" s="1175">
        <f>SUMIFS('4.2 Program Budget 2028-2031'!AG:AG,'4.2 Program Budget 2028-2031'!$D:$D,$B39,'4.2 Program Budget 2028-2031'!$F:$F,README!$M$10)</f>
        <v>0</v>
      </c>
      <c r="AP39" s="1175">
        <f>SUMIFS('4.2 Program Budget 2028-2031'!AH:AH,'4.2 Program Budget 2028-2031'!$D:$D,$B39,'4.2 Program Budget 2028-2031'!$F:$F,README!$M$10)</f>
        <v>0</v>
      </c>
      <c r="AQ39" s="1175">
        <f>SUMIFS('4.2 Program Budget 2028-2031'!AI:AI,'4.2 Program Budget 2028-2031'!$D:$D,$B39,'4.2 Program Budget 2028-2031'!$F:$F,README!$M$10)</f>
        <v>0</v>
      </c>
      <c r="AR39" s="1175">
        <f>SUMIFS('4.2 Program Budget 2028-2031'!AJ:AJ,'4.2 Program Budget 2028-2031'!$D:$D,$B39,'4.2 Program Budget 2028-2031'!$F:$F,README!$M$10)</f>
        <v>0</v>
      </c>
      <c r="AS39" s="247">
        <f>SUMIFS('4.2 Program Budget 2028-2031'!AP:AP,'4.2 Program Budget 2028-2031'!$D:$D,$B39,'4.2 Program Budget 2028-2031'!$F:$F,README!$M$10)</f>
        <v>0</v>
      </c>
      <c r="AT39" s="1175">
        <f>SUMIFS('4.2 Program Budget 2028-2031'!AQ:AQ,'4.2 Program Budget 2028-2031'!$D:$D,$B39,'4.2 Program Budget 2028-2031'!$F:$F,README!$M$10)</f>
        <v>0</v>
      </c>
      <c r="AU39" s="1175">
        <f>SUMIFS('4.2 Program Budget 2028-2031'!AR:AR,'4.2 Program Budget 2028-2031'!$D:$D,$B39,'4.2 Program Budget 2028-2031'!$F:$F,README!$M$10)</f>
        <v>0</v>
      </c>
      <c r="AV39" s="1175">
        <f>SUMIFS('4.2 Program Budget 2028-2031'!AS:AS,'4.2 Program Budget 2028-2031'!$D:$D,$B39,'4.2 Program Budget 2028-2031'!$F:$F,README!$M$10)</f>
        <v>0</v>
      </c>
      <c r="AW39" s="1175">
        <f>SUMIFS('4.2 Program Budget 2028-2031'!AT:AT,'4.2 Program Budget 2028-2031'!$D:$D,$B39,'4.2 Program Budget 2028-2031'!$F:$F,README!$M$10)</f>
        <v>0</v>
      </c>
      <c r="AX39" s="1175">
        <f>SUMIFS('4.2 Program Budget 2028-2031'!AU:AU,'4.2 Program Budget 2028-2031'!$D:$D,$B39,'4.2 Program Budget 2028-2031'!$F:$F,README!$M$10)</f>
        <v>0</v>
      </c>
      <c r="AZ39" s="176"/>
      <c r="BB39" s="177"/>
      <c r="BC39" s="178"/>
      <c r="BD39" s="178"/>
      <c r="BE39" s="178"/>
    </row>
    <row r="40" spans="1:57" ht="16.8" thickTop="1" thickBot="1">
      <c r="B40" s="175" t="s">
        <v>30</v>
      </c>
      <c r="C40" s="248">
        <f>SUMIFS('4.1 Program Budget - 2024-2027'!S:S,'4.1 Program Budget - 2024-2027'!$G:$G,$B40,'4.1 Program Budget - 2024-2027'!$H:$H,README!$M$10)</f>
        <v>0</v>
      </c>
      <c r="D40" s="246">
        <f>SUMIFS('4.1 Program Budget - 2024-2027'!W:W,'4.1 Program Budget - 2024-2027'!$G:$G,$B40,'4.1 Program Budget - 2024-2027'!$H:$H,README!$M$10)</f>
        <v>0</v>
      </c>
      <c r="E40" s="246">
        <f>SUMIFS('4.1 Program Budget - 2024-2027'!X:X,'4.1 Program Budget - 2024-2027'!$G:$G,$B40,'4.1 Program Budget - 2024-2027'!$H:$H,README!$M$10)</f>
        <v>0</v>
      </c>
      <c r="F40" s="246">
        <f>SUMIFS('4.1 Program Budget - 2024-2027'!Y:Y,'4.1 Program Budget - 2024-2027'!$G:$G,$B40,'4.1 Program Budget - 2024-2027'!$H:$H,README!$M$10)</f>
        <v>0</v>
      </c>
      <c r="G40" s="246">
        <f>SUMIFS('4.1 Program Budget - 2024-2027'!Z:Z,'4.1 Program Budget - 2024-2027'!$G:$G,$B40,'4.1 Program Budget - 2024-2027'!$H:$H,README!$M$10)</f>
        <v>0</v>
      </c>
      <c r="H40" s="246">
        <f>SUMIFS('4.1 Program Budget - 2024-2027'!AA:AA,'4.1 Program Budget - 2024-2027'!$G:$G,$B40,'4.1 Program Budget - 2024-2027'!$H:$H,README!$M$10)</f>
        <v>0</v>
      </c>
      <c r="I40" s="248">
        <f>SUMIFS('4.1 Program Budget - 2024-2027'!AK:AK,'4.1 Program Budget - 2024-2027'!$G:$G,$B40,'4.1 Program Budget - 2024-2027'!$H:$H,README!$M$10)</f>
        <v>0</v>
      </c>
      <c r="J40" s="1175">
        <f>SUMIFS('4.1 Program Budget - 2024-2027'!AO:AO,'4.1 Program Budget - 2024-2027'!$G:$G,$B40,'4.1 Program Budget - 2024-2027'!$H:$H,README!$M$10)</f>
        <v>0</v>
      </c>
      <c r="K40" s="1175">
        <f>SUMIFS('4.1 Program Budget - 2024-2027'!AP:AP,'4.1 Program Budget - 2024-2027'!$G:$G,$B40,'4.1 Program Budget - 2024-2027'!$H:$H,README!$M$10)</f>
        <v>0</v>
      </c>
      <c r="L40" s="1175">
        <f>SUMIFS('4.1 Program Budget - 2024-2027'!AQ:AQ,'4.1 Program Budget - 2024-2027'!$G:$G,$B40,'4.1 Program Budget - 2024-2027'!$H:$H,README!$M$10)</f>
        <v>0</v>
      </c>
      <c r="M40" s="246">
        <f>SUMIFS('4.1 Program Budget - 2024-2027'!AR:AR,'4.1 Program Budget - 2024-2027'!$G:$G,$B40,'4.1 Program Budget - 2024-2027'!$H:$H,README!$M$10)</f>
        <v>0</v>
      </c>
      <c r="N40" s="246">
        <f>SUMIFS('4.1 Program Budget - 2024-2027'!AS:AS,'4.1 Program Budget - 2024-2027'!$G:$G,$B40,'4.1 Program Budget - 2024-2027'!$H:$H,README!$M$10)</f>
        <v>0</v>
      </c>
      <c r="O40" s="248">
        <f>SUMIFS('4.1 Program Budget - 2024-2027'!BC:BC,'4.1 Program Budget - 2024-2027'!$G:$G,$B40,'4.1 Program Budget - 2024-2027'!$H:$H,README!$M$10)</f>
        <v>0</v>
      </c>
      <c r="P40" s="1175">
        <f>SUMIFS('4.1 Program Budget - 2024-2027'!BG:BG,'4.1 Program Budget - 2024-2027'!$G:$G,$B40,'4.1 Program Budget - 2024-2027'!$H:$H,README!$M$10)</f>
        <v>0</v>
      </c>
      <c r="Q40" s="1175">
        <f>SUMIFS('4.1 Program Budget - 2024-2027'!BH:BH,'4.1 Program Budget - 2024-2027'!$G:$G,$B40,'4.1 Program Budget - 2024-2027'!$H:$H,README!$M$10)</f>
        <v>0</v>
      </c>
      <c r="R40" s="1175">
        <f>SUMIFS('4.1 Program Budget - 2024-2027'!BI:BI,'4.1 Program Budget - 2024-2027'!$G:$G,$B40,'4.1 Program Budget - 2024-2027'!$H:$H,README!$M$10)</f>
        <v>0</v>
      </c>
      <c r="S40" s="246">
        <f>SUMIFS('4.1 Program Budget - 2024-2027'!BJ:BJ,'4.1 Program Budget - 2024-2027'!$G:$G,$B40,'4.1 Program Budget - 2024-2027'!$H:$H,README!$M$10)</f>
        <v>0</v>
      </c>
      <c r="T40" s="246">
        <f>SUMIFS('4.1 Program Budget - 2024-2027'!BK:BK,'4.1 Program Budget - 2024-2027'!$G:$G,$B40,'4.1 Program Budget - 2024-2027'!$H:$H,README!$M$10)</f>
        <v>0</v>
      </c>
      <c r="U40" s="248">
        <f>SUMIFS('4.1 Program Budget - 2024-2027'!BU:BU,'4.1 Program Budget - 2024-2027'!$G:$G,$B40,'4.1 Program Budget - 2024-2027'!$H:$H,README!$M$10)</f>
        <v>0</v>
      </c>
      <c r="V40" s="1175">
        <f>SUMIFS('4.1 Program Budget - 2024-2027'!BY:BY,'4.1 Program Budget - 2024-2027'!$G:$G,$B40,'4.1 Program Budget - 2024-2027'!$H:$H,README!$M$10)</f>
        <v>0</v>
      </c>
      <c r="W40" s="1175">
        <f>SUMIFS('4.1 Program Budget - 2024-2027'!BZ:BZ,'4.1 Program Budget - 2024-2027'!$G:$G,$B40,'4.1 Program Budget - 2024-2027'!$H:$H,README!$M$10)</f>
        <v>0</v>
      </c>
      <c r="X40" s="1175">
        <f>SUMIFS('4.1 Program Budget - 2024-2027'!CA:CA,'4.1 Program Budget - 2024-2027'!$G:$G,$B40,'4.1 Program Budget - 2024-2027'!$H:$H,README!$M$10)</f>
        <v>0</v>
      </c>
      <c r="Y40" s="246">
        <f>SUMIFS('4.1 Program Budget - 2024-2027'!CB:CB,'4.1 Program Budget - 2024-2027'!$G:$G,$B40,'4.1 Program Budget - 2024-2027'!$H:$H,README!$M$10)</f>
        <v>0</v>
      </c>
      <c r="Z40" s="246">
        <f>SUMIFS('4.1 Program Budget - 2024-2027'!CC:CC,'4.1 Program Budget - 2024-2027'!$G:$G,$B40,'4.1 Program Budget - 2024-2027'!$H:$H,README!$M$10)</f>
        <v>0</v>
      </c>
      <c r="AA40" s="247">
        <f>SUMIFS('4.2 Program Budget 2028-2031'!I:I,'4.2 Program Budget 2028-2031'!D:D,B40,'4.2 Program Budget 2028-2031'!F:F,README!$M$10)</f>
        <v>0</v>
      </c>
      <c r="AB40" s="1175">
        <f>SUMIFS('4.2 Program Budget 2028-2031'!J:J,'4.2 Program Budget 2028-2031'!$D:$D,$B40,'4.2 Program Budget 2028-2031'!$F:$F,README!$M$10)</f>
        <v>0</v>
      </c>
      <c r="AC40" s="1175">
        <f>SUMIFS('4.2 Program Budget 2028-2031'!K:K,'4.2 Program Budget 2028-2031'!$D:$D,$B40,'4.2 Program Budget 2028-2031'!$F:$F,README!$M$10)</f>
        <v>0</v>
      </c>
      <c r="AD40" s="1175">
        <f>SUMIFS('4.2 Program Budget 2028-2031'!L:L,'4.2 Program Budget 2028-2031'!$D:$D,$B40,'4.2 Program Budget 2028-2031'!$F:$F,README!$M$10)</f>
        <v>0</v>
      </c>
      <c r="AE40" s="1175">
        <f>SUMIFS('4.2 Program Budget 2028-2031'!M:M,'4.2 Program Budget 2028-2031'!$D:$D,$B40,'4.2 Program Budget 2028-2031'!$F:$F,README!$M$10)</f>
        <v>0</v>
      </c>
      <c r="AF40" s="1175">
        <f>SUMIFS('4.2 Program Budget 2028-2031'!N:N,'4.2 Program Budget 2028-2031'!$D:$D,$B40,'4.2 Program Budget 2028-2031'!$F:$F,README!$M$10)</f>
        <v>0</v>
      </c>
      <c r="AG40" s="247">
        <f>SUMIFS('4.2 Program Budget 2028-2031'!T:T,'4.2 Program Budget 2028-2031'!$D:$D,$B40,'4.2 Program Budget 2028-2031'!$F:$F,README!$M$10)</f>
        <v>0</v>
      </c>
      <c r="AH40" s="1175">
        <f>SUMIFS('4.2 Program Budget 2028-2031'!U:U,'4.2 Program Budget 2028-2031'!$D:$D,$B40,'4.2 Program Budget 2028-2031'!$F:$F,README!$M$10)</f>
        <v>0</v>
      </c>
      <c r="AI40" s="1175">
        <f>SUMIFS('4.2 Program Budget 2028-2031'!V:V,'4.2 Program Budget 2028-2031'!$D:$D,$B40,'4.2 Program Budget 2028-2031'!$F:$F,README!$M$10)</f>
        <v>0</v>
      </c>
      <c r="AJ40" s="1175">
        <f>SUMIFS('4.2 Program Budget 2028-2031'!W:W,'4.2 Program Budget 2028-2031'!$D:$D,$B40,'4.2 Program Budget 2028-2031'!$F:$F,README!$M$10)</f>
        <v>0</v>
      </c>
      <c r="AK40" s="1175">
        <f>SUMIFS('4.2 Program Budget 2028-2031'!X:X,'4.2 Program Budget 2028-2031'!$D:$D,$B40,'4.2 Program Budget 2028-2031'!$F:$F,README!$M$10)</f>
        <v>0</v>
      </c>
      <c r="AL40" s="1175">
        <f>SUMIFS('4.2 Program Budget 2028-2031'!Y:Y,'4.2 Program Budget 2028-2031'!$D:$D,$B40,'4.2 Program Budget 2028-2031'!$F:$F,README!$M$10)</f>
        <v>0</v>
      </c>
      <c r="AM40" s="247">
        <f>SUMIFS('4.2 Program Budget 2028-2031'!AE:AE,'4.2 Program Budget 2028-2031'!$D:$D,$B40,'4.2 Program Budget 2028-2031'!$F:$F,README!$M$10)</f>
        <v>0</v>
      </c>
      <c r="AN40" s="1175">
        <f>SUMIFS('4.2 Program Budget 2028-2031'!AF:AF,'4.2 Program Budget 2028-2031'!$D:$D,$B40,'4.2 Program Budget 2028-2031'!$F:$F,README!$M$10)</f>
        <v>0</v>
      </c>
      <c r="AO40" s="1175">
        <f>SUMIFS('4.2 Program Budget 2028-2031'!AG:AG,'4.2 Program Budget 2028-2031'!$D:$D,$B40,'4.2 Program Budget 2028-2031'!$F:$F,README!$M$10)</f>
        <v>0</v>
      </c>
      <c r="AP40" s="1175">
        <f>SUMIFS('4.2 Program Budget 2028-2031'!AH:AH,'4.2 Program Budget 2028-2031'!$D:$D,$B40,'4.2 Program Budget 2028-2031'!$F:$F,README!$M$10)</f>
        <v>0</v>
      </c>
      <c r="AQ40" s="1175">
        <f>SUMIFS('4.2 Program Budget 2028-2031'!AI:AI,'4.2 Program Budget 2028-2031'!$D:$D,$B40,'4.2 Program Budget 2028-2031'!$F:$F,README!$M$10)</f>
        <v>0</v>
      </c>
      <c r="AR40" s="1175">
        <f>SUMIFS('4.2 Program Budget 2028-2031'!AJ:AJ,'4.2 Program Budget 2028-2031'!$D:$D,$B40,'4.2 Program Budget 2028-2031'!$F:$F,README!$M$10)</f>
        <v>0</v>
      </c>
      <c r="AS40" s="247">
        <f>SUMIFS('4.2 Program Budget 2028-2031'!AP:AP,'4.2 Program Budget 2028-2031'!$D:$D,$B40,'4.2 Program Budget 2028-2031'!$F:$F,README!$M$10)</f>
        <v>0</v>
      </c>
      <c r="AT40" s="1175">
        <f>SUMIFS('4.2 Program Budget 2028-2031'!AQ:AQ,'4.2 Program Budget 2028-2031'!$D:$D,$B40,'4.2 Program Budget 2028-2031'!$F:$F,README!$M$10)</f>
        <v>0</v>
      </c>
      <c r="AU40" s="1175">
        <f>SUMIFS('4.2 Program Budget 2028-2031'!AR:AR,'4.2 Program Budget 2028-2031'!$D:$D,$B40,'4.2 Program Budget 2028-2031'!$F:$F,README!$M$10)</f>
        <v>0</v>
      </c>
      <c r="AV40" s="1175">
        <f>SUMIFS('4.2 Program Budget 2028-2031'!AS:AS,'4.2 Program Budget 2028-2031'!$D:$D,$B40,'4.2 Program Budget 2028-2031'!$F:$F,README!$M$10)</f>
        <v>0</v>
      </c>
      <c r="AW40" s="1175">
        <f>SUMIFS('4.2 Program Budget 2028-2031'!AT:AT,'4.2 Program Budget 2028-2031'!$D:$D,$B40,'4.2 Program Budget 2028-2031'!$F:$F,README!$M$10)</f>
        <v>0</v>
      </c>
      <c r="AX40" s="1175">
        <f>SUMIFS('4.2 Program Budget 2028-2031'!AU:AU,'4.2 Program Budget 2028-2031'!$D:$D,$B40,'4.2 Program Budget 2028-2031'!$F:$F,README!$M$10)</f>
        <v>0</v>
      </c>
      <c r="AZ40" s="176"/>
      <c r="BB40" s="177"/>
      <c r="BC40" s="178"/>
      <c r="BD40" s="178"/>
      <c r="BE40" s="178"/>
    </row>
    <row r="41" spans="1:57" ht="16.8" thickTop="1" thickBot="1">
      <c r="A41" s="163">
        <v>1</v>
      </c>
      <c r="B41" s="175" t="s">
        <v>32</v>
      </c>
      <c r="C41" s="248">
        <f>SUMIFS('4.1 Program Budget - 2024-2027'!S:S,'4.1 Program Budget - 2024-2027'!$G:$G,$B41,'4.1 Program Budget - 2024-2027'!$H:$H,README!$M$10)</f>
        <v>306750.3971</v>
      </c>
      <c r="D41" s="246">
        <f>SUMIFS('4.1 Program Budget - 2024-2027'!W:W,'4.1 Program Budget - 2024-2027'!$G:$G,$B41,'4.1 Program Budget - 2024-2027'!$H:$H,README!$M$10)</f>
        <v>0</v>
      </c>
      <c r="E41" s="246">
        <f>SUMIFS('4.1 Program Budget - 2024-2027'!X:X,'4.1 Program Budget - 2024-2027'!$G:$G,$B41,'4.1 Program Budget - 2024-2027'!$H:$H,README!$M$10)</f>
        <v>0</v>
      </c>
      <c r="F41" s="246">
        <f>SUMIFS('4.1 Program Budget - 2024-2027'!Y:Y,'4.1 Program Budget - 2024-2027'!$G:$G,$B41,'4.1 Program Budget - 2024-2027'!$H:$H,README!$M$10)</f>
        <v>0</v>
      </c>
      <c r="G41" s="246">
        <f>SUMIFS('4.1 Program Budget - 2024-2027'!Z:Z,'4.1 Program Budget - 2024-2027'!$G:$G,$B41,'4.1 Program Budget - 2024-2027'!$H:$H,README!$M$10)</f>
        <v>0</v>
      </c>
      <c r="H41" s="246">
        <f>SUMIFS('4.1 Program Budget - 2024-2027'!AA:AA,'4.1 Program Budget - 2024-2027'!$G:$G,$B41,'4.1 Program Budget - 2024-2027'!$H:$H,README!$M$10)</f>
        <v>0</v>
      </c>
      <c r="I41" s="248">
        <f>SUMIFS('4.1 Program Budget - 2024-2027'!AK:AK,'4.1 Program Budget - 2024-2027'!$G:$G,$B41,'4.1 Program Budget - 2024-2027'!$H:$H,README!$M$10)</f>
        <v>300455.40419999999</v>
      </c>
      <c r="J41" s="1175">
        <f>SUMIFS('4.1 Program Budget - 2024-2027'!AO:AO,'4.1 Program Budget - 2024-2027'!$G:$G,$B41,'4.1 Program Budget - 2024-2027'!$H:$H,README!$M$10)</f>
        <v>0</v>
      </c>
      <c r="K41" s="1175">
        <f>SUMIFS('4.1 Program Budget - 2024-2027'!AP:AP,'4.1 Program Budget - 2024-2027'!$G:$G,$B41,'4.1 Program Budget - 2024-2027'!$H:$H,README!$M$10)</f>
        <v>0</v>
      </c>
      <c r="L41" s="1175">
        <f>SUMIFS('4.1 Program Budget - 2024-2027'!AQ:AQ,'4.1 Program Budget - 2024-2027'!$G:$G,$B41,'4.1 Program Budget - 2024-2027'!$H:$H,README!$M$10)</f>
        <v>0</v>
      </c>
      <c r="M41" s="246">
        <f>SUMIFS('4.1 Program Budget - 2024-2027'!AR:AR,'4.1 Program Budget - 2024-2027'!$G:$G,$B41,'4.1 Program Budget - 2024-2027'!$H:$H,README!$M$10)</f>
        <v>0</v>
      </c>
      <c r="N41" s="246">
        <f>SUMIFS('4.1 Program Budget - 2024-2027'!AS:AS,'4.1 Program Budget - 2024-2027'!$G:$G,$B41,'4.1 Program Budget - 2024-2027'!$H:$H,README!$M$10)</f>
        <v>0</v>
      </c>
      <c r="O41" s="248">
        <f>SUMIFS('4.1 Program Budget - 2024-2027'!BC:BC,'4.1 Program Budget - 2024-2027'!$G:$G,$B41,'4.1 Program Budget - 2024-2027'!$H:$H,README!$M$10)</f>
        <v>301154.41609999997</v>
      </c>
      <c r="P41" s="1175">
        <f>SUMIFS('4.1 Program Budget - 2024-2027'!BG:BG,'4.1 Program Budget - 2024-2027'!$G:$G,$B41,'4.1 Program Budget - 2024-2027'!$H:$H,README!$M$10)</f>
        <v>0</v>
      </c>
      <c r="Q41" s="1175">
        <f>SUMIFS('4.1 Program Budget - 2024-2027'!BH:BH,'4.1 Program Budget - 2024-2027'!$G:$G,$B41,'4.1 Program Budget - 2024-2027'!$H:$H,README!$M$10)</f>
        <v>0</v>
      </c>
      <c r="R41" s="1175">
        <f>SUMIFS('4.1 Program Budget - 2024-2027'!BI:BI,'4.1 Program Budget - 2024-2027'!$G:$G,$B41,'4.1 Program Budget - 2024-2027'!$H:$H,README!$M$10)</f>
        <v>0</v>
      </c>
      <c r="S41" s="246">
        <f>SUMIFS('4.1 Program Budget - 2024-2027'!BJ:BJ,'4.1 Program Budget - 2024-2027'!$G:$G,$B41,'4.1 Program Budget - 2024-2027'!$H:$H,README!$M$10)</f>
        <v>0</v>
      </c>
      <c r="T41" s="246">
        <f>SUMIFS('4.1 Program Budget - 2024-2027'!BK:BK,'4.1 Program Budget - 2024-2027'!$G:$G,$B41,'4.1 Program Budget - 2024-2027'!$H:$H,README!$M$10)</f>
        <v>0</v>
      </c>
      <c r="U41" s="248">
        <f>SUMIFS('4.1 Program Budget - 2024-2027'!BU:BU,'4.1 Program Budget - 2024-2027'!$G:$G,$B41,'4.1 Program Budget - 2024-2027'!$H:$H,README!$M$10)</f>
        <v>301921.39159999997</v>
      </c>
      <c r="V41" s="1175">
        <f>SUMIFS('4.1 Program Budget - 2024-2027'!BY:BY,'4.1 Program Budget - 2024-2027'!$G:$G,$B41,'4.1 Program Budget - 2024-2027'!$H:$H,README!$M$10)</f>
        <v>0</v>
      </c>
      <c r="W41" s="1175">
        <f>SUMIFS('4.1 Program Budget - 2024-2027'!BZ:BZ,'4.1 Program Budget - 2024-2027'!$G:$G,$B41,'4.1 Program Budget - 2024-2027'!$H:$H,README!$M$10)</f>
        <v>0</v>
      </c>
      <c r="X41" s="1175">
        <f>SUMIFS('4.1 Program Budget - 2024-2027'!CA:CA,'4.1 Program Budget - 2024-2027'!$G:$G,$B41,'4.1 Program Budget - 2024-2027'!$H:$H,README!$M$10)</f>
        <v>0</v>
      </c>
      <c r="Y41" s="246">
        <f>SUMIFS('4.1 Program Budget - 2024-2027'!CB:CB,'4.1 Program Budget - 2024-2027'!$G:$G,$B41,'4.1 Program Budget - 2024-2027'!$H:$H,README!$M$10)</f>
        <v>0</v>
      </c>
      <c r="Z41" s="246">
        <f>SUMIFS('4.1 Program Budget - 2024-2027'!CC:CC,'4.1 Program Budget - 2024-2027'!$G:$G,$B41,'4.1 Program Budget - 2024-2027'!$H:$H,README!$M$10)</f>
        <v>0</v>
      </c>
      <c r="AA41" s="247">
        <f>SUMIFS('4.2 Program Budget 2028-2031'!I:I,'4.2 Program Budget 2028-2031'!D:D,B41,'4.2 Program Budget 2028-2031'!F:F,README!$M$10)</f>
        <v>301921.39159999997</v>
      </c>
      <c r="AB41" s="1175">
        <f>SUMIFS('4.2 Program Budget 2028-2031'!J:J,'4.2 Program Budget 2028-2031'!$D:$D,$B41,'4.2 Program Budget 2028-2031'!$F:$F,README!$M$10)</f>
        <v>0</v>
      </c>
      <c r="AC41" s="1175">
        <f>SUMIFS('4.2 Program Budget 2028-2031'!K:K,'4.2 Program Budget 2028-2031'!$D:$D,$B41,'4.2 Program Budget 2028-2031'!$F:$F,README!$M$10)</f>
        <v>0</v>
      </c>
      <c r="AD41" s="1175">
        <f>SUMIFS('4.2 Program Budget 2028-2031'!L:L,'4.2 Program Budget 2028-2031'!$D:$D,$B41,'4.2 Program Budget 2028-2031'!$F:$F,README!$M$10)</f>
        <v>0</v>
      </c>
      <c r="AE41" s="1175">
        <f>SUMIFS('4.2 Program Budget 2028-2031'!M:M,'4.2 Program Budget 2028-2031'!$D:$D,$B41,'4.2 Program Budget 2028-2031'!$F:$F,README!$M$10)</f>
        <v>0</v>
      </c>
      <c r="AF41" s="1175">
        <f>SUMIFS('4.2 Program Budget 2028-2031'!N:N,'4.2 Program Budget 2028-2031'!$D:$D,$B41,'4.2 Program Budget 2028-2031'!$F:$F,README!$M$10)</f>
        <v>0</v>
      </c>
      <c r="AG41" s="247">
        <f>SUMIFS('4.2 Program Budget 2028-2031'!T:T,'4.2 Program Budget 2028-2031'!$D:$D,$B41,'4.2 Program Budget 2028-2031'!$F:$F,README!$M$10)</f>
        <v>301921.39159999997</v>
      </c>
      <c r="AH41" s="1175">
        <f>SUMIFS('4.2 Program Budget 2028-2031'!U:U,'4.2 Program Budget 2028-2031'!$D:$D,$B41,'4.2 Program Budget 2028-2031'!$F:$F,README!$M$10)</f>
        <v>0</v>
      </c>
      <c r="AI41" s="1175">
        <f>SUMIFS('4.2 Program Budget 2028-2031'!V:V,'4.2 Program Budget 2028-2031'!$D:$D,$B41,'4.2 Program Budget 2028-2031'!$F:$F,README!$M$10)</f>
        <v>0</v>
      </c>
      <c r="AJ41" s="1175">
        <f>SUMIFS('4.2 Program Budget 2028-2031'!W:W,'4.2 Program Budget 2028-2031'!$D:$D,$B41,'4.2 Program Budget 2028-2031'!$F:$F,README!$M$10)</f>
        <v>0</v>
      </c>
      <c r="AK41" s="1175">
        <f>SUMIFS('4.2 Program Budget 2028-2031'!X:X,'4.2 Program Budget 2028-2031'!$D:$D,$B41,'4.2 Program Budget 2028-2031'!$F:$F,README!$M$10)</f>
        <v>0</v>
      </c>
      <c r="AL41" s="1175">
        <f>SUMIFS('4.2 Program Budget 2028-2031'!Y:Y,'4.2 Program Budget 2028-2031'!$D:$D,$B41,'4.2 Program Budget 2028-2031'!$F:$F,README!$M$10)</f>
        <v>0</v>
      </c>
      <c r="AM41" s="247">
        <f>SUMIFS('4.2 Program Budget 2028-2031'!AE:AE,'4.2 Program Budget 2028-2031'!$D:$D,$B41,'4.2 Program Budget 2028-2031'!$F:$F,README!$M$10)</f>
        <v>301921.39159999997</v>
      </c>
      <c r="AN41" s="1175">
        <f>SUMIFS('4.2 Program Budget 2028-2031'!AF:AF,'4.2 Program Budget 2028-2031'!$D:$D,$B41,'4.2 Program Budget 2028-2031'!$F:$F,README!$M$10)</f>
        <v>0</v>
      </c>
      <c r="AO41" s="1175">
        <f>SUMIFS('4.2 Program Budget 2028-2031'!AG:AG,'4.2 Program Budget 2028-2031'!$D:$D,$B41,'4.2 Program Budget 2028-2031'!$F:$F,README!$M$10)</f>
        <v>0</v>
      </c>
      <c r="AP41" s="1175">
        <f>SUMIFS('4.2 Program Budget 2028-2031'!AH:AH,'4.2 Program Budget 2028-2031'!$D:$D,$B41,'4.2 Program Budget 2028-2031'!$F:$F,README!$M$10)</f>
        <v>0</v>
      </c>
      <c r="AQ41" s="1175">
        <f>SUMIFS('4.2 Program Budget 2028-2031'!AI:AI,'4.2 Program Budget 2028-2031'!$D:$D,$B41,'4.2 Program Budget 2028-2031'!$F:$F,README!$M$10)</f>
        <v>0</v>
      </c>
      <c r="AR41" s="1175">
        <f>SUMIFS('4.2 Program Budget 2028-2031'!AJ:AJ,'4.2 Program Budget 2028-2031'!$D:$D,$B41,'4.2 Program Budget 2028-2031'!$F:$F,README!$M$10)</f>
        <v>0</v>
      </c>
      <c r="AS41" s="247">
        <f>SUMIFS('4.2 Program Budget 2028-2031'!AP:AP,'4.2 Program Budget 2028-2031'!$D:$D,$B41,'4.2 Program Budget 2028-2031'!$F:$F,README!$M$10)</f>
        <v>301921.39159999997</v>
      </c>
      <c r="AT41" s="1175">
        <f>SUMIFS('4.2 Program Budget 2028-2031'!AQ:AQ,'4.2 Program Budget 2028-2031'!$D:$D,$B41,'4.2 Program Budget 2028-2031'!$F:$F,README!$M$10)</f>
        <v>0</v>
      </c>
      <c r="AU41" s="1175">
        <f>SUMIFS('4.2 Program Budget 2028-2031'!AR:AR,'4.2 Program Budget 2028-2031'!$D:$D,$B41,'4.2 Program Budget 2028-2031'!$F:$F,README!$M$10)</f>
        <v>0</v>
      </c>
      <c r="AV41" s="1175">
        <f>SUMIFS('4.2 Program Budget 2028-2031'!AS:AS,'4.2 Program Budget 2028-2031'!$D:$D,$B41,'4.2 Program Budget 2028-2031'!$F:$F,README!$M$10)</f>
        <v>0</v>
      </c>
      <c r="AW41" s="1175">
        <f>SUMIFS('4.2 Program Budget 2028-2031'!AT:AT,'4.2 Program Budget 2028-2031'!$D:$D,$B41,'4.2 Program Budget 2028-2031'!$F:$F,README!$M$10)</f>
        <v>0</v>
      </c>
      <c r="AX41" s="1175">
        <f>SUMIFS('4.2 Program Budget 2028-2031'!AU:AU,'4.2 Program Budget 2028-2031'!$D:$D,$B41,'4.2 Program Budget 2028-2031'!$F:$F,README!$M$10)</f>
        <v>0</v>
      </c>
      <c r="AZ41" s="176"/>
      <c r="BB41" s="177"/>
      <c r="BC41" s="178"/>
      <c r="BD41" s="178"/>
      <c r="BE41" s="178"/>
    </row>
    <row r="42" spans="1:57" ht="16.8" thickTop="1" thickBot="1">
      <c r="A42" s="163">
        <v>2</v>
      </c>
      <c r="B42" s="175" t="s">
        <v>34</v>
      </c>
      <c r="C42" s="248">
        <f>SUMIFS('4.1 Program Budget - 2024-2027'!S:S,'4.1 Program Budget - 2024-2027'!$G:$G,$B42,'4.1 Program Budget - 2024-2027'!$H:$H,README!$M$10)</f>
        <v>0</v>
      </c>
      <c r="D42" s="246">
        <f>SUMIFS('4.1 Program Budget - 2024-2027'!W:W,'4.1 Program Budget - 2024-2027'!$G:$G,$B42,'4.1 Program Budget - 2024-2027'!$H:$H,README!$M$10)</f>
        <v>0</v>
      </c>
      <c r="E42" s="246">
        <f>SUMIFS('4.1 Program Budget - 2024-2027'!X:X,'4.1 Program Budget - 2024-2027'!$G:$G,$B42,'4.1 Program Budget - 2024-2027'!$H:$H,README!$M$10)</f>
        <v>0</v>
      </c>
      <c r="F42" s="246">
        <f>SUMIFS('4.1 Program Budget - 2024-2027'!Y:Y,'4.1 Program Budget - 2024-2027'!$G:$G,$B42,'4.1 Program Budget - 2024-2027'!$H:$H,README!$M$10)</f>
        <v>0</v>
      </c>
      <c r="G42" s="246">
        <f>SUMIFS('4.1 Program Budget - 2024-2027'!Z:Z,'4.1 Program Budget - 2024-2027'!$G:$G,$B42,'4.1 Program Budget - 2024-2027'!$H:$H,README!$M$10)</f>
        <v>0</v>
      </c>
      <c r="H42" s="246">
        <f>SUMIFS('4.1 Program Budget - 2024-2027'!AA:AA,'4.1 Program Budget - 2024-2027'!$G:$G,$B42,'4.1 Program Budget - 2024-2027'!$H:$H,README!$M$10)</f>
        <v>0</v>
      </c>
      <c r="I42" s="248">
        <f>SUMIFS('4.1 Program Budget - 2024-2027'!AK:AK,'4.1 Program Budget - 2024-2027'!$G:$G,$B42,'4.1 Program Budget - 2024-2027'!$H:$H,README!$M$10)</f>
        <v>0</v>
      </c>
      <c r="J42" s="1175">
        <f>SUMIFS('4.1 Program Budget - 2024-2027'!AO:AO,'4.1 Program Budget - 2024-2027'!$G:$G,$B42,'4.1 Program Budget - 2024-2027'!$H:$H,README!$M$10)</f>
        <v>0</v>
      </c>
      <c r="K42" s="1175">
        <f>SUMIFS('4.1 Program Budget - 2024-2027'!AP:AP,'4.1 Program Budget - 2024-2027'!$G:$G,$B42,'4.1 Program Budget - 2024-2027'!$H:$H,README!$M$10)</f>
        <v>0</v>
      </c>
      <c r="L42" s="1175">
        <f>SUMIFS('4.1 Program Budget - 2024-2027'!AQ:AQ,'4.1 Program Budget - 2024-2027'!$G:$G,$B42,'4.1 Program Budget - 2024-2027'!$H:$H,README!$M$10)</f>
        <v>0</v>
      </c>
      <c r="M42" s="246">
        <f>SUMIFS('4.1 Program Budget - 2024-2027'!AR:AR,'4.1 Program Budget - 2024-2027'!$G:$G,$B42,'4.1 Program Budget - 2024-2027'!$H:$H,README!$M$10)</f>
        <v>0</v>
      </c>
      <c r="N42" s="246">
        <f>SUMIFS('4.1 Program Budget - 2024-2027'!AS:AS,'4.1 Program Budget - 2024-2027'!$G:$G,$B42,'4.1 Program Budget - 2024-2027'!$H:$H,README!$M$10)</f>
        <v>0</v>
      </c>
      <c r="O42" s="248">
        <f>SUMIFS('4.1 Program Budget - 2024-2027'!BC:BC,'4.1 Program Budget - 2024-2027'!$G:$G,$B42,'4.1 Program Budget - 2024-2027'!$H:$H,README!$M$10)</f>
        <v>0</v>
      </c>
      <c r="P42" s="1175">
        <f>SUMIFS('4.1 Program Budget - 2024-2027'!BG:BG,'4.1 Program Budget - 2024-2027'!$G:$G,$B42,'4.1 Program Budget - 2024-2027'!$H:$H,README!$M$10)</f>
        <v>0</v>
      </c>
      <c r="Q42" s="1175">
        <f>SUMIFS('4.1 Program Budget - 2024-2027'!BH:BH,'4.1 Program Budget - 2024-2027'!$G:$G,$B42,'4.1 Program Budget - 2024-2027'!$H:$H,README!$M$10)</f>
        <v>0</v>
      </c>
      <c r="R42" s="1175">
        <f>SUMIFS('4.1 Program Budget - 2024-2027'!BI:BI,'4.1 Program Budget - 2024-2027'!$G:$G,$B42,'4.1 Program Budget - 2024-2027'!$H:$H,README!$M$10)</f>
        <v>0</v>
      </c>
      <c r="S42" s="246">
        <f>SUMIFS('4.1 Program Budget - 2024-2027'!BJ:BJ,'4.1 Program Budget - 2024-2027'!$G:$G,$B42,'4.1 Program Budget - 2024-2027'!$H:$H,README!$M$10)</f>
        <v>0</v>
      </c>
      <c r="T42" s="246">
        <f>SUMIFS('4.1 Program Budget - 2024-2027'!BK:BK,'4.1 Program Budget - 2024-2027'!$G:$G,$B42,'4.1 Program Budget - 2024-2027'!$H:$H,README!$M$10)</f>
        <v>0</v>
      </c>
      <c r="U42" s="248">
        <f>SUMIFS('4.1 Program Budget - 2024-2027'!BU:BU,'4.1 Program Budget - 2024-2027'!$G:$G,$B42,'4.1 Program Budget - 2024-2027'!$H:$H,README!$M$10)</f>
        <v>0</v>
      </c>
      <c r="V42" s="1175">
        <f>SUMIFS('4.1 Program Budget - 2024-2027'!BY:BY,'4.1 Program Budget - 2024-2027'!$G:$G,$B42,'4.1 Program Budget - 2024-2027'!$H:$H,README!$M$10)</f>
        <v>0</v>
      </c>
      <c r="W42" s="1175">
        <f>SUMIFS('4.1 Program Budget - 2024-2027'!BZ:BZ,'4.1 Program Budget - 2024-2027'!$G:$G,$B42,'4.1 Program Budget - 2024-2027'!$H:$H,README!$M$10)</f>
        <v>0</v>
      </c>
      <c r="X42" s="1175">
        <f>SUMIFS('4.1 Program Budget - 2024-2027'!CA:CA,'4.1 Program Budget - 2024-2027'!$G:$G,$B42,'4.1 Program Budget - 2024-2027'!$H:$H,README!$M$10)</f>
        <v>0</v>
      </c>
      <c r="Y42" s="246">
        <f>SUMIFS('4.1 Program Budget - 2024-2027'!CB:CB,'4.1 Program Budget - 2024-2027'!$G:$G,$B42,'4.1 Program Budget - 2024-2027'!$H:$H,README!$M$10)</f>
        <v>0</v>
      </c>
      <c r="Z42" s="246">
        <f>SUMIFS('4.1 Program Budget - 2024-2027'!CC:CC,'4.1 Program Budget - 2024-2027'!$G:$G,$B42,'4.1 Program Budget - 2024-2027'!$H:$H,README!$M$10)</f>
        <v>0</v>
      </c>
      <c r="AA42" s="247">
        <f>SUMIFS('4.2 Program Budget 2028-2031'!I:I,'4.2 Program Budget 2028-2031'!D:D,B42,'4.2 Program Budget 2028-2031'!F:F,README!$M$10)</f>
        <v>0</v>
      </c>
      <c r="AB42" s="1175">
        <f>SUMIFS('4.2 Program Budget 2028-2031'!J:J,'4.2 Program Budget 2028-2031'!$D:$D,$B42,'4.2 Program Budget 2028-2031'!$F:$F,README!$M$10)</f>
        <v>0</v>
      </c>
      <c r="AC42" s="1175">
        <f>SUMIFS('4.2 Program Budget 2028-2031'!K:K,'4.2 Program Budget 2028-2031'!$D:$D,$B42,'4.2 Program Budget 2028-2031'!$F:$F,README!$M$10)</f>
        <v>0</v>
      </c>
      <c r="AD42" s="1175">
        <f>SUMIFS('4.2 Program Budget 2028-2031'!L:L,'4.2 Program Budget 2028-2031'!$D:$D,$B42,'4.2 Program Budget 2028-2031'!$F:$F,README!$M$10)</f>
        <v>0</v>
      </c>
      <c r="AE42" s="1175">
        <f>SUMIFS('4.2 Program Budget 2028-2031'!M:M,'4.2 Program Budget 2028-2031'!$D:$D,$B42,'4.2 Program Budget 2028-2031'!$F:$F,README!$M$10)</f>
        <v>0</v>
      </c>
      <c r="AF42" s="1175">
        <f>SUMIFS('4.2 Program Budget 2028-2031'!N:N,'4.2 Program Budget 2028-2031'!$D:$D,$B42,'4.2 Program Budget 2028-2031'!$F:$F,README!$M$10)</f>
        <v>0</v>
      </c>
      <c r="AG42" s="247">
        <f>SUMIFS('4.2 Program Budget 2028-2031'!T:T,'4.2 Program Budget 2028-2031'!$D:$D,$B42,'4.2 Program Budget 2028-2031'!$F:$F,README!$M$10)</f>
        <v>0</v>
      </c>
      <c r="AH42" s="1175">
        <f>SUMIFS('4.2 Program Budget 2028-2031'!U:U,'4.2 Program Budget 2028-2031'!$D:$D,$B42,'4.2 Program Budget 2028-2031'!$F:$F,README!$M$10)</f>
        <v>0</v>
      </c>
      <c r="AI42" s="1175">
        <f>SUMIFS('4.2 Program Budget 2028-2031'!V:V,'4.2 Program Budget 2028-2031'!$D:$D,$B42,'4.2 Program Budget 2028-2031'!$F:$F,README!$M$10)</f>
        <v>0</v>
      </c>
      <c r="AJ42" s="1175">
        <f>SUMIFS('4.2 Program Budget 2028-2031'!W:W,'4.2 Program Budget 2028-2031'!$D:$D,$B42,'4.2 Program Budget 2028-2031'!$F:$F,README!$M$10)</f>
        <v>0</v>
      </c>
      <c r="AK42" s="1175">
        <f>SUMIFS('4.2 Program Budget 2028-2031'!X:X,'4.2 Program Budget 2028-2031'!$D:$D,$B42,'4.2 Program Budget 2028-2031'!$F:$F,README!$M$10)</f>
        <v>0</v>
      </c>
      <c r="AL42" s="1175">
        <f>SUMIFS('4.2 Program Budget 2028-2031'!Y:Y,'4.2 Program Budget 2028-2031'!$D:$D,$B42,'4.2 Program Budget 2028-2031'!$F:$F,README!$M$10)</f>
        <v>0</v>
      </c>
      <c r="AM42" s="247">
        <f>SUMIFS('4.2 Program Budget 2028-2031'!AE:AE,'4.2 Program Budget 2028-2031'!$D:$D,$B42,'4.2 Program Budget 2028-2031'!$F:$F,README!$M$10)</f>
        <v>0</v>
      </c>
      <c r="AN42" s="1175">
        <f>SUMIFS('4.2 Program Budget 2028-2031'!AF:AF,'4.2 Program Budget 2028-2031'!$D:$D,$B42,'4.2 Program Budget 2028-2031'!$F:$F,README!$M$10)</f>
        <v>0</v>
      </c>
      <c r="AO42" s="1175">
        <f>SUMIFS('4.2 Program Budget 2028-2031'!AG:AG,'4.2 Program Budget 2028-2031'!$D:$D,$B42,'4.2 Program Budget 2028-2031'!$F:$F,README!$M$10)</f>
        <v>0</v>
      </c>
      <c r="AP42" s="1175">
        <f>SUMIFS('4.2 Program Budget 2028-2031'!AH:AH,'4.2 Program Budget 2028-2031'!$D:$D,$B42,'4.2 Program Budget 2028-2031'!$F:$F,README!$M$10)</f>
        <v>0</v>
      </c>
      <c r="AQ42" s="1175">
        <f>SUMIFS('4.2 Program Budget 2028-2031'!AI:AI,'4.2 Program Budget 2028-2031'!$D:$D,$B42,'4.2 Program Budget 2028-2031'!$F:$F,README!$M$10)</f>
        <v>0</v>
      </c>
      <c r="AR42" s="1175">
        <f>SUMIFS('4.2 Program Budget 2028-2031'!AJ:AJ,'4.2 Program Budget 2028-2031'!$D:$D,$B42,'4.2 Program Budget 2028-2031'!$F:$F,README!$M$10)</f>
        <v>0</v>
      </c>
      <c r="AS42" s="247">
        <f>SUMIFS('4.2 Program Budget 2028-2031'!AP:AP,'4.2 Program Budget 2028-2031'!$D:$D,$B42,'4.2 Program Budget 2028-2031'!$F:$F,README!$M$10)</f>
        <v>0</v>
      </c>
      <c r="AT42" s="1175">
        <f>SUMIFS('4.2 Program Budget 2028-2031'!AQ:AQ,'4.2 Program Budget 2028-2031'!$D:$D,$B42,'4.2 Program Budget 2028-2031'!$F:$F,README!$M$10)</f>
        <v>0</v>
      </c>
      <c r="AU42" s="1175">
        <f>SUMIFS('4.2 Program Budget 2028-2031'!AR:AR,'4.2 Program Budget 2028-2031'!$D:$D,$B42,'4.2 Program Budget 2028-2031'!$F:$F,README!$M$10)</f>
        <v>0</v>
      </c>
      <c r="AV42" s="1175">
        <f>SUMIFS('4.2 Program Budget 2028-2031'!AS:AS,'4.2 Program Budget 2028-2031'!$D:$D,$B42,'4.2 Program Budget 2028-2031'!$F:$F,README!$M$10)</f>
        <v>0</v>
      </c>
      <c r="AW42" s="1175">
        <f>SUMIFS('4.2 Program Budget 2028-2031'!AT:AT,'4.2 Program Budget 2028-2031'!$D:$D,$B42,'4.2 Program Budget 2028-2031'!$F:$F,README!$M$10)</f>
        <v>0</v>
      </c>
      <c r="AX42" s="1175">
        <f>SUMIFS('4.2 Program Budget 2028-2031'!AU:AU,'4.2 Program Budget 2028-2031'!$D:$D,$B42,'4.2 Program Budget 2028-2031'!$F:$F,README!$M$10)</f>
        <v>0</v>
      </c>
      <c r="AZ42" s="176"/>
      <c r="BB42" s="177"/>
      <c r="BC42" s="178"/>
      <c r="BD42" s="178"/>
      <c r="BE42" s="178"/>
    </row>
    <row r="43" spans="1:57" ht="16.8" thickTop="1" thickBot="1">
      <c r="A43" s="163">
        <v>3</v>
      </c>
      <c r="B43" s="175" t="s">
        <v>36</v>
      </c>
      <c r="C43" s="248">
        <f>SUMIFS('4.1 Program Budget - 2024-2027'!S:S,'4.1 Program Budget - 2024-2027'!$G:$G,$B43,'4.1 Program Budget - 2024-2027'!$H:$H,README!$M$10)</f>
        <v>0</v>
      </c>
      <c r="D43" s="246">
        <f>SUMIFS('4.1 Program Budget - 2024-2027'!W:W,'4.1 Program Budget - 2024-2027'!$G:$G,$B43,'4.1 Program Budget - 2024-2027'!$H:$H,README!$M$10)</f>
        <v>0</v>
      </c>
      <c r="E43" s="246">
        <f>SUMIFS('4.1 Program Budget - 2024-2027'!X:X,'4.1 Program Budget - 2024-2027'!$G:$G,$B43,'4.1 Program Budget - 2024-2027'!$H:$H,README!$M$10)</f>
        <v>0</v>
      </c>
      <c r="F43" s="246">
        <f>SUMIFS('4.1 Program Budget - 2024-2027'!Y:Y,'4.1 Program Budget - 2024-2027'!$G:$G,$B43,'4.1 Program Budget - 2024-2027'!$H:$H,README!$M$10)</f>
        <v>0</v>
      </c>
      <c r="G43" s="246">
        <f>SUMIFS('4.1 Program Budget - 2024-2027'!Z:Z,'4.1 Program Budget - 2024-2027'!$G:$G,$B43,'4.1 Program Budget - 2024-2027'!$H:$H,README!$M$10)</f>
        <v>0</v>
      </c>
      <c r="H43" s="246">
        <f>SUMIFS('4.1 Program Budget - 2024-2027'!AA:AA,'4.1 Program Budget - 2024-2027'!$G:$G,$B43,'4.1 Program Budget - 2024-2027'!$H:$H,README!$M$10)</f>
        <v>0</v>
      </c>
      <c r="I43" s="248">
        <f>SUMIFS('4.1 Program Budget - 2024-2027'!AK:AK,'4.1 Program Budget - 2024-2027'!$G:$G,$B43,'4.1 Program Budget - 2024-2027'!$H:$H,README!$M$10)</f>
        <v>0</v>
      </c>
      <c r="J43" s="1175">
        <f>SUMIFS('4.1 Program Budget - 2024-2027'!AO:AO,'4.1 Program Budget - 2024-2027'!$G:$G,$B43,'4.1 Program Budget - 2024-2027'!$H:$H,README!$M$10)</f>
        <v>0</v>
      </c>
      <c r="K43" s="1175">
        <f>SUMIFS('4.1 Program Budget - 2024-2027'!AP:AP,'4.1 Program Budget - 2024-2027'!$G:$G,$B43,'4.1 Program Budget - 2024-2027'!$H:$H,README!$M$10)</f>
        <v>0</v>
      </c>
      <c r="L43" s="1175">
        <f>SUMIFS('4.1 Program Budget - 2024-2027'!AQ:AQ,'4.1 Program Budget - 2024-2027'!$G:$G,$B43,'4.1 Program Budget - 2024-2027'!$H:$H,README!$M$10)</f>
        <v>0</v>
      </c>
      <c r="M43" s="246">
        <f>SUMIFS('4.1 Program Budget - 2024-2027'!AR:AR,'4.1 Program Budget - 2024-2027'!$G:$G,$B43,'4.1 Program Budget - 2024-2027'!$H:$H,README!$M$10)</f>
        <v>0</v>
      </c>
      <c r="N43" s="246">
        <f>SUMIFS('4.1 Program Budget - 2024-2027'!AS:AS,'4.1 Program Budget - 2024-2027'!$G:$G,$B43,'4.1 Program Budget - 2024-2027'!$H:$H,README!$M$10)</f>
        <v>0</v>
      </c>
      <c r="O43" s="248">
        <f>SUMIFS('4.1 Program Budget - 2024-2027'!BC:BC,'4.1 Program Budget - 2024-2027'!$G:$G,$B43,'4.1 Program Budget - 2024-2027'!$H:$H,README!$M$10)</f>
        <v>0</v>
      </c>
      <c r="P43" s="1175">
        <f>SUMIFS('4.1 Program Budget - 2024-2027'!BG:BG,'4.1 Program Budget - 2024-2027'!$G:$G,$B43,'4.1 Program Budget - 2024-2027'!$H:$H,README!$M$10)</f>
        <v>0</v>
      </c>
      <c r="Q43" s="1175">
        <f>SUMIFS('4.1 Program Budget - 2024-2027'!BH:BH,'4.1 Program Budget - 2024-2027'!$G:$G,$B43,'4.1 Program Budget - 2024-2027'!$H:$H,README!$M$10)</f>
        <v>0</v>
      </c>
      <c r="R43" s="1175">
        <f>SUMIFS('4.1 Program Budget - 2024-2027'!BI:BI,'4.1 Program Budget - 2024-2027'!$G:$G,$B43,'4.1 Program Budget - 2024-2027'!$H:$H,README!$M$10)</f>
        <v>0</v>
      </c>
      <c r="S43" s="246">
        <f>SUMIFS('4.1 Program Budget - 2024-2027'!BJ:BJ,'4.1 Program Budget - 2024-2027'!$G:$G,$B43,'4.1 Program Budget - 2024-2027'!$H:$H,README!$M$10)</f>
        <v>0</v>
      </c>
      <c r="T43" s="246">
        <f>SUMIFS('4.1 Program Budget - 2024-2027'!BK:BK,'4.1 Program Budget - 2024-2027'!$G:$G,$B43,'4.1 Program Budget - 2024-2027'!$H:$H,README!$M$10)</f>
        <v>0</v>
      </c>
      <c r="U43" s="248">
        <f>SUMIFS('4.1 Program Budget - 2024-2027'!BU:BU,'4.1 Program Budget - 2024-2027'!$G:$G,$B43,'4.1 Program Budget - 2024-2027'!$H:$H,README!$M$10)</f>
        <v>0</v>
      </c>
      <c r="V43" s="1175">
        <f>SUMIFS('4.1 Program Budget - 2024-2027'!BY:BY,'4.1 Program Budget - 2024-2027'!$G:$G,$B43,'4.1 Program Budget - 2024-2027'!$H:$H,README!$M$10)</f>
        <v>0</v>
      </c>
      <c r="W43" s="1175">
        <f>SUMIFS('4.1 Program Budget - 2024-2027'!BZ:BZ,'4.1 Program Budget - 2024-2027'!$G:$G,$B43,'4.1 Program Budget - 2024-2027'!$H:$H,README!$M$10)</f>
        <v>0</v>
      </c>
      <c r="X43" s="1175">
        <f>SUMIFS('4.1 Program Budget - 2024-2027'!CA:CA,'4.1 Program Budget - 2024-2027'!$G:$G,$B43,'4.1 Program Budget - 2024-2027'!$H:$H,README!$M$10)</f>
        <v>0</v>
      </c>
      <c r="Y43" s="246">
        <f>SUMIFS('4.1 Program Budget - 2024-2027'!CB:CB,'4.1 Program Budget - 2024-2027'!$G:$G,$B43,'4.1 Program Budget - 2024-2027'!$H:$H,README!$M$10)</f>
        <v>0</v>
      </c>
      <c r="Z43" s="246">
        <f>SUMIFS('4.1 Program Budget - 2024-2027'!CC:CC,'4.1 Program Budget - 2024-2027'!$G:$G,$B43,'4.1 Program Budget - 2024-2027'!$H:$H,README!$M$10)</f>
        <v>0</v>
      </c>
      <c r="AA43" s="247">
        <f>SUMIFS('4.2 Program Budget 2028-2031'!I:I,'4.2 Program Budget 2028-2031'!D:D,B43,'4.2 Program Budget 2028-2031'!F:F,README!$M$10)</f>
        <v>0</v>
      </c>
      <c r="AB43" s="1175">
        <f>SUMIFS('4.2 Program Budget 2028-2031'!J:J,'4.2 Program Budget 2028-2031'!$D:$D,$B43,'4.2 Program Budget 2028-2031'!$F:$F,README!$M$10)</f>
        <v>0</v>
      </c>
      <c r="AC43" s="1175">
        <f>SUMIFS('4.2 Program Budget 2028-2031'!K:K,'4.2 Program Budget 2028-2031'!$D:$D,$B43,'4.2 Program Budget 2028-2031'!$F:$F,README!$M$10)</f>
        <v>0</v>
      </c>
      <c r="AD43" s="1175">
        <f>SUMIFS('4.2 Program Budget 2028-2031'!L:L,'4.2 Program Budget 2028-2031'!$D:$D,$B43,'4.2 Program Budget 2028-2031'!$F:$F,README!$M$10)</f>
        <v>0</v>
      </c>
      <c r="AE43" s="1175">
        <f>SUMIFS('4.2 Program Budget 2028-2031'!M:M,'4.2 Program Budget 2028-2031'!$D:$D,$B43,'4.2 Program Budget 2028-2031'!$F:$F,README!$M$10)</f>
        <v>0</v>
      </c>
      <c r="AF43" s="1175">
        <f>SUMIFS('4.2 Program Budget 2028-2031'!N:N,'4.2 Program Budget 2028-2031'!$D:$D,$B43,'4.2 Program Budget 2028-2031'!$F:$F,README!$M$10)</f>
        <v>0</v>
      </c>
      <c r="AG43" s="247">
        <f>SUMIFS('4.2 Program Budget 2028-2031'!T:T,'4.2 Program Budget 2028-2031'!$D:$D,$B43,'4.2 Program Budget 2028-2031'!$F:$F,README!$M$10)</f>
        <v>0</v>
      </c>
      <c r="AH43" s="1175">
        <f>SUMIFS('4.2 Program Budget 2028-2031'!U:U,'4.2 Program Budget 2028-2031'!$D:$D,$B43,'4.2 Program Budget 2028-2031'!$F:$F,README!$M$10)</f>
        <v>0</v>
      </c>
      <c r="AI43" s="1175">
        <f>SUMIFS('4.2 Program Budget 2028-2031'!V:V,'4.2 Program Budget 2028-2031'!$D:$D,$B43,'4.2 Program Budget 2028-2031'!$F:$F,README!$M$10)</f>
        <v>0</v>
      </c>
      <c r="AJ43" s="1175">
        <f>SUMIFS('4.2 Program Budget 2028-2031'!W:W,'4.2 Program Budget 2028-2031'!$D:$D,$B43,'4.2 Program Budget 2028-2031'!$F:$F,README!$M$10)</f>
        <v>0</v>
      </c>
      <c r="AK43" s="1175">
        <f>SUMIFS('4.2 Program Budget 2028-2031'!X:X,'4.2 Program Budget 2028-2031'!$D:$D,$B43,'4.2 Program Budget 2028-2031'!$F:$F,README!$M$10)</f>
        <v>0</v>
      </c>
      <c r="AL43" s="1175">
        <f>SUMIFS('4.2 Program Budget 2028-2031'!Y:Y,'4.2 Program Budget 2028-2031'!$D:$D,$B43,'4.2 Program Budget 2028-2031'!$F:$F,README!$M$10)</f>
        <v>0</v>
      </c>
      <c r="AM43" s="247">
        <f>SUMIFS('4.2 Program Budget 2028-2031'!AE:AE,'4.2 Program Budget 2028-2031'!$D:$D,$B43,'4.2 Program Budget 2028-2031'!$F:$F,README!$M$10)</f>
        <v>0</v>
      </c>
      <c r="AN43" s="1175">
        <f>SUMIFS('4.2 Program Budget 2028-2031'!AF:AF,'4.2 Program Budget 2028-2031'!$D:$D,$B43,'4.2 Program Budget 2028-2031'!$F:$F,README!$M$10)</f>
        <v>0</v>
      </c>
      <c r="AO43" s="1175">
        <f>SUMIFS('4.2 Program Budget 2028-2031'!AG:AG,'4.2 Program Budget 2028-2031'!$D:$D,$B43,'4.2 Program Budget 2028-2031'!$F:$F,README!$M$10)</f>
        <v>0</v>
      </c>
      <c r="AP43" s="1175">
        <f>SUMIFS('4.2 Program Budget 2028-2031'!AH:AH,'4.2 Program Budget 2028-2031'!$D:$D,$B43,'4.2 Program Budget 2028-2031'!$F:$F,README!$M$10)</f>
        <v>0</v>
      </c>
      <c r="AQ43" s="1175">
        <f>SUMIFS('4.2 Program Budget 2028-2031'!AI:AI,'4.2 Program Budget 2028-2031'!$D:$D,$B43,'4.2 Program Budget 2028-2031'!$F:$F,README!$M$10)</f>
        <v>0</v>
      </c>
      <c r="AR43" s="1175">
        <f>SUMIFS('4.2 Program Budget 2028-2031'!AJ:AJ,'4.2 Program Budget 2028-2031'!$D:$D,$B43,'4.2 Program Budget 2028-2031'!$F:$F,README!$M$10)</f>
        <v>0</v>
      </c>
      <c r="AS43" s="247">
        <f>SUMIFS('4.2 Program Budget 2028-2031'!AP:AP,'4.2 Program Budget 2028-2031'!$D:$D,$B43,'4.2 Program Budget 2028-2031'!$F:$F,README!$M$10)</f>
        <v>0</v>
      </c>
      <c r="AT43" s="1175">
        <f>SUMIFS('4.2 Program Budget 2028-2031'!AQ:AQ,'4.2 Program Budget 2028-2031'!$D:$D,$B43,'4.2 Program Budget 2028-2031'!$F:$F,README!$M$10)</f>
        <v>0</v>
      </c>
      <c r="AU43" s="1175">
        <f>SUMIFS('4.2 Program Budget 2028-2031'!AR:AR,'4.2 Program Budget 2028-2031'!$D:$D,$B43,'4.2 Program Budget 2028-2031'!$F:$F,README!$M$10)</f>
        <v>0</v>
      </c>
      <c r="AV43" s="1175">
        <f>SUMIFS('4.2 Program Budget 2028-2031'!AS:AS,'4.2 Program Budget 2028-2031'!$D:$D,$B43,'4.2 Program Budget 2028-2031'!$F:$F,README!$M$10)</f>
        <v>0</v>
      </c>
      <c r="AW43" s="1175">
        <f>SUMIFS('4.2 Program Budget 2028-2031'!AT:AT,'4.2 Program Budget 2028-2031'!$D:$D,$B43,'4.2 Program Budget 2028-2031'!$F:$F,README!$M$10)</f>
        <v>0</v>
      </c>
      <c r="AX43" s="1175">
        <f>SUMIFS('4.2 Program Budget 2028-2031'!AU:AU,'4.2 Program Budget 2028-2031'!$D:$D,$B43,'4.2 Program Budget 2028-2031'!$F:$F,README!$M$10)</f>
        <v>0</v>
      </c>
      <c r="AZ43" s="176"/>
      <c r="BB43" s="177"/>
      <c r="BC43" s="178"/>
      <c r="BD43" s="178"/>
      <c r="BE43" s="178"/>
    </row>
    <row r="44" spans="1:57" ht="16.8" thickTop="1" thickBot="1">
      <c r="A44" s="163">
        <v>4</v>
      </c>
      <c r="B44" s="179" t="s">
        <v>514</v>
      </c>
      <c r="C44" s="392">
        <f>SUM(C35:C43)</f>
        <v>5145072.5236</v>
      </c>
      <c r="D44" s="393">
        <f t="shared" ref="D44:F44" si="28">SUM(D35:D43)</f>
        <v>257650.98084999999</v>
      </c>
      <c r="E44" s="393">
        <f t="shared" si="28"/>
        <v>88.503478999999999</v>
      </c>
      <c r="F44" s="393">
        <f t="shared" si="28"/>
        <v>2779.5956504999999</v>
      </c>
      <c r="G44" s="393">
        <f t="shared" ref="G44" si="29">SUM(G35:G43)</f>
        <v>36.216837775479902</v>
      </c>
      <c r="H44" s="393">
        <f t="shared" ref="H44" si="30">SUM(H35:H43)</f>
        <v>16.260634555425</v>
      </c>
      <c r="I44" s="392">
        <f>SUM(I35:I43)</f>
        <v>5125188.7226999998</v>
      </c>
      <c r="J44" s="393">
        <f t="shared" ref="J44:N44" si="31">SUM(J35:J43)</f>
        <v>249150.98084999999</v>
      </c>
      <c r="K44" s="393">
        <f t="shared" si="31"/>
        <v>88.503478999999999</v>
      </c>
      <c r="L44" s="393">
        <f t="shared" si="31"/>
        <v>2567.0956504999999</v>
      </c>
      <c r="M44" s="393">
        <f t="shared" si="31"/>
        <v>39.349840146889001</v>
      </c>
      <c r="N44" s="393">
        <f t="shared" si="31"/>
        <v>15.017509555425001</v>
      </c>
      <c r="O44" s="392">
        <f>SUM(O35:O43)</f>
        <v>5272550.3670000006</v>
      </c>
      <c r="P44" s="393">
        <f t="shared" ref="P44:T44" si="32">SUM(P35:P43)</f>
        <v>343055.49585000001</v>
      </c>
      <c r="Q44" s="393">
        <f t="shared" si="32"/>
        <v>114.090604</v>
      </c>
      <c r="R44" s="393">
        <f t="shared" si="32"/>
        <v>1036.9456042500001</v>
      </c>
      <c r="S44" s="393">
        <f t="shared" si="32"/>
        <v>57.953930723014999</v>
      </c>
      <c r="T44" s="393">
        <f t="shared" si="32"/>
        <v>6.0661317848624998</v>
      </c>
      <c r="U44" s="392">
        <f>SUM(U35:U43)</f>
        <v>5402705.0364999995</v>
      </c>
      <c r="V44" s="393">
        <f t="shared" ref="V44:Z44" si="33">SUM(V35:V43)</f>
        <v>317555.49585000001</v>
      </c>
      <c r="W44" s="393">
        <f t="shared" si="33"/>
        <v>114.090604</v>
      </c>
      <c r="X44" s="393">
        <f t="shared" si="33"/>
        <v>1886.9456042500001</v>
      </c>
      <c r="Y44" s="393">
        <f t="shared" si="33"/>
        <v>56.542801299169803</v>
      </c>
      <c r="Z44" s="393">
        <f t="shared" si="33"/>
        <v>11.038631784862501</v>
      </c>
      <c r="AA44" s="392">
        <f>SUM(AA35:AA43)</f>
        <v>5402705.0364999995</v>
      </c>
      <c r="AB44" s="393">
        <f t="shared" ref="AB44:AF44" si="34">SUM(AB35:AB43)</f>
        <v>317555.49585000001</v>
      </c>
      <c r="AC44" s="393">
        <f t="shared" si="34"/>
        <v>114.090604</v>
      </c>
      <c r="AD44" s="393">
        <f t="shared" si="34"/>
        <v>1886.9456042500001</v>
      </c>
      <c r="AE44" s="393">
        <f t="shared" si="34"/>
        <v>56.542801299169803</v>
      </c>
      <c r="AF44" s="393">
        <f t="shared" si="34"/>
        <v>11.038631784862501</v>
      </c>
      <c r="AG44" s="392">
        <f>SUM(AG35:AG43)</f>
        <v>5402705.0364999995</v>
      </c>
      <c r="AH44" s="393">
        <f t="shared" ref="AH44:AL44" si="35">SUM(AH35:AH43)</f>
        <v>317555.49585000001</v>
      </c>
      <c r="AI44" s="393">
        <f t="shared" si="35"/>
        <v>114.090604</v>
      </c>
      <c r="AJ44" s="393">
        <f t="shared" si="35"/>
        <v>1886.9456042500001</v>
      </c>
      <c r="AK44" s="393">
        <f t="shared" si="35"/>
        <v>56.542801299169803</v>
      </c>
      <c r="AL44" s="393">
        <f t="shared" si="35"/>
        <v>11.038631784862501</v>
      </c>
      <c r="AM44" s="392">
        <f>SUM(AM35:AM43)</f>
        <v>5402705.0364999995</v>
      </c>
      <c r="AN44" s="393">
        <f t="shared" ref="AN44:AR44" si="36">SUM(AN35:AN43)</f>
        <v>317555.49585000001</v>
      </c>
      <c r="AO44" s="393">
        <f t="shared" si="36"/>
        <v>114.090604</v>
      </c>
      <c r="AP44" s="393">
        <f t="shared" si="36"/>
        <v>1886.9456042500001</v>
      </c>
      <c r="AQ44" s="393">
        <f t="shared" si="36"/>
        <v>56.542801299169803</v>
      </c>
      <c r="AR44" s="393">
        <f t="shared" si="36"/>
        <v>11.038631784862501</v>
      </c>
      <c r="AS44" s="392">
        <f>SUM(AS35:AS43)</f>
        <v>5402705.0364999995</v>
      </c>
      <c r="AT44" s="393">
        <f t="shared" ref="AT44:AX44" si="37">SUM(AT35:AT43)</f>
        <v>317555.49585000001</v>
      </c>
      <c r="AU44" s="393">
        <f t="shared" si="37"/>
        <v>114.090604</v>
      </c>
      <c r="AV44" s="393">
        <f t="shared" si="37"/>
        <v>1886.9456042500001</v>
      </c>
      <c r="AW44" s="393">
        <f t="shared" si="37"/>
        <v>56.542801299169803</v>
      </c>
      <c r="AX44" s="393">
        <f t="shared" si="37"/>
        <v>11.038631784862501</v>
      </c>
      <c r="AZ44" s="596" t="s">
        <v>515</v>
      </c>
      <c r="BB44" s="177"/>
      <c r="BC44" s="178"/>
      <c r="BD44" s="178"/>
      <c r="BE44" s="178"/>
    </row>
    <row r="45" spans="1:57" ht="17.100000000000001" customHeight="1" thickTop="1" thickBot="1">
      <c r="B45" s="199" t="s">
        <v>516</v>
      </c>
      <c r="C45" s="397">
        <v>191583.33235886501</v>
      </c>
      <c r="D45" s="328"/>
      <c r="E45" s="329"/>
      <c r="F45" s="330"/>
      <c r="G45" s="329"/>
      <c r="H45" s="329"/>
      <c r="I45" s="397">
        <v>195931.12032142101</v>
      </c>
      <c r="J45" s="328"/>
      <c r="K45" s="329"/>
      <c r="L45" s="330"/>
      <c r="M45" s="329"/>
      <c r="N45" s="329"/>
      <c r="O45" s="397">
        <v>224227.094135344</v>
      </c>
      <c r="P45" s="328"/>
      <c r="Q45" s="329"/>
      <c r="R45" s="330"/>
      <c r="S45" s="329"/>
      <c r="T45" s="329"/>
      <c r="U45" s="397">
        <v>228831.23955264199</v>
      </c>
      <c r="V45" s="328"/>
      <c r="W45" s="329"/>
      <c r="X45" s="330"/>
      <c r="Y45" s="329"/>
      <c r="Z45" s="329"/>
      <c r="AA45" s="397">
        <f>+U45</f>
        <v>228831.23955264199</v>
      </c>
      <c r="AB45" s="328"/>
      <c r="AC45" s="329"/>
      <c r="AD45" s="330"/>
      <c r="AE45" s="329"/>
      <c r="AF45" s="329"/>
      <c r="AG45" s="397">
        <f>+AA45</f>
        <v>228831.23955264199</v>
      </c>
      <c r="AH45" s="328"/>
      <c r="AI45" s="329"/>
      <c r="AJ45" s="330"/>
      <c r="AK45" s="329"/>
      <c r="AL45" s="329"/>
      <c r="AM45" s="397">
        <f>+AG45</f>
        <v>228831.23955264199</v>
      </c>
      <c r="AN45" s="328"/>
      <c r="AO45" s="329"/>
      <c r="AP45" s="330"/>
      <c r="AQ45" s="329"/>
      <c r="AR45" s="329"/>
      <c r="AS45" s="397">
        <f>+AM45</f>
        <v>228831.23955264199</v>
      </c>
      <c r="AT45" s="328"/>
      <c r="AU45" s="329"/>
      <c r="AV45" s="330"/>
      <c r="AW45" s="329"/>
      <c r="AX45" s="329"/>
      <c r="AZ45" s="711" t="s">
        <v>517</v>
      </c>
      <c r="BB45" s="177"/>
      <c r="BC45" s="178"/>
      <c r="BD45" s="180"/>
      <c r="BE45" s="178"/>
    </row>
    <row r="46" spans="1:57" ht="16.8" thickTop="1" thickBot="1">
      <c r="B46" s="199" t="s">
        <v>518</v>
      </c>
      <c r="C46" s="777">
        <v>3.7338310781443007E-2</v>
      </c>
      <c r="D46" s="328"/>
      <c r="E46" s="329"/>
      <c r="F46" s="330"/>
      <c r="G46" s="329"/>
      <c r="H46" s="329"/>
      <c r="I46" s="777">
        <v>3.8337827121685104E-2</v>
      </c>
      <c r="J46" s="328"/>
      <c r="K46" s="329"/>
      <c r="L46" s="330"/>
      <c r="M46" s="329"/>
      <c r="N46" s="329"/>
      <c r="O46" s="777">
        <v>4.264434070754812E-2</v>
      </c>
      <c r="P46" s="328"/>
      <c r="Q46" s="329"/>
      <c r="R46" s="330"/>
      <c r="S46" s="329"/>
      <c r="T46" s="329"/>
      <c r="U46" s="777">
        <v>4.2452190152335499E-2</v>
      </c>
      <c r="V46" s="328"/>
      <c r="W46" s="329"/>
      <c r="X46" s="330"/>
      <c r="Y46" s="329"/>
      <c r="Z46" s="329"/>
      <c r="AA46" s="777">
        <f t="shared" ref="AA46:AA47" si="38">+U46</f>
        <v>4.2452190152335499E-2</v>
      </c>
      <c r="AB46" s="328"/>
      <c r="AC46" s="329"/>
      <c r="AD46" s="330"/>
      <c r="AE46" s="329"/>
      <c r="AF46" s="329"/>
      <c r="AG46" s="777">
        <f t="shared" ref="AG46:AG47" si="39">+AA46</f>
        <v>4.2452190152335499E-2</v>
      </c>
      <c r="AH46" s="328"/>
      <c r="AI46" s="329"/>
      <c r="AJ46" s="330"/>
      <c r="AK46" s="329"/>
      <c r="AL46" s="329"/>
      <c r="AM46" s="777">
        <f t="shared" ref="AM46:AM47" si="40">+AG46</f>
        <v>4.2452190152335499E-2</v>
      </c>
      <c r="AN46" s="328"/>
      <c r="AO46" s="329"/>
      <c r="AP46" s="330"/>
      <c r="AQ46" s="329"/>
      <c r="AR46" s="329"/>
      <c r="AS46" s="777">
        <f t="shared" ref="AS46:AS47" si="41">+AM46</f>
        <v>4.2452190152335499E-2</v>
      </c>
      <c r="AT46" s="328"/>
      <c r="AU46" s="329"/>
      <c r="AV46" s="330"/>
      <c r="AW46" s="329"/>
      <c r="AX46" s="329"/>
      <c r="AZ46" s="1286" t="s">
        <v>519</v>
      </c>
      <c r="BB46" s="177"/>
      <c r="BC46" s="178"/>
      <c r="BD46" s="180"/>
      <c r="BE46" s="178"/>
    </row>
    <row r="47" spans="1:57" ht="16.8" thickTop="1" thickBot="1">
      <c r="B47" s="199" t="s">
        <v>520</v>
      </c>
      <c r="C47" s="777">
        <v>3.7338310781443007E-2</v>
      </c>
      <c r="D47" s="328"/>
      <c r="E47" s="329"/>
      <c r="F47" s="330"/>
      <c r="G47" s="329"/>
      <c r="H47" s="329"/>
      <c r="I47" s="777">
        <v>3.8337827121685104E-2</v>
      </c>
      <c r="J47" s="328"/>
      <c r="K47" s="329"/>
      <c r="L47" s="330"/>
      <c r="M47" s="329"/>
      <c r="N47" s="329"/>
      <c r="O47" s="777">
        <v>4.264434070754812E-2</v>
      </c>
      <c r="P47" s="328"/>
      <c r="Q47" s="329"/>
      <c r="R47" s="330"/>
      <c r="S47" s="329"/>
      <c r="T47" s="329"/>
      <c r="U47" s="777">
        <v>4.2452190152335499E-2</v>
      </c>
      <c r="V47" s="328"/>
      <c r="W47" s="329"/>
      <c r="X47" s="330"/>
      <c r="Y47" s="329"/>
      <c r="Z47" s="329"/>
      <c r="AA47" s="777">
        <f t="shared" si="38"/>
        <v>4.2452190152335499E-2</v>
      </c>
      <c r="AB47" s="328"/>
      <c r="AC47" s="329"/>
      <c r="AD47" s="330"/>
      <c r="AE47" s="329"/>
      <c r="AF47" s="329"/>
      <c r="AG47" s="777">
        <f t="shared" si="39"/>
        <v>4.2452190152335499E-2</v>
      </c>
      <c r="AH47" s="328"/>
      <c r="AI47" s="329"/>
      <c r="AJ47" s="330"/>
      <c r="AK47" s="329"/>
      <c r="AL47" s="329"/>
      <c r="AM47" s="777">
        <f t="shared" si="40"/>
        <v>4.2452190152335499E-2</v>
      </c>
      <c r="AN47" s="328"/>
      <c r="AO47" s="329"/>
      <c r="AP47" s="330"/>
      <c r="AQ47" s="329"/>
      <c r="AR47" s="329"/>
      <c r="AS47" s="777">
        <f t="shared" si="41"/>
        <v>4.2452190152335499E-2</v>
      </c>
      <c r="AT47" s="328"/>
      <c r="AU47" s="329"/>
      <c r="AV47" s="330"/>
      <c r="AW47" s="329"/>
      <c r="AX47" s="329"/>
      <c r="AZ47" s="1287"/>
      <c r="BB47" s="177"/>
      <c r="BC47" s="178"/>
      <c r="BD47" s="180"/>
      <c r="BE47" s="178"/>
    </row>
    <row r="48" spans="1:57" ht="31.5" customHeight="1" thickTop="1" thickBot="1">
      <c r="B48" s="447" t="s">
        <v>521</v>
      </c>
      <c r="C48" s="448"/>
      <c r="D48" s="449"/>
      <c r="E48" s="449"/>
      <c r="F48" s="450"/>
      <c r="G48" s="449"/>
      <c r="H48" s="449"/>
      <c r="I48" s="448"/>
      <c r="J48" s="449"/>
      <c r="K48" s="449"/>
      <c r="L48" s="450"/>
      <c r="M48" s="449"/>
      <c r="N48" s="449"/>
      <c r="O48" s="448"/>
      <c r="P48" s="449"/>
      <c r="Q48" s="449"/>
      <c r="R48" s="450"/>
      <c r="S48" s="449"/>
      <c r="T48" s="449"/>
      <c r="U48" s="448"/>
      <c r="V48" s="449"/>
      <c r="W48" s="449"/>
      <c r="X48" s="450"/>
      <c r="Y48" s="449"/>
      <c r="Z48" s="449"/>
      <c r="AA48" s="448"/>
      <c r="AB48" s="449"/>
      <c r="AC48" s="449"/>
      <c r="AD48" s="450"/>
      <c r="AE48" s="449"/>
      <c r="AF48" s="449"/>
      <c r="AG48" s="448"/>
      <c r="AH48" s="449"/>
      <c r="AI48" s="449"/>
      <c r="AJ48" s="450"/>
      <c r="AK48" s="449"/>
      <c r="AL48" s="449"/>
      <c r="AM48" s="448"/>
      <c r="AN48" s="449"/>
      <c r="AO48" s="449"/>
      <c r="AP48" s="450"/>
      <c r="AQ48" s="449"/>
      <c r="AR48" s="449"/>
      <c r="AS48" s="448"/>
      <c r="AT48" s="449"/>
      <c r="AU48" s="449"/>
      <c r="AV48" s="450"/>
      <c r="AW48" s="449"/>
      <c r="AX48" s="449"/>
      <c r="AZ48" s="390"/>
      <c r="BB48" s="391"/>
    </row>
    <row r="49" spans="1:57" ht="16.5" customHeight="1" thickTop="1" thickBot="1">
      <c r="B49" s="175" t="s">
        <v>17</v>
      </c>
      <c r="C49" s="248">
        <f>SUMIF('4.1 Program Budget - 2024-2027'!$G:$G,$B49,'4.1 Program Budget - 2024-2027'!$S:$S)</f>
        <v>20695461.289942041</v>
      </c>
      <c r="D49" s="246">
        <f>SUMIF('4.1 Program Budget - 2024-2027'!$G:$G,$B49,'4.1 Program Budget - 2024-2027'!W:W)</f>
        <v>57400371.946560189</v>
      </c>
      <c r="E49" s="246">
        <f>SUMIF('4.1 Program Budget - 2024-2027'!$G:$G,$B49,'4.1 Program Budget - 2024-2027'!X:X)</f>
        <v>11111.95110107427</v>
      </c>
      <c r="F49" s="246">
        <f>SUMIF('4.1 Program Budget - 2024-2027'!$G:$G,$B49,'4.1 Program Budget - 2024-2027'!Y:Y)</f>
        <v>1847590.1783860056</v>
      </c>
      <c r="G49" s="246">
        <f>SUMIF('4.1 Program Budget - 2024-2027'!$G:$G,$B49,'4.1 Program Budget - 2024-2027'!Z:Z)</f>
        <v>9821.0068571301508</v>
      </c>
      <c r="H49" s="246">
        <f>SUMIF('4.1 Program Budget - 2024-2027'!$G:$G,$B49,'4.1 Program Budget - 2024-2027'!AA:AA)</f>
        <v>11512.136088218916</v>
      </c>
      <c r="I49" s="248">
        <f>SUMIF('4.1 Program Budget - 2024-2027'!$G:$G,$B49,'4.1 Program Budget - 2024-2027'!$AK:$AK)</f>
        <v>22255665.396174606</v>
      </c>
      <c r="J49" s="1175">
        <f>SUMIF('4.1 Program Budget - 2024-2027'!$G:$G,$B49,'4.1 Program Budget - 2024-2027'!AO:AO)</f>
        <v>56537988.860228755</v>
      </c>
      <c r="K49" s="1175">
        <f>SUMIF('4.1 Program Budget - 2024-2027'!$G:$G,$B49,'4.1 Program Budget - 2024-2027'!AP:AP)</f>
        <v>10805.736579350005</v>
      </c>
      <c r="L49" s="1175">
        <f>SUMIF('4.1 Program Budget - 2024-2027'!$G:$G,$B49,'4.1 Program Budget - 2024-2027'!AQ:AQ)</f>
        <v>2141695.9669009037</v>
      </c>
      <c r="M49" s="246">
        <f>SUMIF('4.1 Program Budget - 2024-2027'!$G:$G,$B49,'4.1 Program Budget - 2024-2027'!AR:AR)</f>
        <v>10928.433431627296</v>
      </c>
      <c r="N49" s="246">
        <f>SUMIF('4.1 Program Budget - 2024-2027'!$G:$G,$B49,'4.1 Program Budget - 2024-2027'!AS:AS)</f>
        <v>13232.654951031072</v>
      </c>
      <c r="O49" s="248">
        <f>SUMIF('4.1 Program Budget - 2024-2027'!$G:$G,$B49,'4.1 Program Budget - 2024-2027'!$BC:$BC)</f>
        <v>21993217.137071241</v>
      </c>
      <c r="P49" s="1175">
        <f>SUMIF('4.1 Program Budget - 2024-2027'!$G:$G,$B49,'4.1 Program Budget - 2024-2027'!BG:BG)</f>
        <v>57035372.343643405</v>
      </c>
      <c r="Q49" s="1175">
        <f>SUMIF('4.1 Program Budget - 2024-2027'!$G:$G,$B49,'4.1 Program Budget - 2024-2027'!BH:BH)</f>
        <v>11016.69232103234</v>
      </c>
      <c r="R49" s="1175">
        <f>SUMIF('4.1 Program Budget - 2024-2027'!$G:$G,$B49,'4.1 Program Budget - 2024-2027'!BI:BI)</f>
        <v>1941445.3153887307</v>
      </c>
      <c r="S49" s="246">
        <f>SUMIF('4.1 Program Budget - 2024-2027'!$G:$G,$B49,'4.1 Program Budget - 2024-2027'!BJ:BJ)</f>
        <v>11350.579729427978</v>
      </c>
      <c r="T49" s="246">
        <f>SUMIF('4.1 Program Budget - 2024-2027'!$G:$G,$B49,'4.1 Program Budget - 2024-2027'!BK:BK)</f>
        <v>12061.177267645264</v>
      </c>
      <c r="U49" s="248">
        <f>SUMIF('4.1 Program Budget - 2024-2027'!$G:$G,$B49,'4.1 Program Budget - 2024-2027'!$BU:$BU)</f>
        <v>22833628.525439542</v>
      </c>
      <c r="V49" s="1175">
        <f>SUMIF('4.1 Program Budget - 2024-2027'!$G:$G,$B49,'4.1 Program Budget - 2024-2027'!BY:BY)</f>
        <v>57671441.914316304</v>
      </c>
      <c r="W49" s="1175">
        <f>SUMIF('4.1 Program Budget - 2024-2027'!$G:$G,$B49,'4.1 Program Budget - 2024-2027'!BZ:BZ)</f>
        <v>11201.237243008978</v>
      </c>
      <c r="X49" s="1175">
        <f>SUMIF('4.1 Program Budget - 2024-2027'!$G:$G,$B49,'4.1 Program Budget - 2024-2027'!CA:CA)</f>
        <v>1942978.0978031582</v>
      </c>
      <c r="Y49" s="246">
        <f>SUMIF('4.1 Program Budget - 2024-2027'!$G:$G,$B49,'4.1 Program Budget - 2024-2027'!CB:CB)</f>
        <v>12247.853110000879</v>
      </c>
      <c r="Z49" s="246">
        <f>SUMIF('4.1 Program Budget - 2024-2027'!$G:$G,$B49,'4.1 Program Budget - 2024-2027'!CC:CC)</f>
        <v>12070.144044769662</v>
      </c>
      <c r="AA49" s="248">
        <f t="shared" ref="AA49:AA57" si="42">+AA7+AA21+AA35</f>
        <v>22833628.525439538</v>
      </c>
      <c r="AB49" s="710">
        <f t="shared" ref="AB49:AD49" si="43">+AB7+AB21+AB35</f>
        <v>57671441.914316304</v>
      </c>
      <c r="AC49" s="710">
        <f t="shared" si="43"/>
        <v>11201.237243008978</v>
      </c>
      <c r="AD49" s="710">
        <f t="shared" si="43"/>
        <v>1942978.097803158</v>
      </c>
      <c r="AE49" s="710">
        <f t="shared" ref="AE49:AF49" si="44">+AE7+AE21+AE35</f>
        <v>12247.853110000879</v>
      </c>
      <c r="AF49" s="710">
        <f t="shared" si="44"/>
        <v>12070.14404476966</v>
      </c>
      <c r="AG49" s="248">
        <f>+AG7+AG21+AG35</f>
        <v>22833628.525439538</v>
      </c>
      <c r="AH49" s="710">
        <f t="shared" ref="AH49:AJ49" si="45">+AH7+AH21+AH35</f>
        <v>57671441.914316304</v>
      </c>
      <c r="AI49" s="710">
        <f t="shared" si="45"/>
        <v>11201.237243008978</v>
      </c>
      <c r="AJ49" s="710">
        <f t="shared" si="45"/>
        <v>1942978.097803158</v>
      </c>
      <c r="AK49" s="710">
        <f t="shared" ref="AK49:AL49" si="46">+AK7+AK21+AK35</f>
        <v>12247.853110000879</v>
      </c>
      <c r="AL49" s="710">
        <f t="shared" si="46"/>
        <v>12070.14404476966</v>
      </c>
      <c r="AM49" s="248">
        <f t="shared" ref="AM49:AM57" si="47">+AM7+AM21+AM35</f>
        <v>22833628.525439538</v>
      </c>
      <c r="AN49" s="1175">
        <f t="shared" ref="AN49:AP49" si="48">+AN7+AN21+AN35</f>
        <v>57671441.914316304</v>
      </c>
      <c r="AO49" s="1175">
        <f t="shared" si="48"/>
        <v>11201.237243008978</v>
      </c>
      <c r="AP49" s="1175">
        <f t="shared" si="48"/>
        <v>1942978.097803158</v>
      </c>
      <c r="AQ49" s="1175">
        <f t="shared" ref="AQ49:AR49" si="49">+AQ7+AQ21+AQ35</f>
        <v>12247.853110000879</v>
      </c>
      <c r="AR49" s="1175">
        <f t="shared" si="49"/>
        <v>12070.14404476966</v>
      </c>
      <c r="AS49" s="248">
        <f t="shared" ref="AS49:AS57" si="50">+AS7+AS21+AS35</f>
        <v>22833628.525439538</v>
      </c>
      <c r="AT49" s="1175">
        <f t="shared" ref="AT49:AV49" si="51">+AT7+AT21+AT35</f>
        <v>57671441.914316304</v>
      </c>
      <c r="AU49" s="1175">
        <f t="shared" si="51"/>
        <v>11201.237243008978</v>
      </c>
      <c r="AV49" s="1175">
        <f t="shared" si="51"/>
        <v>1942978.097803158</v>
      </c>
      <c r="AW49" s="1175">
        <f t="shared" ref="AW49:AX49" si="52">+AW7+AW21+AW35</f>
        <v>12247.853110000879</v>
      </c>
      <c r="AX49" s="1175">
        <f t="shared" si="52"/>
        <v>12070.14404476966</v>
      </c>
      <c r="AZ49" s="176" t="s">
        <v>512</v>
      </c>
    </row>
    <row r="50" spans="1:57" ht="16.8" thickTop="1" thickBot="1">
      <c r="B50" s="175" t="s">
        <v>22</v>
      </c>
      <c r="C50" s="248">
        <f>SUMIF('4.1 Program Budget - 2024-2027'!$G:$G,$B50,'4.1 Program Budget - 2024-2027'!$S:$S)</f>
        <v>22654759.50698474</v>
      </c>
      <c r="D50" s="246">
        <f>SUMIF('4.1 Program Budget - 2024-2027'!$G:$G,$B50,'4.1 Program Budget - 2024-2027'!W:W)</f>
        <v>24563577.069051806</v>
      </c>
      <c r="E50" s="246">
        <f>SUMIF('4.1 Program Budget - 2024-2027'!$G:$G,$B50,'4.1 Program Budget - 2024-2027'!X:X)</f>
        <v>2613.4958014794483</v>
      </c>
      <c r="F50" s="246">
        <f>SUMIF('4.1 Program Budget - 2024-2027'!$G:$G,$B50,'4.1 Program Budget - 2024-2027'!Y:Y)</f>
        <v>851482.68751969188</v>
      </c>
      <c r="G50" s="246">
        <f>SUMIF('4.1 Program Budget - 2024-2027'!$G:$G,$B50,'4.1 Program Budget - 2024-2027'!Z:Z)</f>
        <v>3527.3901660141955</v>
      </c>
      <c r="H50" s="246">
        <f>SUMIF('4.1 Program Budget - 2024-2027'!$G:$G,$B50,'4.1 Program Budget - 2024-2027'!AA:AA)</f>
        <v>5030.1590468525064</v>
      </c>
      <c r="I50" s="248">
        <f>SUMIF('4.1 Program Budget - 2024-2027'!$G:$G,$B50,'4.1 Program Budget - 2024-2027'!$AK:$AK)</f>
        <v>24389795.277400851</v>
      </c>
      <c r="J50" s="1175">
        <f>SUMIF('4.1 Program Budget - 2024-2027'!$G:$G,$B50,'4.1 Program Budget - 2024-2027'!AO:AO)</f>
        <v>34969526.782265328</v>
      </c>
      <c r="K50" s="1175">
        <f>SUMIF('4.1 Program Budget - 2024-2027'!$G:$G,$B50,'4.1 Program Budget - 2024-2027'!AP:AP)</f>
        <v>4223.9270179908817</v>
      </c>
      <c r="L50" s="1175">
        <f>SUMIF('4.1 Program Budget - 2024-2027'!$G:$G,$B50,'4.1 Program Budget - 2024-2027'!AQ:AQ)</f>
        <v>716317.11897761899</v>
      </c>
      <c r="M50" s="246">
        <f>SUMIF('4.1 Program Budget - 2024-2027'!$G:$G,$B50,'4.1 Program Budget - 2024-2027'!AR:AR)</f>
        <v>4977.5623458395057</v>
      </c>
      <c r="N50" s="246">
        <f>SUMIF('4.1 Program Budget - 2024-2027'!$G:$G,$B50,'4.1 Program Budget - 2024-2027'!AS:AS)</f>
        <v>4246.1927778337413</v>
      </c>
      <c r="O50" s="248">
        <f>SUMIF('4.1 Program Budget - 2024-2027'!$G:$G,$B50,'4.1 Program Budget - 2024-2027'!$BC:$BC)</f>
        <v>25322101.374545734</v>
      </c>
      <c r="P50" s="1175">
        <f>SUMIF('4.1 Program Budget - 2024-2027'!$G:$G,$B50,'4.1 Program Budget - 2024-2027'!BG:BG)</f>
        <v>35903927.568044461</v>
      </c>
      <c r="Q50" s="1175">
        <f>SUMIF('4.1 Program Budget - 2024-2027'!$G:$G,$B50,'4.1 Program Budget - 2024-2027'!BH:BH)</f>
        <v>4125.0377977793523</v>
      </c>
      <c r="R50" s="1175">
        <f>SUMIF('4.1 Program Budget - 2024-2027'!$G:$G,$B50,'4.1 Program Budget - 2024-2027'!BI:BI)</f>
        <v>603941.91321243416</v>
      </c>
      <c r="S50" s="246">
        <f>SUMIF('4.1 Program Budget - 2024-2027'!$G:$G,$B50,'4.1 Program Budget - 2024-2027'!BJ:BJ)</f>
        <v>5376.4371706085303</v>
      </c>
      <c r="T50" s="246">
        <f>SUMIF('4.1 Program Budget - 2024-2027'!$G:$G,$B50,'4.1 Program Budget - 2024-2027'!BK:BK)</f>
        <v>3566.0087091280348</v>
      </c>
      <c r="U50" s="248">
        <f>SUMIF('4.1 Program Budget - 2024-2027'!$G:$G,$B50,'4.1 Program Budget - 2024-2027'!$BU:$BU)</f>
        <v>26576147.091737088</v>
      </c>
      <c r="V50" s="1175">
        <f>SUMIF('4.1 Program Budget - 2024-2027'!$G:$G,$B50,'4.1 Program Budget - 2024-2027'!BY:BY)</f>
        <v>38380871.478216633</v>
      </c>
      <c r="W50" s="1175">
        <f>SUMIF('4.1 Program Budget - 2024-2027'!$G:$G,$B50,'4.1 Program Budget - 2024-2027'!BZ:BZ)</f>
        <v>4530.6930538504093</v>
      </c>
      <c r="X50" s="1175">
        <f>SUMIF('4.1 Program Budget - 2024-2027'!$G:$G,$B50,'4.1 Program Budget - 2024-2027'!CA:CA)</f>
        <v>847776.12700120301</v>
      </c>
      <c r="Y50" s="246">
        <f>SUMIF('4.1 Program Budget - 2024-2027'!$G:$G,$B50,'4.1 Program Budget - 2024-2027'!CB:CB)</f>
        <v>6368.5298539699179</v>
      </c>
      <c r="Z50" s="246">
        <f>SUMIF('4.1 Program Budget - 2024-2027'!$G:$G,$B50,'4.1 Program Budget - 2024-2027'!CC:CC)</f>
        <v>4987.0995276222675</v>
      </c>
      <c r="AA50" s="248">
        <f t="shared" si="42"/>
        <v>26576147.091737092</v>
      </c>
      <c r="AB50" s="710">
        <f t="shared" ref="AB50:AD57" si="53">+AB8+AB22+AB36</f>
        <v>38380871.478216626</v>
      </c>
      <c r="AC50" s="710">
        <f t="shared" si="53"/>
        <v>4530.6930538504093</v>
      </c>
      <c r="AD50" s="710">
        <f t="shared" si="53"/>
        <v>847776.12700120313</v>
      </c>
      <c r="AE50" s="710">
        <f t="shared" ref="AE50:AF50" si="54">+AE8+AE22+AE36</f>
        <v>6368.529853969917</v>
      </c>
      <c r="AF50" s="710">
        <f t="shared" si="54"/>
        <v>4987.0995276222675</v>
      </c>
      <c r="AG50" s="248">
        <f t="shared" ref="AG50:AJ50" si="55">+AG8+AG22+AG36</f>
        <v>26576147.091737092</v>
      </c>
      <c r="AH50" s="710">
        <f t="shared" si="55"/>
        <v>38380871.478216626</v>
      </c>
      <c r="AI50" s="710">
        <f t="shared" si="55"/>
        <v>4530.6930538504093</v>
      </c>
      <c r="AJ50" s="710">
        <f t="shared" si="55"/>
        <v>847776.12700120313</v>
      </c>
      <c r="AK50" s="710">
        <f t="shared" ref="AK50:AL50" si="56">+AK8+AK22+AK36</f>
        <v>6368.529853969917</v>
      </c>
      <c r="AL50" s="710">
        <f t="shared" si="56"/>
        <v>4987.0995276222675</v>
      </c>
      <c r="AM50" s="248">
        <f t="shared" si="47"/>
        <v>26576147.091737092</v>
      </c>
      <c r="AN50" s="1175">
        <f t="shared" ref="AN50:AP57" si="57">+AN8+AN22+AN36</f>
        <v>38380871.478216626</v>
      </c>
      <c r="AO50" s="1175">
        <f t="shared" si="57"/>
        <v>4530.6930538504093</v>
      </c>
      <c r="AP50" s="1175">
        <f t="shared" si="57"/>
        <v>847776.12700120313</v>
      </c>
      <c r="AQ50" s="1175">
        <f t="shared" ref="AQ50:AR50" si="58">+AQ8+AQ22+AQ36</f>
        <v>6368.529853969917</v>
      </c>
      <c r="AR50" s="1175">
        <f t="shared" si="58"/>
        <v>4987.0995276222675</v>
      </c>
      <c r="AS50" s="248">
        <f t="shared" si="50"/>
        <v>26576147.091737092</v>
      </c>
      <c r="AT50" s="1175">
        <f t="shared" ref="AT50:AV57" si="59">+AT8+AT22+AT36</f>
        <v>38380871.478216626</v>
      </c>
      <c r="AU50" s="1175">
        <f t="shared" si="59"/>
        <v>4530.6930538504093</v>
      </c>
      <c r="AV50" s="1175">
        <f t="shared" si="59"/>
        <v>847776.12700120313</v>
      </c>
      <c r="AW50" s="1175">
        <f t="shared" ref="AW50:AX50" si="60">+AW8+AW22+AW36</f>
        <v>6368.529853969917</v>
      </c>
      <c r="AX50" s="1175">
        <f t="shared" si="60"/>
        <v>4987.0995276222675</v>
      </c>
      <c r="AZ50" s="176" t="s">
        <v>513</v>
      </c>
      <c r="BB50" s="177"/>
      <c r="BC50" s="178"/>
      <c r="BD50" s="178"/>
      <c r="BE50" s="178"/>
    </row>
    <row r="51" spans="1:57" ht="16.8" thickTop="1" thickBot="1">
      <c r="B51" s="175" t="s">
        <v>25</v>
      </c>
      <c r="C51" s="248">
        <f>SUMIF('4.1 Program Budget - 2024-2027'!$G:$G,$B51,'4.1 Program Budget - 2024-2027'!$S:$S)</f>
        <v>5971777.4483912038</v>
      </c>
      <c r="D51" s="246">
        <f>SUMIF('4.1 Program Budget - 2024-2027'!$G:$G,$B51,'4.1 Program Budget - 2024-2027'!W:W)</f>
        <v>12905084.844348431</v>
      </c>
      <c r="E51" s="246">
        <f>SUMIF('4.1 Program Budget - 2024-2027'!$G:$G,$B51,'4.1 Program Budget - 2024-2027'!X:X)</f>
        <v>2257.3302574027994</v>
      </c>
      <c r="F51" s="246">
        <f>SUMIF('4.1 Program Budget - 2024-2027'!$G:$G,$B51,'4.1 Program Budget - 2024-2027'!Y:Y)</f>
        <v>333051.44783971523</v>
      </c>
      <c r="G51" s="246">
        <f>SUMIF('4.1 Program Budget - 2024-2027'!$G:$G,$B51,'4.1 Program Budget - 2024-2027'!Z:Z)</f>
        <v>1331.3265451854218</v>
      </c>
      <c r="H51" s="246">
        <f>SUMIF('4.1 Program Budget - 2024-2027'!$G:$G,$B51,'4.1 Program Budget - 2024-2027'!AA:AA)</f>
        <v>1948.3509698623341</v>
      </c>
      <c r="I51" s="248">
        <f>SUMIF('4.1 Program Budget - 2024-2027'!$G:$G,$B51,'4.1 Program Budget - 2024-2027'!$AK:$AK)</f>
        <v>5861935.2788966633</v>
      </c>
      <c r="J51" s="1175">
        <f>SUMIF('4.1 Program Budget - 2024-2027'!$G:$G,$B51,'4.1 Program Budget - 2024-2027'!AO:AO)</f>
        <v>11682954.254028663</v>
      </c>
      <c r="K51" s="1175">
        <f>SUMIF('4.1 Program Budget - 2024-2027'!$G:$G,$B51,'4.1 Program Budget - 2024-2027'!AP:AP)</f>
        <v>1267.1767771673562</v>
      </c>
      <c r="L51" s="1175">
        <f>SUMIF('4.1 Program Budget - 2024-2027'!$G:$G,$B51,'4.1 Program Budget - 2024-2027'!AQ:AQ)</f>
        <v>382709.49923325615</v>
      </c>
      <c r="M51" s="246">
        <f>SUMIF('4.1 Program Budget - 2024-2027'!$G:$G,$B51,'4.1 Program Budget - 2024-2027'!AR:AR)</f>
        <v>1479.4094002798254</v>
      </c>
      <c r="N51" s="246">
        <f>SUMIF('4.1 Program Budget - 2024-2027'!$G:$G,$B51,'4.1 Program Budget - 2024-2027'!AS:AS)</f>
        <v>2238.8505705145481</v>
      </c>
      <c r="O51" s="248">
        <f>SUMIF('4.1 Program Budget - 2024-2027'!$G:$G,$B51,'4.1 Program Budget - 2024-2027'!$BC:$BC)</f>
        <v>5711917.4375475226</v>
      </c>
      <c r="P51" s="1175">
        <f>SUMIF('4.1 Program Budget - 2024-2027'!$G:$G,$B51,'4.1 Program Budget - 2024-2027'!BG:BG)</f>
        <v>10657916.200692849</v>
      </c>
      <c r="Q51" s="1175">
        <f>SUMIF('4.1 Program Budget - 2024-2027'!$G:$G,$B51,'4.1 Program Budget - 2024-2027'!BH:BH)</f>
        <v>1078.5858082803279</v>
      </c>
      <c r="R51" s="1175">
        <f>SUMIF('4.1 Program Budget - 2024-2027'!$G:$G,$B51,'4.1 Program Budget - 2024-2027'!BI:BI)</f>
        <v>346070.77025617199</v>
      </c>
      <c r="S51" s="246">
        <f>SUMIF('4.1 Program Budget - 2024-2027'!$G:$G,$B51,'4.1 Program Budget - 2024-2027'!BJ:BJ)</f>
        <v>1428.8134817898431</v>
      </c>
      <c r="T51" s="246">
        <f>SUMIF('4.1 Program Budget - 2024-2027'!$G:$G,$B51,'4.1 Program Budget - 2024-2027'!BK:BK)</f>
        <v>2024.5140059986061</v>
      </c>
      <c r="U51" s="248">
        <f>SUMIF('4.1 Program Budget - 2024-2027'!$G:$G,$B51,'4.1 Program Budget - 2024-2027'!$BU:$BU)</f>
        <v>5629324.3194574947</v>
      </c>
      <c r="V51" s="1175">
        <f>SUMIF('4.1 Program Budget - 2024-2027'!$G:$G,$B51,'4.1 Program Budget - 2024-2027'!BY:BY)</f>
        <v>9070182.4539920427</v>
      </c>
      <c r="W51" s="1175">
        <f>SUMIF('4.1 Program Budget - 2024-2027'!$G:$G,$B51,'4.1 Program Budget - 2024-2027'!BZ:BZ)</f>
        <v>980.98540621612153</v>
      </c>
      <c r="X51" s="1175">
        <f>SUMIF('4.1 Program Budget - 2024-2027'!$G:$G,$B51,'4.1 Program Budget - 2024-2027'!CA:CA)</f>
        <v>312068.8036721854</v>
      </c>
      <c r="Y51" s="246">
        <f>SUMIF('4.1 Program Budget - 2024-2027'!$G:$G,$B51,'4.1 Program Budget - 2024-2027'!CB:CB)</f>
        <v>1389.6774022039963</v>
      </c>
      <c r="Z51" s="246">
        <f>SUMIF('4.1 Program Budget - 2024-2027'!$G:$G,$B51,'4.1 Program Budget - 2024-2027'!CC:CC)</f>
        <v>1825.6025014822844</v>
      </c>
      <c r="AA51" s="248">
        <f t="shared" si="42"/>
        <v>5629324.3194574947</v>
      </c>
      <c r="AB51" s="710">
        <f t="shared" si="53"/>
        <v>9070182.4539920427</v>
      </c>
      <c r="AC51" s="710">
        <f t="shared" si="53"/>
        <v>980.98540621612153</v>
      </c>
      <c r="AD51" s="710">
        <f t="shared" si="53"/>
        <v>312068.80367218534</v>
      </c>
      <c r="AE51" s="710">
        <f t="shared" ref="AE51:AF51" si="61">+AE9+AE23+AE37</f>
        <v>1389.6774022039961</v>
      </c>
      <c r="AF51" s="710">
        <f t="shared" si="61"/>
        <v>1825.6025014822844</v>
      </c>
      <c r="AG51" s="248">
        <f t="shared" ref="AG51:AJ51" si="62">+AG9+AG23+AG37</f>
        <v>5629324.3194574947</v>
      </c>
      <c r="AH51" s="710">
        <f t="shared" si="62"/>
        <v>9070182.4539920427</v>
      </c>
      <c r="AI51" s="710">
        <f t="shared" si="62"/>
        <v>980.98540621612153</v>
      </c>
      <c r="AJ51" s="710">
        <f t="shared" si="62"/>
        <v>312068.80367218534</v>
      </c>
      <c r="AK51" s="710">
        <f t="shared" ref="AK51:AL51" si="63">+AK9+AK23+AK37</f>
        <v>1389.6774022039961</v>
      </c>
      <c r="AL51" s="710">
        <f t="shared" si="63"/>
        <v>1825.6025014822844</v>
      </c>
      <c r="AM51" s="248">
        <f t="shared" si="47"/>
        <v>5629324.3194574947</v>
      </c>
      <c r="AN51" s="1175">
        <f t="shared" si="57"/>
        <v>9070182.4539920427</v>
      </c>
      <c r="AO51" s="1175">
        <f t="shared" si="57"/>
        <v>980.98540621612153</v>
      </c>
      <c r="AP51" s="1175">
        <f t="shared" si="57"/>
        <v>312068.80367218534</v>
      </c>
      <c r="AQ51" s="1175">
        <f t="shared" ref="AQ51:AR51" si="64">+AQ9+AQ23+AQ37</f>
        <v>1389.6774022039961</v>
      </c>
      <c r="AR51" s="1175">
        <f t="shared" si="64"/>
        <v>1825.6025014822844</v>
      </c>
      <c r="AS51" s="248">
        <f t="shared" si="50"/>
        <v>5629324.3194574947</v>
      </c>
      <c r="AT51" s="1175">
        <f t="shared" si="59"/>
        <v>9070182.4539920427</v>
      </c>
      <c r="AU51" s="1175">
        <f t="shared" si="59"/>
        <v>980.98540621612153</v>
      </c>
      <c r="AV51" s="1175">
        <f t="shared" si="59"/>
        <v>312068.80367218534</v>
      </c>
      <c r="AW51" s="1175">
        <f t="shared" ref="AW51:AX51" si="65">+AW9+AW23+AW37</f>
        <v>1389.6774022039961</v>
      </c>
      <c r="AX51" s="1175">
        <f t="shared" si="65"/>
        <v>1825.6025014822844</v>
      </c>
      <c r="AZ51" s="176"/>
      <c r="BB51" s="177"/>
      <c r="BC51" s="178"/>
      <c r="BD51" s="178"/>
      <c r="BE51" s="178"/>
    </row>
    <row r="52" spans="1:57" ht="16.8" thickTop="1" thickBot="1">
      <c r="B52" s="175" t="s">
        <v>27</v>
      </c>
      <c r="C52" s="248">
        <f>SUMIF('4.1 Program Budget - 2024-2027'!$G:$G,$B52,'4.1 Program Budget - 2024-2027'!$S:$S)</f>
        <v>1070737.8562970241</v>
      </c>
      <c r="D52" s="246">
        <f>SUMIF('4.1 Program Budget - 2024-2027'!$G:$G,$B52,'4.1 Program Budget - 2024-2027'!W:W)</f>
        <v>980263.93665566691</v>
      </c>
      <c r="E52" s="246">
        <f>SUMIF('4.1 Program Budget - 2024-2027'!$G:$G,$B52,'4.1 Program Budget - 2024-2027'!X:X)</f>
        <v>202.16032180938834</v>
      </c>
      <c r="F52" s="246">
        <f>SUMIF('4.1 Program Budget - 2024-2027'!$G:$G,$B52,'4.1 Program Budget - 2024-2027'!Y:Y)</f>
        <v>38827.538161608842</v>
      </c>
      <c r="G52" s="246">
        <f>SUMIF('4.1 Program Budget - 2024-2027'!$G:$G,$B52,'4.1 Program Budget - 2024-2027'!Z:Z)</f>
        <v>128.79321272636801</v>
      </c>
      <c r="H52" s="246">
        <f>SUMIF('4.1 Program Budget - 2024-2027'!$G:$G,$B52,'4.1 Program Budget - 2024-2027'!AA:AA)</f>
        <v>227.14109824541171</v>
      </c>
      <c r="I52" s="248">
        <f>SUMIF('4.1 Program Budget - 2024-2027'!$G:$G,$B52,'4.1 Program Budget - 2024-2027'!$AK:$AK)</f>
        <v>1174677.4170309582</v>
      </c>
      <c r="J52" s="1175">
        <f>SUMIF('4.1 Program Budget - 2024-2027'!$G:$G,$B52,'4.1 Program Budget - 2024-2027'!AO:AO)</f>
        <v>1116335.524415923</v>
      </c>
      <c r="K52" s="1175">
        <f>SUMIF('4.1 Program Budget - 2024-2027'!$G:$G,$B52,'4.1 Program Budget - 2024-2027'!AP:AP)</f>
        <v>219.11399950473532</v>
      </c>
      <c r="L52" s="1175">
        <f>SUMIF('4.1 Program Budget - 2024-2027'!$G:$G,$B52,'4.1 Program Budget - 2024-2027'!AQ:AQ)</f>
        <v>46750.20279838438</v>
      </c>
      <c r="M52" s="246">
        <f>SUMIF('4.1 Program Budget - 2024-2027'!$G:$G,$B52,'4.1 Program Budget - 2024-2027'!AR:AR)</f>
        <v>168.49777524960052</v>
      </c>
      <c r="N52" s="246">
        <f>SUMIF('4.1 Program Budget - 2024-2027'!$G:$G,$B52,'4.1 Program Budget - 2024-2027'!AS:AS)</f>
        <v>273.48868637054863</v>
      </c>
      <c r="O52" s="248">
        <f>SUMIF('4.1 Program Budget - 2024-2027'!$G:$G,$B52,'4.1 Program Budget - 2024-2027'!$BC:$BC)</f>
        <v>1264343.144735514</v>
      </c>
      <c r="P52" s="1175">
        <f>SUMIF('4.1 Program Budget - 2024-2027'!$G:$G,$B52,'4.1 Program Budget - 2024-2027'!BG:BG)</f>
        <v>1076886.8641113136</v>
      </c>
      <c r="Q52" s="1175">
        <f>SUMIF('4.1 Program Budget - 2024-2027'!$G:$G,$B52,'4.1 Program Budget - 2024-2027'!BH:BH)</f>
        <v>195.86343167998359</v>
      </c>
      <c r="R52" s="1175">
        <f>SUMIF('4.1 Program Budget - 2024-2027'!$G:$G,$B52,'4.1 Program Budget - 2024-2027'!BI:BI)</f>
        <v>49762.795371950262</v>
      </c>
      <c r="S52" s="246">
        <f>SUMIF('4.1 Program Budget - 2024-2027'!$G:$G,$B52,'4.1 Program Budget - 2024-2027'!BJ:BJ)</f>
        <v>175.39241068218666</v>
      </c>
      <c r="T52" s="246">
        <f>SUMIF('4.1 Program Budget - 2024-2027'!$G:$G,$B52,'4.1 Program Budget - 2024-2027'!BK:BK)</f>
        <v>291.11235292590902</v>
      </c>
      <c r="U52" s="248">
        <f>SUMIF('4.1 Program Budget - 2024-2027'!$G:$G,$B52,'4.1 Program Budget - 2024-2027'!$BU:$BU)</f>
        <v>1357211.1354771769</v>
      </c>
      <c r="V52" s="1175">
        <f>SUMIF('4.1 Program Budget - 2024-2027'!$G:$G,$B52,'4.1 Program Budget - 2024-2027'!BY:BY)</f>
        <v>1110878.5663417759</v>
      </c>
      <c r="W52" s="1175">
        <f>SUMIF('4.1 Program Budget - 2024-2027'!$G:$G,$B52,'4.1 Program Budget - 2024-2027'!BZ:BZ)</f>
        <v>186.13480635822657</v>
      </c>
      <c r="X52" s="1175">
        <f>SUMIF('4.1 Program Budget - 2024-2027'!$G:$G,$B52,'4.1 Program Budget - 2024-2027'!CA:CA)</f>
        <v>55741.147903878009</v>
      </c>
      <c r="Y52" s="246">
        <f>SUMIF('4.1 Program Budget - 2024-2027'!$G:$G,$B52,'4.1 Program Budget - 2024-2027'!CB:CB)</f>
        <v>193.75578454208997</v>
      </c>
      <c r="Z52" s="246">
        <f>SUMIF('4.1 Program Budget - 2024-2027'!$G:$G,$B52,'4.1 Program Budget - 2024-2027'!CC:CC)</f>
        <v>326.08571523768637</v>
      </c>
      <c r="AA52" s="248">
        <f t="shared" si="42"/>
        <v>1357211.1354771766</v>
      </c>
      <c r="AB52" s="710">
        <f t="shared" si="53"/>
        <v>1110878.5663417759</v>
      </c>
      <c r="AC52" s="710">
        <f t="shared" si="53"/>
        <v>186.13480635822657</v>
      </c>
      <c r="AD52" s="710">
        <f t="shared" si="53"/>
        <v>55741.147903878009</v>
      </c>
      <c r="AE52" s="710">
        <f t="shared" ref="AE52:AF52" si="66">+AE10+AE24+AE38</f>
        <v>193.75578454209</v>
      </c>
      <c r="AF52" s="710">
        <f t="shared" si="66"/>
        <v>326.08571523768637</v>
      </c>
      <c r="AG52" s="248">
        <f t="shared" ref="AG52:AJ52" si="67">+AG10+AG24+AG38</f>
        <v>1357211.1354771766</v>
      </c>
      <c r="AH52" s="710">
        <f t="shared" si="67"/>
        <v>1110878.5663417759</v>
      </c>
      <c r="AI52" s="710">
        <f t="shared" si="67"/>
        <v>186.13480635822657</v>
      </c>
      <c r="AJ52" s="710">
        <f t="shared" si="67"/>
        <v>55741.147903878009</v>
      </c>
      <c r="AK52" s="710">
        <f t="shared" ref="AK52:AL52" si="68">+AK10+AK24+AK38</f>
        <v>193.75578454209</v>
      </c>
      <c r="AL52" s="710">
        <f t="shared" si="68"/>
        <v>326.08571523768637</v>
      </c>
      <c r="AM52" s="248">
        <f t="shared" si="47"/>
        <v>1357211.1354771766</v>
      </c>
      <c r="AN52" s="1175">
        <f t="shared" si="57"/>
        <v>1110878.5663417759</v>
      </c>
      <c r="AO52" s="1175">
        <f t="shared" si="57"/>
        <v>186.13480635822657</v>
      </c>
      <c r="AP52" s="1175">
        <f t="shared" si="57"/>
        <v>55741.147903878009</v>
      </c>
      <c r="AQ52" s="1175">
        <f t="shared" ref="AQ52:AR52" si="69">+AQ10+AQ24+AQ38</f>
        <v>193.75578454209</v>
      </c>
      <c r="AR52" s="1175">
        <f t="shared" si="69"/>
        <v>326.08571523768637</v>
      </c>
      <c r="AS52" s="248">
        <f t="shared" si="50"/>
        <v>1357211.1354771766</v>
      </c>
      <c r="AT52" s="1175">
        <f t="shared" si="59"/>
        <v>1110878.5663417759</v>
      </c>
      <c r="AU52" s="1175">
        <f t="shared" si="59"/>
        <v>186.13480635822657</v>
      </c>
      <c r="AV52" s="1175">
        <f t="shared" si="59"/>
        <v>55741.147903878009</v>
      </c>
      <c r="AW52" s="1175">
        <f t="shared" ref="AW52:AX52" si="70">+AW10+AW24+AW38</f>
        <v>193.75578454209</v>
      </c>
      <c r="AX52" s="1175">
        <f t="shared" si="70"/>
        <v>326.08571523768637</v>
      </c>
      <c r="AZ52" s="176"/>
      <c r="BB52" s="177"/>
      <c r="BC52" s="178"/>
      <c r="BD52" s="178"/>
      <c r="BE52" s="178"/>
    </row>
    <row r="53" spans="1:57" ht="16.8" thickTop="1" thickBot="1">
      <c r="B53" s="175" t="s">
        <v>29</v>
      </c>
      <c r="C53" s="248">
        <f>SUMIF('4.1 Program Budget - 2024-2027'!$G:$G,$B53,'4.1 Program Budget - 2024-2027'!$S:$S)</f>
        <v>3591173.46</v>
      </c>
      <c r="D53" s="246">
        <f>SUMIF('4.1 Program Budget - 2024-2027'!$G:$G,$B53,'4.1 Program Budget - 2024-2027'!W:W)</f>
        <v>0</v>
      </c>
      <c r="E53" s="246">
        <f>SUMIF('4.1 Program Budget - 2024-2027'!$G:$G,$B53,'4.1 Program Budget - 2024-2027'!X:X)</f>
        <v>0</v>
      </c>
      <c r="F53" s="246">
        <f>SUMIF('4.1 Program Budget - 2024-2027'!$G:$G,$B53,'4.1 Program Budget - 2024-2027'!Y:Y)</f>
        <v>0</v>
      </c>
      <c r="G53" s="246">
        <f>SUMIF('4.1 Program Budget - 2024-2027'!$G:$G,$B53,'4.1 Program Budget - 2024-2027'!Z:Z)</f>
        <v>0</v>
      </c>
      <c r="H53" s="246">
        <f>SUMIF('4.1 Program Budget - 2024-2027'!$G:$G,$B53,'4.1 Program Budget - 2024-2027'!AA:AA)</f>
        <v>0</v>
      </c>
      <c r="I53" s="248">
        <f>SUMIF('4.1 Program Budget - 2024-2027'!$G:$G,$B53,'4.1 Program Budget - 2024-2027'!$AK:$AK)</f>
        <v>3619103.1725999997</v>
      </c>
      <c r="J53" s="1175">
        <f>SUMIF('4.1 Program Budget - 2024-2027'!$G:$G,$B53,'4.1 Program Budget - 2024-2027'!AO:AO)</f>
        <v>0</v>
      </c>
      <c r="K53" s="1175">
        <f>SUMIF('4.1 Program Budget - 2024-2027'!$G:$G,$B53,'4.1 Program Budget - 2024-2027'!AP:AP)</f>
        <v>0</v>
      </c>
      <c r="L53" s="1175">
        <f>SUMIF('4.1 Program Budget - 2024-2027'!$G:$G,$B53,'4.1 Program Budget - 2024-2027'!AQ:AQ)</f>
        <v>0</v>
      </c>
      <c r="M53" s="246">
        <f>SUMIF('4.1 Program Budget - 2024-2027'!$G:$G,$B53,'4.1 Program Budget - 2024-2027'!AR:AR)</f>
        <v>0</v>
      </c>
      <c r="N53" s="246">
        <f>SUMIF('4.1 Program Budget - 2024-2027'!$G:$G,$B53,'4.1 Program Budget - 2024-2027'!AS:AS)</f>
        <v>0</v>
      </c>
      <c r="O53" s="248">
        <f>SUMIF('4.1 Program Budget - 2024-2027'!$G:$G,$B53,'4.1 Program Budget - 2024-2027'!$BC:$BC)</f>
        <v>3629529.9392000004</v>
      </c>
      <c r="P53" s="1175">
        <f>SUMIF('4.1 Program Budget - 2024-2027'!$G:$G,$B53,'4.1 Program Budget - 2024-2027'!BG:BG)</f>
        <v>0</v>
      </c>
      <c r="Q53" s="1175">
        <f>SUMIF('4.1 Program Budget - 2024-2027'!$G:$G,$B53,'4.1 Program Budget - 2024-2027'!BH:BH)</f>
        <v>0</v>
      </c>
      <c r="R53" s="1175">
        <f>SUMIF('4.1 Program Budget - 2024-2027'!$G:$G,$B53,'4.1 Program Budget - 2024-2027'!BI:BI)</f>
        <v>0</v>
      </c>
      <c r="S53" s="246">
        <f>SUMIF('4.1 Program Budget - 2024-2027'!$G:$G,$B53,'4.1 Program Budget - 2024-2027'!BJ:BJ)</f>
        <v>0</v>
      </c>
      <c r="T53" s="246">
        <f>SUMIF('4.1 Program Budget - 2024-2027'!$G:$G,$B53,'4.1 Program Budget - 2024-2027'!BK:BK)</f>
        <v>0</v>
      </c>
      <c r="U53" s="248">
        <f>SUMIF('4.1 Program Budget - 2024-2027'!$G:$G,$B53,'4.1 Program Budget - 2024-2027'!$BU:$BU)</f>
        <v>3640965.6523000002</v>
      </c>
      <c r="V53" s="1175">
        <f>SUMIF('4.1 Program Budget - 2024-2027'!$G:$G,$B53,'4.1 Program Budget - 2024-2027'!BY:BY)</f>
        <v>0</v>
      </c>
      <c r="W53" s="1175">
        <f>SUMIF('4.1 Program Budget - 2024-2027'!$G:$G,$B53,'4.1 Program Budget - 2024-2027'!BZ:BZ)</f>
        <v>0</v>
      </c>
      <c r="X53" s="1175">
        <f>SUMIF('4.1 Program Budget - 2024-2027'!$G:$G,$B53,'4.1 Program Budget - 2024-2027'!CA:CA)</f>
        <v>0</v>
      </c>
      <c r="Y53" s="246">
        <f>SUMIF('4.1 Program Budget - 2024-2027'!$G:$G,$B53,'4.1 Program Budget - 2024-2027'!CB:CB)</f>
        <v>0</v>
      </c>
      <c r="Z53" s="246">
        <f>SUMIF('4.1 Program Budget - 2024-2027'!$G:$G,$B53,'4.1 Program Budget - 2024-2027'!CC:CC)</f>
        <v>0</v>
      </c>
      <c r="AA53" s="248">
        <f t="shared" si="42"/>
        <v>3640965.6523000002</v>
      </c>
      <c r="AB53" s="710">
        <f t="shared" si="53"/>
        <v>0</v>
      </c>
      <c r="AC53" s="710">
        <f t="shared" si="53"/>
        <v>0</v>
      </c>
      <c r="AD53" s="710">
        <f t="shared" si="53"/>
        <v>0</v>
      </c>
      <c r="AE53" s="710">
        <f t="shared" ref="AE53:AF53" si="71">+AE11+AE25+AE39</f>
        <v>0</v>
      </c>
      <c r="AF53" s="710">
        <f t="shared" si="71"/>
        <v>0</v>
      </c>
      <c r="AG53" s="248">
        <f t="shared" ref="AG53:AJ53" si="72">+AG11+AG25+AG39</f>
        <v>3640965.6523000002</v>
      </c>
      <c r="AH53" s="710">
        <f t="shared" si="72"/>
        <v>0</v>
      </c>
      <c r="AI53" s="710">
        <f t="shared" si="72"/>
        <v>0</v>
      </c>
      <c r="AJ53" s="710">
        <f t="shared" si="72"/>
        <v>0</v>
      </c>
      <c r="AK53" s="710">
        <f t="shared" ref="AK53:AL53" si="73">+AK11+AK25+AK39</f>
        <v>0</v>
      </c>
      <c r="AL53" s="710">
        <f t="shared" si="73"/>
        <v>0</v>
      </c>
      <c r="AM53" s="248">
        <f t="shared" si="47"/>
        <v>3640965.6523000002</v>
      </c>
      <c r="AN53" s="1175">
        <f t="shared" si="57"/>
        <v>0</v>
      </c>
      <c r="AO53" s="1175">
        <f t="shared" si="57"/>
        <v>0</v>
      </c>
      <c r="AP53" s="1175">
        <f t="shared" si="57"/>
        <v>0</v>
      </c>
      <c r="AQ53" s="1175">
        <f t="shared" ref="AQ53:AR53" si="74">+AQ11+AQ25+AQ39</f>
        <v>0</v>
      </c>
      <c r="AR53" s="1175">
        <f t="shared" si="74"/>
        <v>0</v>
      </c>
      <c r="AS53" s="248">
        <f t="shared" si="50"/>
        <v>3640965.6523000002</v>
      </c>
      <c r="AT53" s="1175">
        <f t="shared" si="59"/>
        <v>0</v>
      </c>
      <c r="AU53" s="1175">
        <f t="shared" si="59"/>
        <v>0</v>
      </c>
      <c r="AV53" s="1175">
        <f t="shared" si="59"/>
        <v>0</v>
      </c>
      <c r="AW53" s="1175">
        <f t="shared" ref="AW53:AX53" si="75">+AW11+AW25+AW39</f>
        <v>0</v>
      </c>
      <c r="AX53" s="1175">
        <f t="shared" si="75"/>
        <v>0</v>
      </c>
      <c r="AZ53" s="176"/>
      <c r="BB53" s="177"/>
      <c r="BC53" s="178"/>
      <c r="BD53" s="178"/>
      <c r="BE53" s="178"/>
    </row>
    <row r="54" spans="1:57" ht="16.8" thickTop="1" thickBot="1">
      <c r="B54" s="175" t="s">
        <v>30</v>
      </c>
      <c r="C54" s="248">
        <f>SUMIF('4.1 Program Budget - 2024-2027'!$G:$G,$B54,'4.1 Program Budget - 2024-2027'!$S:$S)</f>
        <v>13451778.794204878</v>
      </c>
      <c r="D54" s="246">
        <f>SUMIF('4.1 Program Budget - 2024-2027'!$G:$G,$B54,'4.1 Program Budget - 2024-2027'!W:W)</f>
        <v>17716663.397150967</v>
      </c>
      <c r="E54" s="246">
        <f>SUMIF('4.1 Program Budget - 2024-2027'!$G:$G,$B54,'4.1 Program Budget - 2024-2027'!X:X)</f>
        <v>2728.1568456141958</v>
      </c>
      <c r="F54" s="246">
        <f>SUMIF('4.1 Program Budget - 2024-2027'!$G:$G,$B54,'4.1 Program Budget - 2024-2027'!Y:Y)</f>
        <v>233861.0758912334</v>
      </c>
      <c r="G54" s="246">
        <f>SUMIF('4.1 Program Budget - 2024-2027'!$G:$G,$B54,'4.1 Program Budget - 2024-2027'!Z:Z)</f>
        <v>2678.5152581105817</v>
      </c>
      <c r="H54" s="246">
        <f>SUMIF('4.1 Program Budget - 2024-2027'!$G:$G,$B54,'4.1 Program Budget - 2024-2027'!AA:AA)</f>
        <v>1368.0872939637161</v>
      </c>
      <c r="I54" s="248">
        <f>SUMIF('4.1 Program Budget - 2024-2027'!$G:$G,$B54,'4.1 Program Budget - 2024-2027'!$AK:$AK)</f>
        <v>14398499.935436593</v>
      </c>
      <c r="J54" s="1175">
        <f>SUMIF('4.1 Program Budget - 2024-2027'!$G:$G,$B54,'4.1 Program Budget - 2024-2027'!AO:AO)</f>
        <v>16341109.887258977</v>
      </c>
      <c r="K54" s="1175">
        <f>SUMIF('4.1 Program Budget - 2024-2027'!$G:$G,$B54,'4.1 Program Budget - 2024-2027'!AP:AP)</f>
        <v>2452.2034948851565</v>
      </c>
      <c r="L54" s="1175">
        <f>SUMIF('4.1 Program Budget - 2024-2027'!$G:$G,$B54,'4.1 Program Budget - 2024-2027'!AQ:AQ)</f>
        <v>670682.90413193218</v>
      </c>
      <c r="M54" s="246">
        <f>SUMIF('4.1 Program Budget - 2024-2027'!$G:$G,$B54,'4.1 Program Budget - 2024-2027'!AR:AR)</f>
        <v>2107.83708289691</v>
      </c>
      <c r="N54" s="246">
        <f>SUMIF('4.1 Program Budget - 2024-2027'!$G:$G,$B54,'4.1 Program Budget - 2024-2027'!AS:AS)</f>
        <v>3923.4949891718024</v>
      </c>
      <c r="O54" s="248">
        <f>SUMIF('4.1 Program Budget - 2024-2027'!$G:$G,$B54,'4.1 Program Budget - 2024-2027'!$BC:$BC)</f>
        <v>12397016.309957106</v>
      </c>
      <c r="P54" s="1175">
        <f>SUMIF('4.1 Program Budget - 2024-2027'!$G:$G,$B54,'4.1 Program Budget - 2024-2027'!BG:BG)</f>
        <v>13599832.052690096</v>
      </c>
      <c r="Q54" s="1175">
        <f>SUMIF('4.1 Program Budget - 2024-2027'!$G:$G,$B54,'4.1 Program Budget - 2024-2027'!BH:BH)</f>
        <v>2788.5490277096619</v>
      </c>
      <c r="R54" s="1175">
        <f>SUMIF('4.1 Program Budget - 2024-2027'!$G:$G,$B54,'4.1 Program Budget - 2024-2027'!BI:BI)</f>
        <v>781392.44581994659</v>
      </c>
      <c r="S54" s="246">
        <f>SUMIF('4.1 Program Budget - 2024-2027'!$G:$G,$B54,'4.1 Program Budget - 2024-2027'!BJ:BJ)</f>
        <v>1905.3736087746286</v>
      </c>
      <c r="T54" s="246">
        <f>SUMIF('4.1 Program Budget - 2024-2027'!$G:$G,$B54,'4.1 Program Budget - 2024-2027'!BK:BK)</f>
        <v>4571.1458080466873</v>
      </c>
      <c r="U54" s="248">
        <f>SUMIF('4.1 Program Budget - 2024-2027'!$G:$G,$B54,'4.1 Program Budget - 2024-2027'!$BU:$BU)</f>
        <v>13331297.474618359</v>
      </c>
      <c r="V54" s="1175">
        <f>SUMIF('4.1 Program Budget - 2024-2027'!$G:$G,$B54,'4.1 Program Budget - 2024-2027'!BY:BY)</f>
        <v>15392739.231134096</v>
      </c>
      <c r="W54" s="1175">
        <f>SUMIF('4.1 Program Budget - 2024-2027'!$G:$G,$B54,'4.1 Program Budget - 2024-2027'!BZ:BZ)</f>
        <v>2894.2451970291013</v>
      </c>
      <c r="X54" s="1175">
        <f>SUMIF('4.1 Program Budget - 2024-2027'!$G:$G,$B54,'4.1 Program Budget - 2024-2027'!CA:CA)</f>
        <v>783607.59543471923</v>
      </c>
      <c r="Y54" s="246">
        <f>SUMIF('4.1 Program Budget - 2024-2027'!$G:$G,$B54,'4.1 Program Budget - 2024-2027'!CB:CB)</f>
        <v>2388.6380594819257</v>
      </c>
      <c r="Z54" s="246">
        <f>SUMIF('4.1 Program Budget - 2024-2027'!$G:$G,$B54,'4.1 Program Budget - 2024-2027'!CC:CC)</f>
        <v>4584.1044332931078</v>
      </c>
      <c r="AA54" s="248">
        <f t="shared" si="42"/>
        <v>13331297.47461836</v>
      </c>
      <c r="AB54" s="710">
        <f t="shared" si="53"/>
        <v>15392739.231134096</v>
      </c>
      <c r="AC54" s="710">
        <f t="shared" si="53"/>
        <v>2894.2451970291013</v>
      </c>
      <c r="AD54" s="710">
        <f t="shared" si="53"/>
        <v>783607.59543471923</v>
      </c>
      <c r="AE54" s="710">
        <f t="shared" ref="AE54:AF54" si="76">+AE12+AE26+AE40</f>
        <v>2388.6380594819257</v>
      </c>
      <c r="AF54" s="710">
        <f t="shared" si="76"/>
        <v>4584.1044332931078</v>
      </c>
      <c r="AG54" s="248">
        <f t="shared" ref="AG54:AJ54" si="77">+AG12+AG26+AG40</f>
        <v>13331297.47461836</v>
      </c>
      <c r="AH54" s="710">
        <f t="shared" si="77"/>
        <v>15392739.231134096</v>
      </c>
      <c r="AI54" s="710">
        <f t="shared" si="77"/>
        <v>2894.2451970291013</v>
      </c>
      <c r="AJ54" s="710">
        <f t="shared" si="77"/>
        <v>783607.59543471923</v>
      </c>
      <c r="AK54" s="710">
        <f t="shared" ref="AK54:AL54" si="78">+AK12+AK26+AK40</f>
        <v>2388.6380594819257</v>
      </c>
      <c r="AL54" s="710">
        <f t="shared" si="78"/>
        <v>4584.1044332931078</v>
      </c>
      <c r="AM54" s="248">
        <f t="shared" si="47"/>
        <v>13331297.47461836</v>
      </c>
      <c r="AN54" s="1175">
        <f t="shared" si="57"/>
        <v>15392739.231134096</v>
      </c>
      <c r="AO54" s="1175">
        <f t="shared" si="57"/>
        <v>2894.2451970291013</v>
      </c>
      <c r="AP54" s="1175">
        <f t="shared" si="57"/>
        <v>783607.59543471923</v>
      </c>
      <c r="AQ54" s="1175">
        <f t="shared" ref="AQ54:AR54" si="79">+AQ12+AQ26+AQ40</f>
        <v>2388.6380594819257</v>
      </c>
      <c r="AR54" s="1175">
        <f t="shared" si="79"/>
        <v>4584.1044332931078</v>
      </c>
      <c r="AS54" s="248">
        <f t="shared" si="50"/>
        <v>13331297.47461836</v>
      </c>
      <c r="AT54" s="1175">
        <f t="shared" si="59"/>
        <v>15392739.231134096</v>
      </c>
      <c r="AU54" s="1175">
        <f t="shared" si="59"/>
        <v>2894.2451970291013</v>
      </c>
      <c r="AV54" s="1175">
        <f t="shared" si="59"/>
        <v>783607.59543471923</v>
      </c>
      <c r="AW54" s="1175">
        <f t="shared" ref="AW54:AX54" si="80">+AW12+AW26+AW40</f>
        <v>2388.6380594819257</v>
      </c>
      <c r="AX54" s="1175">
        <f t="shared" si="80"/>
        <v>4584.1044332931078</v>
      </c>
      <c r="AZ54" s="176"/>
      <c r="BB54" s="177"/>
      <c r="BC54" s="178"/>
      <c r="BD54" s="178"/>
      <c r="BE54" s="178"/>
    </row>
    <row r="55" spans="1:57" ht="16.8" thickTop="1" thickBot="1">
      <c r="A55" s="163">
        <v>1</v>
      </c>
      <c r="B55" s="175" t="s">
        <v>32</v>
      </c>
      <c r="C55" s="248">
        <f>SUMIF('4.1 Program Budget - 2024-2027'!$G:$G,$B55,'4.1 Program Budget - 2024-2027'!$S:$S)</f>
        <v>3792703.5019000005</v>
      </c>
      <c r="D55" s="246">
        <f>SUMIF('4.1 Program Budget - 2024-2027'!$G:$G,$B55,'4.1 Program Budget - 2024-2027'!W:W)</f>
        <v>0</v>
      </c>
      <c r="E55" s="246">
        <f>SUMIF('4.1 Program Budget - 2024-2027'!$G:$G,$B55,'4.1 Program Budget - 2024-2027'!X:X)</f>
        <v>0</v>
      </c>
      <c r="F55" s="246">
        <f>SUMIF('4.1 Program Budget - 2024-2027'!$G:$G,$B55,'4.1 Program Budget - 2024-2027'!Y:Y)</f>
        <v>0</v>
      </c>
      <c r="G55" s="246">
        <f>SUMIF('4.1 Program Budget - 2024-2027'!$G:$G,$B55,'4.1 Program Budget - 2024-2027'!Z:Z)</f>
        <v>0</v>
      </c>
      <c r="H55" s="246">
        <f>SUMIF('4.1 Program Budget - 2024-2027'!$G:$G,$B55,'4.1 Program Budget - 2024-2027'!AA:AA)</f>
        <v>0</v>
      </c>
      <c r="I55" s="248">
        <f>SUMIF('4.1 Program Budget - 2024-2027'!$G:$G,$B55,'4.1 Program Budget - 2024-2027'!$AK:$AK)</f>
        <v>3716065.0157999997</v>
      </c>
      <c r="J55" s="1175">
        <f>SUMIF('4.1 Program Budget - 2024-2027'!$G:$G,$B55,'4.1 Program Budget - 2024-2027'!AO:AO)</f>
        <v>0</v>
      </c>
      <c r="K55" s="1175">
        <f>SUMIF('4.1 Program Budget - 2024-2027'!$G:$G,$B55,'4.1 Program Budget - 2024-2027'!AP:AP)</f>
        <v>0</v>
      </c>
      <c r="L55" s="1175">
        <f>SUMIF('4.1 Program Budget - 2024-2027'!$G:$G,$B55,'4.1 Program Budget - 2024-2027'!AQ:AQ)</f>
        <v>0</v>
      </c>
      <c r="M55" s="246">
        <f>SUMIF('4.1 Program Budget - 2024-2027'!$G:$G,$B55,'4.1 Program Budget - 2024-2027'!AR:AR)</f>
        <v>0</v>
      </c>
      <c r="N55" s="246">
        <f>SUMIF('4.1 Program Budget - 2024-2027'!$G:$G,$B55,'4.1 Program Budget - 2024-2027'!AS:AS)</f>
        <v>0</v>
      </c>
      <c r="O55" s="248">
        <f>SUMIF('4.1 Program Budget - 2024-2027'!$G:$G,$B55,'4.1 Program Budget - 2024-2027'!$BC:$BC)</f>
        <v>3843276.2891000002</v>
      </c>
      <c r="P55" s="1175">
        <f>SUMIF('4.1 Program Budget - 2024-2027'!$G:$G,$B55,'4.1 Program Budget - 2024-2027'!BG:BG)</f>
        <v>0</v>
      </c>
      <c r="Q55" s="1175">
        <f>SUMIF('4.1 Program Budget - 2024-2027'!$G:$G,$B55,'4.1 Program Budget - 2024-2027'!BH:BH)</f>
        <v>0</v>
      </c>
      <c r="R55" s="1175">
        <f>SUMIF('4.1 Program Budget - 2024-2027'!$G:$G,$B55,'4.1 Program Budget - 2024-2027'!BI:BI)</f>
        <v>0</v>
      </c>
      <c r="S55" s="246">
        <f>SUMIF('4.1 Program Budget - 2024-2027'!$G:$G,$B55,'4.1 Program Budget - 2024-2027'!BJ:BJ)</f>
        <v>0</v>
      </c>
      <c r="T55" s="246">
        <f>SUMIF('4.1 Program Budget - 2024-2027'!$G:$G,$B55,'4.1 Program Budget - 2024-2027'!BK:BK)</f>
        <v>0</v>
      </c>
      <c r="U55" s="248">
        <f>SUMIF('4.1 Program Budget - 2024-2027'!$G:$G,$B55,'4.1 Program Budget - 2024-2027'!$BU:$BU)</f>
        <v>3866538.4035</v>
      </c>
      <c r="V55" s="1175">
        <f>SUMIF('4.1 Program Budget - 2024-2027'!$G:$G,$B55,'4.1 Program Budget - 2024-2027'!BY:BY)</f>
        <v>0</v>
      </c>
      <c r="W55" s="1175">
        <f>SUMIF('4.1 Program Budget - 2024-2027'!$G:$G,$B55,'4.1 Program Budget - 2024-2027'!BZ:BZ)</f>
        <v>0</v>
      </c>
      <c r="X55" s="1175">
        <f>SUMIF('4.1 Program Budget - 2024-2027'!$G:$G,$B55,'4.1 Program Budget - 2024-2027'!CA:CA)</f>
        <v>0</v>
      </c>
      <c r="Y55" s="246">
        <f>SUMIF('4.1 Program Budget - 2024-2027'!$G:$G,$B55,'4.1 Program Budget - 2024-2027'!CB:CB)</f>
        <v>0</v>
      </c>
      <c r="Z55" s="246">
        <f>SUMIF('4.1 Program Budget - 2024-2027'!$G:$G,$B55,'4.1 Program Budget - 2024-2027'!CC:CC)</f>
        <v>0</v>
      </c>
      <c r="AA55" s="248">
        <f t="shared" si="42"/>
        <v>3866538.4035</v>
      </c>
      <c r="AB55" s="710">
        <f t="shared" si="53"/>
        <v>0</v>
      </c>
      <c r="AC55" s="710">
        <f t="shared" si="53"/>
        <v>0</v>
      </c>
      <c r="AD55" s="710">
        <f t="shared" si="53"/>
        <v>0</v>
      </c>
      <c r="AE55" s="710">
        <f t="shared" ref="AE55:AF55" si="81">+AE13+AE27+AE41</f>
        <v>0</v>
      </c>
      <c r="AF55" s="710">
        <f t="shared" si="81"/>
        <v>0</v>
      </c>
      <c r="AG55" s="248">
        <f t="shared" ref="AG55:AJ55" si="82">+AG13+AG27+AG41</f>
        <v>3866538.4035</v>
      </c>
      <c r="AH55" s="710">
        <f t="shared" si="82"/>
        <v>0</v>
      </c>
      <c r="AI55" s="710">
        <f t="shared" si="82"/>
        <v>0</v>
      </c>
      <c r="AJ55" s="710">
        <f t="shared" si="82"/>
        <v>0</v>
      </c>
      <c r="AK55" s="710">
        <f t="shared" ref="AK55:AL55" si="83">+AK13+AK27+AK41</f>
        <v>0</v>
      </c>
      <c r="AL55" s="710">
        <f t="shared" si="83"/>
        <v>0</v>
      </c>
      <c r="AM55" s="248">
        <f t="shared" si="47"/>
        <v>3866538.4035</v>
      </c>
      <c r="AN55" s="1175">
        <f t="shared" si="57"/>
        <v>0</v>
      </c>
      <c r="AO55" s="1175">
        <f t="shared" si="57"/>
        <v>0</v>
      </c>
      <c r="AP55" s="1175">
        <f t="shared" si="57"/>
        <v>0</v>
      </c>
      <c r="AQ55" s="1175">
        <f t="shared" ref="AQ55:AR55" si="84">+AQ13+AQ27+AQ41</f>
        <v>0</v>
      </c>
      <c r="AR55" s="1175">
        <f t="shared" si="84"/>
        <v>0</v>
      </c>
      <c r="AS55" s="248">
        <f t="shared" si="50"/>
        <v>3866538.4035</v>
      </c>
      <c r="AT55" s="1175">
        <f t="shared" si="59"/>
        <v>0</v>
      </c>
      <c r="AU55" s="1175">
        <f t="shared" si="59"/>
        <v>0</v>
      </c>
      <c r="AV55" s="1175">
        <f t="shared" si="59"/>
        <v>0</v>
      </c>
      <c r="AW55" s="1175">
        <f t="shared" ref="AW55:AX55" si="85">+AW13+AW27+AW41</f>
        <v>0</v>
      </c>
      <c r="AX55" s="1175">
        <f t="shared" si="85"/>
        <v>0</v>
      </c>
      <c r="AZ55" s="176"/>
      <c r="BB55" s="177"/>
      <c r="BC55" s="178"/>
      <c r="BD55" s="178"/>
      <c r="BE55" s="178"/>
    </row>
    <row r="56" spans="1:57" ht="16.8" thickTop="1" thickBot="1">
      <c r="A56" s="163">
        <v>2</v>
      </c>
      <c r="B56" s="175" t="s">
        <v>34</v>
      </c>
      <c r="C56" s="248">
        <f>SUMIF('4.1 Program Budget - 2024-2027'!$G:$G,$B56,'4.1 Program Budget - 2024-2027'!$S:$S)</f>
        <v>693575.21889999998</v>
      </c>
      <c r="D56" s="246">
        <f>SUMIF('4.1 Program Budget - 2024-2027'!$G:$G,$B56,'4.1 Program Budget - 2024-2027'!W:W)</f>
        <v>0</v>
      </c>
      <c r="E56" s="246">
        <f>SUMIF('4.1 Program Budget - 2024-2027'!$G:$G,$B56,'4.1 Program Budget - 2024-2027'!X:X)</f>
        <v>0</v>
      </c>
      <c r="F56" s="246">
        <f>SUMIF('4.1 Program Budget - 2024-2027'!$G:$G,$B56,'4.1 Program Budget - 2024-2027'!Y:Y)</f>
        <v>0</v>
      </c>
      <c r="G56" s="246">
        <f>SUMIF('4.1 Program Budget - 2024-2027'!$G:$G,$B56,'4.1 Program Budget - 2024-2027'!Z:Z)</f>
        <v>0</v>
      </c>
      <c r="H56" s="246">
        <f>SUMIF('4.1 Program Budget - 2024-2027'!$G:$G,$B56,'4.1 Program Budget - 2024-2027'!AA:AA)</f>
        <v>0</v>
      </c>
      <c r="I56" s="248">
        <f>SUMIF('4.1 Program Budget - 2024-2027'!$G:$G,$B56,'4.1 Program Budget - 2024-2027'!$AK:$AK)</f>
        <v>535775.30940000003</v>
      </c>
      <c r="J56" s="1175">
        <f>SUMIF('4.1 Program Budget - 2024-2027'!$G:$G,$B56,'4.1 Program Budget - 2024-2027'!AO:AO)</f>
        <v>0</v>
      </c>
      <c r="K56" s="1175">
        <f>SUMIF('4.1 Program Budget - 2024-2027'!$G:$G,$B56,'4.1 Program Budget - 2024-2027'!AP:AP)</f>
        <v>0</v>
      </c>
      <c r="L56" s="1175">
        <f>SUMIF('4.1 Program Budget - 2024-2027'!$G:$G,$B56,'4.1 Program Budget - 2024-2027'!AQ:AQ)</f>
        <v>0</v>
      </c>
      <c r="M56" s="246">
        <f>SUMIF('4.1 Program Budget - 2024-2027'!$G:$G,$B56,'4.1 Program Budget - 2024-2027'!AR:AR)</f>
        <v>0</v>
      </c>
      <c r="N56" s="246">
        <f>SUMIF('4.1 Program Budget - 2024-2027'!$G:$G,$B56,'4.1 Program Budget - 2024-2027'!AS:AS)</f>
        <v>0</v>
      </c>
      <c r="O56" s="248">
        <f>SUMIF('4.1 Program Budget - 2024-2027'!$G:$G,$B56,'4.1 Program Budget - 2024-2027'!$BC:$BC)</f>
        <v>529030.27469999995</v>
      </c>
      <c r="P56" s="1175">
        <f>SUMIF('4.1 Program Budget - 2024-2027'!$G:$G,$B56,'4.1 Program Budget - 2024-2027'!BG:BG)</f>
        <v>0</v>
      </c>
      <c r="Q56" s="1175">
        <f>SUMIF('4.1 Program Budget - 2024-2027'!$G:$G,$B56,'4.1 Program Budget - 2024-2027'!BH:BH)</f>
        <v>0</v>
      </c>
      <c r="R56" s="1175">
        <f>SUMIF('4.1 Program Budget - 2024-2027'!$G:$G,$B56,'4.1 Program Budget - 2024-2027'!BI:BI)</f>
        <v>0</v>
      </c>
      <c r="S56" s="246">
        <f>SUMIF('4.1 Program Budget - 2024-2027'!$G:$G,$B56,'4.1 Program Budget - 2024-2027'!BJ:BJ)</f>
        <v>0</v>
      </c>
      <c r="T56" s="246">
        <f>SUMIF('4.1 Program Budget - 2024-2027'!$G:$G,$B56,'4.1 Program Budget - 2024-2027'!BK:BK)</f>
        <v>0</v>
      </c>
      <c r="U56" s="248">
        <f>SUMIF('4.1 Program Budget - 2024-2027'!$G:$G,$B56,'4.1 Program Budget - 2024-2027'!$BU:$BU)</f>
        <v>583633.49780000001</v>
      </c>
      <c r="V56" s="1175">
        <f>SUMIF('4.1 Program Budget - 2024-2027'!$G:$G,$B56,'4.1 Program Budget - 2024-2027'!BY:BY)</f>
        <v>0</v>
      </c>
      <c r="W56" s="1175">
        <f>SUMIF('4.1 Program Budget - 2024-2027'!$G:$G,$B56,'4.1 Program Budget - 2024-2027'!BZ:BZ)</f>
        <v>0</v>
      </c>
      <c r="X56" s="1175">
        <f>SUMIF('4.1 Program Budget - 2024-2027'!$G:$G,$B56,'4.1 Program Budget - 2024-2027'!CA:CA)</f>
        <v>0</v>
      </c>
      <c r="Y56" s="246">
        <f>SUMIF('4.1 Program Budget - 2024-2027'!$G:$G,$B56,'4.1 Program Budget - 2024-2027'!CB:CB)</f>
        <v>0</v>
      </c>
      <c r="Z56" s="246">
        <f>SUMIF('4.1 Program Budget - 2024-2027'!$G:$G,$B56,'4.1 Program Budget - 2024-2027'!CC:CC)</f>
        <v>0</v>
      </c>
      <c r="AA56" s="248">
        <f t="shared" si="42"/>
        <v>583633.49780000001</v>
      </c>
      <c r="AB56" s="710">
        <f t="shared" si="53"/>
        <v>0</v>
      </c>
      <c r="AC56" s="710">
        <f t="shared" si="53"/>
        <v>0</v>
      </c>
      <c r="AD56" s="710">
        <f t="shared" si="53"/>
        <v>0</v>
      </c>
      <c r="AE56" s="710">
        <f t="shared" ref="AE56:AF56" si="86">+AE14+AE28+AE42</f>
        <v>0</v>
      </c>
      <c r="AF56" s="710">
        <f t="shared" si="86"/>
        <v>0</v>
      </c>
      <c r="AG56" s="248">
        <f t="shared" ref="AG56:AJ56" si="87">+AG14+AG28+AG42</f>
        <v>583633.49780000001</v>
      </c>
      <c r="AH56" s="710">
        <f t="shared" si="87"/>
        <v>0</v>
      </c>
      <c r="AI56" s="710">
        <f t="shared" si="87"/>
        <v>0</v>
      </c>
      <c r="AJ56" s="710">
        <f t="shared" si="87"/>
        <v>0</v>
      </c>
      <c r="AK56" s="710">
        <f t="shared" ref="AK56:AL56" si="88">+AK14+AK28+AK42</f>
        <v>0</v>
      </c>
      <c r="AL56" s="710">
        <f t="shared" si="88"/>
        <v>0</v>
      </c>
      <c r="AM56" s="248">
        <f t="shared" si="47"/>
        <v>583633.49780000001</v>
      </c>
      <c r="AN56" s="1175">
        <f t="shared" si="57"/>
        <v>0</v>
      </c>
      <c r="AO56" s="1175">
        <f t="shared" si="57"/>
        <v>0</v>
      </c>
      <c r="AP56" s="1175">
        <f t="shared" si="57"/>
        <v>0</v>
      </c>
      <c r="AQ56" s="1175">
        <f t="shared" ref="AQ56:AR56" si="89">+AQ14+AQ28+AQ42</f>
        <v>0</v>
      </c>
      <c r="AR56" s="1175">
        <f t="shared" si="89"/>
        <v>0</v>
      </c>
      <c r="AS56" s="248">
        <f t="shared" si="50"/>
        <v>583633.49780000001</v>
      </c>
      <c r="AT56" s="1175">
        <f t="shared" si="59"/>
        <v>0</v>
      </c>
      <c r="AU56" s="1175">
        <f t="shared" si="59"/>
        <v>0</v>
      </c>
      <c r="AV56" s="1175">
        <f t="shared" si="59"/>
        <v>0</v>
      </c>
      <c r="AW56" s="1175">
        <f t="shared" ref="AW56:AX56" si="90">+AW14+AW28+AW42</f>
        <v>0</v>
      </c>
      <c r="AX56" s="1175">
        <f t="shared" si="90"/>
        <v>0</v>
      </c>
      <c r="AZ56" s="176"/>
      <c r="BB56" s="177"/>
      <c r="BC56" s="178"/>
      <c r="BD56" s="178"/>
      <c r="BE56" s="178"/>
    </row>
    <row r="57" spans="1:57" ht="16.8" thickTop="1" thickBot="1">
      <c r="A57" s="163">
        <v>3</v>
      </c>
      <c r="B57" s="175" t="s">
        <v>36</v>
      </c>
      <c r="C57" s="248">
        <f>SUMIF('4.1 Program Budget - 2024-2027'!$G:$G,$B57,'4.1 Program Budget - 2024-2027'!$S:$S)</f>
        <v>0</v>
      </c>
      <c r="D57" s="246">
        <f>SUMIF('4.1 Program Budget - 2024-2027'!$G:$G,$B57,'4.1 Program Budget - 2024-2027'!W:W)</f>
        <v>0</v>
      </c>
      <c r="E57" s="246">
        <f>SUMIF('4.1 Program Budget - 2024-2027'!$G:$G,$B57,'4.1 Program Budget - 2024-2027'!X:X)</f>
        <v>0</v>
      </c>
      <c r="F57" s="246">
        <f>SUMIF('4.1 Program Budget - 2024-2027'!$G:$G,$B57,'4.1 Program Budget - 2024-2027'!Y:Y)</f>
        <v>0</v>
      </c>
      <c r="G57" s="246">
        <f>SUMIF('4.1 Program Budget - 2024-2027'!$G:$G,$B57,'4.1 Program Budget - 2024-2027'!Z:Z)</f>
        <v>0</v>
      </c>
      <c r="H57" s="246">
        <f>SUMIF('4.1 Program Budget - 2024-2027'!$G:$G,$B57,'4.1 Program Budget - 2024-2027'!AA:AA)</f>
        <v>0</v>
      </c>
      <c r="I57" s="248">
        <f>SUMIF('4.1 Program Budget - 2024-2027'!$G:$G,$B57,'4.1 Program Budget - 2024-2027'!$AK:$AK)</f>
        <v>0</v>
      </c>
      <c r="J57" s="1175">
        <f>SUMIF('4.1 Program Budget - 2024-2027'!$G:$G,$B57,'4.1 Program Budget - 2024-2027'!AO:AO)</f>
        <v>0</v>
      </c>
      <c r="K57" s="1175">
        <f>SUMIF('4.1 Program Budget - 2024-2027'!$G:$G,$B57,'4.1 Program Budget - 2024-2027'!AP:AP)</f>
        <v>0</v>
      </c>
      <c r="L57" s="1175">
        <f>SUMIF('4.1 Program Budget - 2024-2027'!$G:$G,$B57,'4.1 Program Budget - 2024-2027'!AQ:AQ)</f>
        <v>0</v>
      </c>
      <c r="M57" s="246">
        <f>SUMIF('4.1 Program Budget - 2024-2027'!$G:$G,$B57,'4.1 Program Budget - 2024-2027'!AR:AR)</f>
        <v>0</v>
      </c>
      <c r="N57" s="246">
        <f>SUMIF('4.1 Program Budget - 2024-2027'!$G:$G,$B57,'4.1 Program Budget - 2024-2027'!AS:AS)</f>
        <v>0</v>
      </c>
      <c r="O57" s="248">
        <f>SUMIF('4.1 Program Budget - 2024-2027'!$G:$G,$B57,'4.1 Program Budget - 2024-2027'!$BC:$BC)</f>
        <v>0</v>
      </c>
      <c r="P57" s="1175">
        <f>SUMIF('4.1 Program Budget - 2024-2027'!$G:$G,$B57,'4.1 Program Budget - 2024-2027'!BG:BG)</f>
        <v>0</v>
      </c>
      <c r="Q57" s="1175">
        <f>SUMIF('4.1 Program Budget - 2024-2027'!$G:$G,$B57,'4.1 Program Budget - 2024-2027'!BH:BH)</f>
        <v>0</v>
      </c>
      <c r="R57" s="1175">
        <f>SUMIF('4.1 Program Budget - 2024-2027'!$G:$G,$B57,'4.1 Program Budget - 2024-2027'!BI:BI)</f>
        <v>0</v>
      </c>
      <c r="S57" s="246">
        <f>SUMIF('4.1 Program Budget - 2024-2027'!$G:$G,$B57,'4.1 Program Budget - 2024-2027'!BJ:BJ)</f>
        <v>0</v>
      </c>
      <c r="T57" s="246">
        <f>SUMIF('4.1 Program Budget - 2024-2027'!$G:$G,$B57,'4.1 Program Budget - 2024-2027'!BK:BK)</f>
        <v>0</v>
      </c>
      <c r="U57" s="248">
        <f>SUMIF('4.1 Program Budget - 2024-2027'!$G:$G,$B57,'4.1 Program Budget - 2024-2027'!$BU:$BU)</f>
        <v>0</v>
      </c>
      <c r="V57" s="1175">
        <f>SUMIF('4.1 Program Budget - 2024-2027'!$G:$G,$B57,'4.1 Program Budget - 2024-2027'!BY:BY)</f>
        <v>0</v>
      </c>
      <c r="W57" s="1175">
        <f>SUMIF('4.1 Program Budget - 2024-2027'!$G:$G,$B57,'4.1 Program Budget - 2024-2027'!BZ:BZ)</f>
        <v>0</v>
      </c>
      <c r="X57" s="1175">
        <f>SUMIF('4.1 Program Budget - 2024-2027'!$G:$G,$B57,'4.1 Program Budget - 2024-2027'!CA:CA)</f>
        <v>0</v>
      </c>
      <c r="Y57" s="246">
        <f>SUMIF('4.1 Program Budget - 2024-2027'!$G:$G,$B57,'4.1 Program Budget - 2024-2027'!CB:CB)</f>
        <v>0</v>
      </c>
      <c r="Z57" s="246">
        <f>SUMIF('4.1 Program Budget - 2024-2027'!$G:$G,$B57,'4.1 Program Budget - 2024-2027'!CC:CC)</f>
        <v>0</v>
      </c>
      <c r="AA57" s="248">
        <f t="shared" si="42"/>
        <v>0</v>
      </c>
      <c r="AB57" s="710">
        <f t="shared" si="53"/>
        <v>0</v>
      </c>
      <c r="AC57" s="710">
        <f t="shared" si="53"/>
        <v>0</v>
      </c>
      <c r="AD57" s="710">
        <f t="shared" si="53"/>
        <v>0</v>
      </c>
      <c r="AE57" s="710">
        <f t="shared" ref="AE57:AF57" si="91">+AE15+AE29+AE43</f>
        <v>0</v>
      </c>
      <c r="AF57" s="710">
        <f t="shared" si="91"/>
        <v>0</v>
      </c>
      <c r="AG57" s="248">
        <f t="shared" ref="AG57:AJ57" si="92">+AG15+AG29+AG43</f>
        <v>0</v>
      </c>
      <c r="AH57" s="710">
        <f t="shared" si="92"/>
        <v>0</v>
      </c>
      <c r="AI57" s="710">
        <f t="shared" si="92"/>
        <v>0</v>
      </c>
      <c r="AJ57" s="710">
        <f t="shared" si="92"/>
        <v>0</v>
      </c>
      <c r="AK57" s="710">
        <f t="shared" ref="AK57:AL57" si="93">+AK15+AK29+AK43</f>
        <v>0</v>
      </c>
      <c r="AL57" s="710">
        <f t="shared" si="93"/>
        <v>0</v>
      </c>
      <c r="AM57" s="248">
        <f t="shared" si="47"/>
        <v>0</v>
      </c>
      <c r="AN57" s="1175">
        <f t="shared" si="57"/>
        <v>0</v>
      </c>
      <c r="AO57" s="1175">
        <f t="shared" si="57"/>
        <v>0</v>
      </c>
      <c r="AP57" s="1175">
        <f t="shared" si="57"/>
        <v>0</v>
      </c>
      <c r="AQ57" s="1175">
        <f t="shared" ref="AQ57:AR57" si="94">+AQ15+AQ29+AQ43</f>
        <v>0</v>
      </c>
      <c r="AR57" s="1175">
        <f t="shared" si="94"/>
        <v>0</v>
      </c>
      <c r="AS57" s="248">
        <f t="shared" si="50"/>
        <v>0</v>
      </c>
      <c r="AT57" s="1175">
        <f t="shared" si="59"/>
        <v>0</v>
      </c>
      <c r="AU57" s="1175">
        <f t="shared" si="59"/>
        <v>0</v>
      </c>
      <c r="AV57" s="1175">
        <f t="shared" si="59"/>
        <v>0</v>
      </c>
      <c r="AW57" s="1175">
        <f t="shared" ref="AW57:AX57" si="95">+AW15+AW29+AW43</f>
        <v>0</v>
      </c>
      <c r="AX57" s="1175">
        <f t="shared" si="95"/>
        <v>0</v>
      </c>
      <c r="AZ57" s="176"/>
      <c r="BB57" s="177"/>
      <c r="BC57" s="178"/>
      <c r="BD57" s="178"/>
      <c r="BE57" s="178"/>
    </row>
    <row r="58" spans="1:57" ht="16.8" thickTop="1" thickBot="1">
      <c r="A58" s="163">
        <v>4</v>
      </c>
      <c r="B58" s="179" t="s">
        <v>514</v>
      </c>
      <c r="C58" s="392">
        <f>SUM(C49:C57)</f>
        <v>71921967.076619893</v>
      </c>
      <c r="D58" s="393">
        <f t="shared" ref="D58:F58" si="96">SUM(D49:D57)</f>
        <v>113565961.19376706</v>
      </c>
      <c r="E58" s="393">
        <f t="shared" si="96"/>
        <v>18913.094327380102</v>
      </c>
      <c r="F58" s="396">
        <f t="shared" si="96"/>
        <v>3304812.9277982549</v>
      </c>
      <c r="G58" s="393">
        <f t="shared" ref="G58" si="97">SUM(G49:G57)</f>
        <v>17487.032039166719</v>
      </c>
      <c r="H58" s="393">
        <f t="shared" ref="H58" si="98">SUM(H49:H57)</f>
        <v>20085.874497142882</v>
      </c>
      <c r="I58" s="392">
        <f>SUM(I49:I57)</f>
        <v>75951516.80273968</v>
      </c>
      <c r="J58" s="393">
        <f t="shared" ref="J58:N58" si="99">SUM(J49:J57)</f>
        <v>120647915.30819765</v>
      </c>
      <c r="K58" s="393">
        <f t="shared" si="99"/>
        <v>18968.157868898135</v>
      </c>
      <c r="L58" s="393">
        <f t="shared" si="99"/>
        <v>3958155.6920420951</v>
      </c>
      <c r="M58" s="393">
        <f t="shared" si="99"/>
        <v>19661.740035893137</v>
      </c>
      <c r="N58" s="393">
        <f t="shared" si="99"/>
        <v>23914.68197492171</v>
      </c>
      <c r="O58" s="392">
        <f>SUM(O49:O57)</f>
        <v>74690431.906857118</v>
      </c>
      <c r="P58" s="393">
        <f t="shared" ref="P58:T58" si="100">SUM(P49:P57)</f>
        <v>118273935.02918214</v>
      </c>
      <c r="Q58" s="393">
        <f t="shared" si="100"/>
        <v>19204.728386481667</v>
      </c>
      <c r="R58" s="393">
        <f t="shared" si="100"/>
        <v>3722613.2400492337</v>
      </c>
      <c r="S58" s="393">
        <f t="shared" si="100"/>
        <v>20236.596401283168</v>
      </c>
      <c r="T58" s="393">
        <f t="shared" si="100"/>
        <v>22513.958143744501</v>
      </c>
      <c r="U58" s="392">
        <f>SUM(U49:U57)</f>
        <v>77818746.100329667</v>
      </c>
      <c r="V58" s="393">
        <f t="shared" ref="V58:Z58" si="101">SUM(V49:V57)</f>
        <v>121626113.64400086</v>
      </c>
      <c r="W58" s="393">
        <f t="shared" si="101"/>
        <v>19793.295706462835</v>
      </c>
      <c r="X58" s="393">
        <f t="shared" si="101"/>
        <v>3942171.771815144</v>
      </c>
      <c r="Y58" s="393">
        <f t="shared" si="101"/>
        <v>22588.454210198812</v>
      </c>
      <c r="Z58" s="393">
        <f t="shared" si="101"/>
        <v>23793.036222405008</v>
      </c>
      <c r="AA58" s="392">
        <f>SUM(AA49:AA57)</f>
        <v>77818746.100329667</v>
      </c>
      <c r="AB58" s="393">
        <f t="shared" ref="AB58:AF58" si="102">SUM(AB49:AB57)</f>
        <v>121626113.64400084</v>
      </c>
      <c r="AC58" s="393">
        <f t="shared" si="102"/>
        <v>19793.295706462835</v>
      </c>
      <c r="AD58" s="393">
        <f t="shared" si="102"/>
        <v>3942171.771815144</v>
      </c>
      <c r="AE58" s="393">
        <f t="shared" si="102"/>
        <v>22588.454210198805</v>
      </c>
      <c r="AF58" s="393">
        <f t="shared" si="102"/>
        <v>23793.036222405004</v>
      </c>
      <c r="AG58" s="392">
        <f>SUM(AG49:AG57)</f>
        <v>77818746.100329667</v>
      </c>
      <c r="AH58" s="393">
        <f t="shared" ref="AH58:AL58" si="103">SUM(AH49:AH57)</f>
        <v>121626113.64400084</v>
      </c>
      <c r="AI58" s="393">
        <f t="shared" si="103"/>
        <v>19793.295706462835</v>
      </c>
      <c r="AJ58" s="393">
        <f t="shared" si="103"/>
        <v>3942171.771815144</v>
      </c>
      <c r="AK58" s="393">
        <f t="shared" si="103"/>
        <v>22588.454210198805</v>
      </c>
      <c r="AL58" s="393">
        <f t="shared" si="103"/>
        <v>23793.036222405004</v>
      </c>
      <c r="AM58" s="392">
        <f>SUM(AM49:AM57)</f>
        <v>77818746.100329667</v>
      </c>
      <c r="AN58" s="393">
        <f t="shared" ref="AN58:AR58" si="104">SUM(AN49:AN57)</f>
        <v>121626113.64400084</v>
      </c>
      <c r="AO58" s="393">
        <f t="shared" si="104"/>
        <v>19793.295706462835</v>
      </c>
      <c r="AP58" s="393">
        <f t="shared" si="104"/>
        <v>3942171.771815144</v>
      </c>
      <c r="AQ58" s="393">
        <f t="shared" si="104"/>
        <v>22588.454210198805</v>
      </c>
      <c r="AR58" s="393">
        <f t="shared" si="104"/>
        <v>23793.036222405004</v>
      </c>
      <c r="AS58" s="392">
        <f>SUM(AS49:AS57)</f>
        <v>77818746.100329667</v>
      </c>
      <c r="AT58" s="393">
        <f t="shared" ref="AT58:AX58" si="105">SUM(AT49:AT57)</f>
        <v>121626113.64400084</v>
      </c>
      <c r="AU58" s="393">
        <f t="shared" si="105"/>
        <v>19793.295706462835</v>
      </c>
      <c r="AV58" s="393">
        <f t="shared" si="105"/>
        <v>3942171.771815144</v>
      </c>
      <c r="AW58" s="393">
        <f t="shared" si="105"/>
        <v>22588.454210198805</v>
      </c>
      <c r="AX58" s="393">
        <f t="shared" si="105"/>
        <v>23793.036222405004</v>
      </c>
      <c r="AZ58" s="176" t="s">
        <v>515</v>
      </c>
      <c r="BB58" s="177"/>
      <c r="BC58" s="178"/>
      <c r="BD58" s="178"/>
      <c r="BE58" s="178"/>
    </row>
    <row r="59" spans="1:57" ht="16.8" thickTop="1" thickBot="1">
      <c r="A59" s="163">
        <v>5</v>
      </c>
      <c r="B59" s="199" t="s">
        <v>522</v>
      </c>
      <c r="C59" s="451"/>
      <c r="D59" s="311"/>
      <c r="E59" s="312"/>
      <c r="F59" s="312"/>
      <c r="G59" s="312"/>
      <c r="H59" s="312"/>
      <c r="I59" s="451"/>
      <c r="J59" s="311"/>
      <c r="K59" s="312"/>
      <c r="L59" s="312"/>
      <c r="M59" s="312"/>
      <c r="N59" s="312"/>
      <c r="O59" s="451"/>
      <c r="P59" s="311"/>
      <c r="Q59" s="312"/>
      <c r="R59" s="312"/>
      <c r="S59" s="312"/>
      <c r="T59" s="312"/>
      <c r="U59" s="451"/>
      <c r="V59" s="311"/>
      <c r="W59" s="312"/>
      <c r="X59" s="312"/>
      <c r="Y59" s="312"/>
      <c r="Z59" s="312"/>
      <c r="AA59" s="451"/>
      <c r="AB59" s="311"/>
      <c r="AC59" s="312"/>
      <c r="AD59" s="312"/>
      <c r="AE59" s="312"/>
      <c r="AF59" s="312"/>
      <c r="AG59" s="451"/>
      <c r="AH59" s="311"/>
      <c r="AI59" s="312"/>
      <c r="AJ59" s="312"/>
      <c r="AK59" s="312"/>
      <c r="AL59" s="312"/>
      <c r="AM59" s="451"/>
      <c r="AN59" s="311"/>
      <c r="AO59" s="312"/>
      <c r="AP59" s="312"/>
      <c r="AQ59" s="312"/>
      <c r="AR59" s="312"/>
      <c r="AS59" s="451"/>
      <c r="AT59" s="311"/>
      <c r="AU59" s="312"/>
      <c r="AV59" s="312"/>
      <c r="AW59" s="312"/>
      <c r="AX59" s="312"/>
      <c r="AZ59" s="176"/>
      <c r="BB59" s="177"/>
      <c r="BC59" s="178"/>
      <c r="BD59" s="178"/>
      <c r="BE59" s="178"/>
    </row>
    <row r="60" spans="1:57" ht="16.8" thickTop="1" thickBot="1">
      <c r="A60" s="163">
        <v>6</v>
      </c>
      <c r="B60" s="756" t="s">
        <v>523</v>
      </c>
      <c r="C60" s="251"/>
      <c r="D60" s="313"/>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314"/>
      <c r="AV60" s="314"/>
      <c r="AW60" s="314"/>
      <c r="AX60" s="314"/>
      <c r="AZ60" s="176"/>
      <c r="BB60" s="177"/>
      <c r="BC60" s="178"/>
      <c r="BD60" s="180"/>
      <c r="BE60" s="178"/>
    </row>
    <row r="61" spans="1:57" ht="17.399999999999999" thickTop="1" thickBot="1">
      <c r="A61" s="163">
        <v>8</v>
      </c>
      <c r="B61" s="181" t="s">
        <v>1777</v>
      </c>
      <c r="C61" s="251">
        <f>+C62+C63</f>
        <v>3186587.41</v>
      </c>
      <c r="D61" s="712"/>
      <c r="E61" s="712"/>
      <c r="F61" s="712"/>
      <c r="G61" s="712"/>
      <c r="H61" s="712"/>
      <c r="I61" s="251">
        <f>+I62+I63</f>
        <v>3356620.66</v>
      </c>
      <c r="J61" s="712"/>
      <c r="K61" s="712"/>
      <c r="L61" s="712"/>
      <c r="M61" s="712"/>
      <c r="N61" s="712"/>
      <c r="O61" s="251">
        <f>+O62+O63</f>
        <v>3305544.93</v>
      </c>
      <c r="P61" s="712"/>
      <c r="Q61" s="712"/>
      <c r="R61" s="712"/>
      <c r="S61" s="712"/>
      <c r="T61" s="712"/>
      <c r="U61" s="251">
        <f>+U62+U63</f>
        <v>3437635.2399999998</v>
      </c>
      <c r="V61" s="712"/>
      <c r="W61" s="712"/>
      <c r="X61" s="712"/>
      <c r="Y61" s="712"/>
      <c r="Z61" s="712"/>
      <c r="AA61" s="251">
        <f>+AA62+AA63</f>
        <v>3437635.2399999998</v>
      </c>
      <c r="AB61" s="712"/>
      <c r="AC61" s="712"/>
      <c r="AD61" s="712"/>
      <c r="AE61" s="712"/>
      <c r="AF61" s="712"/>
      <c r="AG61" s="251">
        <f>+AG62+AG63</f>
        <v>3437635.2399999998</v>
      </c>
      <c r="AH61" s="712"/>
      <c r="AI61" s="712"/>
      <c r="AJ61" s="712"/>
      <c r="AK61" s="712"/>
      <c r="AL61" s="712"/>
      <c r="AM61" s="251">
        <f>+AM62+AM63</f>
        <v>3437635.2399999998</v>
      </c>
      <c r="AN61" s="712"/>
      <c r="AO61" s="712"/>
      <c r="AP61" s="712"/>
      <c r="AQ61" s="712"/>
      <c r="AR61" s="712"/>
      <c r="AS61" s="251">
        <f>+AS62+AS63</f>
        <v>3437635.2399999998</v>
      </c>
      <c r="AT61" s="712"/>
      <c r="AU61" s="712"/>
      <c r="AV61" s="712"/>
      <c r="AW61" s="712"/>
      <c r="AX61" s="712"/>
      <c r="AZ61" s="711" t="s">
        <v>524</v>
      </c>
    </row>
    <row r="62" spans="1:57" ht="16.8" thickTop="1" thickBot="1">
      <c r="A62" s="164" t="s">
        <v>525</v>
      </c>
      <c r="B62" s="182" t="s">
        <v>526</v>
      </c>
      <c r="C62" s="634">
        <f>+'4.1 Program Budget - 2024-2027'!S165</f>
        <v>955976.22</v>
      </c>
      <c r="D62" s="713"/>
      <c r="E62" s="713"/>
      <c r="F62" s="713"/>
      <c r="G62" s="713"/>
      <c r="H62" s="713"/>
      <c r="I62" s="634">
        <f>+'4.1 Program Budget - 2024-2027'!AK165</f>
        <v>1006986.2</v>
      </c>
      <c r="J62" s="713"/>
      <c r="K62" s="713"/>
      <c r="L62" s="713"/>
      <c r="M62" s="713"/>
      <c r="N62" s="713"/>
      <c r="O62" s="634">
        <f>+'4.1 Program Budget - 2024-2027'!BC165</f>
        <v>991663.48</v>
      </c>
      <c r="P62" s="713"/>
      <c r="Q62" s="713"/>
      <c r="R62" s="713"/>
      <c r="S62" s="713"/>
      <c r="T62" s="713"/>
      <c r="U62" s="634">
        <f>+'4.1 Program Budget - 2024-2027'!BU165</f>
        <v>1031290.57</v>
      </c>
      <c r="V62" s="713"/>
      <c r="W62" s="713"/>
      <c r="X62" s="713"/>
      <c r="Y62" s="713"/>
      <c r="Z62" s="713"/>
      <c r="AA62" s="634">
        <f>+'4.2 Program Budget 2028-2031'!I41</f>
        <v>1031290.57</v>
      </c>
      <c r="AB62" s="713"/>
      <c r="AC62" s="713"/>
      <c r="AD62" s="713"/>
      <c r="AE62" s="713"/>
      <c r="AF62" s="713"/>
      <c r="AG62" s="634">
        <f>+'4.2 Program Budget 2028-2031'!T41</f>
        <v>1031290.57</v>
      </c>
      <c r="AH62" s="713"/>
      <c r="AI62" s="713"/>
      <c r="AJ62" s="713"/>
      <c r="AK62" s="713"/>
      <c r="AL62" s="713"/>
      <c r="AM62" s="634">
        <f>+'4.2 Program Budget 2028-2031'!AE41</f>
        <v>1031290.57</v>
      </c>
      <c r="AN62" s="713"/>
      <c r="AO62" s="713"/>
      <c r="AP62" s="713"/>
      <c r="AQ62" s="713"/>
      <c r="AR62" s="713"/>
      <c r="AS62" s="634">
        <f>+'4.2 Program Budget 2028-2031'!AP41</f>
        <v>1031290.57</v>
      </c>
      <c r="AT62" s="713"/>
      <c r="AU62" s="713"/>
      <c r="AV62" s="713"/>
      <c r="AW62" s="713"/>
      <c r="AX62" s="713"/>
      <c r="AZ62" s="711" t="s">
        <v>527</v>
      </c>
    </row>
    <row r="63" spans="1:57" ht="16.8" thickTop="1" thickBot="1">
      <c r="A63" s="164" t="s">
        <v>528</v>
      </c>
      <c r="B63" s="182" t="s">
        <v>529</v>
      </c>
      <c r="C63" s="634">
        <f>+'4.1 Program Budget - 2024-2027'!S166</f>
        <v>2230611.19</v>
      </c>
      <c r="D63" s="713"/>
      <c r="E63" s="713"/>
      <c r="F63" s="713"/>
      <c r="G63" s="713"/>
      <c r="H63" s="713"/>
      <c r="I63" s="634">
        <f>+'4.1 Program Budget - 2024-2027'!AK166</f>
        <v>2349634.46</v>
      </c>
      <c r="J63" s="713"/>
      <c r="K63" s="713"/>
      <c r="L63" s="713"/>
      <c r="M63" s="713"/>
      <c r="N63" s="713"/>
      <c r="O63" s="634">
        <f>+'4.1 Program Budget - 2024-2027'!BC166</f>
        <v>2313881.4500000002</v>
      </c>
      <c r="P63" s="713"/>
      <c r="Q63" s="713"/>
      <c r="R63" s="713"/>
      <c r="S63" s="713"/>
      <c r="T63" s="713"/>
      <c r="U63" s="634">
        <f>+'4.1 Program Budget - 2024-2027'!BU166</f>
        <v>2406344.67</v>
      </c>
      <c r="V63" s="713"/>
      <c r="W63" s="713"/>
      <c r="X63" s="713"/>
      <c r="Y63" s="713"/>
      <c r="Z63" s="713"/>
      <c r="AA63" s="634">
        <f>+'4.2 Program Budget 2028-2031'!I42</f>
        <v>2406344.67</v>
      </c>
      <c r="AB63" s="713"/>
      <c r="AC63" s="713"/>
      <c r="AD63" s="713"/>
      <c r="AE63" s="713"/>
      <c r="AF63" s="713"/>
      <c r="AG63" s="634">
        <f>+'4.2 Program Budget 2028-2031'!T42</f>
        <v>2406344.67</v>
      </c>
      <c r="AH63" s="713"/>
      <c r="AI63" s="713"/>
      <c r="AJ63" s="713"/>
      <c r="AK63" s="713"/>
      <c r="AL63" s="713"/>
      <c r="AM63" s="634">
        <f>+'4.2 Program Budget 2028-2031'!AE42</f>
        <v>2406344.67</v>
      </c>
      <c r="AN63" s="713"/>
      <c r="AO63" s="713"/>
      <c r="AP63" s="713"/>
      <c r="AQ63" s="713"/>
      <c r="AR63" s="713"/>
      <c r="AS63" s="634">
        <f>+'4.2 Program Budget 2028-2031'!AP42</f>
        <v>2406344.67</v>
      </c>
      <c r="AT63" s="713"/>
      <c r="AU63" s="713"/>
      <c r="AV63" s="713"/>
      <c r="AW63" s="713"/>
      <c r="AX63" s="713"/>
      <c r="AZ63" s="711" t="s">
        <v>61</v>
      </c>
    </row>
    <row r="64" spans="1:57" s="787" customFormat="1" ht="16.8" thickTop="1" thickBot="1">
      <c r="B64" s="1134" t="s">
        <v>516</v>
      </c>
      <c r="C64" s="1135">
        <f>+C45+C31+C17</f>
        <v>66866561.383689463</v>
      </c>
      <c r="D64" s="1136"/>
      <c r="E64" s="1137"/>
      <c r="F64" s="1138"/>
      <c r="G64" s="1137"/>
      <c r="H64" s="1137"/>
      <c r="I64" s="1135">
        <f>+I45+I31+I17</f>
        <v>76501655.062727779</v>
      </c>
      <c r="J64" s="1136"/>
      <c r="K64" s="1137"/>
      <c r="L64" s="1138"/>
      <c r="M64" s="1137"/>
      <c r="N64" s="1137"/>
      <c r="O64" s="1135">
        <f>+O45+O31+O17</f>
        <v>77996216.213755846</v>
      </c>
      <c r="P64" s="1136"/>
      <c r="Q64" s="1137"/>
      <c r="R64" s="1138"/>
      <c r="S64" s="1137"/>
      <c r="T64" s="1137"/>
      <c r="U64" s="1135">
        <f>+U45+U31+U17</f>
        <v>86093559.043104842</v>
      </c>
      <c r="V64" s="1136"/>
      <c r="W64" s="1137"/>
      <c r="X64" s="1138"/>
      <c r="Y64" s="1137"/>
      <c r="Z64" s="1137"/>
      <c r="AA64" s="1139">
        <f>+U64</f>
        <v>86093559.043104842</v>
      </c>
      <c r="AB64" s="1136"/>
      <c r="AC64" s="1137"/>
      <c r="AD64" s="1138"/>
      <c r="AE64" s="1137"/>
      <c r="AF64" s="1137"/>
      <c r="AG64" s="1139">
        <f>+AA64</f>
        <v>86093559.043104842</v>
      </c>
      <c r="AH64" s="1136"/>
      <c r="AI64" s="1137"/>
      <c r="AJ64" s="1138"/>
      <c r="AK64" s="1137"/>
      <c r="AL64" s="1137"/>
      <c r="AM64" s="1139">
        <f>+AG64</f>
        <v>86093559.043104842</v>
      </c>
      <c r="AN64" s="1136"/>
      <c r="AO64" s="1137"/>
      <c r="AP64" s="1138"/>
      <c r="AQ64" s="1137"/>
      <c r="AR64" s="1137"/>
      <c r="AS64" s="1139">
        <f>+AM64</f>
        <v>86093559.043104842</v>
      </c>
      <c r="AT64" s="1136"/>
      <c r="AU64" s="1137"/>
      <c r="AV64" s="1138"/>
      <c r="AW64" s="1137"/>
      <c r="AX64" s="1137"/>
      <c r="AZ64" s="1140" t="s">
        <v>517</v>
      </c>
      <c r="BB64" s="1141"/>
      <c r="BC64" s="1141"/>
      <c r="BD64" s="1142"/>
      <c r="BE64" s="1141"/>
    </row>
    <row r="65" spans="1:57" ht="17.100000000000001" customHeight="1" thickTop="1" thickBot="1">
      <c r="B65" s="199" t="s">
        <v>518</v>
      </c>
      <c r="C65" s="778">
        <v>0.80034593527712872</v>
      </c>
      <c r="D65" s="714"/>
      <c r="E65" s="715"/>
      <c r="F65" s="716"/>
      <c r="G65" s="715"/>
      <c r="H65" s="715"/>
      <c r="I65" s="778">
        <v>0.83918353659987333</v>
      </c>
      <c r="J65" s="714"/>
      <c r="K65" s="715"/>
      <c r="L65" s="716"/>
      <c r="M65" s="715"/>
      <c r="N65" s="715"/>
      <c r="O65" s="778">
        <v>0.8773263534659077</v>
      </c>
      <c r="P65" s="714"/>
      <c r="Q65" s="715"/>
      <c r="R65" s="716"/>
      <c r="S65" s="715"/>
      <c r="T65" s="715"/>
      <c r="U65" s="778">
        <v>0.92347248963780504</v>
      </c>
      <c r="V65" s="714"/>
      <c r="W65" s="715"/>
      <c r="X65" s="716"/>
      <c r="Y65" s="715"/>
      <c r="Z65" s="715"/>
      <c r="AA65" s="777">
        <f t="shared" ref="AA65:AA67" si="106">+U65</f>
        <v>0.92347248963780504</v>
      </c>
      <c r="AB65" s="714"/>
      <c r="AC65" s="715"/>
      <c r="AD65" s="716"/>
      <c r="AE65" s="715"/>
      <c r="AF65" s="715"/>
      <c r="AG65" s="777">
        <f t="shared" ref="AG65:AG67" si="107">+AA65</f>
        <v>0.92347248963780504</v>
      </c>
      <c r="AH65" s="714"/>
      <c r="AI65" s="715"/>
      <c r="AJ65" s="716"/>
      <c r="AK65" s="715"/>
      <c r="AL65" s="715"/>
      <c r="AM65" s="777">
        <f t="shared" ref="AM65:AM67" si="108">+AG65</f>
        <v>0.92347248963780504</v>
      </c>
      <c r="AN65" s="714"/>
      <c r="AO65" s="715"/>
      <c r="AP65" s="716"/>
      <c r="AQ65" s="715"/>
      <c r="AR65" s="715"/>
      <c r="AS65" s="777">
        <f t="shared" ref="AS65:AS67" si="109">+AM65</f>
        <v>0.92347248963780504</v>
      </c>
      <c r="AT65" s="714"/>
      <c r="AU65" s="715"/>
      <c r="AV65" s="716"/>
      <c r="AW65" s="715"/>
      <c r="AX65" s="715"/>
      <c r="AZ65" s="1283" t="s">
        <v>519</v>
      </c>
      <c r="BB65" s="177"/>
      <c r="BC65" s="178"/>
      <c r="BD65" s="180"/>
      <c r="BE65" s="178"/>
    </row>
    <row r="66" spans="1:57" ht="16.8" thickTop="1" thickBot="1">
      <c r="B66" s="199" t="s">
        <v>520</v>
      </c>
      <c r="C66" s="778">
        <v>0.95122370044400328</v>
      </c>
      <c r="D66" s="714"/>
      <c r="E66" s="715"/>
      <c r="F66" s="716"/>
      <c r="G66" s="715"/>
      <c r="H66" s="715"/>
      <c r="I66" s="778">
        <v>1.0287778112510837</v>
      </c>
      <c r="J66" s="714"/>
      <c r="K66" s="715"/>
      <c r="L66" s="716"/>
      <c r="M66" s="715"/>
      <c r="N66" s="715"/>
      <c r="O66" s="778">
        <v>1.066230710612788</v>
      </c>
      <c r="P66" s="714"/>
      <c r="Q66" s="715"/>
      <c r="R66" s="716"/>
      <c r="S66" s="715"/>
      <c r="T66" s="715"/>
      <c r="U66" s="778">
        <v>1.127224027069291</v>
      </c>
      <c r="V66" s="714"/>
      <c r="W66" s="715"/>
      <c r="X66" s="716"/>
      <c r="Y66" s="715"/>
      <c r="Z66" s="715"/>
      <c r="AA66" s="777">
        <f t="shared" si="106"/>
        <v>1.127224027069291</v>
      </c>
      <c r="AB66" s="714"/>
      <c r="AC66" s="715"/>
      <c r="AD66" s="716"/>
      <c r="AE66" s="715"/>
      <c r="AF66" s="715"/>
      <c r="AG66" s="777">
        <f t="shared" si="107"/>
        <v>1.127224027069291</v>
      </c>
      <c r="AH66" s="714"/>
      <c r="AI66" s="715"/>
      <c r="AJ66" s="716"/>
      <c r="AK66" s="715"/>
      <c r="AL66" s="715"/>
      <c r="AM66" s="777">
        <f t="shared" si="108"/>
        <v>1.127224027069291</v>
      </c>
      <c r="AN66" s="714"/>
      <c r="AO66" s="715"/>
      <c r="AP66" s="716"/>
      <c r="AQ66" s="715"/>
      <c r="AR66" s="715"/>
      <c r="AS66" s="777">
        <f t="shared" si="109"/>
        <v>1.127224027069291</v>
      </c>
      <c r="AT66" s="714"/>
      <c r="AU66" s="715"/>
      <c r="AV66" s="716"/>
      <c r="AW66" s="715"/>
      <c r="AX66" s="715"/>
      <c r="AZ66" s="1284"/>
      <c r="BB66" s="177"/>
      <c r="BC66" s="178"/>
      <c r="BD66" s="180"/>
      <c r="BE66" s="178"/>
    </row>
    <row r="67" spans="1:57" ht="16.8" thickTop="1" thickBot="1">
      <c r="B67" s="199" t="s">
        <v>530</v>
      </c>
      <c r="C67" s="778">
        <v>0.39783194529185584</v>
      </c>
      <c r="D67" s="714"/>
      <c r="E67" s="715"/>
      <c r="F67" s="716"/>
      <c r="G67" s="715"/>
      <c r="H67" s="715"/>
      <c r="I67" s="778">
        <v>0.41140060324532329</v>
      </c>
      <c r="J67" s="714"/>
      <c r="K67" s="715"/>
      <c r="L67" s="716"/>
      <c r="M67" s="715"/>
      <c r="N67" s="715"/>
      <c r="O67" s="778">
        <v>0.43053479123623212</v>
      </c>
      <c r="P67" s="714"/>
      <c r="Q67" s="715"/>
      <c r="R67" s="716"/>
      <c r="S67" s="715"/>
      <c r="T67" s="715"/>
      <c r="U67" s="778">
        <v>0.456112012436374</v>
      </c>
      <c r="V67" s="714"/>
      <c r="W67" s="715"/>
      <c r="X67" s="716"/>
      <c r="Y67" s="715"/>
      <c r="Z67" s="715"/>
      <c r="AA67" s="777">
        <f t="shared" si="106"/>
        <v>0.456112012436374</v>
      </c>
      <c r="AB67" s="714"/>
      <c r="AC67" s="715"/>
      <c r="AD67" s="716"/>
      <c r="AE67" s="715"/>
      <c r="AF67" s="715"/>
      <c r="AG67" s="777">
        <f t="shared" si="107"/>
        <v>0.456112012436374</v>
      </c>
      <c r="AH67" s="714"/>
      <c r="AI67" s="715"/>
      <c r="AJ67" s="716"/>
      <c r="AK67" s="715"/>
      <c r="AL67" s="715"/>
      <c r="AM67" s="777">
        <f t="shared" si="108"/>
        <v>0.456112012436374</v>
      </c>
      <c r="AN67" s="714"/>
      <c r="AO67" s="715"/>
      <c r="AP67" s="716"/>
      <c r="AQ67" s="715"/>
      <c r="AR67" s="715"/>
      <c r="AS67" s="777">
        <f t="shared" si="109"/>
        <v>0.456112012436374</v>
      </c>
      <c r="AT67" s="714"/>
      <c r="AU67" s="715"/>
      <c r="AV67" s="716"/>
      <c r="AW67" s="715"/>
      <c r="AX67" s="715"/>
      <c r="AZ67" s="1285"/>
      <c r="BB67" s="177"/>
      <c r="BC67" s="178"/>
      <c r="BD67" s="180"/>
      <c r="BE67" s="178"/>
    </row>
    <row r="68" spans="1:57" ht="16.8" thickTop="1" thickBot="1">
      <c r="A68" s="163">
        <v>7</v>
      </c>
      <c r="B68" s="179" t="s">
        <v>28</v>
      </c>
      <c r="C68" s="717">
        <f>SUMIF('4.1 Program Budget - 2024-2027'!$G:$G,README!$L$17,'4.1 Program Budget - 2024-2027'!S:S)</f>
        <v>4556130.6871999996</v>
      </c>
      <c r="D68" s="246">
        <f>SUMIF('4.1 Program Budget - 2024-2027'!$G:$G,$B68,'4.1 Program Budget - 2024-2027'!W:W)</f>
        <v>420041299.7577402</v>
      </c>
      <c r="E68" s="246">
        <f>SUMIF('4.1 Program Budget - 2024-2027'!$G:$G,$B68,'4.1 Program Budget - 2024-2027'!X:X)</f>
        <v>82312.577119747322</v>
      </c>
      <c r="F68" s="246">
        <f>SUMIF('4.1 Program Budget - 2024-2027'!$G:$G,$B68,'4.1 Program Budget - 2024-2027'!Y:Y)</f>
        <v>3862898.1085555023</v>
      </c>
      <c r="G68" s="246">
        <f>SUMIF('4.1 Program Budget - 2024-2027'!$G:$G,$B68,'4.1 Program Budget - 2024-2027'!Z:Z)</f>
        <v>56085.784605729888</v>
      </c>
      <c r="H68" s="246">
        <f>SUMIF('4.1 Program Budget - 2024-2027'!$G:$G,$B68,'4.1 Program Budget - 2024-2027'!AA:AA)</f>
        <v>22597.953935049667</v>
      </c>
      <c r="I68" s="717">
        <f>SUMIF('4.1 Program Budget - 2024-2027'!$G:$G,README!$L$17,'4.1 Program Budget - 2024-2027'!AK:AK)</f>
        <v>4607379.0190999992</v>
      </c>
      <c r="J68" s="246">
        <f>SUMIF('4.1 Program Budget - 2024-2027'!$G:$G,$B68,'4.1 Program Budget - 2024-2027'!AO:AO)</f>
        <v>377042934.76515579</v>
      </c>
      <c r="K68" s="246">
        <f>SUMIF('4.1 Program Budget - 2024-2027'!$G:$G,$B68,'4.1 Program Budget - 2024-2027'!AP:AP)</f>
        <v>76791.536417370298</v>
      </c>
      <c r="L68" s="246">
        <f>SUMIF('4.1 Program Budget - 2024-2027'!$G:$G,$B68,'4.1 Program Budget - 2024-2027'!AQ:AQ)</f>
        <v>3768167.8330851095</v>
      </c>
      <c r="M68" s="246">
        <f>SUMIF('4.1 Program Budget - 2024-2027'!$G:$G,$B68,'4.1 Program Budget - 2024-2027'!AR:AR)</f>
        <v>46559.895046199119</v>
      </c>
      <c r="N68" s="246">
        <f>SUMIF('4.1 Program Budget - 2024-2027'!$G:$G,$B68,'4.1 Program Budget - 2024-2027'!AS:AS)</f>
        <v>22043.781823547884</v>
      </c>
      <c r="O68" s="717">
        <f>SUMIF('4.1 Program Budget - 2024-2027'!$G:$G,README!$L$17,'4.1 Program Budget - 2024-2027'!BC:BC)</f>
        <v>4642646.5100000007</v>
      </c>
      <c r="P68" s="246">
        <f>SUMIF('4.1 Program Budget - 2024-2027'!$G:$G,$B68,'4.1 Program Budget - 2024-2027'!BG:BG)</f>
        <v>343363246.37260938</v>
      </c>
      <c r="Q68" s="246">
        <f>SUMIF('4.1 Program Budget - 2024-2027'!$G:$G,$B68,'4.1 Program Budget - 2024-2027'!BH:BH)</f>
        <v>71384.229339515528</v>
      </c>
      <c r="R68" s="246">
        <f>SUMIF('4.1 Program Budget - 2024-2027'!$G:$G,$B68,'4.1 Program Budget - 2024-2027'!BI:BI)</f>
        <v>3229565.316006673</v>
      </c>
      <c r="S68" s="246">
        <f>SUMIF('4.1 Program Budget - 2024-2027'!$G:$G,$B68,'4.1 Program Budget - 2024-2027'!BJ:BJ)</f>
        <v>46806.354648645429</v>
      </c>
      <c r="T68" s="246">
        <f>SUMIF('4.1 Program Budget - 2024-2027'!$G:$G,$B68,'4.1 Program Budget - 2024-2027'!BK:BK)</f>
        <v>18892.957098639032</v>
      </c>
      <c r="U68" s="717">
        <f>SUMIF('4.1 Program Budget - 2024-2027'!$G:$G,README!$L$17,'4.1 Program Budget - 2024-2027'!BU:BU)</f>
        <v>4684499.6758000003</v>
      </c>
      <c r="V68" s="246">
        <f>SUMIF('4.1 Program Budget - 2024-2027'!$G:$G,$B68,'4.1 Program Budget - 2024-2027'!BY:BY)</f>
        <v>308489194.74566972</v>
      </c>
      <c r="W68" s="246">
        <f>SUMIF('4.1 Program Budget - 2024-2027'!$G:$G,$B68,'4.1 Program Budget - 2024-2027'!BZ:BZ)</f>
        <v>65134.938014101645</v>
      </c>
      <c r="X68" s="246">
        <f>SUMIF('4.1 Program Budget - 2024-2027'!$G:$G,$B68,'4.1 Program Budget - 2024-2027'!CA:CA)</f>
        <v>2717926.5468375292</v>
      </c>
      <c r="Y68" s="246">
        <f>SUMIF('4.1 Program Budget - 2024-2027'!$G:$G,$B68,'4.1 Program Budget - 2024-2027'!CB:CB)</f>
        <v>43629.723679727955</v>
      </c>
      <c r="Z68" s="246">
        <f>SUMIF('4.1 Program Budget - 2024-2027'!$G:$G,$B68,'4.1 Program Budget - 2024-2027'!CC:CC)</f>
        <v>15899.870298999529</v>
      </c>
      <c r="AA68" s="717">
        <f>+'4.2 Program Budget 2028-2031'!I37</f>
        <v>4684499.6758000003</v>
      </c>
      <c r="AB68" s="1171">
        <f>V68</f>
        <v>308489194.74566972</v>
      </c>
      <c r="AC68" s="1171">
        <f t="shared" ref="AC68:AF68" si="110">W68</f>
        <v>65134.938014101645</v>
      </c>
      <c r="AD68" s="1171">
        <f t="shared" si="110"/>
        <v>2717926.5468375292</v>
      </c>
      <c r="AE68" s="1171">
        <f t="shared" si="110"/>
        <v>43629.723679727955</v>
      </c>
      <c r="AF68" s="1171">
        <f t="shared" si="110"/>
        <v>15899.870298999529</v>
      </c>
      <c r="AG68" s="717">
        <f>+'4.2 Program Budget 2028-2031'!T37</f>
        <v>4684499.6758000003</v>
      </c>
      <c r="AH68" s="1171">
        <f>AB68</f>
        <v>308489194.74566972</v>
      </c>
      <c r="AI68" s="1171">
        <f t="shared" ref="AI68" si="111">AC68</f>
        <v>65134.938014101645</v>
      </c>
      <c r="AJ68" s="1171">
        <f t="shared" ref="AJ68" si="112">AD68</f>
        <v>2717926.5468375292</v>
      </c>
      <c r="AK68" s="1171">
        <f t="shared" ref="AK68" si="113">AE68</f>
        <v>43629.723679727955</v>
      </c>
      <c r="AL68" s="1171">
        <f t="shared" ref="AL68" si="114">AF68</f>
        <v>15899.870298999529</v>
      </c>
      <c r="AM68" s="717">
        <f>+'4.2 Program Budget 2028-2031'!AE37</f>
        <v>4684499.6758000003</v>
      </c>
      <c r="AN68" s="1171">
        <f>AH68</f>
        <v>308489194.74566972</v>
      </c>
      <c r="AO68" s="1171">
        <f t="shared" ref="AO68" si="115">AI68</f>
        <v>65134.938014101645</v>
      </c>
      <c r="AP68" s="1171">
        <f t="shared" ref="AP68" si="116">AJ68</f>
        <v>2717926.5468375292</v>
      </c>
      <c r="AQ68" s="1171">
        <f t="shared" ref="AQ68" si="117">AK68</f>
        <v>43629.723679727955</v>
      </c>
      <c r="AR68" s="1171">
        <f t="shared" ref="AR68" si="118">AL68</f>
        <v>15899.870298999529</v>
      </c>
      <c r="AS68" s="717">
        <f>+'4.2 Program Budget 2028-2031'!AP37</f>
        <v>4684499.6758000003</v>
      </c>
      <c r="AT68" s="1171">
        <f>AN68</f>
        <v>308489194.74566972</v>
      </c>
      <c r="AU68" s="1171">
        <f t="shared" ref="AU68" si="119">AO68</f>
        <v>65134.938014101645</v>
      </c>
      <c r="AV68" s="1171">
        <f t="shared" ref="AV68" si="120">AP68</f>
        <v>2717926.5468375292</v>
      </c>
      <c r="AW68" s="1171">
        <f t="shared" ref="AW68" si="121">AQ68</f>
        <v>43629.723679727955</v>
      </c>
      <c r="AX68" s="1171">
        <f t="shared" ref="AX68" si="122">AR68</f>
        <v>15899.870298999529</v>
      </c>
      <c r="AZ68" s="176"/>
    </row>
    <row r="69" spans="1:57" ht="17.399999999999999" thickTop="1" thickBot="1">
      <c r="A69" s="163">
        <v>9</v>
      </c>
      <c r="B69" s="181" t="s">
        <v>531</v>
      </c>
      <c r="C69" s="251">
        <f>C58+C61+C68</f>
        <v>79664685.173819885</v>
      </c>
      <c r="D69" s="712"/>
      <c r="E69" s="712"/>
      <c r="F69" s="712"/>
      <c r="G69" s="712"/>
      <c r="H69" s="712"/>
      <c r="I69" s="251">
        <f>I58+I61+I68</f>
        <v>83915516.481839672</v>
      </c>
      <c r="J69" s="712"/>
      <c r="K69" s="712"/>
      <c r="L69" s="712"/>
      <c r="M69" s="712"/>
      <c r="N69" s="712"/>
      <c r="O69" s="251">
        <f>O58+O61+O68</f>
        <v>82638623.346857131</v>
      </c>
      <c r="P69" s="712"/>
      <c r="Q69" s="712"/>
      <c r="R69" s="712"/>
      <c r="S69" s="712"/>
      <c r="T69" s="712"/>
      <c r="U69" s="251">
        <f>U58+U61+U68</f>
        <v>85940881.016129658</v>
      </c>
      <c r="V69" s="712"/>
      <c r="W69" s="712"/>
      <c r="X69" s="712"/>
      <c r="Y69" s="712"/>
      <c r="Z69" s="712"/>
      <c r="AA69" s="251">
        <f>AA58+AA61+AA68</f>
        <v>85940881.016129658</v>
      </c>
      <c r="AB69" s="712"/>
      <c r="AC69" s="712"/>
      <c r="AD69" s="712"/>
      <c r="AE69" s="712"/>
      <c r="AF69" s="712"/>
      <c r="AG69" s="251">
        <f>AG58+AG61+AG68</f>
        <v>85940881.016129658</v>
      </c>
      <c r="AH69" s="712"/>
      <c r="AI69" s="712"/>
      <c r="AJ69" s="712"/>
      <c r="AK69" s="712"/>
      <c r="AL69" s="712"/>
      <c r="AM69" s="251">
        <f>AM58+AM61+AM68</f>
        <v>85940881.016129658</v>
      </c>
      <c r="AN69" s="712"/>
      <c r="AO69" s="712"/>
      <c r="AP69" s="712"/>
      <c r="AQ69" s="712"/>
      <c r="AR69" s="712"/>
      <c r="AS69" s="251">
        <f>AS58+AS61+AS68</f>
        <v>85940881.016129658</v>
      </c>
      <c r="AT69" s="712"/>
      <c r="AU69" s="712"/>
      <c r="AV69" s="712"/>
      <c r="AW69" s="712"/>
      <c r="AX69" s="712"/>
      <c r="AZ69" s="711" t="s">
        <v>532</v>
      </c>
    </row>
    <row r="70" spans="1:57" ht="17.399999999999999" thickTop="1" thickBot="1">
      <c r="A70" s="163">
        <v>10</v>
      </c>
      <c r="B70" s="181" t="s">
        <v>533</v>
      </c>
      <c r="C70" s="249">
        <f>'3.2 Funding Source'!F47</f>
        <v>0</v>
      </c>
      <c r="D70" s="769"/>
      <c r="E70" s="769"/>
      <c r="F70" s="769"/>
      <c r="G70" s="769"/>
      <c r="H70" s="769"/>
      <c r="I70" s="249">
        <f>'3.2 Funding Source'!I47</f>
        <v>0</v>
      </c>
      <c r="J70" s="718"/>
      <c r="K70" s="695"/>
      <c r="L70" s="695"/>
      <c r="M70" s="695"/>
      <c r="N70" s="695"/>
      <c r="O70" s="249">
        <f>'3.2 Funding Source'!L47</f>
        <v>0</v>
      </c>
      <c r="P70" s="718"/>
      <c r="Q70" s="695"/>
      <c r="R70" s="695"/>
      <c r="S70" s="695"/>
      <c r="T70" s="695"/>
      <c r="U70" s="249">
        <f>'3.2 Funding Source'!O47</f>
        <v>0</v>
      </c>
      <c r="V70" s="718"/>
      <c r="W70" s="695"/>
      <c r="X70" s="695"/>
      <c r="Y70" s="695"/>
      <c r="Z70" s="695"/>
      <c r="AA70" s="249">
        <f>'3.2 Funding Source'!R47</f>
        <v>0</v>
      </c>
      <c r="AB70" s="718"/>
      <c r="AC70" s="695"/>
      <c r="AD70" s="695"/>
      <c r="AE70" s="695"/>
      <c r="AF70" s="695"/>
      <c r="AG70" s="249">
        <f>'3.2 Funding Source'!U47</f>
        <v>0</v>
      </c>
      <c r="AH70" s="718"/>
      <c r="AI70" s="695"/>
      <c r="AJ70" s="695"/>
      <c r="AK70" s="695"/>
      <c r="AL70" s="695"/>
      <c r="AM70" s="249">
        <f>'3.2 Funding Source'!X47</f>
        <v>0</v>
      </c>
      <c r="AN70" s="718"/>
      <c r="AO70" s="695"/>
      <c r="AP70" s="695"/>
      <c r="AQ70" s="695"/>
      <c r="AR70" s="695"/>
      <c r="AS70" s="249">
        <f>'3.2 Funding Source'!AA47</f>
        <v>0</v>
      </c>
      <c r="AT70" s="718"/>
      <c r="AU70" s="695"/>
      <c r="AV70" s="695"/>
      <c r="AW70" s="695"/>
      <c r="AX70" s="695"/>
      <c r="AZ70" s="176" t="s">
        <v>534</v>
      </c>
    </row>
    <row r="71" spans="1:57" ht="29.25" customHeight="1" thickTop="1" thickBot="1">
      <c r="A71" s="163">
        <v>11</v>
      </c>
      <c r="B71" s="181" t="s">
        <v>1773</v>
      </c>
      <c r="C71" s="249">
        <f>+C69-C70</f>
        <v>79664685.173819885</v>
      </c>
      <c r="D71" s="718"/>
      <c r="E71" s="719"/>
      <c r="F71" s="695"/>
      <c r="G71" s="719"/>
      <c r="H71" s="719"/>
      <c r="I71" s="249">
        <f>+I69-I70</f>
        <v>83915516.481839672</v>
      </c>
      <c r="J71" s="718"/>
      <c r="K71" s="719"/>
      <c r="L71" s="695"/>
      <c r="M71" s="719"/>
      <c r="N71" s="719"/>
      <c r="O71" s="249">
        <f>+O69-O70</f>
        <v>82638623.346857131</v>
      </c>
      <c r="P71" s="718"/>
      <c r="Q71" s="719"/>
      <c r="R71" s="695"/>
      <c r="S71" s="719"/>
      <c r="T71" s="719"/>
      <c r="U71" s="249">
        <f>+U69-U70</f>
        <v>85940881.016129658</v>
      </c>
      <c r="V71" s="718"/>
      <c r="W71" s="719"/>
      <c r="X71" s="695"/>
      <c r="Y71" s="719"/>
      <c r="Z71" s="719"/>
      <c r="AA71" s="249">
        <f>+AA69-AA70</f>
        <v>85940881.016129658</v>
      </c>
      <c r="AB71" s="718"/>
      <c r="AC71" s="719"/>
      <c r="AD71" s="695"/>
      <c r="AE71" s="719"/>
      <c r="AF71" s="719"/>
      <c r="AG71" s="249">
        <f t="shared" ref="AG71" si="123">+AG69-AG70</f>
        <v>85940881.016129658</v>
      </c>
      <c r="AH71" s="718"/>
      <c r="AI71" s="719"/>
      <c r="AJ71" s="695"/>
      <c r="AK71" s="719"/>
      <c r="AL71" s="719"/>
      <c r="AM71" s="249">
        <f t="shared" ref="AM71" si="124">+AM69-AM70</f>
        <v>85940881.016129658</v>
      </c>
      <c r="AN71" s="718"/>
      <c r="AO71" s="719"/>
      <c r="AP71" s="695"/>
      <c r="AQ71" s="719"/>
      <c r="AR71" s="719"/>
      <c r="AS71" s="249">
        <f t="shared" ref="AS71" si="125">+AS69-AS70</f>
        <v>85940881.016129658</v>
      </c>
      <c r="AT71" s="718"/>
      <c r="AU71" s="719"/>
      <c r="AV71" s="695"/>
      <c r="AW71" s="719"/>
      <c r="AX71" s="719"/>
      <c r="AZ71" s="176" t="s">
        <v>535</v>
      </c>
    </row>
    <row r="72" spans="1:57" ht="29.25" customHeight="1" thickTop="1" thickBot="1">
      <c r="B72" s="181" t="s">
        <v>536</v>
      </c>
      <c r="C72" s="250">
        <f>(C30+C44)/C69</f>
        <v>0.29883274174117447</v>
      </c>
      <c r="D72" s="718"/>
      <c r="E72" s="719"/>
      <c r="F72" s="695"/>
      <c r="G72" s="719"/>
      <c r="H72" s="719"/>
      <c r="I72" s="511">
        <f>(I30+I44)/I69</f>
        <v>0.29943505999672004</v>
      </c>
      <c r="J72" s="718"/>
      <c r="K72" s="719"/>
      <c r="L72" s="695"/>
      <c r="M72" s="719"/>
      <c r="N72" s="719"/>
      <c r="O72" s="511">
        <f>(O30+O44)/O69</f>
        <v>0.29944628155264547</v>
      </c>
      <c r="P72" s="718"/>
      <c r="Q72" s="719"/>
      <c r="R72" s="695"/>
      <c r="S72" s="719"/>
      <c r="T72" s="719"/>
      <c r="U72" s="511">
        <f>(U30+U44)/U69</f>
        <v>0.2932034062005755</v>
      </c>
      <c r="V72" s="718"/>
      <c r="W72" s="719"/>
      <c r="X72" s="695"/>
      <c r="Y72" s="719"/>
      <c r="Z72" s="719"/>
      <c r="AA72" s="511">
        <f>(AA30+AA44)/AA69</f>
        <v>0.2932034062005755</v>
      </c>
      <c r="AB72" s="718"/>
      <c r="AC72" s="719"/>
      <c r="AD72" s="695"/>
      <c r="AE72" s="719"/>
      <c r="AF72" s="719"/>
      <c r="AG72" s="511">
        <f>(AG30+AG44)/AG69</f>
        <v>0.2932034062005755</v>
      </c>
      <c r="AH72" s="718"/>
      <c r="AI72" s="719"/>
      <c r="AJ72" s="695"/>
      <c r="AK72" s="719"/>
      <c r="AL72" s="719"/>
      <c r="AM72" s="511">
        <f>(AM30+AM44)/AM69</f>
        <v>0.2932034062005755</v>
      </c>
      <c r="AN72" s="718"/>
      <c r="AO72" s="719"/>
      <c r="AP72" s="695"/>
      <c r="AQ72" s="719"/>
      <c r="AR72" s="719"/>
      <c r="AS72" s="511">
        <f>(AS30+AS44)/AS69</f>
        <v>0.2932034062005755</v>
      </c>
      <c r="AT72" s="718"/>
      <c r="AU72" s="719"/>
      <c r="AV72" s="695"/>
      <c r="AW72" s="719"/>
      <c r="AX72" s="719"/>
      <c r="AZ72" s="176"/>
    </row>
    <row r="73" spans="1:57" ht="29.25" customHeight="1" thickTop="1" thickBot="1">
      <c r="A73" s="163">
        <v>12</v>
      </c>
      <c r="B73" s="181" t="s">
        <v>537</v>
      </c>
      <c r="C73" s="632">
        <v>116456311</v>
      </c>
      <c r="D73" s="713"/>
      <c r="E73" s="695"/>
      <c r="F73" s="695"/>
      <c r="G73" s="695"/>
      <c r="H73" s="695"/>
      <c r="I73" s="633">
        <f>+C73</f>
        <v>116456311</v>
      </c>
      <c r="J73" s="713"/>
      <c r="K73" s="695"/>
      <c r="L73" s="695"/>
      <c r="M73" s="695"/>
      <c r="N73" s="695"/>
      <c r="O73" s="633">
        <f>+I73</f>
        <v>116456311</v>
      </c>
      <c r="P73" s="713"/>
      <c r="Q73" s="695"/>
      <c r="R73" s="695"/>
      <c r="S73" s="695"/>
      <c r="T73" s="695"/>
      <c r="U73" s="633">
        <f>+O73</f>
        <v>116456311</v>
      </c>
      <c r="V73" s="713"/>
      <c r="W73" s="695"/>
      <c r="X73" s="695"/>
      <c r="Y73" s="695"/>
      <c r="Z73" s="695"/>
      <c r="AA73" s="633">
        <f>+U73</f>
        <v>116456311</v>
      </c>
      <c r="AB73" s="713"/>
      <c r="AC73" s="695"/>
      <c r="AD73" s="695"/>
      <c r="AE73" s="695"/>
      <c r="AF73" s="695"/>
      <c r="AG73" s="633">
        <f>+AA73</f>
        <v>116456311</v>
      </c>
      <c r="AH73" s="713"/>
      <c r="AI73" s="695"/>
      <c r="AJ73" s="695"/>
      <c r="AK73" s="695"/>
      <c r="AL73" s="695"/>
      <c r="AM73" s="633">
        <f>+AG73</f>
        <v>116456311</v>
      </c>
      <c r="AN73" s="713"/>
      <c r="AO73" s="695"/>
      <c r="AP73" s="695"/>
      <c r="AQ73" s="695"/>
      <c r="AR73" s="695"/>
      <c r="AS73" s="633">
        <f>+AM73</f>
        <v>116456311</v>
      </c>
      <c r="AT73" s="713"/>
      <c r="AU73" s="695"/>
      <c r="AV73" s="695"/>
      <c r="AW73" s="695"/>
      <c r="AX73" s="695"/>
      <c r="AZ73" s="176" t="s">
        <v>538</v>
      </c>
    </row>
    <row r="74" spans="1:57" ht="16.8" thickTop="1" thickBot="1">
      <c r="B74" s="179"/>
      <c r="C74" s="720"/>
      <c r="D74" s="721"/>
      <c r="E74" s="695"/>
      <c r="F74" s="695"/>
      <c r="G74" s="695"/>
      <c r="H74" s="695"/>
      <c r="I74" s="722"/>
      <c r="J74" s="721"/>
      <c r="K74" s="695"/>
      <c r="L74" s="695"/>
      <c r="M74" s="695"/>
      <c r="N74" s="695"/>
      <c r="O74" s="722"/>
      <c r="P74" s="721"/>
      <c r="Q74" s="695"/>
      <c r="R74" s="695"/>
      <c r="S74" s="695"/>
      <c r="T74" s="695"/>
      <c r="U74" s="722"/>
      <c r="V74" s="721"/>
      <c r="W74" s="695"/>
      <c r="X74" s="695"/>
      <c r="Y74" s="695"/>
      <c r="Z74" s="695"/>
      <c r="AA74" s="722"/>
      <c r="AB74" s="721"/>
      <c r="AC74" s="695"/>
      <c r="AD74" s="695"/>
      <c r="AE74" s="695"/>
      <c r="AF74" s="695"/>
      <c r="AG74" s="722"/>
      <c r="AH74" s="721"/>
      <c r="AI74" s="695"/>
      <c r="AJ74" s="695"/>
      <c r="AK74" s="695"/>
      <c r="AL74" s="695"/>
      <c r="AM74" s="722"/>
      <c r="AN74" s="721"/>
      <c r="AO74" s="695"/>
      <c r="AP74" s="695"/>
      <c r="AQ74" s="695"/>
      <c r="AR74" s="695"/>
      <c r="AS74" s="722"/>
      <c r="AT74" s="721"/>
      <c r="AU74" s="695"/>
      <c r="AV74" s="695"/>
      <c r="AW74" s="695"/>
      <c r="AX74" s="695"/>
      <c r="AZ74" s="176"/>
    </row>
    <row r="75" spans="1:57" ht="16.8" thickTop="1" thickBot="1">
      <c r="B75" s="184" t="s">
        <v>539</v>
      </c>
      <c r="C75" s="720"/>
      <c r="D75" s="721"/>
      <c r="E75" s="695"/>
      <c r="F75" s="695"/>
      <c r="G75" s="695"/>
      <c r="H75" s="695"/>
      <c r="I75" s="722"/>
      <c r="J75" s="721"/>
      <c r="K75" s="695"/>
      <c r="L75" s="695"/>
      <c r="M75" s="695"/>
      <c r="N75" s="695"/>
      <c r="O75" s="722"/>
      <c r="P75" s="721"/>
      <c r="Q75" s="695"/>
      <c r="R75" s="695"/>
      <c r="S75" s="695"/>
      <c r="T75" s="695"/>
      <c r="U75" s="722"/>
      <c r="V75" s="721"/>
      <c r="W75" s="695"/>
      <c r="X75" s="695"/>
      <c r="Y75" s="695"/>
      <c r="Z75" s="695"/>
      <c r="AA75" s="722"/>
      <c r="AB75" s="721"/>
      <c r="AC75" s="695"/>
      <c r="AD75" s="695"/>
      <c r="AE75" s="695"/>
      <c r="AF75" s="695"/>
      <c r="AG75" s="722"/>
      <c r="AH75" s="721"/>
      <c r="AI75" s="695"/>
      <c r="AJ75" s="695"/>
      <c r="AK75" s="695"/>
      <c r="AL75" s="695"/>
      <c r="AM75" s="722"/>
      <c r="AN75" s="721"/>
      <c r="AO75" s="695"/>
      <c r="AP75" s="695"/>
      <c r="AQ75" s="695"/>
      <c r="AR75" s="695"/>
      <c r="AS75" s="722"/>
      <c r="AT75" s="721"/>
      <c r="AU75" s="695"/>
      <c r="AV75" s="695"/>
      <c r="AW75" s="695"/>
      <c r="AX75" s="695"/>
      <c r="AZ75" s="711" t="s">
        <v>540</v>
      </c>
      <c r="BB75" s="185"/>
    </row>
    <row r="76" spans="1:57" ht="16.8" thickTop="1" thickBot="1">
      <c r="A76" s="163">
        <v>13</v>
      </c>
      <c r="B76" s="179" t="s">
        <v>541</v>
      </c>
      <c r="C76" s="512">
        <f>+SUM(C77:C81)</f>
        <v>0</v>
      </c>
      <c r="D76" s="718"/>
      <c r="E76" s="695"/>
      <c r="F76" s="695"/>
      <c r="G76" s="695"/>
      <c r="H76" s="695"/>
      <c r="I76" s="512">
        <f>+SUM(I77:I81)</f>
        <v>0</v>
      </c>
      <c r="J76" s="718"/>
      <c r="K76" s="695"/>
      <c r="L76" s="695"/>
      <c r="M76" s="695"/>
      <c r="N76" s="695"/>
      <c r="O76" s="512">
        <f>+SUM(O77:O81)</f>
        <v>0</v>
      </c>
      <c r="P76" s="718"/>
      <c r="Q76" s="695"/>
      <c r="R76" s="695"/>
      <c r="S76" s="695"/>
      <c r="T76" s="695"/>
      <c r="U76" s="512">
        <f>+SUM(U77:U81)</f>
        <v>0</v>
      </c>
      <c r="V76" s="718"/>
      <c r="W76" s="695"/>
      <c r="X76" s="695"/>
      <c r="Y76" s="695"/>
      <c r="Z76" s="695"/>
      <c r="AA76" s="512">
        <f>+SUM(AA77:AA81)</f>
        <v>0</v>
      </c>
      <c r="AB76" s="718"/>
      <c r="AC76" s="695"/>
      <c r="AD76" s="695"/>
      <c r="AE76" s="695"/>
      <c r="AF76" s="695"/>
      <c r="AG76" s="512">
        <f>+SUM(AG77:AG81)</f>
        <v>0</v>
      </c>
      <c r="AH76" s="718"/>
      <c r="AI76" s="695"/>
      <c r="AJ76" s="695"/>
      <c r="AK76" s="695"/>
      <c r="AL76" s="695"/>
      <c r="AM76" s="512">
        <f>+SUM(AM77:AM81)</f>
        <v>0</v>
      </c>
      <c r="AN76" s="718"/>
      <c r="AO76" s="695"/>
      <c r="AP76" s="695"/>
      <c r="AQ76" s="695"/>
      <c r="AR76" s="695"/>
      <c r="AS76" s="512">
        <f>+SUM(AS77:AS81)</f>
        <v>0</v>
      </c>
      <c r="AT76" s="718"/>
      <c r="AU76" s="695"/>
      <c r="AV76" s="695"/>
      <c r="AW76" s="695"/>
      <c r="AX76" s="695"/>
      <c r="AZ76" s="176" t="s">
        <v>542</v>
      </c>
    </row>
    <row r="77" spans="1:57" s="164" customFormat="1" ht="16.8" thickTop="1" thickBot="1">
      <c r="A77" s="718" t="s">
        <v>543</v>
      </c>
      <c r="B77" s="252" t="s">
        <v>544</v>
      </c>
      <c r="C77" s="632">
        <v>0</v>
      </c>
      <c r="D77" s="718"/>
      <c r="E77" s="695"/>
      <c r="F77" s="695"/>
      <c r="G77" s="695"/>
      <c r="H77" s="695"/>
      <c r="I77" s="635">
        <v>0</v>
      </c>
      <c r="J77" s="718"/>
      <c r="K77" s="695"/>
      <c r="L77" s="695"/>
      <c r="M77" s="695"/>
      <c r="N77" s="695"/>
      <c r="O77" s="635">
        <v>0</v>
      </c>
      <c r="P77" s="718"/>
      <c r="Q77" s="695"/>
      <c r="R77" s="695"/>
      <c r="S77" s="695"/>
      <c r="T77" s="695"/>
      <c r="U77" s="635">
        <v>0</v>
      </c>
      <c r="V77" s="718"/>
      <c r="W77" s="695"/>
      <c r="X77" s="695"/>
      <c r="Y77" s="695"/>
      <c r="Z77" s="695"/>
      <c r="AA77" s="635">
        <v>0</v>
      </c>
      <c r="AB77" s="718"/>
      <c r="AC77" s="695"/>
      <c r="AD77" s="695"/>
      <c r="AE77" s="695"/>
      <c r="AF77" s="695"/>
      <c r="AG77" s="635">
        <v>0</v>
      </c>
      <c r="AH77" s="718"/>
      <c r="AI77" s="695"/>
      <c r="AJ77" s="695"/>
      <c r="AK77" s="695"/>
      <c r="AL77" s="695"/>
      <c r="AM77" s="635">
        <v>0</v>
      </c>
      <c r="AN77" s="718"/>
      <c r="AO77" s="695"/>
      <c r="AP77" s="695"/>
      <c r="AQ77" s="695"/>
      <c r="AR77" s="695"/>
      <c r="AS77" s="635">
        <v>0</v>
      </c>
      <c r="AT77" s="718"/>
      <c r="AU77" s="695"/>
      <c r="AV77" s="695"/>
      <c r="AW77" s="695"/>
      <c r="AX77" s="695"/>
      <c r="AY77" s="163"/>
      <c r="AZ77" s="176" t="s">
        <v>545</v>
      </c>
      <c r="BA77" s="163"/>
      <c r="BB77" s="166"/>
    </row>
    <row r="78" spans="1:57" s="164" customFormat="1" ht="16.8" thickTop="1" thickBot="1">
      <c r="A78" s="718" t="s">
        <v>546</v>
      </c>
      <c r="B78" s="253" t="s">
        <v>547</v>
      </c>
      <c r="C78" s="632">
        <v>0</v>
      </c>
      <c r="D78" s="718"/>
      <c r="E78" s="695"/>
      <c r="F78" s="695"/>
      <c r="G78" s="695"/>
      <c r="H78" s="695"/>
      <c r="I78" s="635">
        <v>0</v>
      </c>
      <c r="J78" s="718"/>
      <c r="K78" s="695"/>
      <c r="L78" s="695"/>
      <c r="M78" s="695"/>
      <c r="N78" s="695"/>
      <c r="O78" s="635">
        <v>0</v>
      </c>
      <c r="P78" s="718"/>
      <c r="Q78" s="695"/>
      <c r="R78" s="695"/>
      <c r="S78" s="695"/>
      <c r="T78" s="695"/>
      <c r="U78" s="635">
        <v>0</v>
      </c>
      <c r="V78" s="718"/>
      <c r="W78" s="695"/>
      <c r="X78" s="695"/>
      <c r="Y78" s="695"/>
      <c r="Z78" s="695"/>
      <c r="AA78" s="635">
        <v>0</v>
      </c>
      <c r="AB78" s="718"/>
      <c r="AC78" s="695"/>
      <c r="AD78" s="695"/>
      <c r="AE78" s="695"/>
      <c r="AF78" s="695"/>
      <c r="AG78" s="635">
        <v>0</v>
      </c>
      <c r="AH78" s="718"/>
      <c r="AI78" s="695"/>
      <c r="AJ78" s="695"/>
      <c r="AK78" s="695"/>
      <c r="AL78" s="695"/>
      <c r="AM78" s="635">
        <v>0</v>
      </c>
      <c r="AN78" s="718"/>
      <c r="AO78" s="695"/>
      <c r="AP78" s="695"/>
      <c r="AQ78" s="695"/>
      <c r="AR78" s="695"/>
      <c r="AS78" s="635">
        <v>0</v>
      </c>
      <c r="AT78" s="718"/>
      <c r="AU78" s="695"/>
      <c r="AV78" s="695"/>
      <c r="AW78" s="695"/>
      <c r="AX78" s="695"/>
      <c r="AY78" s="163"/>
      <c r="AZ78" s="176" t="s">
        <v>545</v>
      </c>
      <c r="BA78" s="163"/>
      <c r="BB78" s="166"/>
    </row>
    <row r="79" spans="1:57" s="164" customFormat="1" ht="16.8" thickTop="1" thickBot="1">
      <c r="A79" s="718" t="s">
        <v>548</v>
      </c>
      <c r="B79" s="253" t="s">
        <v>549</v>
      </c>
      <c r="C79" s="632"/>
      <c r="D79" s="718"/>
      <c r="E79" s="695"/>
      <c r="F79" s="695"/>
      <c r="G79" s="695"/>
      <c r="H79" s="695"/>
      <c r="I79" s="635"/>
      <c r="J79" s="718"/>
      <c r="K79" s="695"/>
      <c r="L79" s="695"/>
      <c r="M79" s="695"/>
      <c r="N79" s="695"/>
      <c r="O79" s="635"/>
      <c r="P79" s="718"/>
      <c r="Q79" s="695"/>
      <c r="R79" s="695"/>
      <c r="S79" s="695"/>
      <c r="T79" s="695"/>
      <c r="U79" s="635"/>
      <c r="V79" s="718"/>
      <c r="W79" s="695"/>
      <c r="X79" s="695"/>
      <c r="Y79" s="695"/>
      <c r="Z79" s="695"/>
      <c r="AA79" s="635"/>
      <c r="AB79" s="718"/>
      <c r="AC79" s="695"/>
      <c r="AD79" s="695"/>
      <c r="AE79" s="695"/>
      <c r="AF79" s="695"/>
      <c r="AG79" s="635"/>
      <c r="AH79" s="718"/>
      <c r="AI79" s="695"/>
      <c r="AJ79" s="695"/>
      <c r="AK79" s="695"/>
      <c r="AL79" s="695"/>
      <c r="AM79" s="635"/>
      <c r="AN79" s="718"/>
      <c r="AO79" s="695"/>
      <c r="AP79" s="695"/>
      <c r="AQ79" s="695"/>
      <c r="AR79" s="695"/>
      <c r="AS79" s="635"/>
      <c r="AT79" s="718"/>
      <c r="AU79" s="695"/>
      <c r="AV79" s="695"/>
      <c r="AW79" s="695"/>
      <c r="AX79" s="695"/>
      <c r="AY79" s="163"/>
      <c r="AZ79" s="176"/>
      <c r="BA79" s="163"/>
      <c r="BB79" s="166"/>
    </row>
    <row r="80" spans="1:57" s="164" customFormat="1" ht="16.8" thickTop="1" thickBot="1">
      <c r="A80" s="718" t="s">
        <v>550</v>
      </c>
      <c r="B80" s="253" t="s">
        <v>551</v>
      </c>
      <c r="C80" s="632">
        <v>0</v>
      </c>
      <c r="D80" s="718"/>
      <c r="E80" s="695"/>
      <c r="F80" s="695"/>
      <c r="G80" s="695"/>
      <c r="H80" s="695"/>
      <c r="I80" s="635">
        <v>0</v>
      </c>
      <c r="J80" s="718"/>
      <c r="K80" s="695"/>
      <c r="L80" s="695"/>
      <c r="M80" s="695"/>
      <c r="N80" s="695"/>
      <c r="O80" s="635">
        <v>0</v>
      </c>
      <c r="P80" s="718"/>
      <c r="Q80" s="695"/>
      <c r="R80" s="695"/>
      <c r="S80" s="695"/>
      <c r="T80" s="695"/>
      <c r="U80" s="635">
        <v>0</v>
      </c>
      <c r="V80" s="718"/>
      <c r="W80" s="695"/>
      <c r="X80" s="695"/>
      <c r="Y80" s="695"/>
      <c r="Z80" s="695"/>
      <c r="AA80" s="635">
        <v>0</v>
      </c>
      <c r="AB80" s="718"/>
      <c r="AC80" s="695"/>
      <c r="AD80" s="695"/>
      <c r="AE80" s="695"/>
      <c r="AF80" s="695"/>
      <c r="AG80" s="635">
        <v>0</v>
      </c>
      <c r="AH80" s="718"/>
      <c r="AI80" s="695"/>
      <c r="AJ80" s="695"/>
      <c r="AK80" s="695"/>
      <c r="AL80" s="695"/>
      <c r="AM80" s="635">
        <v>0</v>
      </c>
      <c r="AN80" s="718"/>
      <c r="AO80" s="695"/>
      <c r="AP80" s="695"/>
      <c r="AQ80" s="695"/>
      <c r="AR80" s="695"/>
      <c r="AS80" s="635">
        <v>0</v>
      </c>
      <c r="AT80" s="718"/>
      <c r="AU80" s="695"/>
      <c r="AV80" s="695"/>
      <c r="AW80" s="695"/>
      <c r="AX80" s="695"/>
      <c r="AY80" s="163"/>
      <c r="AZ80" s="176" t="s">
        <v>545</v>
      </c>
      <c r="BA80" s="163"/>
      <c r="BB80" s="166"/>
    </row>
    <row r="81" spans="1:54" s="164" customFormat="1" ht="16.8" thickTop="1" thickBot="1">
      <c r="A81" s="718" t="s">
        <v>552</v>
      </c>
      <c r="B81" s="253"/>
      <c r="C81" s="632">
        <v>0</v>
      </c>
      <c r="D81" s="718"/>
      <c r="E81" s="695"/>
      <c r="F81" s="695"/>
      <c r="G81" s="695"/>
      <c r="H81" s="695"/>
      <c r="I81" s="635">
        <v>0</v>
      </c>
      <c r="J81" s="718"/>
      <c r="K81" s="695"/>
      <c r="L81" s="695"/>
      <c r="M81" s="695"/>
      <c r="N81" s="695"/>
      <c r="O81" s="635">
        <v>0</v>
      </c>
      <c r="P81" s="718"/>
      <c r="Q81" s="695"/>
      <c r="R81" s="695"/>
      <c r="S81" s="695"/>
      <c r="T81" s="695"/>
      <c r="U81" s="635">
        <v>0</v>
      </c>
      <c r="V81" s="718"/>
      <c r="W81" s="695"/>
      <c r="X81" s="695"/>
      <c r="Y81" s="695"/>
      <c r="Z81" s="695"/>
      <c r="AA81" s="635">
        <v>0</v>
      </c>
      <c r="AB81" s="718"/>
      <c r="AC81" s="695"/>
      <c r="AD81" s="695"/>
      <c r="AE81" s="695"/>
      <c r="AF81" s="695"/>
      <c r="AG81" s="635">
        <v>0</v>
      </c>
      <c r="AH81" s="718"/>
      <c r="AI81" s="695"/>
      <c r="AJ81" s="695"/>
      <c r="AK81" s="695"/>
      <c r="AL81" s="695"/>
      <c r="AM81" s="635">
        <v>0</v>
      </c>
      <c r="AN81" s="718"/>
      <c r="AO81" s="695"/>
      <c r="AP81" s="695"/>
      <c r="AQ81" s="695"/>
      <c r="AR81" s="695"/>
      <c r="AS81" s="635">
        <v>0</v>
      </c>
      <c r="AT81" s="718"/>
      <c r="AU81" s="695"/>
      <c r="AV81" s="695"/>
      <c r="AW81" s="695"/>
      <c r="AX81" s="695"/>
      <c r="AY81" s="163"/>
      <c r="AZ81" s="176" t="s">
        <v>545</v>
      </c>
      <c r="BA81" s="163"/>
      <c r="BB81" s="166"/>
    </row>
    <row r="82" spans="1:54" s="164" customFormat="1" ht="16.8" thickTop="1" thickBot="1">
      <c r="A82" s="163">
        <v>14</v>
      </c>
      <c r="B82" s="179" t="s">
        <v>553</v>
      </c>
      <c r="C82" s="512">
        <f>+SUM(C83:C87)</f>
        <v>0</v>
      </c>
      <c r="D82" s="718"/>
      <c r="E82" s="695"/>
      <c r="F82" s="695"/>
      <c r="G82" s="695"/>
      <c r="H82" s="695"/>
      <c r="I82" s="512">
        <f>+SUM(I83:I87)</f>
        <v>0</v>
      </c>
      <c r="J82" s="718"/>
      <c r="K82" s="695"/>
      <c r="L82" s="695"/>
      <c r="M82" s="695"/>
      <c r="N82" s="695"/>
      <c r="O82" s="512">
        <f>+SUM(O83:O87)</f>
        <v>0</v>
      </c>
      <c r="P82" s="718"/>
      <c r="Q82" s="695"/>
      <c r="R82" s="695"/>
      <c r="S82" s="695"/>
      <c r="T82" s="695"/>
      <c r="U82" s="512">
        <f>+SUM(U83:U87)</f>
        <v>0</v>
      </c>
      <c r="V82" s="718"/>
      <c r="W82" s="695"/>
      <c r="X82" s="695"/>
      <c r="Y82" s="695"/>
      <c r="Z82" s="695"/>
      <c r="AA82" s="512">
        <f>+SUM(AA83:AA87)</f>
        <v>0</v>
      </c>
      <c r="AB82" s="718"/>
      <c r="AC82" s="695"/>
      <c r="AD82" s="695"/>
      <c r="AE82" s="695"/>
      <c r="AF82" s="695"/>
      <c r="AG82" s="512">
        <f>+SUM(AG83:AG87)</f>
        <v>0</v>
      </c>
      <c r="AH82" s="718"/>
      <c r="AI82" s="695"/>
      <c r="AJ82" s="695"/>
      <c r="AK82" s="695"/>
      <c r="AL82" s="695"/>
      <c r="AM82" s="512">
        <f>+SUM(AM83:AM87)</f>
        <v>0</v>
      </c>
      <c r="AN82" s="718"/>
      <c r="AO82" s="695"/>
      <c r="AP82" s="695"/>
      <c r="AQ82" s="695"/>
      <c r="AR82" s="695"/>
      <c r="AS82" s="512">
        <f>+SUM(AS83:AS87)</f>
        <v>0</v>
      </c>
      <c r="AT82" s="718"/>
      <c r="AU82" s="695"/>
      <c r="AV82" s="695"/>
      <c r="AW82" s="695"/>
      <c r="AX82" s="695"/>
      <c r="AY82" s="163"/>
      <c r="AZ82" s="711" t="s">
        <v>554</v>
      </c>
      <c r="BA82" s="163"/>
      <c r="BB82" s="166"/>
    </row>
    <row r="83" spans="1:54" ht="16.8" thickTop="1" thickBot="1">
      <c r="A83" s="718" t="s">
        <v>555</v>
      </c>
      <c r="B83" s="252" t="s">
        <v>556</v>
      </c>
      <c r="C83" s="632">
        <v>0</v>
      </c>
      <c r="D83" s="718"/>
      <c r="E83" s="695"/>
      <c r="F83" s="695"/>
      <c r="G83" s="695"/>
      <c r="H83" s="695"/>
      <c r="I83" s="635">
        <v>0</v>
      </c>
      <c r="J83" s="718"/>
      <c r="K83" s="695"/>
      <c r="L83" s="695"/>
      <c r="M83" s="695"/>
      <c r="N83" s="695"/>
      <c r="O83" s="635">
        <v>0</v>
      </c>
      <c r="P83" s="718"/>
      <c r="Q83" s="695"/>
      <c r="R83" s="695"/>
      <c r="S83" s="695"/>
      <c r="T83" s="695"/>
      <c r="U83" s="635">
        <v>0</v>
      </c>
      <c r="V83" s="718"/>
      <c r="W83" s="695"/>
      <c r="X83" s="695"/>
      <c r="Y83" s="695"/>
      <c r="Z83" s="695"/>
      <c r="AA83" s="635">
        <v>0</v>
      </c>
      <c r="AB83" s="718"/>
      <c r="AC83" s="695"/>
      <c r="AD83" s="695"/>
      <c r="AE83" s="695"/>
      <c r="AF83" s="695"/>
      <c r="AG83" s="635">
        <v>0</v>
      </c>
      <c r="AH83" s="718"/>
      <c r="AI83" s="695"/>
      <c r="AJ83" s="695"/>
      <c r="AK83" s="695"/>
      <c r="AL83" s="695"/>
      <c r="AM83" s="635">
        <v>0</v>
      </c>
      <c r="AN83" s="718"/>
      <c r="AO83" s="695"/>
      <c r="AP83" s="695"/>
      <c r="AQ83" s="695"/>
      <c r="AR83" s="695"/>
      <c r="AS83" s="635">
        <v>0</v>
      </c>
      <c r="AT83" s="718"/>
      <c r="AU83" s="695"/>
      <c r="AV83" s="695"/>
      <c r="AW83" s="695"/>
      <c r="AX83" s="695"/>
      <c r="AZ83" s="176" t="s">
        <v>545</v>
      </c>
    </row>
    <row r="84" spans="1:54" ht="16.8" thickTop="1" thickBot="1">
      <c r="A84" s="718" t="s">
        <v>557</v>
      </c>
      <c r="B84" s="253" t="s">
        <v>558</v>
      </c>
      <c r="C84" s="632">
        <v>0</v>
      </c>
      <c r="D84" s="718"/>
      <c r="E84" s="695"/>
      <c r="F84" s="695"/>
      <c r="G84" s="695"/>
      <c r="H84" s="695"/>
      <c r="I84" s="635">
        <v>0</v>
      </c>
      <c r="J84" s="718"/>
      <c r="K84" s="695"/>
      <c r="L84" s="695"/>
      <c r="M84" s="695"/>
      <c r="N84" s="695"/>
      <c r="O84" s="635">
        <v>0</v>
      </c>
      <c r="P84" s="718"/>
      <c r="Q84" s="695"/>
      <c r="R84" s="695"/>
      <c r="S84" s="695"/>
      <c r="T84" s="695"/>
      <c r="U84" s="635">
        <v>0</v>
      </c>
      <c r="V84" s="718"/>
      <c r="W84" s="695"/>
      <c r="X84" s="695"/>
      <c r="Y84" s="695"/>
      <c r="Z84" s="695"/>
      <c r="AA84" s="635">
        <v>0</v>
      </c>
      <c r="AB84" s="718"/>
      <c r="AC84" s="695"/>
      <c r="AD84" s="695"/>
      <c r="AE84" s="695"/>
      <c r="AF84" s="695"/>
      <c r="AG84" s="635">
        <v>0</v>
      </c>
      <c r="AH84" s="718"/>
      <c r="AI84" s="695"/>
      <c r="AJ84" s="695"/>
      <c r="AK84" s="695"/>
      <c r="AL84" s="695"/>
      <c r="AM84" s="635">
        <v>0</v>
      </c>
      <c r="AN84" s="718"/>
      <c r="AO84" s="695"/>
      <c r="AP84" s="695"/>
      <c r="AQ84" s="695"/>
      <c r="AR84" s="695"/>
      <c r="AS84" s="635">
        <v>0</v>
      </c>
      <c r="AT84" s="718"/>
      <c r="AU84" s="695"/>
      <c r="AV84" s="695"/>
      <c r="AW84" s="695"/>
      <c r="AX84" s="695"/>
      <c r="AZ84" s="176" t="s">
        <v>545</v>
      </c>
    </row>
    <row r="85" spans="1:54" ht="16.8" thickTop="1" thickBot="1">
      <c r="A85" s="718" t="s">
        <v>559</v>
      </c>
      <c r="B85" s="253" t="s">
        <v>560</v>
      </c>
      <c r="C85" s="632"/>
      <c r="D85" s="718"/>
      <c r="E85" s="695"/>
      <c r="F85" s="695"/>
      <c r="G85" s="695"/>
      <c r="H85" s="695"/>
      <c r="I85" s="635"/>
      <c r="J85" s="718"/>
      <c r="K85" s="695"/>
      <c r="L85" s="695"/>
      <c r="M85" s="695"/>
      <c r="N85" s="695"/>
      <c r="O85" s="635"/>
      <c r="P85" s="718"/>
      <c r="Q85" s="695"/>
      <c r="R85" s="695"/>
      <c r="S85" s="695"/>
      <c r="T85" s="695"/>
      <c r="U85" s="635"/>
      <c r="V85" s="718"/>
      <c r="W85" s="695"/>
      <c r="X85" s="695"/>
      <c r="Y85" s="695"/>
      <c r="Z85" s="695"/>
      <c r="AA85" s="635"/>
      <c r="AB85" s="718"/>
      <c r="AC85" s="695"/>
      <c r="AD85" s="695"/>
      <c r="AE85" s="695"/>
      <c r="AF85" s="695"/>
      <c r="AG85" s="635"/>
      <c r="AH85" s="718"/>
      <c r="AI85" s="695"/>
      <c r="AJ85" s="695"/>
      <c r="AK85" s="695"/>
      <c r="AL85" s="695"/>
      <c r="AM85" s="635"/>
      <c r="AN85" s="718"/>
      <c r="AO85" s="695"/>
      <c r="AP85" s="695"/>
      <c r="AQ85" s="695"/>
      <c r="AR85" s="695"/>
      <c r="AS85" s="635"/>
      <c r="AT85" s="718"/>
      <c r="AU85" s="695"/>
      <c r="AV85" s="695"/>
      <c r="AW85" s="695"/>
      <c r="AX85" s="695"/>
      <c r="AZ85" s="176"/>
    </row>
    <row r="86" spans="1:54" ht="16.8" thickTop="1" thickBot="1">
      <c r="A86" s="718" t="s">
        <v>561</v>
      </c>
      <c r="C86" s="632">
        <v>0</v>
      </c>
      <c r="D86" s="718"/>
      <c r="E86" s="695"/>
      <c r="F86" s="695"/>
      <c r="G86" s="695"/>
      <c r="H86" s="695"/>
      <c r="I86" s="635">
        <v>0</v>
      </c>
      <c r="J86" s="718"/>
      <c r="K86" s="695"/>
      <c r="L86" s="695"/>
      <c r="M86" s="695"/>
      <c r="N86" s="695"/>
      <c r="O86" s="635">
        <v>0</v>
      </c>
      <c r="P86" s="718"/>
      <c r="Q86" s="695"/>
      <c r="R86" s="695"/>
      <c r="S86" s="695"/>
      <c r="T86" s="695"/>
      <c r="U86" s="635">
        <v>0</v>
      </c>
      <c r="V86" s="718"/>
      <c r="W86" s="695"/>
      <c r="X86" s="695"/>
      <c r="Y86" s="695"/>
      <c r="Z86" s="695"/>
      <c r="AA86" s="635">
        <v>0</v>
      </c>
      <c r="AB86" s="718"/>
      <c r="AC86" s="695"/>
      <c r="AD86" s="695"/>
      <c r="AE86" s="695"/>
      <c r="AF86" s="695"/>
      <c r="AG86" s="635">
        <v>0</v>
      </c>
      <c r="AH86" s="718"/>
      <c r="AI86" s="695"/>
      <c r="AJ86" s="695"/>
      <c r="AK86" s="695"/>
      <c r="AL86" s="695"/>
      <c r="AM86" s="635">
        <v>0</v>
      </c>
      <c r="AN86" s="718"/>
      <c r="AO86" s="695"/>
      <c r="AP86" s="695"/>
      <c r="AQ86" s="695"/>
      <c r="AR86" s="695"/>
      <c r="AS86" s="635">
        <v>0</v>
      </c>
      <c r="AT86" s="718"/>
      <c r="AU86" s="695"/>
      <c r="AV86" s="695"/>
      <c r="AW86" s="695"/>
      <c r="AX86" s="695"/>
      <c r="AZ86" s="176" t="s">
        <v>545</v>
      </c>
    </row>
    <row r="87" spans="1:54" ht="16.8" thickTop="1" thickBot="1">
      <c r="A87" s="718" t="s">
        <v>562</v>
      </c>
      <c r="C87" s="632">
        <v>0</v>
      </c>
      <c r="D87" s="718"/>
      <c r="E87" s="695"/>
      <c r="F87" s="695"/>
      <c r="G87" s="695"/>
      <c r="H87" s="695"/>
      <c r="I87" s="635">
        <v>0</v>
      </c>
      <c r="J87" s="718"/>
      <c r="K87" s="695"/>
      <c r="L87" s="695"/>
      <c r="M87" s="695"/>
      <c r="N87" s="695"/>
      <c r="O87" s="635">
        <v>0</v>
      </c>
      <c r="P87" s="718"/>
      <c r="Q87" s="695"/>
      <c r="R87" s="695"/>
      <c r="S87" s="695"/>
      <c r="T87" s="695"/>
      <c r="U87" s="635">
        <v>0</v>
      </c>
      <c r="V87" s="718"/>
      <c r="W87" s="695"/>
      <c r="X87" s="695"/>
      <c r="Y87" s="695"/>
      <c r="Z87" s="695"/>
      <c r="AA87" s="635">
        <v>0</v>
      </c>
      <c r="AB87" s="718"/>
      <c r="AC87" s="695"/>
      <c r="AD87" s="695"/>
      <c r="AE87" s="695"/>
      <c r="AF87" s="695"/>
      <c r="AG87" s="635">
        <v>0</v>
      </c>
      <c r="AH87" s="718"/>
      <c r="AI87" s="695"/>
      <c r="AJ87" s="695"/>
      <c r="AK87" s="695"/>
      <c r="AL87" s="695"/>
      <c r="AM87" s="635">
        <v>0</v>
      </c>
      <c r="AN87" s="718"/>
      <c r="AO87" s="695"/>
      <c r="AP87" s="695"/>
      <c r="AQ87" s="695"/>
      <c r="AR87" s="695"/>
      <c r="AS87" s="635">
        <v>0</v>
      </c>
      <c r="AT87" s="718"/>
      <c r="AU87" s="695"/>
      <c r="AV87" s="695"/>
      <c r="AW87" s="695"/>
      <c r="AX87" s="695"/>
      <c r="AZ87" s="176" t="s">
        <v>545</v>
      </c>
    </row>
    <row r="88" spans="1:54" ht="33" customHeight="1" thickTop="1" thickBot="1">
      <c r="A88" s="163">
        <v>15</v>
      </c>
      <c r="B88" s="181" t="s">
        <v>1775</v>
      </c>
      <c r="C88" s="251">
        <f>C71+C76+C82</f>
        <v>79664685.173819885</v>
      </c>
      <c r="D88" s="721"/>
      <c r="E88" s="695"/>
      <c r="F88" s="695"/>
      <c r="G88" s="695"/>
      <c r="H88" s="695"/>
      <c r="I88" s="513">
        <f>I71+I76+I82</f>
        <v>83915516.481839672</v>
      </c>
      <c r="J88" s="721"/>
      <c r="K88" s="695"/>
      <c r="L88" s="695"/>
      <c r="M88" s="695"/>
      <c r="N88" s="695"/>
      <c r="O88" s="513">
        <f>O71+O76+O82</f>
        <v>82638623.346857131</v>
      </c>
      <c r="P88" s="721"/>
      <c r="Q88" s="695"/>
      <c r="R88" s="695"/>
      <c r="S88" s="695"/>
      <c r="T88" s="695"/>
      <c r="U88" s="513">
        <f>U71+U76+U82</f>
        <v>85940881.016129658</v>
      </c>
      <c r="V88" s="721"/>
      <c r="W88" s="695"/>
      <c r="X88" s="695"/>
      <c r="Y88" s="695"/>
      <c r="Z88" s="695"/>
      <c r="AA88" s="513">
        <f>AA71+AA76+AA82</f>
        <v>85940881.016129658</v>
      </c>
      <c r="AB88" s="721"/>
      <c r="AC88" s="695"/>
      <c r="AD88" s="695"/>
      <c r="AE88" s="695"/>
      <c r="AF88" s="695"/>
      <c r="AG88" s="513">
        <f>AG71+AG76+AG82</f>
        <v>85940881.016129658</v>
      </c>
      <c r="AH88" s="721"/>
      <c r="AI88" s="695"/>
      <c r="AJ88" s="695"/>
      <c r="AK88" s="695"/>
      <c r="AL88" s="695"/>
      <c r="AM88" s="513">
        <f>AM71+AM76+AM82</f>
        <v>85940881.016129658</v>
      </c>
      <c r="AN88" s="721"/>
      <c r="AO88" s="695"/>
      <c r="AP88" s="695"/>
      <c r="AQ88" s="695"/>
      <c r="AR88" s="695"/>
      <c r="AS88" s="513">
        <f>AS71+AS76+AS82</f>
        <v>85940881.016129658</v>
      </c>
      <c r="AT88" s="721"/>
      <c r="AU88" s="695"/>
      <c r="AV88" s="695"/>
      <c r="AW88" s="695"/>
      <c r="AX88" s="695"/>
      <c r="AZ88" s="528" t="s">
        <v>563</v>
      </c>
      <c r="BB88" s="183"/>
    </row>
    <row r="89" spans="1:54" s="164" customFormat="1" ht="16.2" thickTop="1">
      <c r="B89" s="186"/>
      <c r="C89" s="695"/>
      <c r="D89" s="718"/>
      <c r="E89" s="695"/>
      <c r="F89" s="695"/>
      <c r="G89" s="695"/>
      <c r="H89" s="695"/>
      <c r="I89" s="695"/>
      <c r="J89" s="718"/>
      <c r="K89" s="695"/>
      <c r="L89" s="695"/>
      <c r="M89" s="695"/>
      <c r="N89" s="695"/>
      <c r="O89" s="695"/>
      <c r="P89" s="718"/>
      <c r="Q89" s="695"/>
      <c r="R89" s="695"/>
      <c r="S89" s="695"/>
      <c r="T89" s="695"/>
      <c r="U89" s="695"/>
      <c r="V89" s="718"/>
      <c r="W89" s="695"/>
      <c r="X89" s="695"/>
      <c r="Y89" s="695"/>
      <c r="Z89" s="695"/>
      <c r="AA89" s="695"/>
      <c r="AB89" s="718"/>
      <c r="AC89" s="695"/>
      <c r="AD89" s="695"/>
      <c r="AE89" s="695"/>
      <c r="AF89" s="695"/>
      <c r="AG89" s="695"/>
      <c r="AH89" s="718"/>
      <c r="AI89" s="695"/>
      <c r="AJ89" s="695"/>
      <c r="AK89" s="695"/>
      <c r="AL89" s="695"/>
      <c r="AM89" s="695"/>
      <c r="AN89" s="718"/>
      <c r="AO89" s="695"/>
      <c r="AP89" s="695"/>
      <c r="AQ89" s="695"/>
      <c r="AR89" s="695"/>
      <c r="AS89" s="695"/>
      <c r="AT89" s="718"/>
      <c r="AU89" s="695"/>
      <c r="AV89" s="695"/>
      <c r="AW89" s="695"/>
      <c r="AX89" s="695"/>
      <c r="AY89" s="163"/>
      <c r="AZ89" s="165"/>
      <c r="BA89" s="163"/>
      <c r="BB89" s="166"/>
    </row>
    <row r="90" spans="1:54" s="788" customFormat="1" ht="16.2">
      <c r="B90" s="789" t="s">
        <v>564</v>
      </c>
      <c r="C90" s="790"/>
      <c r="D90" s="791"/>
      <c r="E90" s="790"/>
      <c r="F90" s="790"/>
      <c r="G90" s="790"/>
      <c r="H90" s="790"/>
      <c r="I90" s="790"/>
      <c r="J90" s="791"/>
      <c r="K90" s="790"/>
      <c r="L90" s="790"/>
      <c r="M90" s="790"/>
      <c r="N90" s="790"/>
      <c r="O90" s="790"/>
      <c r="P90" s="791"/>
      <c r="Q90" s="790"/>
      <c r="R90" s="790"/>
      <c r="S90" s="790"/>
      <c r="T90" s="790"/>
      <c r="U90" s="790"/>
      <c r="V90" s="791"/>
      <c r="W90" s="790"/>
      <c r="X90" s="790"/>
      <c r="Y90" s="790"/>
      <c r="Z90" s="790"/>
      <c r="AA90" s="790"/>
      <c r="AB90" s="791"/>
      <c r="AC90" s="790"/>
      <c r="AD90" s="790"/>
      <c r="AE90" s="790"/>
      <c r="AF90" s="790"/>
      <c r="AG90" s="790"/>
      <c r="AH90" s="791"/>
      <c r="AI90" s="790"/>
      <c r="AJ90" s="790"/>
      <c r="AK90" s="790"/>
      <c r="AL90" s="790"/>
      <c r="AM90" s="790"/>
      <c r="AN90" s="791"/>
      <c r="AO90" s="790"/>
      <c r="AP90" s="790"/>
      <c r="AQ90" s="790"/>
      <c r="AR90" s="790"/>
      <c r="AS90" s="790"/>
      <c r="AT90" s="791"/>
      <c r="AU90" s="790"/>
      <c r="AV90" s="790"/>
      <c r="AW90" s="790"/>
      <c r="AX90" s="790"/>
      <c r="AY90" s="792"/>
      <c r="AZ90" s="792"/>
      <c r="BA90" s="792"/>
      <c r="BB90" s="391"/>
    </row>
    <row r="91" spans="1:54" s="788" customFormat="1" ht="16.2">
      <c r="B91" s="789" t="s">
        <v>565</v>
      </c>
      <c r="C91" s="790"/>
      <c r="D91" s="791"/>
      <c r="E91" s="790"/>
      <c r="F91" s="790"/>
      <c r="G91" s="790"/>
      <c r="H91" s="790"/>
      <c r="I91" s="790"/>
      <c r="J91" s="791"/>
      <c r="K91" s="790"/>
      <c r="L91" s="790"/>
      <c r="M91" s="790"/>
      <c r="N91" s="790"/>
      <c r="O91" s="790"/>
      <c r="P91" s="791"/>
      <c r="Q91" s="790"/>
      <c r="R91" s="790"/>
      <c r="S91" s="790"/>
      <c r="T91" s="790"/>
      <c r="U91" s="790"/>
      <c r="V91" s="791"/>
      <c r="W91" s="790"/>
      <c r="X91" s="790"/>
      <c r="Y91" s="790"/>
      <c r="Z91" s="790"/>
      <c r="AA91" s="790"/>
      <c r="AB91" s="791"/>
      <c r="AC91" s="790"/>
      <c r="AD91" s="790"/>
      <c r="AE91" s="790"/>
      <c r="AF91" s="790"/>
      <c r="AG91" s="790"/>
      <c r="AH91" s="791"/>
      <c r="AI91" s="790"/>
      <c r="AJ91" s="790"/>
      <c r="AK91" s="790"/>
      <c r="AL91" s="790"/>
      <c r="AM91" s="790"/>
      <c r="AN91" s="791"/>
      <c r="AO91" s="790"/>
      <c r="AP91" s="790"/>
      <c r="AQ91" s="790"/>
      <c r="AR91" s="790"/>
      <c r="AS91" s="790"/>
      <c r="AT91" s="791"/>
      <c r="AU91" s="790"/>
      <c r="AV91" s="790"/>
      <c r="AW91" s="790"/>
      <c r="AX91" s="790"/>
      <c r="AY91" s="792"/>
      <c r="AZ91" s="792"/>
      <c r="BA91" s="792"/>
      <c r="BB91" s="391"/>
    </row>
    <row r="92" spans="1:54" s="788" customFormat="1" ht="16.2">
      <c r="B92" s="789" t="s">
        <v>1774</v>
      </c>
      <c r="C92" s="790"/>
      <c r="D92" s="791"/>
      <c r="E92" s="790"/>
      <c r="F92" s="790"/>
      <c r="G92" s="790"/>
      <c r="H92" s="790"/>
      <c r="I92" s="790"/>
      <c r="J92" s="791"/>
      <c r="K92" s="790"/>
      <c r="L92" s="790"/>
      <c r="M92" s="790"/>
      <c r="N92" s="790"/>
      <c r="O92" s="790"/>
      <c r="P92" s="791"/>
      <c r="Q92" s="790"/>
      <c r="R92" s="790"/>
      <c r="S92" s="790"/>
      <c r="T92" s="790"/>
      <c r="U92" s="790"/>
      <c r="V92" s="791"/>
      <c r="W92" s="790"/>
      <c r="X92" s="790"/>
      <c r="Y92" s="790"/>
      <c r="Z92" s="790"/>
      <c r="AA92" s="790"/>
      <c r="AB92" s="791"/>
      <c r="AC92" s="790"/>
      <c r="AD92" s="790"/>
      <c r="AE92" s="790"/>
      <c r="AF92" s="790"/>
      <c r="AG92" s="790"/>
      <c r="AH92" s="791"/>
      <c r="AI92" s="790"/>
      <c r="AJ92" s="790"/>
      <c r="AK92" s="790"/>
      <c r="AL92" s="790"/>
      <c r="AM92" s="790"/>
      <c r="AN92" s="791"/>
      <c r="AO92" s="790"/>
      <c r="AP92" s="790"/>
      <c r="AQ92" s="790"/>
      <c r="AR92" s="790"/>
      <c r="AS92" s="790"/>
      <c r="AT92" s="791"/>
      <c r="AU92" s="790"/>
      <c r="AV92" s="790"/>
      <c r="AW92" s="790"/>
      <c r="AX92" s="790"/>
      <c r="AY92" s="792"/>
      <c r="AZ92" s="792"/>
      <c r="BA92" s="792"/>
      <c r="BB92" s="391"/>
    </row>
    <row r="93" spans="1:54" s="788" customFormat="1" ht="16.2">
      <c r="B93" s="789" t="s">
        <v>1776</v>
      </c>
      <c r="C93" s="790"/>
      <c r="D93" s="791"/>
      <c r="E93" s="790"/>
      <c r="F93" s="790"/>
      <c r="G93" s="790"/>
      <c r="H93" s="790"/>
      <c r="I93" s="790"/>
      <c r="J93" s="791"/>
      <c r="K93" s="790"/>
      <c r="L93" s="790"/>
      <c r="M93" s="790"/>
      <c r="N93" s="790"/>
      <c r="O93" s="790"/>
      <c r="P93" s="791"/>
      <c r="Q93" s="790"/>
      <c r="R93" s="790"/>
      <c r="S93" s="790"/>
      <c r="T93" s="790"/>
      <c r="U93" s="790"/>
      <c r="V93" s="791"/>
      <c r="W93" s="790"/>
      <c r="X93" s="790"/>
      <c r="Y93" s="790"/>
      <c r="Z93" s="790"/>
      <c r="AA93" s="790"/>
      <c r="AB93" s="791"/>
      <c r="AC93" s="790"/>
      <c r="AD93" s="790"/>
      <c r="AE93" s="790"/>
      <c r="AF93" s="790"/>
      <c r="AG93" s="790"/>
      <c r="AH93" s="791"/>
      <c r="AI93" s="790"/>
      <c r="AJ93" s="790"/>
      <c r="AK93" s="790"/>
      <c r="AL93" s="790"/>
      <c r="AM93" s="790"/>
      <c r="AN93" s="791"/>
      <c r="AO93" s="790"/>
      <c r="AP93" s="790"/>
      <c r="AQ93" s="790"/>
      <c r="AR93" s="790"/>
      <c r="AS93" s="790"/>
      <c r="AT93" s="791"/>
      <c r="AU93" s="790"/>
      <c r="AV93" s="790"/>
      <c r="AW93" s="790"/>
      <c r="AX93" s="790"/>
      <c r="AY93" s="792"/>
      <c r="AZ93" s="792"/>
      <c r="BA93" s="792"/>
      <c r="BB93" s="391"/>
    </row>
    <row r="94" spans="1:54" s="792" customFormat="1" ht="15.6" customHeight="1">
      <c r="B94" s="789" t="s">
        <v>1778</v>
      </c>
      <c r="C94" s="789"/>
      <c r="D94" s="789"/>
      <c r="E94" s="789"/>
      <c r="F94" s="789"/>
      <c r="G94" s="789"/>
      <c r="H94" s="789"/>
      <c r="I94" s="789"/>
      <c r="J94" s="789"/>
      <c r="K94" s="789"/>
      <c r="L94" s="789"/>
      <c r="M94" s="789"/>
      <c r="N94" s="789"/>
      <c r="O94" s="789"/>
      <c r="P94" s="789"/>
      <c r="Q94" s="789"/>
      <c r="R94" s="789"/>
      <c r="S94" s="789"/>
      <c r="T94" s="789"/>
      <c r="U94" s="789"/>
      <c r="V94" s="789"/>
      <c r="W94" s="789"/>
      <c r="X94" s="789"/>
      <c r="Y94" s="789"/>
      <c r="Z94" s="789"/>
      <c r="AA94" s="789"/>
      <c r="AB94" s="789"/>
      <c r="AC94" s="789"/>
      <c r="AD94" s="789"/>
      <c r="AE94" s="789"/>
      <c r="AF94" s="789"/>
      <c r="AG94" s="789"/>
      <c r="AH94" s="789"/>
      <c r="AI94" s="789"/>
      <c r="AJ94" s="789"/>
      <c r="AK94" s="789"/>
      <c r="AL94" s="789"/>
      <c r="AM94" s="789"/>
      <c r="AN94" s="789"/>
      <c r="AO94" s="789"/>
      <c r="AP94" s="789"/>
      <c r="AQ94" s="789"/>
      <c r="AR94" s="789"/>
      <c r="AS94" s="789"/>
      <c r="AT94" s="789"/>
      <c r="AU94" s="789"/>
      <c r="AV94" s="789"/>
      <c r="AW94" s="789"/>
      <c r="AX94" s="789"/>
      <c r="BB94" s="391"/>
    </row>
    <row r="95" spans="1:54">
      <c r="C95" s="695"/>
      <c r="D95" s="718"/>
      <c r="E95" s="695"/>
      <c r="F95" s="695"/>
      <c r="G95" s="695"/>
      <c r="H95" s="695"/>
      <c r="I95" s="695"/>
      <c r="J95" s="718"/>
      <c r="K95" s="695"/>
      <c r="L95" s="695"/>
      <c r="M95" s="695"/>
      <c r="N95" s="695"/>
      <c r="O95" s="695"/>
      <c r="P95" s="718"/>
      <c r="Q95" s="695"/>
      <c r="R95" s="695"/>
      <c r="S95" s="695"/>
      <c r="T95" s="695"/>
      <c r="U95" s="695"/>
      <c r="V95" s="718"/>
      <c r="W95" s="695"/>
      <c r="X95" s="695"/>
      <c r="Y95" s="695"/>
      <c r="Z95" s="695"/>
      <c r="AA95" s="695"/>
      <c r="AB95" s="718"/>
      <c r="AC95" s="695"/>
      <c r="AD95" s="695"/>
      <c r="AE95" s="695"/>
      <c r="AF95" s="695"/>
      <c r="AG95" s="695"/>
      <c r="AH95" s="718"/>
      <c r="AI95" s="695"/>
      <c r="AJ95" s="695"/>
      <c r="AK95" s="695"/>
      <c r="AL95" s="695"/>
      <c r="AM95" s="695"/>
      <c r="AN95" s="718"/>
      <c r="AO95" s="695"/>
      <c r="AP95" s="695"/>
      <c r="AQ95" s="695"/>
      <c r="AR95" s="695"/>
      <c r="AS95" s="695"/>
      <c r="AT95" s="718"/>
      <c r="AU95" s="695"/>
      <c r="AV95" s="695"/>
      <c r="AW95" s="695"/>
      <c r="AX95" s="695"/>
    </row>
    <row r="96" spans="1:54" s="164" customFormat="1">
      <c r="B96" s="186"/>
      <c r="C96" s="695"/>
      <c r="D96" s="718"/>
      <c r="E96" s="695"/>
      <c r="F96" s="695"/>
      <c r="G96" s="695"/>
      <c r="H96" s="695"/>
      <c r="I96" s="695"/>
      <c r="J96" s="718"/>
      <c r="K96" s="695"/>
      <c r="L96" s="695"/>
      <c r="M96" s="695"/>
      <c r="N96" s="695"/>
      <c r="O96" s="695"/>
      <c r="P96" s="718"/>
      <c r="Q96" s="695"/>
      <c r="R96" s="695"/>
      <c r="S96" s="695"/>
      <c r="T96" s="695"/>
      <c r="U96" s="695"/>
      <c r="V96" s="718"/>
      <c r="W96" s="695"/>
      <c r="X96" s="695"/>
      <c r="Y96" s="695"/>
      <c r="Z96" s="695"/>
      <c r="AA96" s="695"/>
      <c r="AB96" s="718"/>
      <c r="AC96" s="695"/>
      <c r="AD96" s="695"/>
      <c r="AE96" s="695"/>
      <c r="AF96" s="695"/>
      <c r="AG96" s="695"/>
      <c r="AH96" s="718"/>
      <c r="AI96" s="695"/>
      <c r="AJ96" s="695"/>
      <c r="AK96" s="695"/>
      <c r="AL96" s="695"/>
      <c r="AM96" s="695"/>
      <c r="AN96" s="718"/>
      <c r="AO96" s="695"/>
      <c r="AP96" s="695"/>
      <c r="AQ96" s="695"/>
      <c r="AR96" s="695"/>
      <c r="AS96" s="695"/>
      <c r="AT96" s="718"/>
      <c r="AU96" s="695"/>
      <c r="AV96" s="695"/>
      <c r="AW96" s="695"/>
      <c r="AX96" s="695"/>
      <c r="AY96" s="163"/>
      <c r="AZ96" s="165"/>
      <c r="BA96" s="163"/>
      <c r="BB96" s="166"/>
    </row>
    <row r="102" spans="2:2">
      <c r="B102" s="187"/>
    </row>
  </sheetData>
  <mergeCells count="12">
    <mergeCell ref="AZ65:AZ67"/>
    <mergeCell ref="AZ18:AZ19"/>
    <mergeCell ref="AZ32:AZ33"/>
    <mergeCell ref="AZ46:AZ47"/>
    <mergeCell ref="D4:H4"/>
    <mergeCell ref="AT4:AX4"/>
    <mergeCell ref="AN4:AR4"/>
    <mergeCell ref="AH4:AL4"/>
    <mergeCell ref="AB4:AF4"/>
    <mergeCell ref="V4:Z4"/>
    <mergeCell ref="P4:T4"/>
    <mergeCell ref="J4:N4"/>
  </mergeCells>
  <phoneticPr fontId="215" type="noConversion"/>
  <pageMargins left="0.25" right="0.25" top="0.75" bottom="0.75" header="0.3" footer="0.3"/>
  <pageSetup scale="16" orientation="landscape" r:id="rId1"/>
  <headerFooter>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65E30-6F60-48D0-9D2D-E5F3D26A6EC5}">
  <sheetPr codeName="Sheet13">
    <pageSetUpPr fitToPage="1"/>
  </sheetPr>
  <dimension ref="A1:AB53"/>
  <sheetViews>
    <sheetView zoomScale="70" zoomScaleNormal="70" workbookViewId="0">
      <pane xSplit="4" ySplit="7" topLeftCell="E8" activePane="bottomRight" state="frozen"/>
      <selection pane="topRight"/>
      <selection pane="bottomLeft"/>
      <selection pane="bottomRight"/>
    </sheetView>
  </sheetViews>
  <sheetFormatPr defaultColWidth="8.8984375" defaultRowHeight="15.6"/>
  <cols>
    <col min="1" max="1" width="12.09765625" bestFit="1" customWidth="1"/>
    <col min="2" max="2" width="23" customWidth="1"/>
    <col min="3" max="3" width="8.09765625" customWidth="1"/>
    <col min="4" max="4" width="51.09765625" customWidth="1"/>
    <col min="5" max="6" width="20.09765625" customWidth="1"/>
    <col min="7" max="7" width="14.59765625" customWidth="1"/>
    <col min="8" max="8" width="10.09765625" customWidth="1"/>
    <col min="9" max="9" width="9.59765625" customWidth="1"/>
    <col min="11" max="12" width="20.09765625" customWidth="1"/>
    <col min="13" max="13" width="14.59765625" customWidth="1"/>
    <col min="14" max="14" width="10.09765625" customWidth="1"/>
    <col min="15" max="15" width="9.59765625" customWidth="1"/>
    <col min="17" max="18" width="20.09765625" customWidth="1"/>
    <col min="19" max="19" width="14.59765625" customWidth="1"/>
    <col min="20" max="20" width="10.09765625" customWidth="1"/>
    <col min="21" max="21" width="9.59765625" customWidth="1"/>
    <col min="23" max="24" width="20.09765625" customWidth="1"/>
    <col min="25" max="25" width="14.59765625" customWidth="1"/>
    <col min="26" max="26" width="10.09765625" customWidth="1"/>
    <col min="27" max="27" width="9.59765625" customWidth="1"/>
  </cols>
  <sheetData>
    <row r="1" spans="1:28">
      <c r="A1" s="20" t="s">
        <v>98</v>
      </c>
      <c r="B1" s="411" t="str">
        <f>PA_NAME</f>
        <v>San Diego Gas &amp; Electric Co</v>
      </c>
      <c r="E1" s="479"/>
    </row>
    <row r="2" spans="1:28">
      <c r="A2" s="20" t="s">
        <v>99</v>
      </c>
      <c r="B2" s="411" t="s">
        <v>296</v>
      </c>
      <c r="C2" s="95"/>
      <c r="D2" s="95"/>
      <c r="E2" s="95"/>
      <c r="F2" s="95"/>
      <c r="K2" s="95"/>
      <c r="L2" s="95"/>
      <c r="Q2" s="95"/>
      <c r="R2" s="95"/>
      <c r="W2" s="95"/>
      <c r="X2" s="95"/>
    </row>
    <row r="3" spans="1:28" ht="16.8">
      <c r="A3" s="527" t="s">
        <v>566</v>
      </c>
      <c r="B3" s="96"/>
      <c r="C3" s="95"/>
      <c r="D3" s="95"/>
      <c r="E3" s="95"/>
      <c r="F3" s="97"/>
      <c r="K3" s="95"/>
      <c r="L3" s="97"/>
      <c r="Q3" s="95"/>
      <c r="R3" s="97"/>
      <c r="W3" s="95"/>
      <c r="X3" s="97"/>
    </row>
    <row r="4" spans="1:28" ht="16.2" thickBot="1">
      <c r="B4" s="95"/>
      <c r="C4" s="95"/>
      <c r="D4" s="98"/>
      <c r="E4" s="98"/>
      <c r="F4" s="98"/>
      <c r="K4" s="98"/>
      <c r="L4" s="98"/>
      <c r="Q4" s="98"/>
      <c r="R4" s="98"/>
      <c r="W4" s="98"/>
      <c r="X4" s="98"/>
    </row>
    <row r="5" spans="1:28" ht="18" thickBot="1">
      <c r="B5" s="209"/>
      <c r="C5" s="210"/>
      <c r="D5" s="210"/>
      <c r="E5" s="210" t="s">
        <v>567</v>
      </c>
      <c r="F5" s="210"/>
      <c r="G5" s="210"/>
      <c r="H5" s="210"/>
      <c r="I5" s="210"/>
      <c r="J5" s="211"/>
      <c r="K5" s="210" t="s">
        <v>568</v>
      </c>
      <c r="L5" s="210"/>
      <c r="M5" s="210"/>
      <c r="N5" s="210"/>
      <c r="O5" s="210"/>
      <c r="P5" s="211"/>
      <c r="Q5" s="210" t="s">
        <v>569</v>
      </c>
      <c r="R5" s="210"/>
      <c r="S5" s="210"/>
      <c r="T5" s="210"/>
      <c r="U5" s="210"/>
      <c r="V5" s="211"/>
      <c r="W5" s="210" t="s">
        <v>570</v>
      </c>
      <c r="X5" s="210"/>
      <c r="Y5" s="210"/>
      <c r="Z5" s="210"/>
      <c r="AA5" s="210"/>
      <c r="AB5" s="211"/>
    </row>
    <row r="6" spans="1:28" ht="16.2" thickBot="1">
      <c r="B6" s="140"/>
      <c r="C6" s="141"/>
      <c r="D6" s="141"/>
      <c r="E6" s="1294" t="s">
        <v>571</v>
      </c>
      <c r="F6" s="1295"/>
      <c r="G6" s="1296"/>
      <c r="H6" s="1294" t="s">
        <v>572</v>
      </c>
      <c r="I6" s="1295"/>
      <c r="J6" s="1296"/>
      <c r="K6" s="1294" t="s">
        <v>571</v>
      </c>
      <c r="L6" s="1295"/>
      <c r="M6" s="1296"/>
      <c r="N6" s="1294" t="s">
        <v>572</v>
      </c>
      <c r="O6" s="1295"/>
      <c r="P6" s="1296"/>
      <c r="Q6" s="1294" t="s">
        <v>571</v>
      </c>
      <c r="R6" s="1295"/>
      <c r="S6" s="1296"/>
      <c r="T6" s="1294" t="s">
        <v>572</v>
      </c>
      <c r="U6" s="1295"/>
      <c r="V6" s="1296"/>
      <c r="W6" s="1294" t="s">
        <v>571</v>
      </c>
      <c r="X6" s="1295"/>
      <c r="Y6" s="1296"/>
      <c r="Z6" s="1294" t="s">
        <v>572</v>
      </c>
      <c r="AA6" s="1295"/>
      <c r="AB6" s="1296"/>
    </row>
    <row r="7" spans="1:28" s="143" customFormat="1" ht="87.75" customHeight="1" thickBot="1">
      <c r="B7" s="531" t="s">
        <v>499</v>
      </c>
      <c r="C7" s="144" t="s">
        <v>573</v>
      </c>
      <c r="D7" s="142"/>
      <c r="E7" s="145" t="s">
        <v>574</v>
      </c>
      <c r="F7" s="145" t="s">
        <v>575</v>
      </c>
      <c r="G7" s="145" t="s">
        <v>576</v>
      </c>
      <c r="H7" s="146" t="s">
        <v>577</v>
      </c>
      <c r="I7" s="147" t="s">
        <v>578</v>
      </c>
      <c r="J7" s="147" t="s">
        <v>579</v>
      </c>
      <c r="K7" s="145" t="s">
        <v>574</v>
      </c>
      <c r="L7" s="145" t="s">
        <v>580</v>
      </c>
      <c r="M7" s="145" t="s">
        <v>576</v>
      </c>
      <c r="N7" s="146" t="s">
        <v>577</v>
      </c>
      <c r="O7" s="147" t="s">
        <v>578</v>
      </c>
      <c r="P7" s="147" t="s">
        <v>579</v>
      </c>
      <c r="Q7" s="145" t="s">
        <v>574</v>
      </c>
      <c r="R7" s="145" t="s">
        <v>580</v>
      </c>
      <c r="S7" s="145" t="s">
        <v>576</v>
      </c>
      <c r="T7" s="146" t="s">
        <v>577</v>
      </c>
      <c r="U7" s="147" t="s">
        <v>578</v>
      </c>
      <c r="V7" s="147" t="s">
        <v>579</v>
      </c>
      <c r="W7" s="145" t="s">
        <v>574</v>
      </c>
      <c r="X7" s="145" t="s">
        <v>580</v>
      </c>
      <c r="Y7" s="145" t="s">
        <v>576</v>
      </c>
      <c r="Z7" s="146" t="s">
        <v>577</v>
      </c>
      <c r="AA7" s="147" t="s">
        <v>578</v>
      </c>
      <c r="AB7" s="147" t="s">
        <v>579</v>
      </c>
    </row>
    <row r="8" spans="1:28" ht="17.399999999999999">
      <c r="B8" s="99"/>
      <c r="C8" s="95"/>
      <c r="D8" s="100"/>
      <c r="E8" s="101"/>
      <c r="F8" s="656"/>
      <c r="G8" s="557"/>
      <c r="H8" s="657"/>
      <c r="I8" s="656"/>
      <c r="J8" s="557"/>
      <c r="K8" s="101"/>
      <c r="L8" s="656"/>
      <c r="M8" s="557"/>
      <c r="N8" s="657"/>
      <c r="O8" s="656"/>
      <c r="P8" s="557"/>
      <c r="Q8" s="101"/>
      <c r="R8" s="656"/>
      <c r="S8" s="557"/>
      <c r="T8" s="657"/>
      <c r="U8" s="656"/>
      <c r="V8" s="557"/>
      <c r="W8" s="101"/>
      <c r="X8" s="656"/>
      <c r="Y8" s="557"/>
      <c r="Z8" s="657"/>
      <c r="AA8" s="656"/>
      <c r="AB8" s="557"/>
    </row>
    <row r="9" spans="1:28">
      <c r="B9" s="99"/>
      <c r="C9" s="95"/>
      <c r="D9" s="102"/>
      <c r="E9" s="103"/>
      <c r="F9" s="102"/>
      <c r="G9" s="279"/>
      <c r="H9" s="104"/>
      <c r="I9" s="105"/>
      <c r="J9" s="106"/>
      <c r="K9" s="103"/>
      <c r="L9" s="102"/>
      <c r="M9" s="279"/>
      <c r="N9" s="104"/>
      <c r="O9" s="105"/>
      <c r="P9" s="106"/>
      <c r="Q9" s="103"/>
      <c r="R9" s="102"/>
      <c r="S9" s="279"/>
      <c r="T9" s="104"/>
      <c r="U9" s="105"/>
      <c r="V9" s="106"/>
      <c r="W9" s="103"/>
      <c r="X9" s="102"/>
      <c r="Y9" s="279"/>
      <c r="Z9" s="104"/>
      <c r="AA9" s="105"/>
      <c r="AB9" s="106"/>
    </row>
    <row r="10" spans="1:28">
      <c r="B10" s="99">
        <v>1</v>
      </c>
      <c r="C10" s="107" t="s">
        <v>581</v>
      </c>
      <c r="D10" s="102"/>
      <c r="E10" s="108"/>
      <c r="F10" s="280"/>
      <c r="G10" s="281"/>
      <c r="H10" s="104"/>
      <c r="I10" s="109"/>
      <c r="J10" s="110"/>
      <c r="K10" s="108"/>
      <c r="L10" s="280"/>
      <c r="M10" s="281"/>
      <c r="N10" s="104"/>
      <c r="O10" s="109"/>
      <c r="P10" s="110"/>
      <c r="Q10" s="108"/>
      <c r="R10" s="280"/>
      <c r="S10" s="281"/>
      <c r="T10" s="104"/>
      <c r="U10" s="109"/>
      <c r="V10" s="110"/>
      <c r="W10" s="108"/>
      <c r="X10" s="280"/>
      <c r="Y10" s="281"/>
      <c r="Z10" s="104"/>
      <c r="AA10" s="109"/>
      <c r="AB10" s="110"/>
    </row>
    <row r="11" spans="1:28">
      <c r="B11" s="99"/>
      <c r="C11" s="107"/>
      <c r="D11" s="111"/>
      <c r="E11" s="112"/>
      <c r="F11" s="259"/>
      <c r="G11" s="282"/>
      <c r="H11" s="104"/>
      <c r="I11" s="113"/>
      <c r="J11" s="114"/>
      <c r="K11" s="112"/>
      <c r="L11" s="259"/>
      <c r="M11" s="282"/>
      <c r="N11" s="104"/>
      <c r="O11" s="113"/>
      <c r="P11" s="114"/>
      <c r="Q11" s="112"/>
      <c r="R11" s="259"/>
      <c r="S11" s="282"/>
      <c r="T11" s="104"/>
      <c r="U11" s="113"/>
      <c r="V11" s="114"/>
      <c r="W11" s="112"/>
      <c r="X11" s="259"/>
      <c r="Y11" s="282"/>
      <c r="Z11" s="104"/>
      <c r="AA11" s="113"/>
      <c r="AB11" s="114"/>
    </row>
    <row r="12" spans="1:28" s="118" customFormat="1" ht="17.399999999999999">
      <c r="B12" s="115">
        <v>2</v>
      </c>
      <c r="C12" s="116"/>
      <c r="D12" s="117" t="s">
        <v>582</v>
      </c>
      <c r="E12" s="254">
        <f>SUMIFS('4.1 Program Budget - 2024-2027'!$O$6:$O$162,'4.1 Program Budget - 2024-2027'!$E$6:$E$162,"No",'4.1 Program Budget - 2024-2027'!$F$6:$F$162,README!$K$8)-E13</f>
        <v>5740003.7206999976</v>
      </c>
      <c r="F12" s="283"/>
      <c r="G12" s="284">
        <f>E12</f>
        <v>5740003.7206999976</v>
      </c>
      <c r="H12" s="265">
        <f>+G12/G$36</f>
        <v>7.2052048008172248E-2</v>
      </c>
      <c r="I12" s="266">
        <v>0.1</v>
      </c>
      <c r="J12" s="267"/>
      <c r="K12" s="254">
        <f>SUMIFS('4.1 Program Budget - 2024-2027'!$AG$6:$AG$162,'4.1 Program Budget - 2024-2027'!$E$6:$E$162,"No",'4.1 Program Budget - 2024-2027'!$F$6:$F$162,README!$K$8)-K13</f>
        <v>6544925.2254999988</v>
      </c>
      <c r="L12" s="283"/>
      <c r="M12" s="284">
        <f>K12</f>
        <v>6544925.2254999988</v>
      </c>
      <c r="N12" s="265">
        <f>+M12/M$36</f>
        <v>7.7994219661585457E-2</v>
      </c>
      <c r="O12" s="266">
        <v>0.1</v>
      </c>
      <c r="P12" s="267"/>
      <c r="Q12" s="254">
        <f>SUMIFS('4.1 Program Budget - 2024-2027'!$AY$6:$AY$162,'4.1 Program Budget - 2024-2027'!$E$6:$E$162,"No",'4.1 Program Budget - 2024-2027'!$F$6:$F$162,README!$K$8)-Q13</f>
        <v>6705326.3128999984</v>
      </c>
      <c r="R12" s="283"/>
      <c r="S12" s="284">
        <f>Q12</f>
        <v>6705326.3128999984</v>
      </c>
      <c r="T12" s="265">
        <f>+S12/S$36</f>
        <v>8.1140343840868379E-2</v>
      </c>
      <c r="U12" s="266">
        <v>0.1</v>
      </c>
      <c r="V12" s="267"/>
      <c r="W12" s="254">
        <f>SUMIFS('4.1 Program Budget - 2024-2027'!$BQ$6:$BQ$162,'4.1 Program Budget - 2024-2027'!$E$6:$E$162,"No",'4.1 Program Budget - 2024-2027'!$F$6:$F$162,README!$K$8)-W13</f>
        <v>6983451.8346000006</v>
      </c>
      <c r="X12" s="283"/>
      <c r="Y12" s="284">
        <f>W12</f>
        <v>6983451.8346000006</v>
      </c>
      <c r="Z12" s="265">
        <f>+Y12/Y$36</f>
        <v>8.1258788041622759E-2</v>
      </c>
      <c r="AA12" s="266">
        <v>0.1</v>
      </c>
      <c r="AB12" s="267"/>
    </row>
    <row r="13" spans="1:28" ht="18">
      <c r="B13" s="99">
        <v>3</v>
      </c>
      <c r="C13" s="111"/>
      <c r="D13" s="119" t="s">
        <v>583</v>
      </c>
      <c r="E13" s="459">
        <v>0</v>
      </c>
      <c r="F13" s="285">
        <f>SUMIFS('4.1 Program Budget - 2024-2027'!$O$6:$O$162,'4.1 Program Budget - 2024-2027'!$E$6:$E$162,"No",'4.1 Program Budget - 2024-2027'!$F$6:$F$162,"&lt;&gt;"&amp;README!$K$8)</f>
        <v>2666591.0367000001</v>
      </c>
      <c r="G13" s="286">
        <f>SUM(E13:F13)</f>
        <v>2666591.0367000001</v>
      </c>
      <c r="H13" s="265">
        <f>+G13/G$36</f>
        <v>3.3472686559694327E-2</v>
      </c>
      <c r="I13" s="266"/>
      <c r="J13" s="267">
        <v>0.1</v>
      </c>
      <c r="K13" s="459">
        <v>0</v>
      </c>
      <c r="L13" s="285">
        <f>SUMIFS('4.1 Program Budget - 2024-2027'!$AG$6:$AG$162,'4.1 Program Budget - 2024-2027'!$E$6:$E$162,"No",'4.1 Program Budget - 2024-2027'!$F$6:$F$162,"&lt;&gt;"&amp;README!$K$8)</f>
        <v>3378990.7825000002</v>
      </c>
      <c r="M13" s="286">
        <f>SUM(K13:L13)</f>
        <v>3378990.7825000002</v>
      </c>
      <c r="N13" s="265">
        <f>+M13/M$36</f>
        <v>4.026657910436926E-2</v>
      </c>
      <c r="O13" s="266"/>
      <c r="P13" s="267">
        <v>0.1</v>
      </c>
      <c r="Q13" s="459">
        <v>0</v>
      </c>
      <c r="R13" s="285">
        <f>SUMIFS('4.1 Program Budget - 2024-2027'!$AY$6:$AY$162,'4.1 Program Budget - 2024-2027'!$E$6:$E$162,"No",'4.1 Program Budget - 2024-2027'!$F$6:$F$162,"&lt;&gt;"&amp;README!$K$8)</f>
        <v>3290554.4738999992</v>
      </c>
      <c r="S13" s="286">
        <f>SUM(Q13:R13)</f>
        <v>3290554.4738999992</v>
      </c>
      <c r="T13" s="265">
        <f>+S13/S$36</f>
        <v>3.9818602254403902E-2</v>
      </c>
      <c r="U13" s="266"/>
      <c r="V13" s="267">
        <v>0.1</v>
      </c>
      <c r="W13" s="459">
        <v>0</v>
      </c>
      <c r="X13" s="285">
        <f>SUMIFS('4.1 Program Budget - 2024-2027'!$BQ$6:$BQ$162,'4.1 Program Budget - 2024-2027'!$E$6:$E$162,"No",'4.1 Program Budget - 2024-2027'!$F$6:$F$162,"&lt;&gt;"&amp;README!$K$8)</f>
        <v>3440353.4888999993</v>
      </c>
      <c r="Y13" s="286">
        <f>SUM(W13:X13)</f>
        <v>3440353.4888999993</v>
      </c>
      <c r="Z13" s="265">
        <f>+Y13/Y$36</f>
        <v>4.0031629280764564E-2</v>
      </c>
      <c r="AA13" s="266"/>
      <c r="AB13" s="267">
        <v>0.1</v>
      </c>
    </row>
    <row r="14" spans="1:28" ht="18">
      <c r="B14" s="99">
        <v>4</v>
      </c>
      <c r="C14" s="111"/>
      <c r="D14" s="119" t="s">
        <v>584</v>
      </c>
      <c r="E14" s="254">
        <f>SUMIFS('4.1 Program Budget - 2024-2027'!$O$6:$O$162,'4.1 Program Budget - 2024-2027'!$E$6:$E$162,"Yes",'4.1 Program Budget - 2024-2027'!$F$6:$F$162,README!$K$8)</f>
        <v>5578559.6675999984</v>
      </c>
      <c r="F14" s="285">
        <f>SUMIFS('4.1 Program Budget - 2024-2027'!$O$6:$O$162,'4.1 Program Budget - 2024-2027'!$E$6:$E$162,"Yes",'4.1 Program Budget - 2024-2027'!$F$6:$F$162,"&lt;&gt;"&amp;README!$K$8)</f>
        <v>923941.7784999999</v>
      </c>
      <c r="G14" s="286">
        <f>SUM(E14:F14)</f>
        <v>6502501.4460999984</v>
      </c>
      <c r="H14" s="268"/>
      <c r="I14" s="269"/>
      <c r="J14" s="270"/>
      <c r="K14" s="254">
        <f>SUMIFS('4.1 Program Budget - 2024-2027'!$AG$6:$AG$162,'4.1 Program Budget - 2024-2027'!$E$6:$E$162,"Yes",'4.1 Program Budget - 2024-2027'!$F$6:$F$162,README!$K$8)</f>
        <v>4640420.807000001</v>
      </c>
      <c r="L14" s="285">
        <f>SUMIFS('4.1 Program Budget - 2024-2027'!$AG$6:$AG$162,'4.1 Program Budget - 2024-2027'!$E$6:$E$162,"Yes",'4.1 Program Budget - 2024-2027'!$F$6:$F$162,"&lt;&gt;"&amp;README!$K$8)</f>
        <v>975136.0845</v>
      </c>
      <c r="M14" s="286">
        <f>SUM(K14:L14)</f>
        <v>5615556.8915000008</v>
      </c>
      <c r="N14" s="268"/>
      <c r="O14" s="269"/>
      <c r="P14" s="270"/>
      <c r="Q14" s="254">
        <f>SUMIFS('4.1 Program Budget - 2024-2027'!$AY$6:$AY$162,'4.1 Program Budget - 2024-2027'!$E$6:$E$162,"Yes",'4.1 Program Budget - 2024-2027'!$F$6:$F$162,README!$K$8)</f>
        <v>5019592.7688999986</v>
      </c>
      <c r="R14" s="285">
        <f>SUMIFS('4.1 Program Budget - 2024-2027'!$AY$6:$AY$162,'4.1 Program Budget - 2024-2027'!$E$6:$E$162,"Yes",'4.1 Program Budget - 2024-2027'!$F$6:$F$162,"&lt;&gt;"&amp;README!$K$8)</f>
        <v>952636.1</v>
      </c>
      <c r="S14" s="286">
        <f>SUM(Q14:R14)</f>
        <v>5972228.8688999983</v>
      </c>
      <c r="T14" s="268"/>
      <c r="U14" s="269"/>
      <c r="V14" s="270"/>
      <c r="W14" s="254">
        <f>SUMIFS('4.1 Program Budget - 2024-2027'!$BQ$6:$BQ$162,'4.1 Program Budget - 2024-2027'!$E$6:$E$162,"Yes",'4.1 Program Budget - 2024-2027'!$F$6:$F$162,README!$K$8)</f>
        <v>5151468.6420000009</v>
      </c>
      <c r="X14" s="285">
        <f>SUMIFS('4.1 Program Budget - 2024-2027'!$BQ$6:$BQ$162,'4.1 Program Budget - 2024-2027'!$E$6:$E$162,"Yes",'4.1 Program Budget - 2024-2027'!$F$6:$F$162,"&lt;&gt;"&amp;README!$K$8)</f>
        <v>952636.1</v>
      </c>
      <c r="Y14" s="286">
        <f>SUM(W14:X14)</f>
        <v>6104104.7420000006</v>
      </c>
      <c r="Z14" s="268"/>
      <c r="AA14" s="269"/>
      <c r="AB14" s="270"/>
    </row>
    <row r="15" spans="1:28">
      <c r="B15" s="99"/>
      <c r="C15" s="119"/>
      <c r="D15" s="95"/>
      <c r="E15" s="112"/>
      <c r="F15" s="287"/>
      <c r="G15" s="288"/>
      <c r="H15" s="121"/>
      <c r="I15" s="122"/>
      <c r="J15" s="123"/>
      <c r="K15" s="112"/>
      <c r="L15" s="287"/>
      <c r="M15" s="288"/>
      <c r="N15" s="121"/>
      <c r="O15" s="122"/>
      <c r="P15" s="123"/>
      <c r="Q15" s="112"/>
      <c r="R15" s="287"/>
      <c r="S15" s="288"/>
      <c r="T15" s="121"/>
      <c r="U15" s="122"/>
      <c r="V15" s="123"/>
      <c r="W15" s="112"/>
      <c r="X15" s="287"/>
      <c r="Y15" s="288"/>
      <c r="Z15" s="121"/>
      <c r="AA15" s="122"/>
      <c r="AB15" s="123"/>
    </row>
    <row r="16" spans="1:28" ht="18">
      <c r="B16" s="99">
        <v>5</v>
      </c>
      <c r="C16" s="107" t="s">
        <v>585</v>
      </c>
      <c r="D16" s="111"/>
      <c r="E16" s="112"/>
      <c r="F16" s="259"/>
      <c r="G16" s="281"/>
      <c r="H16" s="104"/>
      <c r="I16" s="113"/>
      <c r="J16" s="114"/>
      <c r="K16" s="112"/>
      <c r="L16" s="259"/>
      <c r="M16" s="281"/>
      <c r="N16" s="104"/>
      <c r="O16" s="113"/>
      <c r="P16" s="114"/>
      <c r="Q16" s="112"/>
      <c r="R16" s="259"/>
      <c r="S16" s="281"/>
      <c r="T16" s="104"/>
      <c r="U16" s="113"/>
      <c r="V16" s="114"/>
      <c r="W16" s="112"/>
      <c r="X16" s="259"/>
      <c r="Y16" s="281"/>
      <c r="Z16" s="104"/>
      <c r="AA16" s="113"/>
      <c r="AB16" s="114"/>
    </row>
    <row r="17" spans="2:28">
      <c r="B17" s="99"/>
      <c r="C17" s="107"/>
      <c r="D17" s="111"/>
      <c r="E17" s="112"/>
      <c r="F17" s="259"/>
      <c r="G17" s="282"/>
      <c r="H17" s="104"/>
      <c r="I17" s="113"/>
      <c r="J17" s="114"/>
      <c r="K17" s="112"/>
      <c r="L17" s="259"/>
      <c r="M17" s="282"/>
      <c r="N17" s="104"/>
      <c r="O17" s="113"/>
      <c r="P17" s="114"/>
      <c r="Q17" s="112"/>
      <c r="R17" s="259"/>
      <c r="S17" s="282"/>
      <c r="T17" s="104"/>
      <c r="U17" s="113"/>
      <c r="V17" s="114"/>
      <c r="W17" s="112"/>
      <c r="X17" s="259"/>
      <c r="Y17" s="282"/>
      <c r="Z17" s="104"/>
      <c r="AA17" s="113"/>
      <c r="AB17" s="114"/>
    </row>
    <row r="18" spans="2:28">
      <c r="B18" s="99">
        <v>6</v>
      </c>
      <c r="C18" s="107"/>
      <c r="D18" s="119" t="s">
        <v>586</v>
      </c>
      <c r="E18" s="254">
        <f>SUMIF('4.1 Program Budget - 2024-2027'!$F$7:$F$162,README!$K$8,'4.1 Program Budget - 2024-2027'!$P$7:$P$162)</f>
        <v>4428.1890000000003</v>
      </c>
      <c r="F18" s="285">
        <f>'4.1 Program Budget - 2024-2027'!P162-E18</f>
        <v>3090501.6653000005</v>
      </c>
      <c r="G18" s="286">
        <f>SUM(E18:F18)</f>
        <v>3094929.8543000002</v>
      </c>
      <c r="H18" s="265">
        <f>+G18/G$36</f>
        <v>3.8849458170169035E-2</v>
      </c>
      <c r="I18" s="266"/>
      <c r="J18" s="267">
        <v>0.06</v>
      </c>
      <c r="K18" s="254">
        <f>SUMIF('4.1 Program Budget - 2024-2027'!$F$7:$F$162,README!$K$8,'4.1 Program Budget - 2024-2027'!$AH$7:$AH$162)</f>
        <v>4717.7003999999997</v>
      </c>
      <c r="L18" s="285">
        <f>'4.1 Program Budget - 2024-2027'!AH162-K18</f>
        <v>3731452.6376999998</v>
      </c>
      <c r="M18" s="286">
        <f>SUM(K18:L18)</f>
        <v>3736170.3380999998</v>
      </c>
      <c r="N18" s="265">
        <f>+M18/M$36</f>
        <v>4.452299759018407E-2</v>
      </c>
      <c r="O18" s="266"/>
      <c r="P18" s="267">
        <v>0.06</v>
      </c>
      <c r="Q18" s="254">
        <f>SUMIF('4.1 Program Budget - 2024-2027'!$F$7:$F$162,README!$K$8,'4.1 Program Budget - 2024-2027'!$AZ$7:$AZ$162)</f>
        <v>5028.1239000000005</v>
      </c>
      <c r="R18" s="285">
        <f>'4.1 Program Budget - 2024-2027'!AZ162-Q18</f>
        <v>3586800.2845999994</v>
      </c>
      <c r="S18" s="286">
        <f>SUM(Q18:R18)</f>
        <v>3591828.4084999994</v>
      </c>
      <c r="T18" s="265">
        <f>+S18/S$36</f>
        <v>4.3464281749032829E-2</v>
      </c>
      <c r="U18" s="266"/>
      <c r="V18" s="267">
        <v>0.06</v>
      </c>
      <c r="W18" s="254">
        <f>SUMIF('4.1 Program Budget - 2024-2027'!$F$7:$F$162,README!$K$8,'4.1 Program Budget - 2024-2027'!$BR$7:$BR$162)</f>
        <v>3507.6594</v>
      </c>
      <c r="X18" s="285">
        <f>'4.1 Program Budget - 2024-2027'!BR162-W18</f>
        <v>3687823.763400001</v>
      </c>
      <c r="Y18" s="286">
        <f>SUM(W18:X18)</f>
        <v>3691331.4228000008</v>
      </c>
      <c r="Z18" s="265">
        <f>+Y18/Y$36</f>
        <v>4.2951984889556809E-2</v>
      </c>
      <c r="AA18" s="266"/>
      <c r="AB18" s="267">
        <v>0.06</v>
      </c>
    </row>
    <row r="19" spans="2:28" ht="18">
      <c r="B19" s="99">
        <v>7</v>
      </c>
      <c r="C19" s="124"/>
      <c r="D19" s="119" t="s">
        <v>587</v>
      </c>
      <c r="E19" s="254">
        <f>'4.1 Program Budget - 2024-2027'!$S$186</f>
        <v>0</v>
      </c>
      <c r="F19" s="475"/>
      <c r="G19" s="286">
        <f>E19</f>
        <v>0</v>
      </c>
      <c r="H19" s="268"/>
      <c r="I19" s="271"/>
      <c r="J19" s="272"/>
      <c r="K19" s="254">
        <f>'4.1 Program Budget - 2024-2027'!$AK$186</f>
        <v>0</v>
      </c>
      <c r="L19" s="475"/>
      <c r="M19" s="286">
        <f>K19</f>
        <v>0</v>
      </c>
      <c r="N19" s="268"/>
      <c r="O19" s="271"/>
      <c r="P19" s="272"/>
      <c r="Q19" s="254">
        <f>'4.1 Program Budget - 2024-2027'!$BC$186</f>
        <v>0</v>
      </c>
      <c r="R19" s="475"/>
      <c r="S19" s="286">
        <f>Q19</f>
        <v>0</v>
      </c>
      <c r="T19" s="268"/>
      <c r="U19" s="271"/>
      <c r="V19" s="272"/>
      <c r="W19" s="254">
        <f>'4.1 Program Budget - 2024-2027'!$BU$186</f>
        <v>0</v>
      </c>
      <c r="X19" s="475"/>
      <c r="Y19" s="286">
        <f>W19</f>
        <v>0</v>
      </c>
      <c r="Z19" s="268"/>
      <c r="AA19" s="271"/>
      <c r="AB19" s="272"/>
    </row>
    <row r="20" spans="2:28">
      <c r="B20" s="99"/>
      <c r="C20" s="119"/>
      <c r="D20" s="95"/>
      <c r="E20" s="112"/>
      <c r="F20" s="287"/>
      <c r="G20" s="288"/>
      <c r="H20" s="121"/>
      <c r="I20" s="122"/>
      <c r="J20" s="123"/>
      <c r="K20" s="112"/>
      <c r="L20" s="287"/>
      <c r="M20" s="288"/>
      <c r="N20" s="121"/>
      <c r="O20" s="122"/>
      <c r="P20" s="123"/>
      <c r="Q20" s="112"/>
      <c r="R20" s="287"/>
      <c r="S20" s="288"/>
      <c r="T20" s="121"/>
      <c r="U20" s="122"/>
      <c r="V20" s="123"/>
      <c r="W20" s="112"/>
      <c r="X20" s="287"/>
      <c r="Y20" s="288"/>
      <c r="Z20" s="121"/>
      <c r="AA20" s="122"/>
      <c r="AB20" s="123"/>
    </row>
    <row r="21" spans="2:28">
      <c r="B21" s="99">
        <v>8</v>
      </c>
      <c r="C21" s="107" t="s">
        <v>588</v>
      </c>
      <c r="D21" s="111"/>
      <c r="E21" s="112"/>
      <c r="F21" s="259"/>
      <c r="G21" s="282"/>
      <c r="H21" s="104"/>
      <c r="I21" s="113"/>
      <c r="J21" s="114"/>
      <c r="K21" s="112"/>
      <c r="L21" s="259"/>
      <c r="M21" s="282"/>
      <c r="N21" s="104"/>
      <c r="O21" s="113"/>
      <c r="P21" s="114"/>
      <c r="Q21" s="112"/>
      <c r="R21" s="259"/>
      <c r="S21" s="282"/>
      <c r="T21" s="104"/>
      <c r="U21" s="113"/>
      <c r="V21" s="114"/>
      <c r="W21" s="112"/>
      <c r="X21" s="259"/>
      <c r="Y21" s="282"/>
      <c r="Z21" s="104"/>
      <c r="AA21" s="113"/>
      <c r="AB21" s="114"/>
    </row>
    <row r="22" spans="2:28">
      <c r="B22" s="99"/>
      <c r="C22" s="107"/>
      <c r="D22" s="111"/>
      <c r="E22" s="112"/>
      <c r="F22" s="259"/>
      <c r="G22" s="282"/>
      <c r="H22" s="104"/>
      <c r="I22" s="113"/>
      <c r="J22" s="114"/>
      <c r="K22" s="112"/>
      <c r="L22" s="259"/>
      <c r="M22" s="282"/>
      <c r="N22" s="104"/>
      <c r="O22" s="113"/>
      <c r="P22" s="114"/>
      <c r="Q22" s="112"/>
      <c r="R22" s="259"/>
      <c r="S22" s="282"/>
      <c r="T22" s="104"/>
      <c r="U22" s="113"/>
      <c r="V22" s="114"/>
      <c r="W22" s="112"/>
      <c r="X22" s="259"/>
      <c r="Y22" s="282"/>
      <c r="Z22" s="104"/>
      <c r="AA22" s="113"/>
      <c r="AB22" s="114"/>
    </row>
    <row r="23" spans="2:28" ht="33" customHeight="1">
      <c r="B23" s="99">
        <v>9</v>
      </c>
      <c r="C23" s="124"/>
      <c r="D23" s="98" t="s">
        <v>589</v>
      </c>
      <c r="E23" s="254">
        <f>SUMIFS('4.1 Program Budget - 2024-2027'!$R$6:$R$162,'4.1 Program Budget - 2024-2027'!$F$6:$F$162,README!$K$8)</f>
        <v>0</v>
      </c>
      <c r="F23" s="285">
        <f>'4.1 Program Budget - 2024-2027'!R162-E23</f>
        <v>24824836.438219879</v>
      </c>
      <c r="G23" s="286">
        <f>SUM(E23:F23)</f>
        <v>24824836.438219879</v>
      </c>
      <c r="H23" s="268"/>
      <c r="I23" s="271"/>
      <c r="J23" s="272"/>
      <c r="K23" s="254">
        <f>SUMIFS('4.1 Program Budget - 2024-2027'!$AJ$6:$AJ$162,'4.1 Program Budget - 2024-2027'!$F$6:$F$162,README!$K$8)</f>
        <v>0</v>
      </c>
      <c r="L23" s="285">
        <f>'4.1 Program Budget - 2024-2027'!AJ162-K23</f>
        <v>25757942.859239675</v>
      </c>
      <c r="M23" s="286">
        <f>SUM(K23:L23)</f>
        <v>25757942.859239675</v>
      </c>
      <c r="N23" s="268"/>
      <c r="O23" s="271"/>
      <c r="P23" s="272"/>
      <c r="Q23" s="254">
        <f>SUMIFS('4.1 Program Budget - 2024-2027'!$BB$6:$BB$162,'4.1 Program Budget - 2024-2027'!$F$6:$F$162,README!$K$8)</f>
        <v>0</v>
      </c>
      <c r="R23" s="285">
        <f>'4.1 Program Budget - 2024-2027'!BB162-Q23</f>
        <v>23988385.18895711</v>
      </c>
      <c r="S23" s="286">
        <f>SUM(Q23:R23)</f>
        <v>23988385.18895711</v>
      </c>
      <c r="T23" s="268"/>
      <c r="U23" s="271"/>
      <c r="V23" s="272"/>
      <c r="W23" s="254">
        <f>SUMIFS('4.1 Program Budget - 2024-2027'!$BT$6:$BT$162,'4.1 Program Budget - 2024-2027'!F6:F162,README!$K$8)</f>
        <v>0</v>
      </c>
      <c r="X23" s="285">
        <f>'4.1 Program Budget - 2024-2027'!BT162-W23</f>
        <v>25273960.076729655</v>
      </c>
      <c r="Y23" s="286">
        <f>SUM(W23:X23)</f>
        <v>25273960.076729655</v>
      </c>
      <c r="Z23" s="268"/>
      <c r="AA23" s="271"/>
      <c r="AB23" s="272"/>
    </row>
    <row r="24" spans="2:28">
      <c r="B24" s="99"/>
      <c r="C24" s="124"/>
      <c r="D24" s="119"/>
      <c r="E24" s="120"/>
      <c r="F24" s="287"/>
      <c r="G24" s="288"/>
      <c r="H24" s="121"/>
      <c r="I24" s="122"/>
      <c r="J24" s="123"/>
      <c r="K24" s="120"/>
      <c r="L24" s="287"/>
      <c r="M24" s="288"/>
      <c r="N24" s="121"/>
      <c r="O24" s="122"/>
      <c r="P24" s="123"/>
      <c r="Q24" s="120"/>
      <c r="R24" s="287"/>
      <c r="S24" s="288"/>
      <c r="T24" s="121"/>
      <c r="U24" s="122"/>
      <c r="V24" s="123"/>
      <c r="W24" s="120"/>
      <c r="X24" s="287"/>
      <c r="Y24" s="288"/>
      <c r="Z24" s="121"/>
      <c r="AA24" s="122"/>
      <c r="AB24" s="123"/>
    </row>
    <row r="25" spans="2:28" ht="30.6">
      <c r="B25" s="99">
        <v>10</v>
      </c>
      <c r="C25" s="124"/>
      <c r="D25" s="98" t="s">
        <v>590</v>
      </c>
      <c r="E25" s="254">
        <f>SUMIFS('4.1 Program Budget - 2024-2027'!$Q$6:$Q$162,'4.1 Program Budget - 2024-2027'!$E$6:$E$162,"No",'4.1 Program Budget - 2024-2027'!F6:F162,README!$K$8)</f>
        <v>4437162.91</v>
      </c>
      <c r="F25" s="285">
        <f>SUMIF('4.1 Program Budget - 2024-2027'!$E$6:$E$162,"No",'4.1 Program Budget - 2024-2027'!$Q$6:$Q$162)-E25</f>
        <v>17619284.90169999</v>
      </c>
      <c r="G25" s="286">
        <f>SUM(E25:F25)</f>
        <v>22056447.81169999</v>
      </c>
      <c r="H25" s="265">
        <f>+G25/G$36</f>
        <v>0.27686606384717605</v>
      </c>
      <c r="I25" s="266"/>
      <c r="J25" s="267">
        <v>0.2</v>
      </c>
      <c r="K25" s="254">
        <f>SUMIFS('4.1 Program Budget - 2024-2027'!$AI$6:$AI$162,'4.1 Program Budget - 2024-2027'!$E$6:$E$162,"No",'4.1 Program Budget - 2024-2027'!$F$6:$F$162,README!$K$8)</f>
        <v>4594500.3047000011</v>
      </c>
      <c r="L25" s="285">
        <f>SUMIF('4.1 Program Budget - 2024-2027'!$E$6:$E$162,"No",'4.1 Program Budget - 2024-2027'!$AI$6:$AI$162)-K25</f>
        <v>19257801.430500001</v>
      </c>
      <c r="M25" s="286">
        <f>SUM(K25:L25)</f>
        <v>23852301.735200003</v>
      </c>
      <c r="N25" s="265">
        <f>+M25/M$36</f>
        <v>0.28424185103313909</v>
      </c>
      <c r="O25" s="266"/>
      <c r="P25" s="267">
        <v>0.2</v>
      </c>
      <c r="Q25" s="254">
        <f>SUMIFS('4.1 Program Budget - 2024-2027'!$BA$6:$BA$162,'4.1 Program Budget - 2024-2027'!$E$6:$E$162,"No",'4.1 Program Budget - 2024-2027'!$F$6:$F$162,README!$K$8)</f>
        <v>4611946.9874999998</v>
      </c>
      <c r="R25" s="285">
        <f>SUMIF('4.1 Program Budget - 2024-2027'!$E$6:$E$162,"No",'4.1 Program Budget - 2024-2027'!$BA$6:$BA$162)-Q25</f>
        <v>19433224.823800005</v>
      </c>
      <c r="S25" s="286">
        <f>SUM(Q25:R25)</f>
        <v>24045171.811300006</v>
      </c>
      <c r="T25" s="265">
        <f>+S25/S$36</f>
        <v>0.29096771990472042</v>
      </c>
      <c r="U25" s="266"/>
      <c r="V25" s="267">
        <v>0.2</v>
      </c>
      <c r="W25" s="254">
        <f>SUMIFS('4.1 Program Budget - 2024-2027'!$BS$6:$BS$162,'4.1 Program Budget - 2024-2027'!$E$6:$E$162,"No",'4.1 Program Budget - 2024-2027'!$F$6:$F$162,README!$K$8)</f>
        <v>4699932.7350000003</v>
      </c>
      <c r="X25" s="285">
        <f>SUMIF('4.1 Program Budget - 2024-2027'!$E$6:$E$162,"No",'4.1 Program Budget - 2024-2027'!$BS$6:$BS$162)-W25</f>
        <v>20510694.564199995</v>
      </c>
      <c r="Y25" s="286">
        <f>SUM(W25:X25)</f>
        <v>25210627.299199995</v>
      </c>
      <c r="Z25" s="265">
        <f>+Y25/Y$36</f>
        <v>0.29334848562313881</v>
      </c>
      <c r="AA25" s="266"/>
      <c r="AB25" s="267">
        <v>0.2</v>
      </c>
    </row>
    <row r="26" spans="2:28">
      <c r="B26" s="99"/>
      <c r="C26" s="124"/>
      <c r="D26" s="119"/>
      <c r="E26" s="120"/>
      <c r="F26" s="289"/>
      <c r="G26" s="288"/>
      <c r="H26" s="104"/>
      <c r="I26" s="122"/>
      <c r="J26" s="123"/>
      <c r="K26" s="120"/>
      <c r="L26" s="289"/>
      <c r="M26" s="288"/>
      <c r="N26" s="104"/>
      <c r="O26" s="122"/>
      <c r="P26" s="123"/>
      <c r="Q26" s="120"/>
      <c r="R26" s="289"/>
      <c r="S26" s="288"/>
      <c r="T26" s="104"/>
      <c r="U26" s="122"/>
      <c r="V26" s="123"/>
      <c r="W26" s="120"/>
      <c r="X26" s="289"/>
      <c r="Y26" s="288"/>
      <c r="Z26" s="104"/>
      <c r="AA26" s="122"/>
      <c r="AB26" s="123"/>
    </row>
    <row r="27" spans="2:28" ht="33">
      <c r="B27" s="99">
        <v>11</v>
      </c>
      <c r="C27" s="124"/>
      <c r="D27" s="98" t="s">
        <v>591</v>
      </c>
      <c r="E27" s="255">
        <f>SUMIFS('4.1 Program Budget - 2024-2027'!$Q$6:$Q$162,'4.1 Program Budget - 2024-2027'!$E$6:$E$162,"Yes",'4.1 Program Budget - 2024-2027'!$F$6:$F$162,README!$K$8)</f>
        <v>1983575.5807000003</v>
      </c>
      <c r="F27" s="285">
        <f>SUMIF('4.1 Program Budget - 2024-2027'!$E$6:$E$162,"Yes",'4.1 Program Budget - 2024-2027'!$Q$6:$Q$162)-E27</f>
        <v>9609211.8753999993</v>
      </c>
      <c r="G27" s="286">
        <f>SUM(E27:F27)</f>
        <v>11592787.4561</v>
      </c>
      <c r="H27" s="273"/>
      <c r="I27" s="271"/>
      <c r="J27" s="272"/>
      <c r="K27" s="255">
        <f>SUMIFS('4.1 Program Budget - 2024-2027'!$AI$6:$AI$162,'4.1 Program Budget - 2024-2027'!$E$6:$E$162,"Yes",'4.1 Program Budget - 2024-2027'!$F$6:$F$162,README!$K$8)</f>
        <v>1953763.9434</v>
      </c>
      <c r="L27" s="285">
        <f>SUMIF('4.1 Program Budget - 2024-2027'!$E$6:$E$162,"Yes",'4.1 Program Budget - 2024-2027'!$AI$6:$AI$162)-K27</f>
        <v>9719244.0464000013</v>
      </c>
      <c r="M27" s="286">
        <f>SUM(K27:L27)</f>
        <v>11673007.989800001</v>
      </c>
      <c r="N27" s="273"/>
      <c r="O27" s="271"/>
      <c r="P27" s="272"/>
      <c r="Q27" s="255">
        <f>SUMIFS('4.1 Program Budget - 2024-2027'!$BA$6:$BA$162,'4.1 Program Budget - 2024-2027'!$E$6:$E$162,"Yes",'4.1 Program Budget - 2024-2027'!$F$6:$F$162,README!$K$8)</f>
        <v>2026839.1759999997</v>
      </c>
      <c r="R27" s="285">
        <f>SUMIF('4.1 Program Budget - 2024-2027'!$E$6:$E$162,"Yes",'4.1 Program Budget - 2024-2027'!$BA$6:$BA$162)-Q27</f>
        <v>9712744.1764000002</v>
      </c>
      <c r="S27" s="286">
        <f>SUM(Q27:R27)</f>
        <v>11739583.352399999</v>
      </c>
      <c r="T27" s="273"/>
      <c r="U27" s="271"/>
      <c r="V27" s="272"/>
      <c r="W27" s="255">
        <f>SUMIFS('4.1 Program Budget - 2024-2027'!$BS$6:$BS$162,'4.1 Program Budget - 2024-2027'!$E$6:$E$162,"Yes",'4.1 Program Budget - 2024-2027'!$F$6:$F$162,README!$K$8)</f>
        <v>2086672.7355000002</v>
      </c>
      <c r="X27" s="285">
        <f>SUMIF('4.1 Program Budget - 2024-2027'!$E$6:$E$162,"Yes",'4.1 Program Budget - 2024-2027'!$BS$6:$BS$162)-W27</f>
        <v>9712744.1764000002</v>
      </c>
      <c r="Y27" s="286">
        <f>SUM(W27:X27)</f>
        <v>11799416.911900001</v>
      </c>
      <c r="Z27" s="273"/>
      <c r="AA27" s="271"/>
      <c r="AB27" s="272"/>
    </row>
    <row r="28" spans="2:28">
      <c r="B28" s="99"/>
      <c r="C28" s="119"/>
      <c r="D28" s="95"/>
      <c r="E28" s="112"/>
      <c r="F28" s="287"/>
      <c r="G28" s="288"/>
      <c r="H28" s="121"/>
      <c r="I28" s="122"/>
      <c r="J28" s="123"/>
      <c r="K28" s="112"/>
      <c r="L28" s="287"/>
      <c r="M28" s="288"/>
      <c r="N28" s="121"/>
      <c r="O28" s="122"/>
      <c r="P28" s="123"/>
      <c r="Q28" s="112"/>
      <c r="R28" s="287"/>
      <c r="S28" s="288"/>
      <c r="T28" s="121"/>
      <c r="U28" s="122"/>
      <c r="V28" s="123"/>
      <c r="W28" s="112"/>
      <c r="X28" s="287"/>
      <c r="Y28" s="288"/>
      <c r="Z28" s="121"/>
      <c r="AA28" s="122"/>
      <c r="AB28" s="123"/>
    </row>
    <row r="29" spans="2:28" ht="24" customHeight="1">
      <c r="B29" s="99">
        <v>12</v>
      </c>
      <c r="C29" s="1297" t="s">
        <v>592</v>
      </c>
      <c r="D29" s="1297"/>
      <c r="E29" s="255">
        <f>E30+E31</f>
        <v>3186587.41</v>
      </c>
      <c r="F29" s="457"/>
      <c r="G29" s="286">
        <f>+E29</f>
        <v>3186587.41</v>
      </c>
      <c r="H29" s="265">
        <f>+G29/(G$33-G$19)</f>
        <v>4.000000003825039E-2</v>
      </c>
      <c r="I29" s="265">
        <v>0.04</v>
      </c>
      <c r="J29" s="263"/>
      <c r="K29" s="255">
        <f>K30+K31</f>
        <v>3356620.66</v>
      </c>
      <c r="L29" s="457"/>
      <c r="M29" s="286">
        <f>+K29</f>
        <v>3356620.66</v>
      </c>
      <c r="N29" s="265">
        <f>+M29/(M$33-M$19)</f>
        <v>4.0000000008656479E-2</v>
      </c>
      <c r="O29" s="265">
        <v>0.04</v>
      </c>
      <c r="P29" s="263"/>
      <c r="Q29" s="255">
        <f>Q30+Q31</f>
        <v>3305544.93</v>
      </c>
      <c r="R29" s="457"/>
      <c r="S29" s="286">
        <f>+Q29</f>
        <v>3305544.93</v>
      </c>
      <c r="T29" s="265">
        <f>+S29/(S$33-S$19)</f>
        <v>3.999999995311776E-2</v>
      </c>
      <c r="U29" s="265">
        <v>0.04</v>
      </c>
      <c r="V29" s="263"/>
      <c r="W29" s="255">
        <f>W30+W31</f>
        <v>3437635.2399999998</v>
      </c>
      <c r="X29" s="457"/>
      <c r="Y29" s="286">
        <f>+W29</f>
        <v>3437635.2399999998</v>
      </c>
      <c r="Z29" s="265">
        <f>+Y29/(Y$33-Y$19)</f>
        <v>3.9999999992492673E-2</v>
      </c>
      <c r="AA29" s="265">
        <v>0.04</v>
      </c>
      <c r="AB29" s="263"/>
    </row>
    <row r="30" spans="2:28" ht="37.5" customHeight="1">
      <c r="B30" s="99" t="s">
        <v>593</v>
      </c>
      <c r="C30" s="653"/>
      <c r="D30" s="98" t="s">
        <v>334</v>
      </c>
      <c r="E30" s="254">
        <f>'4.1 Program Budget - 2024-2027'!S165</f>
        <v>955976.22</v>
      </c>
      <c r="F30" s="457"/>
      <c r="G30" s="286">
        <f>+E30</f>
        <v>955976.22</v>
      </c>
      <c r="H30" s="268"/>
      <c r="I30" s="274"/>
      <c r="J30" s="275"/>
      <c r="K30" s="254">
        <f>+'4.1 Program Budget - 2024-2027'!AK165</f>
        <v>1006986.2</v>
      </c>
      <c r="L30" s="457"/>
      <c r="M30" s="286">
        <f>+K30</f>
        <v>1006986.2</v>
      </c>
      <c r="N30" s="268"/>
      <c r="O30" s="274"/>
      <c r="P30" s="275"/>
      <c r="Q30" s="254">
        <f>+'4.1 Program Budget - 2024-2027'!BC165</f>
        <v>991663.48</v>
      </c>
      <c r="R30" s="457"/>
      <c r="S30" s="286">
        <f>+Q30</f>
        <v>991663.48</v>
      </c>
      <c r="T30" s="268"/>
      <c r="U30" s="274"/>
      <c r="V30" s="275"/>
      <c r="W30" s="254">
        <f>+'4.1 Program Budget - 2024-2027'!BU165</f>
        <v>1031290.57</v>
      </c>
      <c r="X30" s="457"/>
      <c r="Y30" s="286">
        <f>+W30</f>
        <v>1031290.57</v>
      </c>
      <c r="Z30" s="268"/>
      <c r="AA30" s="274"/>
      <c r="AB30" s="275"/>
    </row>
    <row r="31" spans="2:28" ht="37.5" customHeight="1">
      <c r="B31" s="99" t="s">
        <v>594</v>
      </c>
      <c r="C31" s="653"/>
      <c r="D31" s="98" t="s">
        <v>335</v>
      </c>
      <c r="E31" s="254">
        <f>'4.1 Program Budget - 2024-2027'!S166</f>
        <v>2230611.19</v>
      </c>
      <c r="F31" s="457"/>
      <c r="G31" s="286">
        <f>+E31</f>
        <v>2230611.19</v>
      </c>
      <c r="H31" s="268"/>
      <c r="I31" s="274"/>
      <c r="J31" s="275"/>
      <c r="K31" s="254">
        <f>+'4.1 Program Budget - 2024-2027'!AK166</f>
        <v>2349634.46</v>
      </c>
      <c r="L31" s="457"/>
      <c r="M31" s="286">
        <f>+K31</f>
        <v>2349634.46</v>
      </c>
      <c r="N31" s="268"/>
      <c r="O31" s="274"/>
      <c r="P31" s="275"/>
      <c r="Q31" s="254">
        <f>+'4.1 Program Budget - 2024-2027'!BC166</f>
        <v>2313881.4500000002</v>
      </c>
      <c r="R31" s="457"/>
      <c r="S31" s="286">
        <f>+Q31</f>
        <v>2313881.4500000002</v>
      </c>
      <c r="T31" s="268"/>
      <c r="U31" s="274"/>
      <c r="V31" s="275"/>
      <c r="W31" s="254">
        <f>+'4.1 Program Budget - 2024-2027'!BU166</f>
        <v>2406344.67</v>
      </c>
      <c r="X31" s="457"/>
      <c r="Y31" s="286">
        <f>+W31</f>
        <v>2406344.67</v>
      </c>
      <c r="Z31" s="268"/>
      <c r="AA31" s="274"/>
      <c r="AB31" s="275"/>
    </row>
    <row r="32" spans="2:28">
      <c r="B32" s="99"/>
      <c r="C32" s="107"/>
      <c r="D32" s="111"/>
      <c r="E32" s="112"/>
      <c r="F32" s="259"/>
      <c r="G32" s="282"/>
      <c r="H32" s="104"/>
      <c r="I32" s="113"/>
      <c r="J32" s="114"/>
      <c r="K32" s="112"/>
      <c r="L32" s="259"/>
      <c r="M32" s="282"/>
      <c r="N32" s="104"/>
      <c r="O32" s="113"/>
      <c r="P32" s="114"/>
      <c r="Q32" s="112"/>
      <c r="R32" s="259"/>
      <c r="S32" s="282"/>
      <c r="T32" s="104"/>
      <c r="U32" s="113"/>
      <c r="V32" s="114"/>
      <c r="W32" s="112"/>
      <c r="X32" s="259"/>
      <c r="Y32" s="282"/>
      <c r="Z32" s="104"/>
      <c r="AA32" s="113"/>
      <c r="AB32" s="114"/>
    </row>
    <row r="33" spans="2:28" ht="30.6" customHeight="1">
      <c r="B33" s="99">
        <v>13</v>
      </c>
      <c r="C33" s="1299" t="s">
        <v>595</v>
      </c>
      <c r="D33" s="1299"/>
      <c r="E33" s="256">
        <f>E29+E27+E25+E23+E19+E18+E14+E13+E12</f>
        <v>20930317.477999996</v>
      </c>
      <c r="F33" s="257">
        <f>+F27+F25+F23+F18+F14+F13</f>
        <v>58734367.69581987</v>
      </c>
      <c r="G33" s="290">
        <f>F33+E33</f>
        <v>79664685.17381987</v>
      </c>
      <c r="H33" s="276"/>
      <c r="I33" s="277"/>
      <c r="J33" s="278"/>
      <c r="K33" s="256">
        <f>K29+K27+K25+K23+K19+K18+K14+K13+K12</f>
        <v>21094948.641000003</v>
      </c>
      <c r="L33" s="257">
        <f>+L27+L25+L23+L18+L14+L13</f>
        <v>62820567.840839677</v>
      </c>
      <c r="M33" s="290">
        <f>L33+K33</f>
        <v>83915516.481839687</v>
      </c>
      <c r="N33" s="276"/>
      <c r="O33" s="277"/>
      <c r="P33" s="278"/>
      <c r="Q33" s="256">
        <f>Q29+Q27+Q25+Q23+Q19+Q18+Q14+Q13+Q12</f>
        <v>21674278.299199998</v>
      </c>
      <c r="R33" s="257">
        <f>+R27+R25+R23+R18+R14+R13</f>
        <v>60964345.04765711</v>
      </c>
      <c r="S33" s="290">
        <f>R33+Q33</f>
        <v>82638623.346857101</v>
      </c>
      <c r="T33" s="276"/>
      <c r="U33" s="277"/>
      <c r="V33" s="278"/>
      <c r="W33" s="256">
        <f>W29+W27+W25+W23+W19+W18+W14+W13+W12</f>
        <v>22362668.846500002</v>
      </c>
      <c r="X33" s="257">
        <f>+X27+X25+X23+X18+X14+X13</f>
        <v>63578212.169629656</v>
      </c>
      <c r="Y33" s="290">
        <f>X33+W33</f>
        <v>85940881.016129658</v>
      </c>
      <c r="Z33" s="276"/>
      <c r="AA33" s="277"/>
      <c r="AB33" s="278"/>
    </row>
    <row r="34" spans="2:28" ht="30.6" customHeight="1" thickBot="1">
      <c r="B34" s="99"/>
      <c r="C34" s="654"/>
      <c r="D34" s="654"/>
      <c r="E34" s="125"/>
      <c r="F34" s="158"/>
      <c r="G34" s="291"/>
      <c r="H34" s="126"/>
      <c r="I34" s="127"/>
      <c r="J34" s="128"/>
      <c r="K34" s="125"/>
      <c r="L34" s="158"/>
      <c r="M34" s="291"/>
      <c r="N34" s="126"/>
      <c r="O34" s="127"/>
      <c r="P34" s="128"/>
      <c r="Q34" s="125"/>
      <c r="R34" s="158"/>
      <c r="S34" s="291"/>
      <c r="T34" s="126"/>
      <c r="U34" s="127"/>
      <c r="V34" s="128"/>
      <c r="W34" s="125"/>
      <c r="X34" s="158"/>
      <c r="Y34" s="291"/>
      <c r="Z34" s="126"/>
      <c r="AA34" s="127"/>
      <c r="AB34" s="128"/>
    </row>
    <row r="35" spans="2:28">
      <c r="B35" s="476"/>
      <c r="C35" s="658"/>
      <c r="D35" s="659"/>
      <c r="E35" s="660"/>
      <c r="F35" s="660"/>
      <c r="G35" s="532"/>
      <c r="H35" s="661"/>
      <c r="I35" s="662"/>
      <c r="J35" s="558"/>
      <c r="K35" s="660"/>
      <c r="L35" s="660"/>
      <c r="M35" s="532"/>
      <c r="N35" s="661"/>
      <c r="O35" s="662"/>
      <c r="P35" s="558"/>
      <c r="Q35" s="660"/>
      <c r="R35" s="660"/>
      <c r="S35" s="532"/>
      <c r="T35" s="661"/>
      <c r="U35" s="662"/>
      <c r="V35" s="558"/>
      <c r="W35" s="660"/>
      <c r="X35" s="660"/>
      <c r="Y35" s="532"/>
      <c r="Z35" s="661"/>
      <c r="AA35" s="662"/>
      <c r="AB35" s="558"/>
    </row>
    <row r="36" spans="2:28" ht="32.85" customHeight="1">
      <c r="B36" s="99">
        <v>14</v>
      </c>
      <c r="C36" s="1299" t="s">
        <v>596</v>
      </c>
      <c r="D36" s="1299"/>
      <c r="E36" s="458"/>
      <c r="F36" s="458"/>
      <c r="G36" s="290">
        <f>+G33</f>
        <v>79664685.17381987</v>
      </c>
      <c r="H36" s="129"/>
      <c r="I36" s="113"/>
      <c r="J36" s="114"/>
      <c r="K36" s="458"/>
      <c r="L36" s="458"/>
      <c r="M36" s="290">
        <f>M33</f>
        <v>83915516.481839687</v>
      </c>
      <c r="N36" s="129"/>
      <c r="O36" s="113"/>
      <c r="P36" s="114"/>
      <c r="Q36" s="458"/>
      <c r="R36" s="458"/>
      <c r="S36" s="290">
        <f>S33</f>
        <v>82638623.346857101</v>
      </c>
      <c r="T36" s="129"/>
      <c r="U36" s="113"/>
      <c r="V36" s="114"/>
      <c r="W36" s="458"/>
      <c r="X36" s="458"/>
      <c r="Y36" s="290">
        <f>+Y33</f>
        <v>85940881.016129658</v>
      </c>
      <c r="Z36" s="129"/>
      <c r="AA36" s="113"/>
      <c r="AB36" s="114"/>
    </row>
    <row r="37" spans="2:28">
      <c r="B37" s="99"/>
      <c r="C37" s="95"/>
      <c r="D37" s="258"/>
      <c r="E37" s="259"/>
      <c r="F37" s="259"/>
      <c r="G37" s="148"/>
      <c r="H37" s="104"/>
      <c r="I37" s="113"/>
      <c r="J37" s="114"/>
      <c r="K37" s="259"/>
      <c r="L37" s="259"/>
      <c r="M37" s="148"/>
      <c r="N37" s="104"/>
      <c r="O37" s="113"/>
      <c r="P37" s="114"/>
      <c r="Q37" s="259"/>
      <c r="R37" s="259"/>
      <c r="S37" s="148"/>
      <c r="T37" s="104"/>
      <c r="U37" s="113"/>
      <c r="V37" s="114"/>
      <c r="W37" s="259"/>
      <c r="X37" s="259"/>
      <c r="Y37" s="148"/>
      <c r="Z37" s="104"/>
      <c r="AA37" s="113"/>
      <c r="AB37" s="114"/>
    </row>
    <row r="38" spans="2:28" s="118" customFormat="1" ht="39.75" customHeight="1">
      <c r="B38" s="115">
        <v>15</v>
      </c>
      <c r="C38" s="1298" t="s">
        <v>597</v>
      </c>
      <c r="D38" s="1298"/>
      <c r="E38" s="478"/>
      <c r="F38" s="260">
        <f>F33</f>
        <v>58734367.69581987</v>
      </c>
      <c r="G38" s="213"/>
      <c r="H38" s="262">
        <f>F38/(G$36-G$19)</f>
        <v>0.73726981494582855</v>
      </c>
      <c r="I38" s="264"/>
      <c r="J38" s="263">
        <v>0.6</v>
      </c>
      <c r="K38" s="478"/>
      <c r="L38" s="260">
        <f>L33</f>
        <v>62820567.840839677</v>
      </c>
      <c r="M38" s="213"/>
      <c r="N38" s="262">
        <f>L38/(M$36-M$19)</f>
        <v>0.74861682886066483</v>
      </c>
      <c r="O38" s="264"/>
      <c r="P38" s="263">
        <v>0.6</v>
      </c>
      <c r="Q38" s="478"/>
      <c r="R38" s="260">
        <f>R33</f>
        <v>60964345.04765711</v>
      </c>
      <c r="S38" s="213"/>
      <c r="T38" s="262">
        <f>R38/(S$36-S$19)</f>
        <v>0.7377221761278977</v>
      </c>
      <c r="U38" s="264"/>
      <c r="V38" s="263">
        <v>0.6</v>
      </c>
      <c r="W38" s="478"/>
      <c r="X38" s="260">
        <f>X33</f>
        <v>63578212.169629656</v>
      </c>
      <c r="Y38" s="213"/>
      <c r="Z38" s="262">
        <f>X38/(Y$36-Y$19)</f>
        <v>0.7397900907915651</v>
      </c>
      <c r="AA38" s="264"/>
      <c r="AB38" s="263">
        <v>0.6</v>
      </c>
    </row>
    <row r="39" spans="2:28" ht="16.2" thickBot="1">
      <c r="B39" s="477"/>
      <c r="C39" s="261"/>
      <c r="D39" s="261"/>
      <c r="E39" s="130"/>
      <c r="F39" s="130"/>
      <c r="G39" s="149"/>
      <c r="H39" s="131"/>
      <c r="I39" s="132"/>
      <c r="J39" s="133"/>
      <c r="K39" s="130"/>
      <c r="L39" s="130"/>
      <c r="M39" s="149"/>
      <c r="N39" s="131"/>
      <c r="O39" s="132"/>
      <c r="P39" s="133"/>
      <c r="Q39" s="130"/>
      <c r="R39" s="130"/>
      <c r="S39" s="149"/>
      <c r="T39" s="131"/>
      <c r="U39" s="132"/>
      <c r="V39" s="133"/>
      <c r="W39" s="130"/>
      <c r="X39" s="130"/>
      <c r="Y39" s="149"/>
      <c r="Z39" s="131"/>
      <c r="AA39" s="132"/>
      <c r="AB39" s="133"/>
    </row>
    <row r="40" spans="2:28">
      <c r="B40" s="119"/>
      <c r="C40" s="119"/>
      <c r="D40" s="119"/>
      <c r="E40" s="134"/>
      <c r="F40" s="134"/>
      <c r="G40" s="134"/>
      <c r="H40" s="135"/>
      <c r="I40" s="135"/>
      <c r="J40" s="119"/>
      <c r="K40" s="134"/>
      <c r="L40" s="134"/>
      <c r="M40" s="134"/>
      <c r="N40" s="135"/>
      <c r="O40" s="135"/>
      <c r="P40" s="119"/>
      <c r="Q40" s="134"/>
      <c r="R40" s="134"/>
      <c r="S40" s="134"/>
      <c r="T40" s="135"/>
      <c r="U40" s="135"/>
      <c r="V40" s="119"/>
      <c r="W40" s="134"/>
      <c r="X40" s="134"/>
      <c r="Y40" s="134"/>
      <c r="Z40" s="135"/>
      <c r="AA40" s="135"/>
      <c r="AB40" s="119"/>
    </row>
    <row r="41" spans="2:28" ht="17.399999999999999">
      <c r="B41" s="136" t="s">
        <v>290</v>
      </c>
      <c r="C41" s="137"/>
      <c r="D41" s="138"/>
      <c r="E41" s="138"/>
      <c r="F41" s="138"/>
      <c r="G41" s="139"/>
      <c r="H41" s="138"/>
      <c r="I41" s="138"/>
      <c r="J41" s="138"/>
      <c r="K41" s="138"/>
      <c r="L41" s="138"/>
      <c r="M41" s="139"/>
      <c r="N41" s="138"/>
      <c r="O41" s="138"/>
      <c r="P41" s="138"/>
      <c r="Q41" s="138"/>
      <c r="R41" s="138"/>
      <c r="S41" s="139"/>
      <c r="T41" s="138"/>
      <c r="U41" s="138"/>
      <c r="V41" s="138"/>
      <c r="W41" s="138"/>
      <c r="X41" s="138"/>
      <c r="Y41" s="139"/>
      <c r="Z41" s="138"/>
      <c r="AA41" s="138"/>
      <c r="AB41" s="138"/>
    </row>
    <row r="42" spans="2:28" ht="31.2" customHeight="1">
      <c r="B42" s="1293" t="s">
        <v>1767</v>
      </c>
      <c r="C42" s="1293"/>
      <c r="D42" s="1293"/>
      <c r="E42" s="1293"/>
      <c r="F42" s="1293"/>
      <c r="G42" s="1293"/>
      <c r="H42" s="1293"/>
      <c r="I42" s="1293"/>
      <c r="J42" s="1293"/>
    </row>
    <row r="43" spans="2:28" ht="48.6" customHeight="1">
      <c r="B43" s="1291" t="s">
        <v>1768</v>
      </c>
      <c r="C43" s="1291"/>
      <c r="D43" s="1291"/>
      <c r="E43" s="1291"/>
      <c r="F43" s="1291"/>
      <c r="G43" s="1291"/>
      <c r="H43" s="1291"/>
      <c r="I43" s="1291"/>
      <c r="J43" s="1291"/>
    </row>
    <row r="44" spans="2:28" ht="34.200000000000003" customHeight="1">
      <c r="B44" s="1291" t="s">
        <v>598</v>
      </c>
      <c r="C44" s="1291"/>
      <c r="D44" s="1291"/>
      <c r="E44" s="1291"/>
      <c r="F44" s="1291"/>
      <c r="G44" s="1291"/>
      <c r="H44" s="1291"/>
      <c r="I44" s="1291"/>
      <c r="J44" s="1291"/>
    </row>
    <row r="45" spans="2:28" ht="33" customHeight="1">
      <c r="B45" s="1291" t="s">
        <v>1769</v>
      </c>
      <c r="C45" s="1291"/>
      <c r="D45" s="1291"/>
      <c r="E45" s="1291"/>
      <c r="F45" s="1291"/>
      <c r="G45" s="1291"/>
      <c r="H45" s="1291"/>
      <c r="I45" s="1291"/>
      <c r="J45" s="1291"/>
    </row>
    <row r="46" spans="2:28">
      <c r="B46" s="1292" t="s">
        <v>1766</v>
      </c>
      <c r="C46" s="1292"/>
      <c r="D46" s="1292"/>
      <c r="E46" s="1292"/>
      <c r="F46" s="1292"/>
      <c r="G46" s="1292"/>
      <c r="H46" s="1292"/>
      <c r="I46" s="1292"/>
      <c r="J46" s="1292"/>
    </row>
    <row r="47" spans="2:28">
      <c r="B47" s="1291" t="s">
        <v>599</v>
      </c>
      <c r="C47" s="1291"/>
      <c r="D47" s="1291"/>
      <c r="E47" s="1291"/>
      <c r="F47" s="1291"/>
      <c r="G47" s="1291"/>
      <c r="H47" s="1291"/>
      <c r="I47" s="1291"/>
      <c r="J47" s="1291"/>
    </row>
    <row r="48" spans="2:28" ht="34.5" customHeight="1">
      <c r="B48" s="1292" t="s">
        <v>1770</v>
      </c>
      <c r="C48" s="1292"/>
      <c r="D48" s="1292"/>
      <c r="E48" s="1292"/>
      <c r="F48" s="1292"/>
      <c r="G48" s="1292"/>
      <c r="H48" s="1292"/>
      <c r="I48" s="1292"/>
      <c r="J48" s="1292"/>
    </row>
    <row r="49" spans="2:10" ht="33.75" customHeight="1">
      <c r="B49" s="1291" t="s">
        <v>600</v>
      </c>
      <c r="C49" s="1291"/>
      <c r="D49" s="1291"/>
      <c r="E49" s="1291"/>
      <c r="F49" s="1291"/>
      <c r="G49" s="1291"/>
      <c r="H49" s="1291"/>
      <c r="I49" s="1291"/>
      <c r="J49" s="1291"/>
    </row>
    <row r="50" spans="2:10" ht="15.6" customHeight="1">
      <c r="B50" s="1291" t="s">
        <v>1771</v>
      </c>
      <c r="C50" s="1291"/>
      <c r="D50" s="1291"/>
      <c r="E50" s="1291"/>
      <c r="F50" s="1291"/>
      <c r="G50" s="1291"/>
      <c r="H50" s="1291"/>
      <c r="I50" s="1291"/>
      <c r="J50" s="1291"/>
    </row>
    <row r="51" spans="2:10" ht="37.5" customHeight="1">
      <c r="B51" s="1291" t="s">
        <v>1772</v>
      </c>
      <c r="C51" s="1291"/>
      <c r="D51" s="1291"/>
      <c r="E51" s="1291"/>
      <c r="F51" s="1291"/>
      <c r="G51" s="1291"/>
      <c r="H51" s="1291"/>
      <c r="I51" s="1291"/>
      <c r="J51" s="1291"/>
    </row>
    <row r="52" spans="2:10" ht="36" customHeight="1">
      <c r="B52" s="1291" t="s">
        <v>601</v>
      </c>
      <c r="C52" s="1291"/>
      <c r="D52" s="1291"/>
      <c r="E52" s="1291"/>
      <c r="F52" s="1291"/>
      <c r="G52" s="1291"/>
      <c r="H52" s="1291"/>
      <c r="I52" s="1291"/>
      <c r="J52" s="1291"/>
    </row>
    <row r="53" spans="2:10">
      <c r="B53" s="136" t="s">
        <v>602</v>
      </c>
    </row>
  </sheetData>
  <mergeCells count="23">
    <mergeCell ref="Q6:S6"/>
    <mergeCell ref="T6:V6"/>
    <mergeCell ref="W6:Y6"/>
    <mergeCell ref="Z6:AB6"/>
    <mergeCell ref="K6:M6"/>
    <mergeCell ref="N6:P6"/>
    <mergeCell ref="B42:J42"/>
    <mergeCell ref="E6:G6"/>
    <mergeCell ref="H6:J6"/>
    <mergeCell ref="C29:D29"/>
    <mergeCell ref="C38:D38"/>
    <mergeCell ref="C33:D33"/>
    <mergeCell ref="C36:D36"/>
    <mergeCell ref="B49:J49"/>
    <mergeCell ref="B50:J50"/>
    <mergeCell ref="B51:J51"/>
    <mergeCell ref="B52:J52"/>
    <mergeCell ref="B43:J43"/>
    <mergeCell ref="B44:J44"/>
    <mergeCell ref="B45:J45"/>
    <mergeCell ref="B46:J46"/>
    <mergeCell ref="B47:J47"/>
    <mergeCell ref="B48:J48"/>
  </mergeCells>
  <pageMargins left="0.7" right="0.7" top="0.75" bottom="0.75" header="0.3" footer="0.3"/>
  <pageSetup scale="26" orientation="landscape" r:id="rId1"/>
  <headerFooter>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64BCA-7FDC-4517-9575-BBEEFC04AE79}">
  <sheetPr codeName="Sheet14">
    <pageSetUpPr fitToPage="1"/>
  </sheetPr>
  <dimension ref="A1:D29"/>
  <sheetViews>
    <sheetView zoomScaleNormal="100" zoomScaleSheetLayoutView="55" workbookViewId="0"/>
  </sheetViews>
  <sheetFormatPr defaultColWidth="8.59765625" defaultRowHeight="14.4"/>
  <cols>
    <col min="1" max="1" width="27.59765625" style="41" customWidth="1"/>
    <col min="2" max="2" width="22.09765625" style="41" customWidth="1"/>
    <col min="3" max="3" width="15.59765625" style="41" customWidth="1"/>
    <col min="4" max="4" width="76.09765625" style="41" customWidth="1"/>
    <col min="5" max="16384" width="8.59765625" style="41"/>
  </cols>
  <sheetData>
    <row r="1" spans="1:4" ht="15.6">
      <c r="A1" s="20" t="s">
        <v>98</v>
      </c>
      <c r="B1" s="411" t="str">
        <f>PA_NAME</f>
        <v>San Diego Gas &amp; Electric Co</v>
      </c>
    </row>
    <row r="2" spans="1:4" ht="15.6">
      <c r="A2" s="20" t="s">
        <v>99</v>
      </c>
      <c r="B2" s="411" t="str">
        <f>RPT_YEAR</f>
        <v>2024-2031</v>
      </c>
    </row>
    <row r="3" spans="1:4">
      <c r="A3" s="47" t="s">
        <v>603</v>
      </c>
    </row>
    <row r="6" spans="1:4" ht="15" thickBot="1"/>
    <row r="7" spans="1:4" ht="29.4" thickBot="1">
      <c r="A7" s="54" t="s">
        <v>604</v>
      </c>
      <c r="B7" s="55" t="s">
        <v>605</v>
      </c>
      <c r="C7" s="54" t="s">
        <v>606</v>
      </c>
      <c r="D7" s="55" t="s">
        <v>607</v>
      </c>
    </row>
    <row r="8" spans="1:4" ht="72.599999999999994" thickBot="1">
      <c r="A8" s="1304" t="s">
        <v>608</v>
      </c>
      <c r="B8" s="1304" t="s">
        <v>609</v>
      </c>
      <c r="C8" s="655" t="s">
        <v>610</v>
      </c>
      <c r="D8" s="48" t="s">
        <v>611</v>
      </c>
    </row>
    <row r="9" spans="1:4" ht="29.4" thickBot="1">
      <c r="A9" s="1301"/>
      <c r="B9" s="1301"/>
      <c r="C9" s="655" t="s">
        <v>612</v>
      </c>
      <c r="D9" s="559" t="s">
        <v>613</v>
      </c>
    </row>
    <row r="10" spans="1:4" ht="87" thickBot="1">
      <c r="A10" s="1300" t="s">
        <v>614</v>
      </c>
      <c r="B10" s="1300" t="s">
        <v>615</v>
      </c>
      <c r="C10" s="56" t="s">
        <v>616</v>
      </c>
      <c r="D10" s="57" t="s">
        <v>617</v>
      </c>
    </row>
    <row r="11" spans="1:4" ht="144.6" thickBot="1">
      <c r="A11" s="1305"/>
      <c r="B11" s="1305"/>
      <c r="C11" s="655" t="s">
        <v>618</v>
      </c>
      <c r="D11" s="48" t="s">
        <v>619</v>
      </c>
    </row>
    <row r="12" spans="1:4" ht="29.4" thickBot="1">
      <c r="A12" s="1305"/>
      <c r="B12" s="1305"/>
      <c r="C12" s="655" t="s">
        <v>620</v>
      </c>
      <c r="D12" s="49"/>
    </row>
    <row r="13" spans="1:4" ht="29.4" thickBot="1">
      <c r="A13" s="1306"/>
      <c r="B13" s="1306"/>
      <c r="C13" s="533" t="s">
        <v>621</v>
      </c>
      <c r="D13" s="50" t="s">
        <v>622</v>
      </c>
    </row>
    <row r="14" spans="1:4" ht="38.25" customHeight="1" thickBot="1">
      <c r="A14" s="1304" t="s">
        <v>623</v>
      </c>
      <c r="B14" s="1304" t="s">
        <v>624</v>
      </c>
      <c r="C14" s="655" t="s">
        <v>625</v>
      </c>
      <c r="D14" s="1304" t="s">
        <v>626</v>
      </c>
    </row>
    <row r="15" spans="1:4" ht="32.25" customHeight="1" thickBot="1">
      <c r="A15" s="1305"/>
      <c r="B15" s="1305"/>
      <c r="C15" s="655" t="s">
        <v>627</v>
      </c>
      <c r="D15" s="1305"/>
    </row>
    <row r="16" spans="1:4" ht="29.4" thickBot="1">
      <c r="A16" s="1305"/>
      <c r="B16" s="1301"/>
      <c r="C16" s="655" t="s">
        <v>628</v>
      </c>
      <c r="D16" s="1301"/>
    </row>
    <row r="17" spans="1:4" ht="85.5" customHeight="1" thickBot="1">
      <c r="A17" s="526" t="s">
        <v>629</v>
      </c>
      <c r="B17" s="50" t="s">
        <v>630</v>
      </c>
      <c r="C17" s="533" t="s">
        <v>631</v>
      </c>
      <c r="D17" s="51"/>
    </row>
    <row r="18" spans="1:4" ht="43.5" customHeight="1" thickBot="1">
      <c r="A18" s="533" t="s">
        <v>632</v>
      </c>
      <c r="B18" s="50" t="s">
        <v>633</v>
      </c>
      <c r="C18" s="533" t="s">
        <v>632</v>
      </c>
      <c r="D18" s="51"/>
    </row>
    <row r="19" spans="1:4" ht="95.25" customHeight="1">
      <c r="A19" s="1304" t="s">
        <v>634</v>
      </c>
      <c r="B19" s="1304" t="s">
        <v>635</v>
      </c>
      <c r="C19" s="1307" t="s">
        <v>636</v>
      </c>
      <c r="D19" s="1304" t="s">
        <v>637</v>
      </c>
    </row>
    <row r="20" spans="1:4" ht="15" thickBot="1">
      <c r="A20" s="1301"/>
      <c r="B20" s="1301"/>
      <c r="C20" s="1308"/>
      <c r="D20" s="1301"/>
    </row>
    <row r="21" spans="1:4" ht="15" thickBot="1">
      <c r="A21" s="1300" t="s">
        <v>353</v>
      </c>
      <c r="B21" s="1302" t="s">
        <v>638</v>
      </c>
      <c r="C21" s="655" t="s">
        <v>639</v>
      </c>
      <c r="D21" s="49" t="s">
        <v>640</v>
      </c>
    </row>
    <row r="22" spans="1:4" ht="29.4" thickBot="1">
      <c r="A22" s="1301"/>
      <c r="B22" s="1303"/>
      <c r="C22" s="655" t="s">
        <v>641</v>
      </c>
      <c r="D22" s="48" t="s">
        <v>642</v>
      </c>
    </row>
    <row r="23" spans="1:4" ht="29.4" thickBot="1">
      <c r="A23" s="1300" t="s">
        <v>643</v>
      </c>
      <c r="B23" s="1300" t="s">
        <v>644</v>
      </c>
      <c r="C23" s="655" t="s">
        <v>645</v>
      </c>
      <c r="D23" s="48" t="s">
        <v>646</v>
      </c>
    </row>
    <row r="24" spans="1:4" ht="29.4" thickBot="1">
      <c r="A24" s="1301"/>
      <c r="B24" s="1301"/>
      <c r="C24" s="655" t="s">
        <v>647</v>
      </c>
      <c r="D24" s="48" t="s">
        <v>648</v>
      </c>
    </row>
    <row r="25" spans="1:4" ht="43.8" thickBot="1">
      <c r="A25" s="655" t="s">
        <v>649</v>
      </c>
      <c r="B25" s="48" t="s">
        <v>650</v>
      </c>
      <c r="C25" s="655" t="s">
        <v>651</v>
      </c>
      <c r="D25" s="49"/>
    </row>
    <row r="26" spans="1:4" ht="59.25" customHeight="1" thickBot="1">
      <c r="A26" s="1304" t="s">
        <v>652</v>
      </c>
      <c r="B26" s="1304" t="s">
        <v>653</v>
      </c>
      <c r="C26" s="655" t="s">
        <v>654</v>
      </c>
      <c r="D26" s="1304" t="s">
        <v>655</v>
      </c>
    </row>
    <row r="27" spans="1:4" ht="15" thickBot="1">
      <c r="A27" s="1301"/>
      <c r="B27" s="1301"/>
      <c r="C27" s="655" t="s">
        <v>656</v>
      </c>
      <c r="D27" s="1301"/>
    </row>
    <row r="28" spans="1:4" ht="84.75" customHeight="1" thickBot="1">
      <c r="A28" s="533" t="s">
        <v>657</v>
      </c>
      <c r="B28" s="50" t="s">
        <v>658</v>
      </c>
      <c r="C28" s="533" t="s">
        <v>657</v>
      </c>
      <c r="D28" s="51"/>
    </row>
    <row r="29" spans="1:4" ht="83.25" customHeight="1" thickBot="1">
      <c r="A29" s="655" t="s">
        <v>659</v>
      </c>
      <c r="B29" s="48" t="s">
        <v>660</v>
      </c>
      <c r="C29" s="533" t="s">
        <v>659</v>
      </c>
      <c r="D29" s="51"/>
    </row>
  </sheetData>
  <mergeCells count="18">
    <mergeCell ref="A23:A24"/>
    <mergeCell ref="B23:B24"/>
    <mergeCell ref="A26:A27"/>
    <mergeCell ref="B26:B27"/>
    <mergeCell ref="D26:D27"/>
    <mergeCell ref="D14:D16"/>
    <mergeCell ref="A19:A20"/>
    <mergeCell ref="B19:B20"/>
    <mergeCell ref="C19:C20"/>
    <mergeCell ref="D19:D20"/>
    <mergeCell ref="A21:A22"/>
    <mergeCell ref="B21:B22"/>
    <mergeCell ref="A8:A9"/>
    <mergeCell ref="B8:B9"/>
    <mergeCell ref="A10:A13"/>
    <mergeCell ref="B10:B13"/>
    <mergeCell ref="A14:A16"/>
    <mergeCell ref="B14:B16"/>
  </mergeCells>
  <pageMargins left="0.25" right="0.25" top="0.5" bottom="0.5" header="0.3" footer="0.3"/>
  <pageSetup scale="56"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5F4F7-1DB7-4A5B-AB23-B33B48D0D83B}">
  <sheetPr codeName="Sheet15">
    <pageSetUpPr fitToPage="1"/>
  </sheetPr>
  <dimension ref="A1:AJ1006"/>
  <sheetViews>
    <sheetView zoomScale="80" zoomScaleNormal="80" workbookViewId="0">
      <pane xSplit="1" ySplit="7" topLeftCell="B8" activePane="bottomRight" state="frozen"/>
      <selection pane="topRight"/>
      <selection pane="bottomLeft"/>
      <selection pane="bottomRight"/>
    </sheetView>
  </sheetViews>
  <sheetFormatPr defaultColWidth="8.59765625" defaultRowHeight="15.6"/>
  <cols>
    <col min="1" max="1" width="22.09765625" style="46" customWidth="1"/>
    <col min="2" max="2" width="12.09765625" style="41" customWidth="1"/>
    <col min="3" max="3" width="13.09765625" style="41" bestFit="1" customWidth="1"/>
    <col min="4" max="4" width="12.09765625" style="41" customWidth="1"/>
    <col min="5" max="21" width="13.09765625" style="41" bestFit="1" customWidth="1"/>
    <col min="22" max="22" width="13.09765625" style="53" bestFit="1" customWidth="1"/>
    <col min="23" max="23" width="8.19921875" style="53" bestFit="1" customWidth="1"/>
    <col min="24" max="24" width="10.59765625" style="53" bestFit="1" customWidth="1"/>
    <col min="25" max="25" width="13.09765625" style="41" bestFit="1" customWidth="1"/>
    <col min="26" max="26" width="9.3984375" style="41" bestFit="1" customWidth="1"/>
    <col min="27" max="27" width="10.8984375" style="41" bestFit="1" customWidth="1"/>
    <col min="28" max="28" width="13.09765625" style="41" bestFit="1" customWidth="1"/>
    <col min="29" max="29" width="8.19921875" style="41" bestFit="1" customWidth="1"/>
    <col min="30" max="30" width="10.8984375" style="41" bestFit="1" customWidth="1"/>
    <col min="31" max="31" width="13.09765625" style="41" bestFit="1" customWidth="1"/>
    <col min="32" max="32" width="8.19921875" style="41" bestFit="1" customWidth="1"/>
    <col min="33" max="33" width="10.8984375" style="41" customWidth="1"/>
    <col min="34" max="34" width="13.09765625" style="41" bestFit="1" customWidth="1"/>
    <col min="35" max="35" width="8.19921875" style="41" bestFit="1" customWidth="1"/>
    <col min="36" max="36" width="10.8984375" style="41" bestFit="1" customWidth="1"/>
    <col min="37" max="16384" width="8.59765625" style="41"/>
  </cols>
  <sheetData>
    <row r="1" spans="1:36">
      <c r="A1" s="20" t="s">
        <v>98</v>
      </c>
      <c r="B1" s="411" t="str">
        <f>PA_NAME</f>
        <v>San Diego Gas &amp; Electric Co</v>
      </c>
      <c r="V1" s="723"/>
      <c r="W1" s="723"/>
      <c r="X1" s="723"/>
    </row>
    <row r="2" spans="1:36">
      <c r="A2" s="20" t="s">
        <v>99</v>
      </c>
      <c r="B2" s="411" t="str">
        <f>RPT_YEAR</f>
        <v>2024-2031</v>
      </c>
      <c r="V2" s="723"/>
      <c r="W2" s="723"/>
      <c r="X2" s="723"/>
    </row>
    <row r="3" spans="1:36" ht="14.4">
      <c r="A3" s="45" t="s">
        <v>661</v>
      </c>
      <c r="V3" s="723"/>
      <c r="W3" s="723"/>
      <c r="X3" s="723"/>
    </row>
    <row r="5" spans="1:36">
      <c r="B5" s="1309"/>
      <c r="C5" s="1310"/>
      <c r="D5" s="1310"/>
      <c r="E5" s="1310"/>
      <c r="V5" s="1311"/>
      <c r="W5" s="1311"/>
      <c r="X5" s="1311"/>
    </row>
    <row r="6" spans="1:36" ht="14.4">
      <c r="A6" s="534"/>
      <c r="B6" s="1312" t="s">
        <v>1712</v>
      </c>
      <c r="C6" s="1310"/>
      <c r="D6" s="1310"/>
      <c r="E6" s="1310"/>
      <c r="F6" s="1309" t="s">
        <v>662</v>
      </c>
      <c r="G6" s="1310"/>
      <c r="H6" s="1310"/>
      <c r="I6" s="1310"/>
      <c r="J6" s="1309" t="s">
        <v>663</v>
      </c>
      <c r="K6" s="1310"/>
      <c r="L6" s="1310"/>
      <c r="M6" s="1310"/>
      <c r="N6" s="1309" t="s">
        <v>664</v>
      </c>
      <c r="O6" s="1310"/>
      <c r="P6" s="1310"/>
      <c r="Q6" s="1310"/>
      <c r="R6" s="1309" t="s">
        <v>665</v>
      </c>
      <c r="S6" s="1310"/>
      <c r="T6" s="1310"/>
      <c r="U6" s="1310"/>
      <c r="V6" s="1313" t="s">
        <v>1715</v>
      </c>
      <c r="W6" s="1311"/>
      <c r="X6" s="1311"/>
      <c r="Y6" s="1309" t="s">
        <v>666</v>
      </c>
      <c r="Z6" s="1310"/>
      <c r="AA6" s="1310"/>
      <c r="AB6" s="1309" t="s">
        <v>667</v>
      </c>
      <c r="AC6" s="1310"/>
      <c r="AD6" s="1310"/>
      <c r="AE6" s="1309" t="s">
        <v>668</v>
      </c>
      <c r="AF6" s="1310"/>
      <c r="AG6" s="1310"/>
      <c r="AH6" s="1309" t="s">
        <v>669</v>
      </c>
      <c r="AI6" s="1310"/>
      <c r="AJ6" s="1310"/>
    </row>
    <row r="7" spans="1:36" s="461" customFormat="1" ht="43.2">
      <c r="A7" s="535" t="s">
        <v>488</v>
      </c>
      <c r="B7" s="535" t="s">
        <v>670</v>
      </c>
      <c r="C7" s="536" t="s">
        <v>671</v>
      </c>
      <c r="D7" s="535" t="s">
        <v>659</v>
      </c>
      <c r="E7" s="535" t="s">
        <v>214</v>
      </c>
      <c r="F7" s="535" t="s">
        <v>670</v>
      </c>
      <c r="G7" s="536" t="s">
        <v>671</v>
      </c>
      <c r="H7" s="535" t="s">
        <v>659</v>
      </c>
      <c r="I7" s="535" t="s">
        <v>214</v>
      </c>
      <c r="J7" s="535" t="s">
        <v>670</v>
      </c>
      <c r="K7" s="536" t="s">
        <v>671</v>
      </c>
      <c r="L7" s="535" t="s">
        <v>659</v>
      </c>
      <c r="M7" s="535" t="s">
        <v>214</v>
      </c>
      <c r="N7" s="535" t="s">
        <v>670</v>
      </c>
      <c r="O7" s="536" t="s">
        <v>671</v>
      </c>
      <c r="P7" s="535" t="s">
        <v>659</v>
      </c>
      <c r="Q7" s="535" t="s">
        <v>214</v>
      </c>
      <c r="R7" s="535" t="s">
        <v>670</v>
      </c>
      <c r="S7" s="536" t="s">
        <v>671</v>
      </c>
      <c r="T7" s="535" t="s">
        <v>659</v>
      </c>
      <c r="U7" s="535" t="s">
        <v>214</v>
      </c>
      <c r="V7" s="724" t="s">
        <v>672</v>
      </c>
      <c r="W7" s="724" t="s">
        <v>673</v>
      </c>
      <c r="X7" s="724" t="s">
        <v>674</v>
      </c>
      <c r="Y7" s="535" t="s">
        <v>672</v>
      </c>
      <c r="Z7" s="535" t="s">
        <v>673</v>
      </c>
      <c r="AA7" s="535" t="s">
        <v>674</v>
      </c>
      <c r="AB7" s="535" t="s">
        <v>672</v>
      </c>
      <c r="AC7" s="535" t="s">
        <v>673</v>
      </c>
      <c r="AD7" s="535" t="s">
        <v>674</v>
      </c>
      <c r="AE7" s="535" t="s">
        <v>672</v>
      </c>
      <c r="AF7" s="535" t="s">
        <v>673</v>
      </c>
      <c r="AG7" s="535" t="s">
        <v>674</v>
      </c>
      <c r="AH7" s="535" t="s">
        <v>672</v>
      </c>
      <c r="AI7" s="535" t="s">
        <v>673</v>
      </c>
      <c r="AJ7" s="535" t="s">
        <v>674</v>
      </c>
    </row>
    <row r="8" spans="1:36">
      <c r="A8" s="534" t="s">
        <v>17</v>
      </c>
      <c r="B8" s="750">
        <f>+'11 Residential'!D18</f>
        <v>1102456.4886454283</v>
      </c>
      <c r="C8" s="750">
        <f>+'11 Residential'!D36-D8</f>
        <v>7967093.9391324837</v>
      </c>
      <c r="D8" s="750">
        <f>+'11 Residential'!D34+'11 Residential'!D35</f>
        <v>1141737.92</v>
      </c>
      <c r="E8" s="645">
        <f>SUM(B8:D8)</f>
        <v>10211288.347777912</v>
      </c>
      <c r="F8" s="646">
        <f>+'11 Residential'!G$18</f>
        <v>2425953.1436778381</v>
      </c>
      <c r="G8" s="646">
        <f>+'11 Residential'!$G$36-H8</f>
        <v>8954190.8676699512</v>
      </c>
      <c r="H8" s="646">
        <f>+'11 Residential'!G$34+'11 Residential'!G$35</f>
        <v>9315317.2787420414</v>
      </c>
      <c r="I8" s="645">
        <f>SUM(F8:H8)</f>
        <v>20695461.290089831</v>
      </c>
      <c r="J8" s="646">
        <f>+'11 Residential'!H$18</f>
        <v>2729894.7723938795</v>
      </c>
      <c r="K8" s="646">
        <f>+'11 Residential'!$H$36-L8</f>
        <v>9936849.7762600929</v>
      </c>
      <c r="L8" s="646">
        <f>+'11 Residential'!$H$34+'11 Residential'!$H$35</f>
        <v>9588920.8355746083</v>
      </c>
      <c r="M8" s="645">
        <f t="shared" ref="M8:M13" si="0">SUM(J8:L8)</f>
        <v>22255665.38422858</v>
      </c>
      <c r="N8" s="646">
        <f>+'11 Residential'!I$18</f>
        <v>2815153.3881005053</v>
      </c>
      <c r="O8" s="646">
        <f>+'11 Residential'!$I$36-P8</f>
        <v>9913781.6576052923</v>
      </c>
      <c r="P8" s="646">
        <f>+'11 Residential'!$I$34+'11 Residential'!$I$35</f>
        <v>9264282.1062712353</v>
      </c>
      <c r="Q8" s="645">
        <f t="shared" ref="Q8:Q13" si="1">SUM(N8:P8)</f>
        <v>21993217.151977032</v>
      </c>
      <c r="R8" s="646">
        <f>+'11 Residential'!J$18</f>
        <v>3009534.9713529991</v>
      </c>
      <c r="S8" s="646">
        <f>+'11 Residential'!$J$36-T8</f>
        <v>10250340.683421707</v>
      </c>
      <c r="T8" s="646">
        <f>+'11 Residential'!$J$34+'11 Residential'!$J$35</f>
        <v>9573752.8658395391</v>
      </c>
      <c r="U8" s="645">
        <f t="shared" ref="U8:U13" si="2">SUM(R8:T8)</f>
        <v>22833628.520614244</v>
      </c>
      <c r="V8" s="462">
        <v>52535896</v>
      </c>
      <c r="W8" s="462">
        <v>9028</v>
      </c>
      <c r="X8" s="462">
        <v>1301.933</v>
      </c>
      <c r="Y8" s="537">
        <f>+'7.3 PA PY budget_savings'!D49</f>
        <v>57400371.946560189</v>
      </c>
      <c r="Z8" s="537">
        <f>+'7.3 PA PY budget_savings'!E49</f>
        <v>11111.95110107427</v>
      </c>
      <c r="AA8" s="537">
        <f>+'7.3 PA PY budget_savings'!F49</f>
        <v>1847590.1783860056</v>
      </c>
      <c r="AB8" s="537">
        <f>+'7.3 PA PY budget_savings'!J49</f>
        <v>56537988.860228755</v>
      </c>
      <c r="AC8" s="537">
        <f>+'7.3 PA PY budget_savings'!K49</f>
        <v>10805.736579350005</v>
      </c>
      <c r="AD8" s="537">
        <f>+'7.3 PA PY budget_savings'!L49</f>
        <v>2141695.9669009037</v>
      </c>
      <c r="AE8" s="537">
        <f>+'7.3 PA PY budget_savings'!P49</f>
        <v>57035372.343643405</v>
      </c>
      <c r="AF8" s="537">
        <f>+'7.3 PA PY budget_savings'!Q49</f>
        <v>11016.69232103234</v>
      </c>
      <c r="AG8" s="537">
        <f>+'7.3 PA PY budget_savings'!R49</f>
        <v>1941445.3153887307</v>
      </c>
      <c r="AH8" s="537">
        <f>+'7.3 PA PY budget_savings'!V49</f>
        <v>57671441.914316304</v>
      </c>
      <c r="AI8" s="537">
        <f>+'7.3 PA PY budget_savings'!W49</f>
        <v>11201.237243008978</v>
      </c>
      <c r="AJ8" s="537">
        <f>+'7.3 PA PY budget_savings'!X49</f>
        <v>1942978.0978031582</v>
      </c>
    </row>
    <row r="9" spans="1:36">
      <c r="A9" s="534" t="s">
        <v>22</v>
      </c>
      <c r="B9" s="750">
        <f>+'12 Commercial'!D18</f>
        <v>2688044.8965395424</v>
      </c>
      <c r="C9" s="750">
        <f>+'12 Commercial'!D36-D9</f>
        <v>6571360.4811378624</v>
      </c>
      <c r="D9" s="750">
        <f>+'12 Commercial'!D34+'12 Commercial'!D35</f>
        <v>4012706.4700000007</v>
      </c>
      <c r="E9" s="645">
        <f t="shared" ref="E9:E13" si="3">SUM(B9:D9)</f>
        <v>13272111.847677406</v>
      </c>
      <c r="F9" s="646">
        <f>+'12 Commercial'!G18</f>
        <v>3307373.0032094251</v>
      </c>
      <c r="G9" s="646">
        <f>+'12 Commercial'!G36-H9</f>
        <v>12478777.392200222</v>
      </c>
      <c r="H9" s="646">
        <f>+'12 Commercial'!G$34+'12 Commercial'!G$35</f>
        <v>6868609.1117847357</v>
      </c>
      <c r="I9" s="645">
        <f t="shared" ref="I9:I13" si="4">SUM(F9:H9)</f>
        <v>22654759.507194385</v>
      </c>
      <c r="J9" s="646">
        <f>+'12 Commercial'!H18</f>
        <v>3675602.6811594297</v>
      </c>
      <c r="K9" s="646">
        <f>+'12 Commercial'!$H$36-L9</f>
        <v>13749784.826341584</v>
      </c>
      <c r="L9" s="646">
        <f>+'12 Commercial'!$H$34+'12 Commercial'!$H$35</f>
        <v>6964407.7541008471</v>
      </c>
      <c r="M9" s="645">
        <f t="shared" si="0"/>
        <v>24389795.261601862</v>
      </c>
      <c r="N9" s="646">
        <f>+'12 Commercial'!I18</f>
        <v>3985549.1711985106</v>
      </c>
      <c r="O9" s="646">
        <f>+'12 Commercial'!$I$36-P9</f>
        <v>13676305.555034358</v>
      </c>
      <c r="P9" s="646">
        <f>+'12 Commercial'!$I$34+'12 Commercial'!$I$35</f>
        <v>7660246.6686457293</v>
      </c>
      <c r="Q9" s="645">
        <f t="shared" si="1"/>
        <v>25322101.394878596</v>
      </c>
      <c r="R9" s="646">
        <f>+'12 Commercial'!J18</f>
        <v>4118539.1255420842</v>
      </c>
      <c r="S9" s="646">
        <f>+'12 Commercial'!$J$36-T9</f>
        <v>14425113.931945235</v>
      </c>
      <c r="T9" s="646">
        <f>+'12 Commercial'!$J$34+'12 Commercial'!$J$35</f>
        <v>8032494.0278370893</v>
      </c>
      <c r="U9" s="645">
        <f t="shared" si="2"/>
        <v>26576147.08532441</v>
      </c>
      <c r="V9" s="462">
        <v>20754229</v>
      </c>
      <c r="W9" s="462">
        <v>2846</v>
      </c>
      <c r="X9" s="462">
        <v>297.24599999999998</v>
      </c>
      <c r="Y9" s="537">
        <f>+'7.3 PA PY budget_savings'!D50</f>
        <v>24563577.069051806</v>
      </c>
      <c r="Z9" s="537">
        <f>+'7.3 PA PY budget_savings'!E50</f>
        <v>2613.4958014794483</v>
      </c>
      <c r="AA9" s="537">
        <f>+'7.3 PA PY budget_savings'!F50</f>
        <v>851482.68751969188</v>
      </c>
      <c r="AB9" s="537">
        <f>+'7.3 PA PY budget_savings'!J50</f>
        <v>34969526.782265328</v>
      </c>
      <c r="AC9" s="537">
        <f>+'7.3 PA PY budget_savings'!K50</f>
        <v>4223.9270179908817</v>
      </c>
      <c r="AD9" s="537">
        <f>+'7.3 PA PY budget_savings'!L50</f>
        <v>716317.11897761899</v>
      </c>
      <c r="AE9" s="537">
        <f>+'7.3 PA PY budget_savings'!P50</f>
        <v>35903927.568044461</v>
      </c>
      <c r="AF9" s="537">
        <f>+'7.3 PA PY budget_savings'!Q50</f>
        <v>4125.0377977793523</v>
      </c>
      <c r="AG9" s="537">
        <f>+'7.3 PA PY budget_savings'!R50</f>
        <v>603941.91321243416</v>
      </c>
      <c r="AH9" s="537">
        <f>+'7.3 PA PY budget_savings'!V50</f>
        <v>38380871.478216633</v>
      </c>
      <c r="AI9" s="537">
        <f>+'7.3 PA PY budget_savings'!W50</f>
        <v>4530.6930538504093</v>
      </c>
      <c r="AJ9" s="537">
        <f>+'7.3 PA PY budget_savings'!X50</f>
        <v>847776.12700120301</v>
      </c>
    </row>
    <row r="10" spans="1:36">
      <c r="A10" s="534" t="s">
        <v>25</v>
      </c>
      <c r="B10" s="750">
        <f>+'13 Industrial'!D18</f>
        <v>656557.826525621</v>
      </c>
      <c r="C10" s="750">
        <f>+'13 Industrial'!D36-D10</f>
        <v>1109957.5022066438</v>
      </c>
      <c r="D10" s="750">
        <f>+'13 Industrial'!D34+'13 Industrial'!D35</f>
        <v>1733585.97</v>
      </c>
      <c r="E10" s="645">
        <f t="shared" si="3"/>
        <v>3500101.2987322649</v>
      </c>
      <c r="F10" s="646">
        <f>+'13 Industrial'!G18</f>
        <v>788920.72834713035</v>
      </c>
      <c r="G10" s="646">
        <f>+'13 Industrial'!G36-H10</f>
        <v>3201567.5875873761</v>
      </c>
      <c r="H10" s="646">
        <f>+'13 Industrial'!G$34+'13 Industrial'!G$35</f>
        <v>1981289.1324912033</v>
      </c>
      <c r="I10" s="645">
        <f t="shared" si="4"/>
        <v>5971777.4484257093</v>
      </c>
      <c r="J10" s="646">
        <f>+'13 Industrial'!H18</f>
        <v>784970.38418404199</v>
      </c>
      <c r="K10" s="646">
        <f>+'13 Industrial'!$H$36-L10</f>
        <v>1741434.1341468245</v>
      </c>
      <c r="L10" s="646">
        <f>+'13 Industrial'!$H$34+'13 Industrial'!$H$35</f>
        <v>3335530.7579966635</v>
      </c>
      <c r="M10" s="645">
        <f t="shared" si="0"/>
        <v>5861935.2763275299</v>
      </c>
      <c r="N10" s="646">
        <f>+'13 Industrial'!I18</f>
        <v>806322.25659169443</v>
      </c>
      <c r="O10" s="646">
        <f>+'13 Industrial'!$I$36-P10</f>
        <v>1947796.6008859687</v>
      </c>
      <c r="P10" s="646">
        <f>+'13 Industrial'!$I$34+'13 Industrial'!$I$35</f>
        <v>2957798.5832475219</v>
      </c>
      <c r="Q10" s="645">
        <f t="shared" si="1"/>
        <v>5711917.440725185</v>
      </c>
      <c r="R10" s="646">
        <f>+'13 Industrial'!J18</f>
        <v>833549.34423051751</v>
      </c>
      <c r="S10" s="646">
        <f>+'13 Industrial'!$J$36-T10</f>
        <v>1670885.2897684788</v>
      </c>
      <c r="T10" s="646">
        <f>+'13 Industrial'!$J$34+'13 Industrial'!$J$35</f>
        <v>3124889.6844574949</v>
      </c>
      <c r="U10" s="645">
        <f t="shared" si="2"/>
        <v>5629324.3184564915</v>
      </c>
      <c r="V10" s="462">
        <v>7127312</v>
      </c>
      <c r="W10" s="462">
        <v>988</v>
      </c>
      <c r="X10" s="462">
        <v>211.51499999999999</v>
      </c>
      <c r="Y10" s="537">
        <f>+'7.3 PA PY budget_savings'!D51</f>
        <v>12905084.844348431</v>
      </c>
      <c r="Z10" s="537">
        <f>+'7.3 PA PY budget_savings'!E51</f>
        <v>2257.3302574027994</v>
      </c>
      <c r="AA10" s="537">
        <f>+'7.3 PA PY budget_savings'!F51</f>
        <v>333051.44783971523</v>
      </c>
      <c r="AB10" s="537">
        <f>+'7.3 PA PY budget_savings'!J51</f>
        <v>11682954.254028663</v>
      </c>
      <c r="AC10" s="537">
        <f>+'7.3 PA PY budget_savings'!K51</f>
        <v>1267.1767771673562</v>
      </c>
      <c r="AD10" s="537">
        <f>+'7.3 PA PY budget_savings'!L51</f>
        <v>382709.49923325615</v>
      </c>
      <c r="AE10" s="537">
        <f>+'7.3 PA PY budget_savings'!P51</f>
        <v>10657916.200692849</v>
      </c>
      <c r="AF10" s="537">
        <f>+'7.3 PA PY budget_savings'!Q51</f>
        <v>1078.5858082803279</v>
      </c>
      <c r="AG10" s="537">
        <f>+'7.3 PA PY budget_savings'!R51</f>
        <v>346070.77025617199</v>
      </c>
      <c r="AH10" s="537">
        <f>+'7.3 PA PY budget_savings'!V51</f>
        <v>9070182.4539920427</v>
      </c>
      <c r="AI10" s="537">
        <f>+'7.3 PA PY budget_savings'!W51</f>
        <v>980.98540621612153</v>
      </c>
      <c r="AJ10" s="537">
        <f>+'7.3 PA PY budget_savings'!X51</f>
        <v>312068.8036721854</v>
      </c>
    </row>
    <row r="11" spans="1:36">
      <c r="A11" s="534" t="s">
        <v>27</v>
      </c>
      <c r="B11" s="750">
        <f>+'14 Agricultural'!D18</f>
        <v>234674.45028857543</v>
      </c>
      <c r="C11" s="750">
        <f>+'14 Agricultural'!D36-D11</f>
        <v>195645.92871566996</v>
      </c>
      <c r="D11" s="750">
        <f>+'14 Agricultural'!D34+'14 Agricultural'!D35</f>
        <v>26867.13</v>
      </c>
      <c r="E11" s="645">
        <f t="shared" si="3"/>
        <v>457187.5090042454</v>
      </c>
      <c r="F11" s="646">
        <f>+'14 Agricultural'!G18</f>
        <v>313764.82908149413</v>
      </c>
      <c r="G11" s="646">
        <f>+'14 Agricultural'!G36-H11</f>
        <v>462410.33293085196</v>
      </c>
      <c r="H11" s="646">
        <f>+'14 Agricultural'!G$34+'14 Agricultural'!G$35</f>
        <v>294562.69429702405</v>
      </c>
      <c r="I11" s="645">
        <f t="shared" si="4"/>
        <v>1070737.8563093701</v>
      </c>
      <c r="J11" s="646">
        <f>+'14 Agricultural'!H18</f>
        <v>305906.11581328424</v>
      </c>
      <c r="K11" s="646">
        <f>+'14 Agricultural'!$H$36-L11</f>
        <v>507482.29576288624</v>
      </c>
      <c r="L11" s="646">
        <f>+'14 Agricultural'!$H$34+'14 Agricultural'!$H$35</f>
        <v>361289.00453095819</v>
      </c>
      <c r="M11" s="645">
        <f t="shared" si="0"/>
        <v>1174677.4161071286</v>
      </c>
      <c r="N11" s="646">
        <f>+'14 Agricultural'!I18</f>
        <v>316443.43727863871</v>
      </c>
      <c r="O11" s="646">
        <f>+'14 Agricultural'!$I$36-P11</f>
        <v>567230.27467448916</v>
      </c>
      <c r="P11" s="646">
        <f>+'14 Agricultural'!$I$34+'14 Agricultural'!$I$35</f>
        <v>380669.43393551407</v>
      </c>
      <c r="Q11" s="645">
        <f t="shared" si="1"/>
        <v>1264343.1458886419</v>
      </c>
      <c r="R11" s="646">
        <f>+'14 Agricultural'!J18</f>
        <v>327482.86303387431</v>
      </c>
      <c r="S11" s="646">
        <f>+'14 Agricultural'!$J$36-T11</f>
        <v>609506.0768011905</v>
      </c>
      <c r="T11" s="646">
        <f>+'14 Agricultural'!$J$34+'14 Agricultural'!$J$35</f>
        <v>420222.19527717668</v>
      </c>
      <c r="U11" s="645">
        <f t="shared" si="2"/>
        <v>1357211.1351122414</v>
      </c>
      <c r="V11" s="462">
        <v>65804</v>
      </c>
      <c r="W11" s="462">
        <v>6</v>
      </c>
      <c r="X11" s="462">
        <v>11.702</v>
      </c>
      <c r="Y11" s="537">
        <f>+'7.3 PA PY budget_savings'!D52</f>
        <v>980263.93665566691</v>
      </c>
      <c r="Z11" s="537">
        <f>+'7.3 PA PY budget_savings'!E52</f>
        <v>202.16032180938834</v>
      </c>
      <c r="AA11" s="537">
        <f>+'7.3 PA PY budget_savings'!F52</f>
        <v>38827.538161608842</v>
      </c>
      <c r="AB11" s="537">
        <f>+'7.3 PA PY budget_savings'!J52</f>
        <v>1116335.524415923</v>
      </c>
      <c r="AC11" s="537">
        <f>+'7.3 PA PY budget_savings'!K52</f>
        <v>219.11399950473532</v>
      </c>
      <c r="AD11" s="537">
        <f>+'7.3 PA PY budget_savings'!L52</f>
        <v>46750.20279838438</v>
      </c>
      <c r="AE11" s="537">
        <f>+'7.3 PA PY budget_savings'!P52</f>
        <v>1076886.8641113136</v>
      </c>
      <c r="AF11" s="537">
        <f>+'7.3 PA PY budget_savings'!Q52</f>
        <v>195.86343167998359</v>
      </c>
      <c r="AG11" s="537">
        <f>+'7.3 PA PY budget_savings'!R52</f>
        <v>49762.795371950262</v>
      </c>
      <c r="AH11" s="537">
        <f>+'7.3 PA PY budget_savings'!V52</f>
        <v>1110878.5663417759</v>
      </c>
      <c r="AI11" s="537">
        <f>+'7.3 PA PY budget_savings'!W52</f>
        <v>186.13480635822657</v>
      </c>
      <c r="AJ11" s="537">
        <f>+'7.3 PA PY budget_savings'!X52</f>
        <v>55741.147903878009</v>
      </c>
    </row>
    <row r="12" spans="1:36">
      <c r="A12" s="725" t="s">
        <v>30</v>
      </c>
      <c r="B12" s="750">
        <f>+'15 Public Sector'!D18</f>
        <v>1186275.0770742674</v>
      </c>
      <c r="C12" s="750">
        <f>+'15 Public Sector'!D36-D12</f>
        <v>6423786.8422897588</v>
      </c>
      <c r="D12" s="750">
        <f>+'15 Public Sector'!D34+'15 Public Sector'!D35</f>
        <v>0</v>
      </c>
      <c r="E12" s="645">
        <f t="shared" si="3"/>
        <v>7610061.9193640258</v>
      </c>
      <c r="F12" s="646">
        <f>+'15 Public Sector'!G18</f>
        <v>1167530.5897550127</v>
      </c>
      <c r="G12" s="646">
        <f>+'15 Public Sector'!G36-H12</f>
        <v>5919189.9836047068</v>
      </c>
      <c r="H12" s="646">
        <f>+'15 Public Sector'!G$34+'15 Public Sector'!G$35</f>
        <v>6365058.2209048755</v>
      </c>
      <c r="I12" s="645">
        <f t="shared" si="4"/>
        <v>13451778.794264596</v>
      </c>
      <c r="J12" s="646">
        <f>+'15 Public Sector'!H18</f>
        <v>1127414.0798270802</v>
      </c>
      <c r="K12" s="646">
        <f>+'15 Public Sector'!$H$36-L12</f>
        <v>7763291.3441194547</v>
      </c>
      <c r="L12" s="646">
        <f>+'15 Public Sector'!$H$34+'15 Public Sector'!$H$35</f>
        <v>5507794.5070365919</v>
      </c>
      <c r="M12" s="645">
        <f t="shared" si="0"/>
        <v>14398499.930983126</v>
      </c>
      <c r="N12" s="646">
        <f>+'15 Public Sector'!I18</f>
        <v>1140131.2429433116</v>
      </c>
      <c r="O12" s="646">
        <f>+'15 Public Sector'!$I$36-P12</f>
        <v>7531496.675345324</v>
      </c>
      <c r="P12" s="646">
        <f>+'15 Public Sector'!$I$34+'15 Public Sector'!$I$35</f>
        <v>3725388.3968571066</v>
      </c>
      <c r="Q12" s="645">
        <f t="shared" si="1"/>
        <v>12397016.315145742</v>
      </c>
      <c r="R12" s="646">
        <f>+'15 Public Sector'!J18</f>
        <v>1157828.5306598116</v>
      </c>
      <c r="S12" s="646">
        <f>+'15 Public Sector'!$J$36-T12</f>
        <v>8050867.6390367812</v>
      </c>
      <c r="T12" s="646">
        <f>+'15 Public Sector'!$J$34+'15 Public Sector'!$J$35</f>
        <v>4122601.303318358</v>
      </c>
      <c r="U12" s="645">
        <f t="shared" si="2"/>
        <v>13331297.473014951</v>
      </c>
      <c r="V12" s="462">
        <v>0</v>
      </c>
      <c r="W12" s="462">
        <v>0</v>
      </c>
      <c r="X12" s="462">
        <v>0</v>
      </c>
      <c r="Y12" s="537">
        <f>+'7.3 PA PY budget_savings'!D54</f>
        <v>17716663.397150967</v>
      </c>
      <c r="Z12" s="537">
        <f>+'7.3 PA PY budget_savings'!E54</f>
        <v>2728.1568456141958</v>
      </c>
      <c r="AA12" s="537">
        <f>+'7.3 PA PY budget_savings'!F54</f>
        <v>233861.0758912334</v>
      </c>
      <c r="AB12" s="537">
        <f>+'7.3 PA PY budget_savings'!J54</f>
        <v>16341109.887258977</v>
      </c>
      <c r="AC12" s="537">
        <f>+'7.3 PA PY budget_savings'!K54</f>
        <v>2452.2034948851565</v>
      </c>
      <c r="AD12" s="537">
        <f>+'7.3 PA PY budget_savings'!L54</f>
        <v>670682.90413193218</v>
      </c>
      <c r="AE12" s="537">
        <f>+'7.3 PA PY budget_savings'!P54</f>
        <v>13599832.052690096</v>
      </c>
      <c r="AF12" s="537">
        <f>+'7.3 PA PY budget_savings'!Q54</f>
        <v>2788.5490277096619</v>
      </c>
      <c r="AG12" s="537">
        <f>+'7.3 PA PY budget_savings'!R54</f>
        <v>781392.44581994659</v>
      </c>
      <c r="AH12" s="537">
        <f>+'7.3 PA PY budget_savings'!V54</f>
        <v>15392739.231134096</v>
      </c>
      <c r="AI12" s="537">
        <f>+'7.3 PA PY budget_savings'!W54</f>
        <v>2894.2451970291013</v>
      </c>
      <c r="AJ12" s="537">
        <f>+'7.3 PA PY budget_savings'!X54</f>
        <v>783607.59543471923</v>
      </c>
    </row>
    <row r="13" spans="1:36">
      <c r="A13" s="538" t="s">
        <v>675</v>
      </c>
      <c r="B13" s="750">
        <f>+'16 Cross Cutting'!D18</f>
        <v>2996394.6609265595</v>
      </c>
      <c r="C13" s="750">
        <f>+'16 Cross Cutting'!D36-D13</f>
        <v>6766685.3265175726</v>
      </c>
      <c r="D13" s="750">
        <f>+'16 Cross Cutting'!D34+'16 Cross Cutting'!D35</f>
        <v>0</v>
      </c>
      <c r="E13" s="645">
        <f t="shared" si="3"/>
        <v>9763079.9874441326</v>
      </c>
      <c r="F13" s="646">
        <f>+'16 Cross Cutting'!G18</f>
        <v>2220042.5945291007</v>
      </c>
      <c r="G13" s="646">
        <f>+'16 Cross Cutting'!G36-H13</f>
        <v>10413540.273606891</v>
      </c>
      <c r="H13" s="646">
        <f>+'16 Cross Cutting'!G$34+'16 Cross Cutting'!G$35</f>
        <v>0</v>
      </c>
      <c r="I13" s="645">
        <f t="shared" si="4"/>
        <v>12633582.868135992</v>
      </c>
      <c r="J13" s="646">
        <f>+'16 Cross Cutting'!H18</f>
        <v>2050794.5720222839</v>
      </c>
      <c r="K13" s="646">
        <f>+'16 Cross Cutting'!$H$36-L13</f>
        <v>10427527.934969151</v>
      </c>
      <c r="L13" s="646">
        <f>+'16 Cross Cutting'!$H$34+'16 Cross Cutting'!$H$35</f>
        <v>0</v>
      </c>
      <c r="M13" s="645">
        <f t="shared" si="0"/>
        <v>12478322.506991435</v>
      </c>
      <c r="N13" s="646">
        <f>+'16 Cross Cutting'!I18</f>
        <v>2195193.5003873403</v>
      </c>
      <c r="O13" s="646">
        <f>+'16 Cross Cutting'!$I$36-P13</f>
        <v>10449289.52515457</v>
      </c>
      <c r="P13" s="646">
        <f>+'16 Cross Cutting'!$I$34+'16 Cross Cutting'!$I$35</f>
        <v>0</v>
      </c>
      <c r="Q13" s="645">
        <f t="shared" si="1"/>
        <v>12644483.025541911</v>
      </c>
      <c r="R13" s="646">
        <f>+'16 Cross Cutting'!J18</f>
        <v>2305896.2734807129</v>
      </c>
      <c r="S13" s="646">
        <f>+'16 Cross Cutting'!$J$36-T13</f>
        <v>10469740.951926613</v>
      </c>
      <c r="T13" s="646">
        <f>+'16 Cross Cutting'!$J$34+'16 Cross Cutting'!$J$35</f>
        <v>0</v>
      </c>
      <c r="U13" s="645">
        <f t="shared" si="2"/>
        <v>12775637.225407327</v>
      </c>
      <c r="V13" s="462">
        <v>492277027</v>
      </c>
      <c r="W13" s="462">
        <v>82467</v>
      </c>
      <c r="X13" s="462">
        <v>3067.799</v>
      </c>
      <c r="Y13" s="537">
        <f>'7.3 PA PY budget_savings'!D58+'7.3 PA PY budget_savings'!D68-'7.3 PA PY budget_savings'!D57-SUM(Y8:Y12)</f>
        <v>420041299.7577402</v>
      </c>
      <c r="Z13" s="537">
        <f>'7.3 PA PY budget_savings'!E58+'7.3 PA PY budget_savings'!E68-'7.3 PA PY budget_savings'!E57-SUM(Z8:Z12)</f>
        <v>82312.577119747322</v>
      </c>
      <c r="AA13" s="537">
        <f>'7.3 PA PY budget_savings'!F53+'7.3 PA PY budget_savings'!F55+'7.3 PA PY budget_savings'!F56+'7.3 PA PY budget_savings'!F68</f>
        <v>3862898.1085555023</v>
      </c>
      <c r="AB13" s="537">
        <f>+'7.3 PA PY budget_savings'!J58+'7.3 PA PY budget_savings'!J68-'7.3 PA PY budget_savings'!J57-SUM(AB8:AB12)</f>
        <v>377042934.76515579</v>
      </c>
      <c r="AC13" s="537">
        <f>+'7.3 PA PY budget_savings'!K58+'7.3 PA PY budget_savings'!K68-'7.3 PA PY budget_savings'!K57-SUM(AC8:AC12)</f>
        <v>76791.536417370298</v>
      </c>
      <c r="AD13" s="537">
        <f>'7.3 PA PY budget_savings'!L53+'7.3 PA PY budget_savings'!L55+'7.3 PA PY budget_savings'!L56+'7.3 PA PY budget_savings'!L68</f>
        <v>3768167.8330851095</v>
      </c>
      <c r="AE13" s="537">
        <f>+'7.3 PA PY budget_savings'!P58+'7.3 PA PY budget_savings'!P68-'7.3 PA PY budget_savings'!O57-SUM(AE8:AE12)</f>
        <v>343363246.37260938</v>
      </c>
      <c r="AF13" s="537">
        <f>+'7.3 PA PY budget_savings'!Q58+'7.3 PA PY budget_savings'!Q68-'7.3 PA PY budget_savings'!P57-SUM(AF8:AF12)</f>
        <v>71384.229339515528</v>
      </c>
      <c r="AG13" s="537">
        <f>+'7.3 PA PY budget_savings'!R58+'7.3 PA PY budget_savings'!R68-'7.3 PA PY budget_savings'!Q57-SUM(AG8:AG12)</f>
        <v>3229565.3160066735</v>
      </c>
      <c r="AH13" s="537">
        <f>+'7.3 PA PY budget_savings'!V58+'7.3 PA PY budget_savings'!V68-'7.3 PA PY budget_savings'!R57-SUM(AH8:AH12)</f>
        <v>308489194.74566972</v>
      </c>
      <c r="AI13" s="537">
        <f>+'7.3 PA PY budget_savings'!W58+'7.3 PA PY budget_savings'!W68-'7.3 PA PY budget_savings'!U57-SUM(AI8:AI12)</f>
        <v>65134.938014101652</v>
      </c>
      <c r="AJ13" s="537">
        <f>+'7.3 PA PY budget_savings'!X58+'7.3 PA PY budget_savings'!X68-'7.3 PA PY budget_savings'!V57-SUM(AJ8:AJ12)</f>
        <v>2717926.5468375287</v>
      </c>
    </row>
    <row r="14" spans="1:36">
      <c r="A14" s="539" t="s">
        <v>676</v>
      </c>
      <c r="B14" s="647">
        <f t="shared" ref="B14:K14" si="5">SUM(B8:B13)</f>
        <v>8864403.3999999948</v>
      </c>
      <c r="C14" s="647">
        <f t="shared" si="5"/>
        <v>29034530.019999996</v>
      </c>
      <c r="D14" s="647">
        <f t="shared" si="5"/>
        <v>6914897.4900000002</v>
      </c>
      <c r="E14" s="645">
        <f t="shared" si="5"/>
        <v>44813830.909999989</v>
      </c>
      <c r="F14" s="647">
        <f t="shared" si="5"/>
        <v>10223584.888600001</v>
      </c>
      <c r="G14" s="647">
        <f t="shared" si="5"/>
        <v>41429676.437599994</v>
      </c>
      <c r="H14" s="647">
        <f t="shared" si="5"/>
        <v>24824836.438219879</v>
      </c>
      <c r="I14" s="645">
        <f t="shared" si="5"/>
        <v>76478097.764419883</v>
      </c>
      <c r="J14" s="647">
        <f t="shared" si="5"/>
        <v>10674582.6054</v>
      </c>
      <c r="K14" s="647">
        <f t="shared" si="5"/>
        <v>44126370.311599992</v>
      </c>
      <c r="L14" s="647">
        <f>SUM(L8:L13)</f>
        <v>25757942.859239671</v>
      </c>
      <c r="M14" s="645">
        <f>SUM(M8:M13)</f>
        <v>80558895.776239648</v>
      </c>
      <c r="N14" s="647">
        <f t="shared" ref="N14:P14" si="6">SUM(N8:N13)</f>
        <v>11258792.996500002</v>
      </c>
      <c r="O14" s="647">
        <f t="shared" si="6"/>
        <v>44085900.288700007</v>
      </c>
      <c r="P14" s="647">
        <f t="shared" si="6"/>
        <v>23988385.18895711</v>
      </c>
      <c r="Q14" s="645">
        <f>SUM(Q8:Q13)</f>
        <v>79333078.47415711</v>
      </c>
      <c r="R14" s="647">
        <f t="shared" ref="R14:T14" si="7">SUM(R8:R13)</f>
        <v>11752831.1083</v>
      </c>
      <c r="S14" s="647">
        <f t="shared" si="7"/>
        <v>45476454.572900005</v>
      </c>
      <c r="T14" s="647">
        <f t="shared" si="7"/>
        <v>25273960.076729659</v>
      </c>
      <c r="U14" s="645">
        <f>SUM(U8:U13)</f>
        <v>82503245.757929683</v>
      </c>
      <c r="V14" s="537">
        <f t="shared" ref="V14:AC14" si="8">SUM(V8:V13)</f>
        <v>572760268</v>
      </c>
      <c r="W14" s="537">
        <f t="shared" si="8"/>
        <v>95335</v>
      </c>
      <c r="X14" s="537">
        <f t="shared" si="8"/>
        <v>4890.1949999999997</v>
      </c>
      <c r="Y14" s="537">
        <f t="shared" si="8"/>
        <v>533607260.95150727</v>
      </c>
      <c r="Z14" s="537">
        <f t="shared" si="8"/>
        <v>101225.67144712742</v>
      </c>
      <c r="AA14" s="537">
        <f t="shared" si="8"/>
        <v>7167711.0363537576</v>
      </c>
      <c r="AB14" s="537">
        <f t="shared" si="8"/>
        <v>497690850.07335341</v>
      </c>
      <c r="AC14" s="537">
        <f t="shared" si="8"/>
        <v>95759.694286268437</v>
      </c>
      <c r="AD14" s="537">
        <f>SUM(AD8:AD13)</f>
        <v>7726323.5251272041</v>
      </c>
      <c r="AE14" s="537">
        <f t="shared" ref="AE14:AF14" si="9">SUM(AE8:AE13)</f>
        <v>461637181.40179151</v>
      </c>
      <c r="AF14" s="537">
        <f t="shared" si="9"/>
        <v>90588.957725997199</v>
      </c>
      <c r="AG14" s="537">
        <f>SUM(AG8:AG13)</f>
        <v>6952178.5560559072</v>
      </c>
      <c r="AH14" s="537">
        <f t="shared" ref="AH14:AI14" si="10">SUM(AH8:AH13)</f>
        <v>430115308.38967061</v>
      </c>
      <c r="AI14" s="537">
        <f t="shared" si="10"/>
        <v>84928.233720564487</v>
      </c>
      <c r="AJ14" s="537">
        <f>SUM(AJ8:AJ13)</f>
        <v>6660098.3186526727</v>
      </c>
    </row>
    <row r="15" spans="1:36">
      <c r="A15" s="534" t="s">
        <v>677</v>
      </c>
      <c r="B15" s="750">
        <v>241704.10999999996</v>
      </c>
      <c r="C15" s="750">
        <v>31862.010000000002</v>
      </c>
      <c r="D15" s="750">
        <v>0</v>
      </c>
      <c r="E15" s="645">
        <f>SUM(B15:D15)</f>
        <v>273566.11999999994</v>
      </c>
      <c r="F15" s="646">
        <f>+I15-G15</f>
        <v>755976.22</v>
      </c>
      <c r="G15" s="646">
        <v>200000</v>
      </c>
      <c r="H15" s="644">
        <v>0</v>
      </c>
      <c r="I15" s="645">
        <f>+'4.1 Program Budget - 2024-2027'!S165</f>
        <v>955976.22</v>
      </c>
      <c r="J15" s="646">
        <f>+M15-K15</f>
        <v>806986.2</v>
      </c>
      <c r="K15" s="646">
        <v>200000</v>
      </c>
      <c r="L15" s="644">
        <v>0</v>
      </c>
      <c r="M15" s="692">
        <f>'4.1 Program Budget - 2024-2027'!AK165</f>
        <v>1006986.2</v>
      </c>
      <c r="N15" s="646">
        <f>+Q15-O15</f>
        <v>791663.48</v>
      </c>
      <c r="O15" s="646">
        <v>200000</v>
      </c>
      <c r="P15" s="644">
        <v>0</v>
      </c>
      <c r="Q15" s="692">
        <f>'4.1 Program Budget - 2024-2027'!BC165</f>
        <v>991663.48</v>
      </c>
      <c r="R15" s="646">
        <f>+U15-S15</f>
        <v>831290.57</v>
      </c>
      <c r="S15" s="646">
        <v>200000</v>
      </c>
      <c r="T15" s="644">
        <v>0</v>
      </c>
      <c r="U15" s="692">
        <f>'4.1 Program Budget - 2024-2027'!BU165</f>
        <v>1031290.57</v>
      </c>
      <c r="V15" s="642"/>
      <c r="W15" s="642"/>
      <c r="X15" s="642"/>
      <c r="Y15" s="540"/>
      <c r="Z15" s="540"/>
      <c r="AA15" s="540"/>
      <c r="AB15" s="540"/>
      <c r="AC15" s="540"/>
      <c r="AD15" s="540"/>
      <c r="AE15" s="540"/>
      <c r="AF15" s="540"/>
      <c r="AG15" s="540"/>
      <c r="AH15" s="540"/>
      <c r="AI15" s="540"/>
      <c r="AJ15" s="540"/>
    </row>
    <row r="16" spans="1:36">
      <c r="A16" s="534" t="s">
        <v>678</v>
      </c>
      <c r="B16" s="750">
        <v>0</v>
      </c>
      <c r="C16" s="750">
        <v>195783.99</v>
      </c>
      <c r="D16" s="750">
        <v>0</v>
      </c>
      <c r="E16" s="645">
        <f t="shared" ref="E16" si="11">SUM(B16:D16)</f>
        <v>195783.99</v>
      </c>
      <c r="F16" s="644">
        <v>0</v>
      </c>
      <c r="G16" s="646">
        <f>+I16-H16</f>
        <v>2230611.19</v>
      </c>
      <c r="H16" s="644">
        <v>0</v>
      </c>
      <c r="I16" s="645">
        <f>+'4.1 Program Budget - 2024-2027'!S166</f>
        <v>2230611.19</v>
      </c>
      <c r="J16" s="644">
        <v>0</v>
      </c>
      <c r="K16" s="646">
        <f>+M16-L16</f>
        <v>2349634.46</v>
      </c>
      <c r="L16" s="644">
        <v>0</v>
      </c>
      <c r="M16" s="692">
        <f>'4.1 Program Budget - 2024-2027'!AK166</f>
        <v>2349634.46</v>
      </c>
      <c r="N16" s="644">
        <v>0</v>
      </c>
      <c r="O16" s="646">
        <f>+Q16-P16</f>
        <v>2313881.4500000002</v>
      </c>
      <c r="P16" s="644">
        <v>0</v>
      </c>
      <c r="Q16" s="692">
        <f>'4.1 Program Budget - 2024-2027'!BC166</f>
        <v>2313881.4500000002</v>
      </c>
      <c r="R16" s="644">
        <v>0</v>
      </c>
      <c r="S16" s="646">
        <f>+U16-T16</f>
        <v>2406344.67</v>
      </c>
      <c r="T16" s="644">
        <v>0</v>
      </c>
      <c r="U16" s="692">
        <f>'4.1 Program Budget - 2024-2027'!BU166</f>
        <v>2406344.67</v>
      </c>
      <c r="V16" s="642"/>
      <c r="W16" s="642"/>
      <c r="X16" s="642"/>
      <c r="Y16" s="540"/>
      <c r="Z16" s="540"/>
      <c r="AA16" s="540"/>
      <c r="AB16" s="541"/>
      <c r="AC16" s="541"/>
      <c r="AD16" s="541"/>
      <c r="AE16" s="541"/>
      <c r="AF16" s="541"/>
      <c r="AG16" s="541"/>
      <c r="AH16" s="541"/>
      <c r="AI16" s="541"/>
      <c r="AJ16" s="541"/>
    </row>
    <row r="17" spans="1:36">
      <c r="A17" s="534" t="s">
        <v>679</v>
      </c>
      <c r="B17" s="750">
        <v>0</v>
      </c>
      <c r="C17" s="750">
        <v>0</v>
      </c>
      <c r="D17" s="750">
        <v>0</v>
      </c>
      <c r="E17" s="645">
        <f t="shared" ref="E17" si="12">SUM(B17:D17)</f>
        <v>0</v>
      </c>
      <c r="F17" s="644">
        <v>0</v>
      </c>
      <c r="G17" s="644">
        <v>0</v>
      </c>
      <c r="H17" s="646">
        <f>SUMIF('4.1 Program Budget - 2024-2027'!$G$6:$G$162,README!$L$16,'4.1 Program Budget - 2024-2027'!$R$6:$R$162)</f>
        <v>0</v>
      </c>
      <c r="I17" s="645">
        <f t="shared" ref="I17" si="13">SUM(F17:H17)</f>
        <v>0</v>
      </c>
      <c r="J17" s="644">
        <v>0</v>
      </c>
      <c r="K17" s="644">
        <v>0</v>
      </c>
      <c r="L17" s="646">
        <f>SUMIF('4.1 Program Budget - 2024-2027'!$G$6:$G$162,README!$L$16,'4.1 Program Budget - 2024-2027'!$AJ$6:$AJ$162)</f>
        <v>0</v>
      </c>
      <c r="M17" s="645">
        <f>SUM(J17:L17)</f>
        <v>0</v>
      </c>
      <c r="N17" s="644">
        <v>0</v>
      </c>
      <c r="O17" s="644">
        <v>0</v>
      </c>
      <c r="P17" s="646">
        <f>SUMIF('4.1 Program Budget - 2024-2027'!$G$6:$G$162,README!$L$16,'4.1 Program Budget - 2024-2027'!$AJ$6:$AJ$162)</f>
        <v>0</v>
      </c>
      <c r="Q17" s="645">
        <f t="shared" ref="Q17" si="14">SUM(N17:P17)</f>
        <v>0</v>
      </c>
      <c r="R17" s="644">
        <v>0</v>
      </c>
      <c r="S17" s="644">
        <v>0</v>
      </c>
      <c r="T17" s="646">
        <f>SUMIF('4.1 Program Budget - 2024-2027'!$G$6:$G$162,README!$L$16,'4.1 Program Budget - 2024-2027'!$AJ$6:$AJ$162)</f>
        <v>0</v>
      </c>
      <c r="U17" s="645">
        <f t="shared" ref="U17" si="15">SUM(R17:T17)</f>
        <v>0</v>
      </c>
      <c r="V17" s="642"/>
      <c r="W17" s="642"/>
      <c r="X17" s="642"/>
      <c r="Y17" s="541"/>
      <c r="Z17" s="541"/>
      <c r="AA17" s="541"/>
      <c r="AB17" s="541"/>
      <c r="AC17" s="541"/>
      <c r="AD17" s="541"/>
      <c r="AE17" s="541"/>
      <c r="AF17" s="541"/>
      <c r="AG17" s="541"/>
      <c r="AH17" s="541"/>
      <c r="AI17" s="541"/>
      <c r="AJ17" s="541"/>
    </row>
    <row r="18" spans="1:36">
      <c r="A18" s="726" t="s">
        <v>358</v>
      </c>
      <c r="B18" s="645">
        <f t="shared" ref="B18:U18" si="16">SUM(B14:B17)</f>
        <v>9106107.5099999942</v>
      </c>
      <c r="C18" s="645">
        <f t="shared" si="16"/>
        <v>29262176.019999996</v>
      </c>
      <c r="D18" s="645">
        <f t="shared" si="16"/>
        <v>6914897.4900000002</v>
      </c>
      <c r="E18" s="645">
        <f t="shared" si="16"/>
        <v>45283181.019999988</v>
      </c>
      <c r="F18" s="645">
        <f t="shared" si="16"/>
        <v>10979561.108600002</v>
      </c>
      <c r="G18" s="645">
        <f t="shared" si="16"/>
        <v>43860287.627599992</v>
      </c>
      <c r="H18" s="645">
        <f t="shared" si="16"/>
        <v>24824836.438219879</v>
      </c>
      <c r="I18" s="645">
        <f t="shared" si="16"/>
        <v>79664685.17441988</v>
      </c>
      <c r="J18" s="645">
        <f t="shared" si="16"/>
        <v>11481568.805399999</v>
      </c>
      <c r="K18" s="645">
        <f t="shared" si="16"/>
        <v>46676004.771599993</v>
      </c>
      <c r="L18" s="645">
        <f t="shared" si="16"/>
        <v>25757942.859239671</v>
      </c>
      <c r="M18" s="645">
        <f t="shared" si="16"/>
        <v>83915516.436239645</v>
      </c>
      <c r="N18" s="645">
        <f t="shared" si="16"/>
        <v>12050456.476500003</v>
      </c>
      <c r="O18" s="645">
        <f t="shared" si="16"/>
        <v>46599781.73870001</v>
      </c>
      <c r="P18" s="645">
        <f t="shared" si="16"/>
        <v>23988385.18895711</v>
      </c>
      <c r="Q18" s="645">
        <f t="shared" si="16"/>
        <v>82638623.404157117</v>
      </c>
      <c r="R18" s="645">
        <f t="shared" si="16"/>
        <v>12584121.678300001</v>
      </c>
      <c r="S18" s="645">
        <f t="shared" si="16"/>
        <v>48082799.242900006</v>
      </c>
      <c r="T18" s="645">
        <f t="shared" si="16"/>
        <v>25273960.076729659</v>
      </c>
      <c r="U18" s="645">
        <f t="shared" si="16"/>
        <v>85940880.997929677</v>
      </c>
      <c r="V18" s="643">
        <f>+V14</f>
        <v>572760268</v>
      </c>
      <c r="W18" s="643">
        <f t="shared" ref="W18:AJ18" si="17">+W14</f>
        <v>95335</v>
      </c>
      <c r="X18" s="643">
        <f t="shared" si="17"/>
        <v>4890.1949999999997</v>
      </c>
      <c r="Y18" s="643">
        <f t="shared" si="17"/>
        <v>533607260.95150727</v>
      </c>
      <c r="Z18" s="643">
        <f t="shared" si="17"/>
        <v>101225.67144712742</v>
      </c>
      <c r="AA18" s="643">
        <f t="shared" si="17"/>
        <v>7167711.0363537576</v>
      </c>
      <c r="AB18" s="643">
        <f t="shared" si="17"/>
        <v>497690850.07335341</v>
      </c>
      <c r="AC18" s="643">
        <f t="shared" si="17"/>
        <v>95759.694286268437</v>
      </c>
      <c r="AD18" s="643">
        <f t="shared" si="17"/>
        <v>7726323.5251272041</v>
      </c>
      <c r="AE18" s="643">
        <f t="shared" si="17"/>
        <v>461637181.40179151</v>
      </c>
      <c r="AF18" s="643">
        <f t="shared" si="17"/>
        <v>90588.957725997199</v>
      </c>
      <c r="AG18" s="643">
        <f t="shared" si="17"/>
        <v>6952178.5560559072</v>
      </c>
      <c r="AH18" s="643">
        <f t="shared" si="17"/>
        <v>430115308.38967061</v>
      </c>
      <c r="AI18" s="643">
        <f t="shared" si="17"/>
        <v>84928.233720564487</v>
      </c>
      <c r="AJ18" s="643">
        <f t="shared" si="17"/>
        <v>6660098.3186526727</v>
      </c>
    </row>
    <row r="19" spans="1:36" ht="14.4">
      <c r="A19" s="727" t="s">
        <v>680</v>
      </c>
      <c r="V19" s="723"/>
      <c r="W19" s="723"/>
      <c r="X19" s="723"/>
    </row>
    <row r="20" spans="1:36" ht="14.4">
      <c r="A20" s="727" t="s">
        <v>681</v>
      </c>
      <c r="V20" s="723"/>
      <c r="W20" s="723"/>
      <c r="X20" s="723"/>
    </row>
    <row r="21" spans="1:36" ht="14.4">
      <c r="A21" s="728"/>
      <c r="V21" s="723"/>
      <c r="W21" s="723"/>
      <c r="X21" s="723"/>
    </row>
    <row r="22" spans="1:36" ht="14.4">
      <c r="A22" s="41"/>
      <c r="Q22" s="723"/>
      <c r="R22" s="723"/>
      <c r="S22" s="723"/>
      <c r="V22" s="41"/>
      <c r="W22" s="41"/>
      <c r="X22" s="41"/>
    </row>
    <row r="23" spans="1:36" ht="14.4">
      <c r="A23" s="41"/>
      <c r="P23" s="723"/>
      <c r="Q23" s="723"/>
      <c r="R23" s="723"/>
      <c r="V23" s="41"/>
      <c r="W23" s="41"/>
      <c r="X23" s="41"/>
    </row>
    <row r="24" spans="1:36" ht="14.4">
      <c r="A24" s="41"/>
      <c r="P24" s="723"/>
      <c r="Q24" s="723"/>
      <c r="R24" s="723"/>
      <c r="V24" s="41"/>
      <c r="W24" s="41"/>
      <c r="X24" s="41"/>
    </row>
    <row r="25" spans="1:36" ht="14.4">
      <c r="A25" s="41"/>
      <c r="P25" s="723"/>
      <c r="Q25" s="723"/>
      <c r="R25" s="723"/>
      <c r="V25" s="41"/>
      <c r="W25" s="41"/>
      <c r="X25" s="41"/>
    </row>
    <row r="26" spans="1:36" ht="14.4">
      <c r="A26" s="41"/>
      <c r="L26" s="723"/>
      <c r="M26" s="723"/>
      <c r="N26" s="723"/>
      <c r="V26" s="41"/>
      <c r="W26" s="41"/>
      <c r="X26" s="41"/>
    </row>
    <row r="27" spans="1:36" ht="14.4">
      <c r="A27" s="41"/>
      <c r="L27" s="723"/>
      <c r="M27" s="723"/>
      <c r="N27" s="723"/>
      <c r="V27" s="41"/>
      <c r="W27" s="41"/>
      <c r="X27" s="41"/>
    </row>
    <row r="28" spans="1:36" ht="14.4">
      <c r="A28" s="41"/>
      <c r="L28" s="723"/>
      <c r="M28" s="723"/>
      <c r="N28" s="723"/>
      <c r="O28" s="723"/>
      <c r="V28" s="41"/>
      <c r="W28" s="41"/>
      <c r="X28" s="41"/>
    </row>
    <row r="29" spans="1:36" ht="14.4">
      <c r="A29" s="41"/>
      <c r="L29" s="751"/>
      <c r="M29" s="723"/>
      <c r="N29" s="723"/>
      <c r="O29" s="723"/>
      <c r="V29" s="41"/>
      <c r="W29" s="41"/>
      <c r="X29" s="41"/>
    </row>
    <row r="30" spans="1:36" ht="14.4">
      <c r="A30" s="41"/>
      <c r="M30" s="723"/>
      <c r="N30" s="723"/>
      <c r="O30" s="723"/>
      <c r="V30" s="41"/>
      <c r="W30" s="41"/>
      <c r="X30" s="41"/>
    </row>
    <row r="31" spans="1:36" ht="14.4">
      <c r="A31" s="41"/>
      <c r="M31" s="723"/>
      <c r="N31" s="723"/>
      <c r="O31" s="723"/>
      <c r="V31" s="41"/>
      <c r="W31" s="41"/>
      <c r="X31" s="41"/>
    </row>
    <row r="32" spans="1:36" ht="14.4">
      <c r="A32" s="41"/>
      <c r="R32" s="723"/>
      <c r="S32" s="723"/>
      <c r="T32" s="723"/>
      <c r="V32" s="41"/>
      <c r="W32" s="41"/>
      <c r="X32" s="41"/>
    </row>
    <row r="33" spans="1:24" ht="14.4">
      <c r="A33" s="41"/>
      <c r="R33" s="53"/>
      <c r="S33" s="53"/>
      <c r="T33" s="53"/>
      <c r="V33" s="41"/>
      <c r="W33" s="41"/>
      <c r="X33" s="41"/>
    </row>
    <row r="34" spans="1:24" ht="14.4">
      <c r="A34" s="41"/>
      <c r="R34" s="53"/>
      <c r="S34" s="53"/>
      <c r="T34" s="53"/>
      <c r="V34" s="41"/>
      <c r="W34" s="41"/>
      <c r="X34" s="41"/>
    </row>
    <row r="35" spans="1:24" ht="14.4">
      <c r="A35" s="41"/>
    </row>
    <row r="36" spans="1:24" ht="14.4">
      <c r="A36" s="41"/>
    </row>
    <row r="37" spans="1:24" ht="14.4">
      <c r="A37" s="41"/>
    </row>
    <row r="38" spans="1:24" ht="14.4">
      <c r="A38" s="41"/>
    </row>
    <row r="39" spans="1:24" ht="14.4">
      <c r="A39" s="41"/>
    </row>
    <row r="40" spans="1:24" ht="14.4">
      <c r="A40" s="41"/>
    </row>
    <row r="41" spans="1:24" ht="14.4">
      <c r="A41" s="41"/>
    </row>
    <row r="42" spans="1:24" ht="14.4">
      <c r="A42" s="41"/>
    </row>
    <row r="43" spans="1:24" ht="14.4">
      <c r="A43" s="41"/>
    </row>
    <row r="44" spans="1:24" ht="14.4">
      <c r="A44" s="41"/>
    </row>
    <row r="45" spans="1:24" ht="14.4">
      <c r="A45" s="41"/>
    </row>
    <row r="46" spans="1:24" ht="14.4">
      <c r="A46" s="41"/>
    </row>
    <row r="47" spans="1:24" ht="14.4">
      <c r="A47" s="41"/>
    </row>
    <row r="48" spans="1:24" ht="14.4">
      <c r="A48" s="41"/>
    </row>
    <row r="49" spans="1:1" ht="14.4">
      <c r="A49" s="41"/>
    </row>
    <row r="50" spans="1:1" ht="14.4">
      <c r="A50" s="41"/>
    </row>
    <row r="51" spans="1:1" ht="14.4">
      <c r="A51" s="41"/>
    </row>
    <row r="52" spans="1:1" ht="14.4">
      <c r="A52" s="41"/>
    </row>
    <row r="53" spans="1:1" ht="14.4">
      <c r="A53" s="41"/>
    </row>
    <row r="54" spans="1:1" ht="14.4">
      <c r="A54" s="41"/>
    </row>
    <row r="55" spans="1:1" ht="14.4">
      <c r="A55" s="41"/>
    </row>
    <row r="56" spans="1:1" ht="14.4">
      <c r="A56" s="41"/>
    </row>
    <row r="57" spans="1:1" ht="14.4">
      <c r="A57" s="41"/>
    </row>
    <row r="58" spans="1:1" ht="14.4">
      <c r="A58" s="41"/>
    </row>
    <row r="59" spans="1:1" ht="14.4">
      <c r="A59" s="41"/>
    </row>
    <row r="60" spans="1:1" ht="14.4">
      <c r="A60" s="41"/>
    </row>
    <row r="61" spans="1:1" ht="14.4">
      <c r="A61" s="41"/>
    </row>
    <row r="62" spans="1:1" ht="14.4">
      <c r="A62" s="41"/>
    </row>
    <row r="63" spans="1:1" ht="14.4">
      <c r="A63" s="41"/>
    </row>
    <row r="64" spans="1:1" ht="14.4">
      <c r="A64" s="41"/>
    </row>
    <row r="65" spans="1:1" ht="14.4">
      <c r="A65" s="41"/>
    </row>
    <row r="66" spans="1:1" ht="14.4">
      <c r="A66" s="41"/>
    </row>
    <row r="67" spans="1:1" ht="14.4">
      <c r="A67" s="41"/>
    </row>
    <row r="68" spans="1:1" ht="14.4">
      <c r="A68" s="41"/>
    </row>
    <row r="69" spans="1:1" ht="14.4">
      <c r="A69" s="41"/>
    </row>
    <row r="70" spans="1:1" ht="14.4">
      <c r="A70" s="41"/>
    </row>
    <row r="71" spans="1:1" ht="14.4">
      <c r="A71" s="41"/>
    </row>
    <row r="72" spans="1:1" ht="14.4">
      <c r="A72" s="41"/>
    </row>
    <row r="73" spans="1:1" ht="14.4">
      <c r="A73" s="41"/>
    </row>
    <row r="74" spans="1:1" ht="14.4">
      <c r="A74" s="41"/>
    </row>
    <row r="75" spans="1:1" ht="14.4">
      <c r="A75" s="41"/>
    </row>
    <row r="76" spans="1:1" ht="14.4">
      <c r="A76" s="41"/>
    </row>
    <row r="77" spans="1:1" ht="14.4">
      <c r="A77" s="41"/>
    </row>
    <row r="78" spans="1:1" ht="14.4">
      <c r="A78" s="41"/>
    </row>
    <row r="79" spans="1:1" ht="14.4">
      <c r="A79" s="41"/>
    </row>
    <row r="80" spans="1:1" ht="14.4">
      <c r="A80" s="41"/>
    </row>
    <row r="81" spans="1:1" ht="14.4">
      <c r="A81" s="41"/>
    </row>
    <row r="82" spans="1:1" ht="14.4">
      <c r="A82" s="41"/>
    </row>
    <row r="83" spans="1:1" ht="14.4">
      <c r="A83" s="41"/>
    </row>
    <row r="84" spans="1:1" ht="14.4">
      <c r="A84" s="41"/>
    </row>
    <row r="85" spans="1:1" ht="14.4">
      <c r="A85" s="41"/>
    </row>
    <row r="86" spans="1:1" ht="14.4">
      <c r="A86" s="41"/>
    </row>
    <row r="87" spans="1:1" ht="14.4">
      <c r="A87" s="41"/>
    </row>
    <row r="88" spans="1:1" ht="14.4">
      <c r="A88" s="41"/>
    </row>
    <row r="89" spans="1:1" ht="14.4">
      <c r="A89" s="41"/>
    </row>
    <row r="90" spans="1:1" ht="14.4">
      <c r="A90" s="41"/>
    </row>
    <row r="91" spans="1:1" ht="14.4">
      <c r="A91" s="41"/>
    </row>
    <row r="92" spans="1:1" ht="14.4">
      <c r="A92" s="41"/>
    </row>
    <row r="93" spans="1:1" ht="14.4">
      <c r="A93" s="41"/>
    </row>
    <row r="94" spans="1:1" ht="14.4">
      <c r="A94" s="41"/>
    </row>
    <row r="95" spans="1:1" ht="14.4">
      <c r="A95" s="41"/>
    </row>
    <row r="96" spans="1:1" ht="14.4">
      <c r="A96" s="41"/>
    </row>
    <row r="97" spans="1:1" ht="14.4">
      <c r="A97" s="41"/>
    </row>
    <row r="98" spans="1:1" ht="14.4">
      <c r="A98" s="41"/>
    </row>
    <row r="99" spans="1:1" ht="14.4">
      <c r="A99" s="41"/>
    </row>
    <row r="100" spans="1:1" ht="14.4">
      <c r="A100" s="41"/>
    </row>
    <row r="101" spans="1:1" ht="14.4">
      <c r="A101" s="41"/>
    </row>
    <row r="102" spans="1:1" ht="14.4">
      <c r="A102" s="41"/>
    </row>
    <row r="103" spans="1:1" ht="14.4">
      <c r="A103" s="41"/>
    </row>
    <row r="104" spans="1:1" ht="14.4">
      <c r="A104" s="41"/>
    </row>
    <row r="105" spans="1:1" ht="14.4">
      <c r="A105" s="41"/>
    </row>
    <row r="106" spans="1:1" ht="14.4">
      <c r="A106" s="41"/>
    </row>
    <row r="107" spans="1:1" ht="14.4">
      <c r="A107" s="41"/>
    </row>
    <row r="108" spans="1:1" ht="14.4">
      <c r="A108" s="41"/>
    </row>
    <row r="109" spans="1:1" ht="14.4">
      <c r="A109" s="41"/>
    </row>
    <row r="110" spans="1:1" ht="14.4">
      <c r="A110" s="41"/>
    </row>
    <row r="111" spans="1:1" ht="14.4">
      <c r="A111" s="41"/>
    </row>
    <row r="112" spans="1:1" ht="14.4">
      <c r="A112" s="41"/>
    </row>
    <row r="113" spans="1:1" ht="14.4">
      <c r="A113" s="41"/>
    </row>
    <row r="114" spans="1:1" ht="14.4">
      <c r="A114" s="41"/>
    </row>
    <row r="115" spans="1:1" ht="14.4">
      <c r="A115" s="41"/>
    </row>
    <row r="116" spans="1:1" ht="14.4">
      <c r="A116" s="41"/>
    </row>
    <row r="117" spans="1:1" ht="14.4">
      <c r="A117" s="41"/>
    </row>
    <row r="118" spans="1:1" ht="14.4">
      <c r="A118" s="41"/>
    </row>
    <row r="119" spans="1:1" ht="14.4">
      <c r="A119" s="41"/>
    </row>
    <row r="120" spans="1:1" ht="14.4">
      <c r="A120" s="41"/>
    </row>
    <row r="121" spans="1:1" ht="14.4">
      <c r="A121" s="41"/>
    </row>
    <row r="122" spans="1:1" ht="14.4">
      <c r="A122" s="41"/>
    </row>
    <row r="123" spans="1:1" ht="14.4">
      <c r="A123" s="41"/>
    </row>
    <row r="124" spans="1:1" ht="14.4">
      <c r="A124" s="41"/>
    </row>
    <row r="125" spans="1:1" ht="14.4">
      <c r="A125" s="41"/>
    </row>
    <row r="126" spans="1:1" ht="14.4">
      <c r="A126" s="41"/>
    </row>
    <row r="127" spans="1:1" ht="14.4">
      <c r="A127" s="41"/>
    </row>
    <row r="128" spans="1:1" ht="14.4">
      <c r="A128" s="41"/>
    </row>
    <row r="129" spans="1:1" ht="14.4">
      <c r="A129" s="41"/>
    </row>
    <row r="130" spans="1:1" ht="14.4">
      <c r="A130" s="41"/>
    </row>
    <row r="131" spans="1:1" ht="14.4">
      <c r="A131" s="41"/>
    </row>
    <row r="132" spans="1:1" ht="14.4">
      <c r="A132" s="41"/>
    </row>
    <row r="133" spans="1:1" ht="14.4">
      <c r="A133" s="41"/>
    </row>
    <row r="134" spans="1:1" ht="14.4">
      <c r="A134" s="41"/>
    </row>
    <row r="135" spans="1:1" ht="14.4">
      <c r="A135" s="41"/>
    </row>
    <row r="136" spans="1:1" ht="14.4">
      <c r="A136" s="41"/>
    </row>
    <row r="137" spans="1:1" ht="14.4">
      <c r="A137" s="41"/>
    </row>
    <row r="138" spans="1:1" ht="14.4">
      <c r="A138" s="41"/>
    </row>
    <row r="139" spans="1:1" ht="14.4">
      <c r="A139" s="41"/>
    </row>
    <row r="140" spans="1:1" ht="14.4">
      <c r="A140" s="41"/>
    </row>
    <row r="141" spans="1:1" ht="14.4">
      <c r="A141" s="41"/>
    </row>
    <row r="142" spans="1:1" ht="14.4">
      <c r="A142" s="41"/>
    </row>
    <row r="143" spans="1:1" ht="14.4">
      <c r="A143" s="41"/>
    </row>
    <row r="144" spans="1:1" ht="14.4">
      <c r="A144" s="41"/>
    </row>
    <row r="145" spans="1:1" ht="14.4">
      <c r="A145" s="41"/>
    </row>
    <row r="146" spans="1:1" ht="14.4">
      <c r="A146" s="41"/>
    </row>
    <row r="147" spans="1:1" ht="14.4">
      <c r="A147" s="41"/>
    </row>
    <row r="148" spans="1:1" ht="14.4">
      <c r="A148" s="41"/>
    </row>
    <row r="149" spans="1:1" ht="14.4">
      <c r="A149" s="41"/>
    </row>
    <row r="150" spans="1:1" ht="14.4">
      <c r="A150" s="41"/>
    </row>
    <row r="151" spans="1:1" ht="14.4">
      <c r="A151" s="41"/>
    </row>
    <row r="152" spans="1:1" ht="14.4">
      <c r="A152" s="41"/>
    </row>
    <row r="153" spans="1:1" ht="14.4">
      <c r="A153" s="41"/>
    </row>
    <row r="154" spans="1:1" ht="14.4">
      <c r="A154" s="41"/>
    </row>
    <row r="155" spans="1:1" ht="14.4">
      <c r="A155" s="41"/>
    </row>
    <row r="156" spans="1:1" ht="14.4">
      <c r="A156" s="41"/>
    </row>
    <row r="157" spans="1:1" ht="14.4">
      <c r="A157" s="41"/>
    </row>
    <row r="158" spans="1:1" ht="14.4">
      <c r="A158" s="41"/>
    </row>
    <row r="159" spans="1:1" ht="14.4">
      <c r="A159" s="41"/>
    </row>
    <row r="160" spans="1:1" ht="14.4">
      <c r="A160" s="41"/>
    </row>
    <row r="161" spans="1:1" ht="14.4">
      <c r="A161" s="41"/>
    </row>
    <row r="162" spans="1:1" ht="14.4">
      <c r="A162" s="41"/>
    </row>
    <row r="163" spans="1:1" ht="14.4">
      <c r="A163" s="41"/>
    </row>
    <row r="164" spans="1:1" ht="14.4">
      <c r="A164" s="41"/>
    </row>
    <row r="165" spans="1:1" ht="14.4">
      <c r="A165" s="41"/>
    </row>
    <row r="166" spans="1:1" ht="14.4">
      <c r="A166" s="41"/>
    </row>
    <row r="167" spans="1:1" ht="14.4">
      <c r="A167" s="41"/>
    </row>
    <row r="168" spans="1:1" ht="14.4">
      <c r="A168" s="41"/>
    </row>
    <row r="169" spans="1:1" ht="14.4">
      <c r="A169" s="41"/>
    </row>
    <row r="170" spans="1:1" ht="14.4">
      <c r="A170" s="41"/>
    </row>
    <row r="171" spans="1:1" ht="14.4">
      <c r="A171" s="41"/>
    </row>
    <row r="172" spans="1:1" ht="14.4">
      <c r="A172" s="41"/>
    </row>
    <row r="173" spans="1:1" ht="14.4">
      <c r="A173" s="41"/>
    </row>
    <row r="174" spans="1:1" ht="14.4">
      <c r="A174" s="41"/>
    </row>
    <row r="175" spans="1:1" ht="14.4">
      <c r="A175" s="41"/>
    </row>
    <row r="176" spans="1:1" ht="14.4">
      <c r="A176" s="41"/>
    </row>
    <row r="177" spans="1:1" ht="14.4">
      <c r="A177" s="41"/>
    </row>
    <row r="178" spans="1:1" ht="14.4">
      <c r="A178" s="41"/>
    </row>
    <row r="179" spans="1:1" ht="14.4">
      <c r="A179" s="41"/>
    </row>
    <row r="180" spans="1:1" ht="14.4">
      <c r="A180" s="41"/>
    </row>
    <row r="181" spans="1:1" ht="14.4">
      <c r="A181" s="41"/>
    </row>
    <row r="182" spans="1:1" ht="14.4">
      <c r="A182" s="41"/>
    </row>
    <row r="183" spans="1:1" ht="14.4">
      <c r="A183" s="41"/>
    </row>
    <row r="184" spans="1:1" ht="14.4">
      <c r="A184" s="41"/>
    </row>
    <row r="185" spans="1:1" ht="14.4">
      <c r="A185" s="41"/>
    </row>
    <row r="186" spans="1:1" ht="14.4">
      <c r="A186" s="41"/>
    </row>
    <row r="187" spans="1:1" ht="14.4">
      <c r="A187" s="41"/>
    </row>
    <row r="188" spans="1:1" ht="14.4">
      <c r="A188" s="41"/>
    </row>
    <row r="189" spans="1:1" ht="14.4">
      <c r="A189" s="41"/>
    </row>
    <row r="190" spans="1:1" ht="14.4">
      <c r="A190" s="41"/>
    </row>
    <row r="191" spans="1:1" ht="14.4">
      <c r="A191" s="41"/>
    </row>
    <row r="192" spans="1:1" ht="14.4">
      <c r="A192" s="41"/>
    </row>
    <row r="193" spans="1:1" ht="14.4">
      <c r="A193" s="41"/>
    </row>
    <row r="194" spans="1:1" ht="14.4">
      <c r="A194" s="41"/>
    </row>
    <row r="195" spans="1:1" ht="14.4">
      <c r="A195" s="41"/>
    </row>
    <row r="196" spans="1:1" ht="14.4">
      <c r="A196" s="41"/>
    </row>
    <row r="197" spans="1:1" ht="14.4">
      <c r="A197" s="41"/>
    </row>
    <row r="198" spans="1:1" ht="14.4">
      <c r="A198" s="41"/>
    </row>
    <row r="199" spans="1:1" ht="14.4">
      <c r="A199" s="41"/>
    </row>
    <row r="200" spans="1:1" ht="14.4">
      <c r="A200" s="41"/>
    </row>
    <row r="201" spans="1:1" ht="14.4">
      <c r="A201" s="41"/>
    </row>
    <row r="202" spans="1:1" ht="14.4">
      <c r="A202" s="41"/>
    </row>
    <row r="203" spans="1:1" ht="14.4">
      <c r="A203" s="41"/>
    </row>
    <row r="204" spans="1:1" ht="14.4">
      <c r="A204" s="41"/>
    </row>
    <row r="205" spans="1:1" ht="14.4">
      <c r="A205" s="41"/>
    </row>
    <row r="206" spans="1:1" ht="14.4">
      <c r="A206" s="41"/>
    </row>
    <row r="207" spans="1:1" ht="14.4">
      <c r="A207" s="41"/>
    </row>
    <row r="208" spans="1:1" ht="14.4">
      <c r="A208" s="41"/>
    </row>
    <row r="209" spans="1:1" ht="14.4">
      <c r="A209" s="41"/>
    </row>
    <row r="210" spans="1:1" ht="14.4">
      <c r="A210" s="41"/>
    </row>
    <row r="211" spans="1:1" ht="14.4">
      <c r="A211" s="41"/>
    </row>
    <row r="212" spans="1:1" ht="14.4">
      <c r="A212" s="41"/>
    </row>
    <row r="213" spans="1:1" ht="14.4">
      <c r="A213" s="41"/>
    </row>
    <row r="214" spans="1:1" ht="14.4">
      <c r="A214" s="41"/>
    </row>
    <row r="215" spans="1:1" ht="14.4">
      <c r="A215" s="41"/>
    </row>
    <row r="216" spans="1:1" ht="14.4">
      <c r="A216" s="41"/>
    </row>
    <row r="217" spans="1:1" ht="14.4">
      <c r="A217" s="41"/>
    </row>
    <row r="218" spans="1:1" ht="14.4">
      <c r="A218" s="41"/>
    </row>
    <row r="219" spans="1:1" ht="14.4">
      <c r="A219" s="41"/>
    </row>
    <row r="220" spans="1:1" ht="14.4">
      <c r="A220" s="41"/>
    </row>
    <row r="221" spans="1:1" ht="14.4">
      <c r="A221" s="41"/>
    </row>
    <row r="222" spans="1:1" ht="14.4">
      <c r="A222" s="41"/>
    </row>
    <row r="223" spans="1:1" ht="14.4">
      <c r="A223" s="41"/>
    </row>
    <row r="224" spans="1:1" ht="14.4">
      <c r="A224" s="41"/>
    </row>
    <row r="225" spans="1:1" ht="14.4">
      <c r="A225" s="41"/>
    </row>
    <row r="226" spans="1:1" ht="14.4">
      <c r="A226" s="41"/>
    </row>
    <row r="227" spans="1:1" ht="14.4">
      <c r="A227" s="41"/>
    </row>
    <row r="228" spans="1:1" ht="14.4">
      <c r="A228" s="41"/>
    </row>
    <row r="229" spans="1:1" ht="14.4">
      <c r="A229" s="41"/>
    </row>
    <row r="230" spans="1:1" ht="14.4">
      <c r="A230" s="41"/>
    </row>
    <row r="231" spans="1:1" ht="14.4">
      <c r="A231" s="41"/>
    </row>
    <row r="232" spans="1:1" ht="14.4">
      <c r="A232" s="41"/>
    </row>
    <row r="233" spans="1:1" ht="14.4">
      <c r="A233" s="41"/>
    </row>
    <row r="234" spans="1:1" ht="14.4">
      <c r="A234" s="41"/>
    </row>
    <row r="235" spans="1:1" ht="14.4">
      <c r="A235" s="41"/>
    </row>
    <row r="236" spans="1:1" ht="14.4">
      <c r="A236" s="41"/>
    </row>
    <row r="237" spans="1:1" ht="14.4">
      <c r="A237" s="41"/>
    </row>
    <row r="238" spans="1:1" ht="14.4">
      <c r="A238" s="41"/>
    </row>
    <row r="239" spans="1:1" ht="14.4">
      <c r="A239" s="41"/>
    </row>
    <row r="240" spans="1:1" ht="14.4">
      <c r="A240" s="41"/>
    </row>
    <row r="241" spans="1:1" ht="14.4">
      <c r="A241" s="41"/>
    </row>
    <row r="242" spans="1:1" ht="14.4">
      <c r="A242" s="41"/>
    </row>
    <row r="243" spans="1:1" ht="14.4">
      <c r="A243" s="41"/>
    </row>
    <row r="244" spans="1:1" ht="14.4">
      <c r="A244" s="41"/>
    </row>
    <row r="245" spans="1:1" ht="14.4">
      <c r="A245" s="41"/>
    </row>
    <row r="246" spans="1:1" ht="14.4">
      <c r="A246" s="41"/>
    </row>
    <row r="247" spans="1:1" ht="14.4">
      <c r="A247" s="41"/>
    </row>
    <row r="248" spans="1:1" ht="14.4">
      <c r="A248" s="41"/>
    </row>
    <row r="249" spans="1:1" ht="14.4">
      <c r="A249" s="41"/>
    </row>
    <row r="250" spans="1:1" ht="14.4">
      <c r="A250" s="41"/>
    </row>
    <row r="251" spans="1:1" ht="14.4">
      <c r="A251" s="41"/>
    </row>
    <row r="252" spans="1:1" ht="14.4">
      <c r="A252" s="41"/>
    </row>
    <row r="253" spans="1:1" ht="14.4">
      <c r="A253" s="41"/>
    </row>
    <row r="254" spans="1:1" ht="14.4">
      <c r="A254" s="41"/>
    </row>
    <row r="255" spans="1:1" ht="14.4">
      <c r="A255" s="41"/>
    </row>
    <row r="256" spans="1:1" ht="14.4">
      <c r="A256" s="41"/>
    </row>
    <row r="257" spans="1:1" ht="14.4">
      <c r="A257" s="41"/>
    </row>
    <row r="258" spans="1:1" ht="14.4">
      <c r="A258" s="41"/>
    </row>
    <row r="259" spans="1:1" ht="14.4">
      <c r="A259" s="41"/>
    </row>
    <row r="260" spans="1:1" ht="14.4">
      <c r="A260" s="41"/>
    </row>
    <row r="261" spans="1:1" ht="14.4">
      <c r="A261" s="41"/>
    </row>
    <row r="262" spans="1:1" ht="14.4">
      <c r="A262" s="41"/>
    </row>
    <row r="263" spans="1:1" ht="14.4">
      <c r="A263" s="41"/>
    </row>
    <row r="264" spans="1:1" ht="14.4">
      <c r="A264" s="41"/>
    </row>
    <row r="265" spans="1:1" ht="14.4">
      <c r="A265" s="41"/>
    </row>
    <row r="266" spans="1:1" ht="14.4">
      <c r="A266" s="41"/>
    </row>
    <row r="267" spans="1:1" ht="14.4">
      <c r="A267" s="41"/>
    </row>
    <row r="268" spans="1:1" ht="14.4">
      <c r="A268" s="41"/>
    </row>
    <row r="269" spans="1:1" ht="14.4">
      <c r="A269" s="41"/>
    </row>
    <row r="270" spans="1:1" ht="14.4">
      <c r="A270" s="41"/>
    </row>
    <row r="271" spans="1:1" ht="14.4">
      <c r="A271" s="41"/>
    </row>
    <row r="272" spans="1:1" ht="14.4">
      <c r="A272" s="41"/>
    </row>
    <row r="273" spans="1:1" ht="14.4">
      <c r="A273" s="41"/>
    </row>
    <row r="274" spans="1:1" ht="14.4">
      <c r="A274" s="41"/>
    </row>
    <row r="275" spans="1:1" ht="14.4">
      <c r="A275" s="41"/>
    </row>
    <row r="276" spans="1:1" ht="14.4">
      <c r="A276" s="41"/>
    </row>
    <row r="277" spans="1:1" ht="14.4">
      <c r="A277" s="41"/>
    </row>
    <row r="278" spans="1:1" ht="14.4">
      <c r="A278" s="41"/>
    </row>
    <row r="279" spans="1:1" ht="14.4">
      <c r="A279" s="41"/>
    </row>
    <row r="280" spans="1:1" ht="14.4">
      <c r="A280" s="41"/>
    </row>
    <row r="281" spans="1:1" ht="14.4">
      <c r="A281" s="41"/>
    </row>
    <row r="282" spans="1:1" ht="14.4">
      <c r="A282" s="41"/>
    </row>
    <row r="283" spans="1:1" ht="14.4">
      <c r="A283" s="41"/>
    </row>
    <row r="284" spans="1:1" ht="14.4">
      <c r="A284" s="41"/>
    </row>
    <row r="285" spans="1:1" ht="14.4">
      <c r="A285" s="41"/>
    </row>
    <row r="286" spans="1:1" ht="14.4">
      <c r="A286" s="41"/>
    </row>
    <row r="287" spans="1:1" ht="14.4">
      <c r="A287" s="41"/>
    </row>
    <row r="288" spans="1:1" ht="14.4">
      <c r="A288" s="41"/>
    </row>
    <row r="289" spans="1:1" ht="14.4">
      <c r="A289" s="41"/>
    </row>
    <row r="290" spans="1:1" ht="14.4">
      <c r="A290" s="41"/>
    </row>
    <row r="291" spans="1:1" ht="14.4">
      <c r="A291" s="41"/>
    </row>
    <row r="292" spans="1:1" ht="14.4">
      <c r="A292" s="41"/>
    </row>
    <row r="293" spans="1:1" ht="14.4">
      <c r="A293" s="41"/>
    </row>
    <row r="294" spans="1:1" ht="14.4">
      <c r="A294" s="41"/>
    </row>
    <row r="295" spans="1:1" ht="14.4">
      <c r="A295" s="41"/>
    </row>
    <row r="296" spans="1:1" ht="14.4">
      <c r="A296" s="41"/>
    </row>
    <row r="297" spans="1:1" ht="14.4">
      <c r="A297" s="41"/>
    </row>
    <row r="298" spans="1:1" ht="14.4">
      <c r="A298" s="41"/>
    </row>
    <row r="299" spans="1:1" ht="14.4">
      <c r="A299" s="41"/>
    </row>
    <row r="300" spans="1:1" ht="14.4">
      <c r="A300" s="41"/>
    </row>
    <row r="301" spans="1:1" ht="14.4">
      <c r="A301" s="41"/>
    </row>
    <row r="302" spans="1:1" ht="14.4">
      <c r="A302" s="41"/>
    </row>
    <row r="303" spans="1:1" ht="14.4">
      <c r="A303" s="41"/>
    </row>
    <row r="304" spans="1:1" ht="14.4">
      <c r="A304" s="41"/>
    </row>
    <row r="305" spans="1:1" ht="14.4">
      <c r="A305" s="41"/>
    </row>
    <row r="306" spans="1:1" ht="14.4">
      <c r="A306" s="41"/>
    </row>
    <row r="307" spans="1:1" ht="14.4">
      <c r="A307" s="41"/>
    </row>
    <row r="308" spans="1:1" ht="14.4">
      <c r="A308" s="41"/>
    </row>
    <row r="309" spans="1:1" ht="14.4">
      <c r="A309" s="41"/>
    </row>
    <row r="310" spans="1:1" ht="14.4">
      <c r="A310" s="41"/>
    </row>
    <row r="311" spans="1:1" ht="14.4">
      <c r="A311" s="41"/>
    </row>
    <row r="312" spans="1:1" ht="14.4">
      <c r="A312" s="41"/>
    </row>
    <row r="313" spans="1:1" ht="14.4">
      <c r="A313" s="41"/>
    </row>
    <row r="314" spans="1:1" ht="14.4">
      <c r="A314" s="41"/>
    </row>
    <row r="315" spans="1:1" ht="14.4">
      <c r="A315" s="41"/>
    </row>
    <row r="316" spans="1:1" ht="14.4">
      <c r="A316" s="41"/>
    </row>
    <row r="317" spans="1:1" ht="14.4">
      <c r="A317" s="41"/>
    </row>
    <row r="318" spans="1:1" ht="14.4">
      <c r="A318" s="41"/>
    </row>
    <row r="319" spans="1:1" ht="14.4">
      <c r="A319" s="41"/>
    </row>
    <row r="320" spans="1:1" ht="14.4">
      <c r="A320" s="41"/>
    </row>
    <row r="321" spans="1:1" ht="14.4">
      <c r="A321" s="41"/>
    </row>
    <row r="322" spans="1:1" ht="14.4">
      <c r="A322" s="41"/>
    </row>
    <row r="323" spans="1:1" ht="14.4">
      <c r="A323" s="41"/>
    </row>
    <row r="324" spans="1:1" ht="14.4">
      <c r="A324" s="41"/>
    </row>
    <row r="325" spans="1:1" ht="14.4">
      <c r="A325" s="41"/>
    </row>
    <row r="326" spans="1:1" ht="14.4">
      <c r="A326" s="41"/>
    </row>
    <row r="327" spans="1:1" ht="14.4">
      <c r="A327" s="41"/>
    </row>
    <row r="328" spans="1:1" ht="14.4">
      <c r="A328" s="41"/>
    </row>
    <row r="329" spans="1:1" ht="14.4">
      <c r="A329" s="41"/>
    </row>
    <row r="330" spans="1:1" ht="14.4">
      <c r="A330" s="41"/>
    </row>
    <row r="331" spans="1:1" ht="14.4">
      <c r="A331" s="41"/>
    </row>
    <row r="332" spans="1:1" ht="14.4">
      <c r="A332" s="41"/>
    </row>
    <row r="333" spans="1:1" ht="14.4">
      <c r="A333" s="41"/>
    </row>
    <row r="334" spans="1:1" ht="14.4">
      <c r="A334" s="41"/>
    </row>
    <row r="335" spans="1:1" ht="14.4">
      <c r="A335" s="41"/>
    </row>
    <row r="336" spans="1:1" ht="14.4">
      <c r="A336" s="41"/>
    </row>
    <row r="337" spans="1:1" ht="14.4">
      <c r="A337" s="41"/>
    </row>
    <row r="338" spans="1:1" ht="14.4">
      <c r="A338" s="41"/>
    </row>
    <row r="339" spans="1:1" ht="14.4">
      <c r="A339" s="41"/>
    </row>
    <row r="340" spans="1:1" ht="14.4">
      <c r="A340" s="41"/>
    </row>
    <row r="341" spans="1:1" ht="14.4">
      <c r="A341" s="41"/>
    </row>
    <row r="342" spans="1:1" ht="14.4">
      <c r="A342" s="41"/>
    </row>
    <row r="343" spans="1:1" ht="14.4">
      <c r="A343" s="41"/>
    </row>
    <row r="344" spans="1:1" ht="14.4">
      <c r="A344" s="41"/>
    </row>
    <row r="345" spans="1:1" ht="14.4">
      <c r="A345" s="41"/>
    </row>
    <row r="346" spans="1:1" ht="14.4">
      <c r="A346" s="41"/>
    </row>
    <row r="347" spans="1:1" ht="14.4">
      <c r="A347" s="41"/>
    </row>
    <row r="348" spans="1:1" ht="14.4">
      <c r="A348" s="41"/>
    </row>
    <row r="349" spans="1:1" ht="14.4">
      <c r="A349" s="41"/>
    </row>
    <row r="350" spans="1:1" ht="14.4">
      <c r="A350" s="41"/>
    </row>
    <row r="351" spans="1:1" ht="14.4">
      <c r="A351" s="41"/>
    </row>
    <row r="352" spans="1:1" ht="14.4">
      <c r="A352" s="41"/>
    </row>
    <row r="353" spans="1:1" ht="14.4">
      <c r="A353" s="41"/>
    </row>
    <row r="354" spans="1:1" ht="14.4">
      <c r="A354" s="41"/>
    </row>
    <row r="355" spans="1:1" ht="14.4">
      <c r="A355" s="41"/>
    </row>
    <row r="356" spans="1:1" ht="14.4">
      <c r="A356" s="41"/>
    </row>
    <row r="357" spans="1:1" ht="14.4">
      <c r="A357" s="41"/>
    </row>
    <row r="358" spans="1:1" ht="14.4">
      <c r="A358" s="41"/>
    </row>
    <row r="359" spans="1:1" ht="14.4">
      <c r="A359" s="41"/>
    </row>
    <row r="360" spans="1:1" ht="14.4">
      <c r="A360" s="41"/>
    </row>
    <row r="361" spans="1:1" ht="14.4">
      <c r="A361" s="41"/>
    </row>
    <row r="362" spans="1:1" ht="14.4">
      <c r="A362" s="41"/>
    </row>
    <row r="363" spans="1:1" ht="14.4">
      <c r="A363" s="41"/>
    </row>
    <row r="364" spans="1:1" ht="14.4">
      <c r="A364" s="41"/>
    </row>
    <row r="365" spans="1:1" ht="14.4">
      <c r="A365" s="41"/>
    </row>
    <row r="366" spans="1:1" ht="14.4">
      <c r="A366" s="41"/>
    </row>
    <row r="367" spans="1:1" ht="14.4">
      <c r="A367" s="41"/>
    </row>
    <row r="368" spans="1:1" ht="14.4">
      <c r="A368" s="41"/>
    </row>
    <row r="369" spans="1:1" ht="14.4">
      <c r="A369" s="41"/>
    </row>
    <row r="370" spans="1:1" ht="14.4">
      <c r="A370" s="41"/>
    </row>
    <row r="371" spans="1:1" ht="14.4">
      <c r="A371" s="41"/>
    </row>
    <row r="372" spans="1:1" ht="14.4">
      <c r="A372" s="41"/>
    </row>
    <row r="373" spans="1:1" ht="14.4">
      <c r="A373" s="41"/>
    </row>
    <row r="374" spans="1:1" ht="14.4">
      <c r="A374" s="41"/>
    </row>
    <row r="375" spans="1:1" ht="14.4">
      <c r="A375" s="41"/>
    </row>
    <row r="376" spans="1:1" ht="14.4">
      <c r="A376" s="41"/>
    </row>
    <row r="377" spans="1:1" ht="14.4">
      <c r="A377" s="41"/>
    </row>
    <row r="378" spans="1:1" ht="14.4">
      <c r="A378" s="41"/>
    </row>
    <row r="379" spans="1:1" ht="14.4">
      <c r="A379" s="41"/>
    </row>
    <row r="380" spans="1:1" ht="14.4">
      <c r="A380" s="41"/>
    </row>
    <row r="381" spans="1:1" ht="14.4">
      <c r="A381" s="41"/>
    </row>
    <row r="382" spans="1:1" ht="14.4">
      <c r="A382" s="41"/>
    </row>
    <row r="383" spans="1:1" ht="14.4">
      <c r="A383" s="41"/>
    </row>
    <row r="384" spans="1:1" ht="14.4">
      <c r="A384" s="41"/>
    </row>
    <row r="385" spans="1:1" ht="14.4">
      <c r="A385" s="41"/>
    </row>
    <row r="386" spans="1:1" ht="14.4">
      <c r="A386" s="41"/>
    </row>
    <row r="387" spans="1:1" ht="14.4">
      <c r="A387" s="41"/>
    </row>
    <row r="388" spans="1:1" ht="14.4">
      <c r="A388" s="41"/>
    </row>
    <row r="389" spans="1:1" ht="14.4">
      <c r="A389" s="41"/>
    </row>
    <row r="390" spans="1:1" ht="14.4">
      <c r="A390" s="41"/>
    </row>
    <row r="391" spans="1:1" ht="14.4">
      <c r="A391" s="41"/>
    </row>
    <row r="392" spans="1:1" ht="14.4">
      <c r="A392" s="41"/>
    </row>
    <row r="393" spans="1:1" ht="14.4">
      <c r="A393" s="41"/>
    </row>
    <row r="394" spans="1:1" ht="14.4">
      <c r="A394" s="41"/>
    </row>
    <row r="395" spans="1:1" ht="14.4">
      <c r="A395" s="41"/>
    </row>
    <row r="396" spans="1:1" ht="14.4">
      <c r="A396" s="41"/>
    </row>
    <row r="397" spans="1:1" ht="14.4">
      <c r="A397" s="41"/>
    </row>
    <row r="398" spans="1:1" ht="14.4">
      <c r="A398" s="41"/>
    </row>
    <row r="399" spans="1:1" ht="14.4">
      <c r="A399" s="41"/>
    </row>
    <row r="400" spans="1:1" ht="14.4">
      <c r="A400" s="41"/>
    </row>
    <row r="401" spans="1:1" ht="14.4">
      <c r="A401" s="41"/>
    </row>
    <row r="402" spans="1:1" ht="14.4">
      <c r="A402" s="41"/>
    </row>
    <row r="403" spans="1:1" ht="14.4">
      <c r="A403" s="41"/>
    </row>
    <row r="404" spans="1:1" ht="14.4">
      <c r="A404" s="41"/>
    </row>
    <row r="405" spans="1:1" ht="14.4">
      <c r="A405" s="41"/>
    </row>
    <row r="406" spans="1:1" ht="14.4">
      <c r="A406" s="41"/>
    </row>
    <row r="407" spans="1:1" ht="14.4">
      <c r="A407" s="41"/>
    </row>
    <row r="408" spans="1:1" ht="14.4">
      <c r="A408" s="41"/>
    </row>
    <row r="409" spans="1:1" ht="14.4">
      <c r="A409" s="41"/>
    </row>
    <row r="410" spans="1:1" ht="14.4">
      <c r="A410" s="41"/>
    </row>
    <row r="411" spans="1:1" ht="14.4">
      <c r="A411" s="41"/>
    </row>
    <row r="412" spans="1:1" ht="14.4">
      <c r="A412" s="41"/>
    </row>
    <row r="413" spans="1:1" ht="14.4">
      <c r="A413" s="41"/>
    </row>
    <row r="414" spans="1:1" ht="14.4">
      <c r="A414" s="41"/>
    </row>
    <row r="415" spans="1:1" ht="14.4">
      <c r="A415" s="41"/>
    </row>
    <row r="416" spans="1:1" ht="14.4">
      <c r="A416" s="41"/>
    </row>
    <row r="417" spans="1:1" ht="14.4">
      <c r="A417" s="41"/>
    </row>
    <row r="418" spans="1:1" ht="14.4">
      <c r="A418" s="41"/>
    </row>
    <row r="419" spans="1:1" ht="14.4">
      <c r="A419" s="41"/>
    </row>
    <row r="420" spans="1:1" ht="14.4">
      <c r="A420" s="41"/>
    </row>
    <row r="421" spans="1:1" ht="14.4">
      <c r="A421" s="41"/>
    </row>
    <row r="422" spans="1:1" ht="14.4">
      <c r="A422" s="41"/>
    </row>
    <row r="423" spans="1:1" ht="14.4">
      <c r="A423" s="41"/>
    </row>
    <row r="424" spans="1:1" ht="14.4">
      <c r="A424" s="41"/>
    </row>
    <row r="425" spans="1:1" ht="14.4">
      <c r="A425" s="41"/>
    </row>
    <row r="426" spans="1:1" ht="14.4">
      <c r="A426" s="41"/>
    </row>
    <row r="427" spans="1:1" ht="14.4">
      <c r="A427" s="41"/>
    </row>
    <row r="428" spans="1:1" ht="14.4">
      <c r="A428" s="41"/>
    </row>
    <row r="429" spans="1:1" ht="14.4">
      <c r="A429" s="41"/>
    </row>
    <row r="430" spans="1:1" ht="14.4">
      <c r="A430" s="41"/>
    </row>
    <row r="431" spans="1:1" ht="14.4">
      <c r="A431" s="41"/>
    </row>
    <row r="432" spans="1:1" ht="14.4">
      <c r="A432" s="41"/>
    </row>
    <row r="433" spans="1:1" ht="14.4">
      <c r="A433" s="41"/>
    </row>
    <row r="434" spans="1:1" ht="14.4">
      <c r="A434" s="41"/>
    </row>
    <row r="435" spans="1:1" ht="14.4">
      <c r="A435" s="41"/>
    </row>
    <row r="436" spans="1:1" ht="14.4">
      <c r="A436" s="41"/>
    </row>
    <row r="437" spans="1:1" ht="14.4">
      <c r="A437" s="41"/>
    </row>
    <row r="438" spans="1:1" ht="14.4">
      <c r="A438" s="41"/>
    </row>
    <row r="439" spans="1:1" ht="14.4">
      <c r="A439" s="41"/>
    </row>
    <row r="440" spans="1:1" ht="14.4">
      <c r="A440" s="41"/>
    </row>
    <row r="441" spans="1:1" ht="14.4">
      <c r="A441" s="41"/>
    </row>
    <row r="442" spans="1:1" ht="14.4">
      <c r="A442" s="41"/>
    </row>
    <row r="443" spans="1:1" ht="14.4">
      <c r="A443" s="41"/>
    </row>
    <row r="444" spans="1:1" ht="14.4">
      <c r="A444" s="41"/>
    </row>
    <row r="445" spans="1:1" ht="14.4">
      <c r="A445" s="41"/>
    </row>
    <row r="446" spans="1:1" ht="14.4">
      <c r="A446" s="41"/>
    </row>
    <row r="447" spans="1:1" ht="14.4">
      <c r="A447" s="41"/>
    </row>
    <row r="448" spans="1:1" ht="14.4">
      <c r="A448" s="41"/>
    </row>
    <row r="449" spans="1:1" ht="14.4">
      <c r="A449" s="41"/>
    </row>
    <row r="450" spans="1:1" ht="14.4">
      <c r="A450" s="41"/>
    </row>
    <row r="451" spans="1:1" ht="14.4">
      <c r="A451" s="41"/>
    </row>
    <row r="452" spans="1:1" ht="14.4">
      <c r="A452" s="41"/>
    </row>
    <row r="453" spans="1:1" ht="14.4">
      <c r="A453" s="41"/>
    </row>
    <row r="454" spans="1:1" ht="14.4">
      <c r="A454" s="41"/>
    </row>
    <row r="455" spans="1:1" ht="14.4">
      <c r="A455" s="41"/>
    </row>
    <row r="456" spans="1:1" ht="14.4">
      <c r="A456" s="41"/>
    </row>
    <row r="457" spans="1:1" ht="14.4">
      <c r="A457" s="41"/>
    </row>
    <row r="458" spans="1:1" ht="14.4">
      <c r="A458" s="41"/>
    </row>
    <row r="459" spans="1:1" ht="14.4">
      <c r="A459" s="41"/>
    </row>
    <row r="460" spans="1:1" ht="14.4">
      <c r="A460" s="41"/>
    </row>
    <row r="461" spans="1:1" ht="14.4">
      <c r="A461" s="41"/>
    </row>
    <row r="462" spans="1:1" ht="14.4">
      <c r="A462" s="41"/>
    </row>
    <row r="463" spans="1:1" ht="14.4">
      <c r="A463" s="41"/>
    </row>
    <row r="464" spans="1:1" ht="14.4">
      <c r="A464" s="41"/>
    </row>
    <row r="465" spans="1:1" ht="14.4">
      <c r="A465" s="41"/>
    </row>
    <row r="466" spans="1:1" ht="14.4">
      <c r="A466" s="41"/>
    </row>
    <row r="467" spans="1:1" ht="14.4">
      <c r="A467" s="41"/>
    </row>
    <row r="468" spans="1:1" ht="14.4">
      <c r="A468" s="41"/>
    </row>
    <row r="469" spans="1:1" ht="14.4">
      <c r="A469" s="41"/>
    </row>
    <row r="470" spans="1:1" ht="14.4">
      <c r="A470" s="41"/>
    </row>
    <row r="471" spans="1:1" ht="14.4">
      <c r="A471" s="41"/>
    </row>
    <row r="472" spans="1:1" ht="14.4">
      <c r="A472" s="41"/>
    </row>
    <row r="473" spans="1:1" ht="14.4">
      <c r="A473" s="41"/>
    </row>
    <row r="474" spans="1:1" ht="14.4">
      <c r="A474" s="41"/>
    </row>
    <row r="475" spans="1:1" ht="14.4">
      <c r="A475" s="41"/>
    </row>
    <row r="476" spans="1:1" ht="14.4">
      <c r="A476" s="41"/>
    </row>
    <row r="477" spans="1:1" ht="14.4">
      <c r="A477" s="41"/>
    </row>
    <row r="478" spans="1:1" ht="14.4">
      <c r="A478" s="41"/>
    </row>
    <row r="479" spans="1:1" ht="14.4">
      <c r="A479" s="41"/>
    </row>
    <row r="480" spans="1:1" ht="14.4">
      <c r="A480" s="41"/>
    </row>
    <row r="481" spans="1:1" ht="14.4">
      <c r="A481" s="41"/>
    </row>
    <row r="482" spans="1:1" ht="14.4">
      <c r="A482" s="41"/>
    </row>
    <row r="483" spans="1:1" ht="14.4">
      <c r="A483" s="41"/>
    </row>
    <row r="484" spans="1:1" ht="14.4">
      <c r="A484" s="41"/>
    </row>
    <row r="485" spans="1:1" ht="14.4">
      <c r="A485" s="41"/>
    </row>
    <row r="486" spans="1:1" ht="14.4">
      <c r="A486" s="41"/>
    </row>
    <row r="487" spans="1:1" ht="14.4">
      <c r="A487" s="41"/>
    </row>
    <row r="488" spans="1:1" ht="14.4">
      <c r="A488" s="41"/>
    </row>
    <row r="489" spans="1:1" ht="14.4">
      <c r="A489" s="41"/>
    </row>
    <row r="490" spans="1:1" ht="14.4">
      <c r="A490" s="41"/>
    </row>
    <row r="491" spans="1:1" ht="14.4">
      <c r="A491" s="41"/>
    </row>
    <row r="492" spans="1:1" ht="14.4">
      <c r="A492" s="41"/>
    </row>
    <row r="493" spans="1:1" ht="14.4">
      <c r="A493" s="41"/>
    </row>
    <row r="494" spans="1:1" ht="14.4">
      <c r="A494" s="41"/>
    </row>
    <row r="495" spans="1:1" ht="14.4">
      <c r="A495" s="41"/>
    </row>
    <row r="496" spans="1:1" ht="14.4">
      <c r="A496" s="41"/>
    </row>
    <row r="497" spans="1:1" ht="14.4">
      <c r="A497" s="41"/>
    </row>
    <row r="498" spans="1:1" ht="14.4">
      <c r="A498" s="41"/>
    </row>
    <row r="499" spans="1:1" ht="14.4">
      <c r="A499" s="41"/>
    </row>
    <row r="500" spans="1:1" ht="14.4">
      <c r="A500" s="41"/>
    </row>
    <row r="501" spans="1:1" ht="14.4">
      <c r="A501" s="41"/>
    </row>
    <row r="502" spans="1:1" ht="14.4">
      <c r="A502" s="41"/>
    </row>
    <row r="503" spans="1:1" ht="14.4">
      <c r="A503" s="41"/>
    </row>
    <row r="504" spans="1:1" ht="14.4">
      <c r="A504" s="41"/>
    </row>
    <row r="505" spans="1:1" ht="14.4">
      <c r="A505" s="41"/>
    </row>
    <row r="506" spans="1:1" ht="14.4">
      <c r="A506" s="41"/>
    </row>
    <row r="507" spans="1:1" ht="14.4">
      <c r="A507" s="41"/>
    </row>
    <row r="508" spans="1:1" ht="14.4">
      <c r="A508" s="41"/>
    </row>
    <row r="509" spans="1:1" ht="14.4">
      <c r="A509" s="41"/>
    </row>
    <row r="510" spans="1:1" ht="14.4">
      <c r="A510" s="41"/>
    </row>
    <row r="511" spans="1:1" ht="14.4">
      <c r="A511" s="41"/>
    </row>
    <row r="512" spans="1:1" ht="14.4">
      <c r="A512" s="41"/>
    </row>
    <row r="513" spans="1:1" ht="14.4">
      <c r="A513" s="41"/>
    </row>
    <row r="514" spans="1:1" ht="14.4">
      <c r="A514" s="41"/>
    </row>
    <row r="515" spans="1:1" ht="14.4">
      <c r="A515" s="41"/>
    </row>
    <row r="516" spans="1:1" ht="14.4">
      <c r="A516" s="41"/>
    </row>
    <row r="517" spans="1:1" ht="14.4">
      <c r="A517" s="41"/>
    </row>
    <row r="518" spans="1:1" ht="14.4">
      <c r="A518" s="41"/>
    </row>
    <row r="519" spans="1:1" ht="14.4">
      <c r="A519" s="41"/>
    </row>
    <row r="520" spans="1:1" ht="14.4">
      <c r="A520" s="41"/>
    </row>
    <row r="521" spans="1:1" ht="14.4">
      <c r="A521" s="41"/>
    </row>
    <row r="522" spans="1:1" ht="14.4">
      <c r="A522" s="41"/>
    </row>
    <row r="523" spans="1:1" ht="14.4">
      <c r="A523" s="41"/>
    </row>
    <row r="524" spans="1:1" ht="14.4">
      <c r="A524" s="41"/>
    </row>
    <row r="525" spans="1:1" ht="14.4">
      <c r="A525" s="41"/>
    </row>
    <row r="526" spans="1:1" ht="14.4">
      <c r="A526" s="41"/>
    </row>
    <row r="527" spans="1:1" ht="14.4">
      <c r="A527" s="41"/>
    </row>
    <row r="528" spans="1:1" ht="14.4">
      <c r="A528" s="41"/>
    </row>
    <row r="529" spans="1:1" ht="14.4">
      <c r="A529" s="41"/>
    </row>
    <row r="530" spans="1:1" ht="14.4">
      <c r="A530" s="41"/>
    </row>
    <row r="531" spans="1:1" ht="14.4">
      <c r="A531" s="41"/>
    </row>
    <row r="532" spans="1:1" ht="14.4">
      <c r="A532" s="41"/>
    </row>
    <row r="533" spans="1:1" ht="14.4">
      <c r="A533" s="41"/>
    </row>
    <row r="534" spans="1:1" ht="14.4">
      <c r="A534" s="41"/>
    </row>
    <row r="535" spans="1:1" ht="14.4">
      <c r="A535" s="41"/>
    </row>
    <row r="536" spans="1:1" ht="14.4">
      <c r="A536" s="41"/>
    </row>
    <row r="537" spans="1:1" ht="14.4">
      <c r="A537" s="41"/>
    </row>
    <row r="538" spans="1:1" ht="14.4">
      <c r="A538" s="41"/>
    </row>
    <row r="539" spans="1:1" ht="14.4">
      <c r="A539" s="41"/>
    </row>
    <row r="540" spans="1:1" ht="14.4">
      <c r="A540" s="41"/>
    </row>
    <row r="541" spans="1:1" ht="14.4">
      <c r="A541" s="41"/>
    </row>
    <row r="542" spans="1:1" ht="14.4">
      <c r="A542" s="41"/>
    </row>
    <row r="543" spans="1:1" ht="14.4">
      <c r="A543" s="41"/>
    </row>
    <row r="544" spans="1:1" ht="14.4">
      <c r="A544" s="41"/>
    </row>
    <row r="545" spans="1:1" ht="14.4">
      <c r="A545" s="41"/>
    </row>
    <row r="546" spans="1:1" ht="14.4">
      <c r="A546" s="41"/>
    </row>
    <row r="547" spans="1:1" ht="14.4">
      <c r="A547" s="41"/>
    </row>
    <row r="548" spans="1:1" ht="14.4">
      <c r="A548" s="41"/>
    </row>
    <row r="549" spans="1:1" ht="14.4">
      <c r="A549" s="41"/>
    </row>
    <row r="550" spans="1:1" ht="14.4">
      <c r="A550" s="41"/>
    </row>
    <row r="551" spans="1:1" ht="14.4">
      <c r="A551" s="41"/>
    </row>
    <row r="552" spans="1:1" ht="14.4">
      <c r="A552" s="41"/>
    </row>
    <row r="553" spans="1:1" ht="14.4">
      <c r="A553" s="41"/>
    </row>
    <row r="554" spans="1:1" ht="14.4">
      <c r="A554" s="41"/>
    </row>
    <row r="555" spans="1:1" ht="14.4">
      <c r="A555" s="41"/>
    </row>
    <row r="556" spans="1:1" ht="14.4">
      <c r="A556" s="41"/>
    </row>
    <row r="557" spans="1:1" ht="14.4">
      <c r="A557" s="41"/>
    </row>
    <row r="558" spans="1:1" ht="14.4">
      <c r="A558" s="41"/>
    </row>
    <row r="559" spans="1:1" ht="14.4">
      <c r="A559" s="41"/>
    </row>
    <row r="560" spans="1:1" ht="14.4">
      <c r="A560" s="41"/>
    </row>
    <row r="561" spans="1:1" ht="14.4">
      <c r="A561" s="41"/>
    </row>
    <row r="562" spans="1:1" ht="14.4">
      <c r="A562" s="41"/>
    </row>
    <row r="563" spans="1:1" ht="14.4">
      <c r="A563" s="41"/>
    </row>
    <row r="564" spans="1:1" ht="14.4">
      <c r="A564" s="41"/>
    </row>
    <row r="565" spans="1:1" ht="14.4">
      <c r="A565" s="41"/>
    </row>
    <row r="566" spans="1:1" ht="14.4">
      <c r="A566" s="41"/>
    </row>
    <row r="567" spans="1:1" ht="14.4">
      <c r="A567" s="41"/>
    </row>
    <row r="568" spans="1:1" ht="14.4">
      <c r="A568" s="41"/>
    </row>
    <row r="569" spans="1:1" ht="14.4">
      <c r="A569" s="41"/>
    </row>
    <row r="570" spans="1:1" ht="14.4">
      <c r="A570" s="41"/>
    </row>
    <row r="571" spans="1:1" ht="14.4">
      <c r="A571" s="41"/>
    </row>
    <row r="572" spans="1:1" ht="14.4">
      <c r="A572" s="41"/>
    </row>
    <row r="573" spans="1:1" ht="14.4">
      <c r="A573" s="41"/>
    </row>
    <row r="574" spans="1:1" ht="14.4">
      <c r="A574" s="41"/>
    </row>
    <row r="575" spans="1:1" ht="14.4">
      <c r="A575" s="41"/>
    </row>
    <row r="576" spans="1:1" ht="14.4">
      <c r="A576" s="41"/>
    </row>
    <row r="577" spans="1:1" ht="14.4">
      <c r="A577" s="41"/>
    </row>
    <row r="578" spans="1:1" ht="14.4">
      <c r="A578" s="41"/>
    </row>
    <row r="579" spans="1:1" ht="14.4">
      <c r="A579" s="41"/>
    </row>
    <row r="580" spans="1:1" ht="14.4">
      <c r="A580" s="41"/>
    </row>
    <row r="581" spans="1:1" ht="14.4">
      <c r="A581" s="41"/>
    </row>
    <row r="582" spans="1:1" ht="14.4">
      <c r="A582" s="41"/>
    </row>
    <row r="583" spans="1:1" ht="14.4">
      <c r="A583" s="41"/>
    </row>
    <row r="584" spans="1:1" ht="14.4">
      <c r="A584" s="41"/>
    </row>
    <row r="585" spans="1:1" ht="14.4">
      <c r="A585" s="41"/>
    </row>
    <row r="586" spans="1:1" ht="14.4">
      <c r="A586" s="41"/>
    </row>
    <row r="587" spans="1:1" ht="14.4">
      <c r="A587" s="41"/>
    </row>
    <row r="588" spans="1:1" ht="14.4">
      <c r="A588" s="41"/>
    </row>
    <row r="589" spans="1:1" ht="14.4">
      <c r="A589" s="41"/>
    </row>
    <row r="590" spans="1:1" ht="14.4">
      <c r="A590" s="41"/>
    </row>
    <row r="591" spans="1:1" ht="14.4">
      <c r="A591" s="41"/>
    </row>
    <row r="592" spans="1:1" ht="14.4">
      <c r="A592" s="41"/>
    </row>
    <row r="593" spans="1:1" ht="14.4">
      <c r="A593" s="41"/>
    </row>
    <row r="594" spans="1:1" ht="14.4">
      <c r="A594" s="41"/>
    </row>
    <row r="595" spans="1:1" ht="14.4">
      <c r="A595" s="41"/>
    </row>
    <row r="596" spans="1:1" ht="14.4">
      <c r="A596" s="41"/>
    </row>
    <row r="597" spans="1:1" ht="14.4">
      <c r="A597" s="41"/>
    </row>
    <row r="598" spans="1:1" ht="14.4">
      <c r="A598" s="41"/>
    </row>
    <row r="599" spans="1:1" ht="14.4">
      <c r="A599" s="41"/>
    </row>
    <row r="600" spans="1:1" ht="14.4">
      <c r="A600" s="41"/>
    </row>
    <row r="601" spans="1:1" ht="14.4">
      <c r="A601" s="41"/>
    </row>
    <row r="602" spans="1:1" ht="14.4">
      <c r="A602" s="41"/>
    </row>
    <row r="603" spans="1:1" ht="14.4">
      <c r="A603" s="41"/>
    </row>
    <row r="604" spans="1:1" ht="14.4">
      <c r="A604" s="41"/>
    </row>
    <row r="605" spans="1:1" ht="14.4">
      <c r="A605" s="41"/>
    </row>
    <row r="606" spans="1:1" ht="14.4">
      <c r="A606" s="41"/>
    </row>
    <row r="607" spans="1:1" ht="14.4">
      <c r="A607" s="41"/>
    </row>
    <row r="608" spans="1:1" ht="14.4">
      <c r="A608" s="41"/>
    </row>
    <row r="609" spans="1:1" ht="14.4">
      <c r="A609" s="41"/>
    </row>
    <row r="610" spans="1:1" ht="14.4">
      <c r="A610" s="41"/>
    </row>
    <row r="611" spans="1:1" ht="14.4">
      <c r="A611" s="41"/>
    </row>
    <row r="612" spans="1:1" ht="14.4">
      <c r="A612" s="41"/>
    </row>
    <row r="613" spans="1:1" ht="14.4">
      <c r="A613" s="41"/>
    </row>
    <row r="614" spans="1:1" ht="14.4">
      <c r="A614" s="41"/>
    </row>
    <row r="615" spans="1:1" ht="14.4">
      <c r="A615" s="41"/>
    </row>
    <row r="616" spans="1:1" ht="14.4">
      <c r="A616" s="41"/>
    </row>
    <row r="617" spans="1:1" ht="14.4">
      <c r="A617" s="41"/>
    </row>
    <row r="618" spans="1:1" ht="14.4">
      <c r="A618" s="41"/>
    </row>
    <row r="619" spans="1:1" ht="14.4">
      <c r="A619" s="41"/>
    </row>
    <row r="620" spans="1:1" ht="14.4">
      <c r="A620" s="41"/>
    </row>
    <row r="621" spans="1:1" ht="14.4">
      <c r="A621" s="41"/>
    </row>
    <row r="622" spans="1:1" ht="14.4">
      <c r="A622" s="41"/>
    </row>
    <row r="623" spans="1:1" ht="14.4">
      <c r="A623" s="41"/>
    </row>
    <row r="624" spans="1:1" ht="14.4">
      <c r="A624" s="41"/>
    </row>
    <row r="625" spans="1:1" ht="14.4">
      <c r="A625" s="41"/>
    </row>
    <row r="626" spans="1:1" ht="14.4">
      <c r="A626" s="41"/>
    </row>
    <row r="627" spans="1:1" ht="14.4">
      <c r="A627" s="41"/>
    </row>
    <row r="628" spans="1:1" ht="14.4">
      <c r="A628" s="41"/>
    </row>
    <row r="629" spans="1:1" ht="14.4">
      <c r="A629" s="41"/>
    </row>
    <row r="630" spans="1:1" ht="14.4">
      <c r="A630" s="41"/>
    </row>
    <row r="631" spans="1:1" ht="14.4">
      <c r="A631" s="41"/>
    </row>
    <row r="632" spans="1:1" ht="14.4">
      <c r="A632" s="41"/>
    </row>
    <row r="633" spans="1:1" ht="14.4">
      <c r="A633" s="41"/>
    </row>
    <row r="634" spans="1:1" ht="14.4">
      <c r="A634" s="41"/>
    </row>
    <row r="635" spans="1:1" ht="14.4">
      <c r="A635" s="41"/>
    </row>
    <row r="636" spans="1:1" ht="14.4">
      <c r="A636" s="41"/>
    </row>
    <row r="637" spans="1:1" ht="14.4">
      <c r="A637" s="41"/>
    </row>
    <row r="638" spans="1:1" ht="14.4">
      <c r="A638" s="41"/>
    </row>
    <row r="639" spans="1:1" ht="14.4">
      <c r="A639" s="41"/>
    </row>
    <row r="640" spans="1:1" ht="14.4">
      <c r="A640" s="41"/>
    </row>
    <row r="641" spans="1:1" ht="14.4">
      <c r="A641" s="41"/>
    </row>
    <row r="642" spans="1:1" ht="14.4">
      <c r="A642" s="41"/>
    </row>
    <row r="643" spans="1:1" ht="14.4">
      <c r="A643" s="41"/>
    </row>
    <row r="644" spans="1:1" ht="14.4">
      <c r="A644" s="41"/>
    </row>
    <row r="645" spans="1:1" ht="14.4">
      <c r="A645" s="41"/>
    </row>
    <row r="646" spans="1:1" ht="14.4">
      <c r="A646" s="41"/>
    </row>
    <row r="647" spans="1:1" ht="14.4">
      <c r="A647" s="41"/>
    </row>
    <row r="648" spans="1:1" ht="14.4">
      <c r="A648" s="41"/>
    </row>
    <row r="649" spans="1:1" ht="14.4">
      <c r="A649" s="41"/>
    </row>
    <row r="650" spans="1:1" ht="14.4">
      <c r="A650" s="41"/>
    </row>
    <row r="651" spans="1:1" ht="14.4">
      <c r="A651" s="41"/>
    </row>
    <row r="652" spans="1:1" ht="14.4">
      <c r="A652" s="41"/>
    </row>
    <row r="653" spans="1:1" ht="14.4">
      <c r="A653" s="41"/>
    </row>
    <row r="654" spans="1:1" ht="14.4">
      <c r="A654" s="41"/>
    </row>
    <row r="655" spans="1:1" ht="14.4">
      <c r="A655" s="41"/>
    </row>
    <row r="656" spans="1:1" ht="14.4">
      <c r="A656" s="41"/>
    </row>
    <row r="657" spans="1:1" ht="14.4">
      <c r="A657" s="41"/>
    </row>
    <row r="658" spans="1:1" ht="14.4">
      <c r="A658" s="41"/>
    </row>
    <row r="659" spans="1:1" ht="14.4">
      <c r="A659" s="41"/>
    </row>
    <row r="660" spans="1:1" ht="14.4">
      <c r="A660" s="41"/>
    </row>
    <row r="661" spans="1:1" ht="14.4">
      <c r="A661" s="41"/>
    </row>
    <row r="662" spans="1:1" ht="14.4">
      <c r="A662" s="41"/>
    </row>
    <row r="663" spans="1:1" ht="14.4">
      <c r="A663" s="41"/>
    </row>
    <row r="664" spans="1:1" ht="14.4">
      <c r="A664" s="41"/>
    </row>
    <row r="665" spans="1:1" ht="14.4">
      <c r="A665" s="41"/>
    </row>
    <row r="666" spans="1:1" ht="14.4">
      <c r="A666" s="41"/>
    </row>
    <row r="667" spans="1:1" ht="14.4">
      <c r="A667" s="41"/>
    </row>
    <row r="668" spans="1:1" ht="14.4">
      <c r="A668" s="41"/>
    </row>
    <row r="669" spans="1:1" ht="14.4">
      <c r="A669" s="41"/>
    </row>
    <row r="670" spans="1:1" ht="14.4">
      <c r="A670" s="41"/>
    </row>
    <row r="671" spans="1:1" ht="14.4">
      <c r="A671" s="41"/>
    </row>
    <row r="672" spans="1:1" ht="14.4">
      <c r="A672" s="41"/>
    </row>
    <row r="673" spans="1:1" ht="14.4">
      <c r="A673" s="41"/>
    </row>
    <row r="674" spans="1:1" ht="14.4">
      <c r="A674" s="41"/>
    </row>
    <row r="675" spans="1:1" ht="14.4">
      <c r="A675" s="41"/>
    </row>
    <row r="676" spans="1:1" ht="14.4">
      <c r="A676" s="41"/>
    </row>
    <row r="677" spans="1:1" ht="14.4">
      <c r="A677" s="41"/>
    </row>
    <row r="678" spans="1:1" ht="14.4">
      <c r="A678" s="41"/>
    </row>
    <row r="679" spans="1:1" ht="14.4">
      <c r="A679" s="41"/>
    </row>
    <row r="680" spans="1:1" ht="14.4">
      <c r="A680" s="41"/>
    </row>
    <row r="681" spans="1:1" ht="14.4">
      <c r="A681" s="41"/>
    </row>
    <row r="682" spans="1:1" ht="14.4">
      <c r="A682" s="41"/>
    </row>
    <row r="683" spans="1:1" ht="14.4">
      <c r="A683" s="41"/>
    </row>
    <row r="684" spans="1:1" ht="14.4">
      <c r="A684" s="41"/>
    </row>
    <row r="685" spans="1:1" ht="14.4">
      <c r="A685" s="41"/>
    </row>
    <row r="686" spans="1:1" ht="14.4">
      <c r="A686" s="41"/>
    </row>
    <row r="687" spans="1:1" ht="14.4">
      <c r="A687" s="41"/>
    </row>
    <row r="688" spans="1:1" ht="14.4">
      <c r="A688" s="41"/>
    </row>
    <row r="689" spans="1:1" ht="14.4">
      <c r="A689" s="41"/>
    </row>
    <row r="690" spans="1:1" ht="14.4">
      <c r="A690" s="41"/>
    </row>
    <row r="691" spans="1:1" ht="14.4">
      <c r="A691" s="41"/>
    </row>
    <row r="692" spans="1:1" ht="14.4">
      <c r="A692" s="41"/>
    </row>
    <row r="693" spans="1:1" ht="14.4">
      <c r="A693" s="41"/>
    </row>
    <row r="694" spans="1:1" ht="14.4">
      <c r="A694" s="41"/>
    </row>
    <row r="695" spans="1:1" ht="14.4">
      <c r="A695" s="41"/>
    </row>
    <row r="696" spans="1:1" ht="14.4">
      <c r="A696" s="41"/>
    </row>
    <row r="697" spans="1:1" ht="14.4">
      <c r="A697" s="41"/>
    </row>
    <row r="698" spans="1:1" ht="14.4">
      <c r="A698" s="41"/>
    </row>
    <row r="699" spans="1:1" ht="14.4">
      <c r="A699" s="41"/>
    </row>
    <row r="700" spans="1:1" ht="14.4">
      <c r="A700" s="41"/>
    </row>
    <row r="701" spans="1:1" ht="14.4">
      <c r="A701" s="41"/>
    </row>
    <row r="702" spans="1:1" ht="14.4">
      <c r="A702" s="41"/>
    </row>
    <row r="703" spans="1:1" ht="14.4">
      <c r="A703" s="41"/>
    </row>
    <row r="704" spans="1:1" ht="14.4">
      <c r="A704" s="41"/>
    </row>
    <row r="705" spans="1:1" ht="14.4">
      <c r="A705" s="41"/>
    </row>
    <row r="706" spans="1:1" ht="14.4">
      <c r="A706" s="41"/>
    </row>
    <row r="707" spans="1:1" ht="14.4">
      <c r="A707" s="41"/>
    </row>
    <row r="708" spans="1:1" ht="14.4">
      <c r="A708" s="41"/>
    </row>
    <row r="709" spans="1:1" ht="14.4">
      <c r="A709" s="41"/>
    </row>
    <row r="710" spans="1:1" ht="14.4">
      <c r="A710" s="41"/>
    </row>
    <row r="711" spans="1:1" ht="14.4">
      <c r="A711" s="41"/>
    </row>
    <row r="712" spans="1:1" ht="14.4">
      <c r="A712" s="41"/>
    </row>
    <row r="713" spans="1:1" ht="14.4">
      <c r="A713" s="41"/>
    </row>
    <row r="714" spans="1:1" ht="14.4">
      <c r="A714" s="41"/>
    </row>
    <row r="715" spans="1:1" ht="14.4">
      <c r="A715" s="41"/>
    </row>
    <row r="716" spans="1:1" ht="14.4">
      <c r="A716" s="41"/>
    </row>
    <row r="717" spans="1:1" ht="14.4">
      <c r="A717" s="41"/>
    </row>
    <row r="718" spans="1:1" ht="14.4">
      <c r="A718" s="41"/>
    </row>
    <row r="719" spans="1:1" ht="14.4">
      <c r="A719" s="41"/>
    </row>
    <row r="720" spans="1:1" ht="14.4">
      <c r="A720" s="41"/>
    </row>
    <row r="721" spans="1:1" ht="14.4">
      <c r="A721" s="41"/>
    </row>
    <row r="722" spans="1:1" ht="14.4">
      <c r="A722" s="41"/>
    </row>
    <row r="723" spans="1:1" ht="14.4">
      <c r="A723" s="41"/>
    </row>
    <row r="724" spans="1:1" ht="14.4">
      <c r="A724" s="41"/>
    </row>
    <row r="725" spans="1:1" ht="14.4">
      <c r="A725" s="41"/>
    </row>
    <row r="726" spans="1:1" ht="14.4">
      <c r="A726" s="41"/>
    </row>
    <row r="727" spans="1:1" ht="14.4">
      <c r="A727" s="41"/>
    </row>
    <row r="728" spans="1:1" ht="14.4">
      <c r="A728" s="41"/>
    </row>
    <row r="729" spans="1:1" ht="14.4">
      <c r="A729" s="41"/>
    </row>
    <row r="730" spans="1:1" ht="14.4">
      <c r="A730" s="41"/>
    </row>
    <row r="731" spans="1:1" ht="14.4">
      <c r="A731" s="41"/>
    </row>
    <row r="732" spans="1:1" ht="14.4">
      <c r="A732" s="41"/>
    </row>
    <row r="733" spans="1:1" ht="14.4">
      <c r="A733" s="41"/>
    </row>
    <row r="734" spans="1:1" ht="14.4">
      <c r="A734" s="41"/>
    </row>
    <row r="735" spans="1:1" ht="14.4">
      <c r="A735" s="41"/>
    </row>
    <row r="736" spans="1:1" ht="14.4">
      <c r="A736" s="41"/>
    </row>
    <row r="737" spans="1:1" ht="14.4">
      <c r="A737" s="41"/>
    </row>
    <row r="738" spans="1:1" ht="14.4">
      <c r="A738" s="41"/>
    </row>
    <row r="739" spans="1:1" ht="14.4">
      <c r="A739" s="41"/>
    </row>
    <row r="740" spans="1:1" ht="14.4">
      <c r="A740" s="41"/>
    </row>
    <row r="741" spans="1:1" ht="14.4">
      <c r="A741" s="41"/>
    </row>
    <row r="742" spans="1:1" ht="14.4">
      <c r="A742" s="41"/>
    </row>
    <row r="743" spans="1:1" ht="14.4">
      <c r="A743" s="41"/>
    </row>
    <row r="744" spans="1:1" ht="14.4">
      <c r="A744" s="41"/>
    </row>
    <row r="745" spans="1:1" ht="14.4">
      <c r="A745" s="41"/>
    </row>
    <row r="746" spans="1:1" ht="14.4">
      <c r="A746" s="41"/>
    </row>
    <row r="747" spans="1:1" ht="14.4">
      <c r="A747" s="41"/>
    </row>
    <row r="748" spans="1:1" ht="14.4">
      <c r="A748" s="41"/>
    </row>
    <row r="749" spans="1:1" ht="14.4">
      <c r="A749" s="41"/>
    </row>
    <row r="750" spans="1:1" ht="14.4">
      <c r="A750" s="41"/>
    </row>
    <row r="751" spans="1:1" ht="14.4">
      <c r="A751" s="41"/>
    </row>
    <row r="752" spans="1:1" ht="14.4">
      <c r="A752" s="41"/>
    </row>
    <row r="753" spans="1:1" ht="14.4">
      <c r="A753" s="41"/>
    </row>
    <row r="754" spans="1:1" ht="14.4">
      <c r="A754" s="41"/>
    </row>
    <row r="755" spans="1:1" ht="14.4">
      <c r="A755" s="41"/>
    </row>
    <row r="756" spans="1:1" ht="14.4">
      <c r="A756" s="41"/>
    </row>
    <row r="757" spans="1:1" ht="14.4">
      <c r="A757" s="41"/>
    </row>
    <row r="758" spans="1:1" ht="14.4">
      <c r="A758" s="41"/>
    </row>
    <row r="759" spans="1:1" ht="14.4">
      <c r="A759" s="41"/>
    </row>
    <row r="760" spans="1:1" ht="14.4">
      <c r="A760" s="41"/>
    </row>
    <row r="761" spans="1:1" ht="14.4">
      <c r="A761" s="41"/>
    </row>
    <row r="762" spans="1:1" ht="14.4">
      <c r="A762" s="41"/>
    </row>
    <row r="763" spans="1:1" ht="14.4">
      <c r="A763" s="41"/>
    </row>
    <row r="764" spans="1:1" ht="14.4">
      <c r="A764" s="41"/>
    </row>
    <row r="765" spans="1:1" ht="14.4">
      <c r="A765" s="41"/>
    </row>
    <row r="766" spans="1:1" ht="14.4">
      <c r="A766" s="41"/>
    </row>
    <row r="767" spans="1:1" ht="14.4">
      <c r="A767" s="41"/>
    </row>
    <row r="768" spans="1:1" ht="14.4">
      <c r="A768" s="41"/>
    </row>
    <row r="769" spans="1:1" ht="14.4">
      <c r="A769" s="41"/>
    </row>
    <row r="770" spans="1:1" ht="14.4">
      <c r="A770" s="41"/>
    </row>
    <row r="771" spans="1:1" ht="14.4">
      <c r="A771" s="41"/>
    </row>
    <row r="772" spans="1:1" ht="14.4">
      <c r="A772" s="41"/>
    </row>
    <row r="773" spans="1:1" ht="14.4">
      <c r="A773" s="41"/>
    </row>
    <row r="774" spans="1:1" ht="14.4">
      <c r="A774" s="41"/>
    </row>
    <row r="775" spans="1:1" ht="14.4">
      <c r="A775" s="41"/>
    </row>
    <row r="776" spans="1:1" ht="14.4">
      <c r="A776" s="41"/>
    </row>
    <row r="777" spans="1:1" ht="14.4">
      <c r="A777" s="41"/>
    </row>
    <row r="778" spans="1:1" ht="14.4">
      <c r="A778" s="41"/>
    </row>
    <row r="779" spans="1:1" ht="14.4">
      <c r="A779" s="41"/>
    </row>
    <row r="780" spans="1:1" ht="14.4">
      <c r="A780" s="41"/>
    </row>
    <row r="781" spans="1:1" ht="14.4">
      <c r="A781" s="41"/>
    </row>
    <row r="782" spans="1:1" ht="14.4">
      <c r="A782" s="41"/>
    </row>
    <row r="783" spans="1:1" ht="14.4">
      <c r="A783" s="41"/>
    </row>
    <row r="784" spans="1:1" ht="14.4">
      <c r="A784" s="41"/>
    </row>
    <row r="785" spans="1:1" ht="14.4">
      <c r="A785" s="41"/>
    </row>
    <row r="786" spans="1:1" ht="14.4">
      <c r="A786" s="41"/>
    </row>
    <row r="787" spans="1:1" ht="14.4">
      <c r="A787" s="41"/>
    </row>
    <row r="788" spans="1:1" ht="14.4">
      <c r="A788" s="41"/>
    </row>
    <row r="789" spans="1:1" ht="14.4">
      <c r="A789" s="41"/>
    </row>
    <row r="790" spans="1:1" ht="14.4">
      <c r="A790" s="41"/>
    </row>
    <row r="791" spans="1:1" ht="14.4">
      <c r="A791" s="41"/>
    </row>
    <row r="792" spans="1:1" ht="14.4">
      <c r="A792" s="41"/>
    </row>
    <row r="793" spans="1:1" ht="14.4">
      <c r="A793" s="41"/>
    </row>
    <row r="794" spans="1:1" ht="14.4">
      <c r="A794" s="41"/>
    </row>
    <row r="795" spans="1:1" ht="14.4">
      <c r="A795" s="41"/>
    </row>
    <row r="796" spans="1:1" ht="14.4">
      <c r="A796" s="41"/>
    </row>
    <row r="797" spans="1:1" ht="14.4">
      <c r="A797" s="41"/>
    </row>
    <row r="798" spans="1:1" ht="14.4">
      <c r="A798" s="41"/>
    </row>
    <row r="799" spans="1:1" ht="14.4">
      <c r="A799" s="41"/>
    </row>
    <row r="800" spans="1:1" ht="14.4">
      <c r="A800" s="41"/>
    </row>
    <row r="801" spans="1:1" ht="14.4">
      <c r="A801" s="41"/>
    </row>
    <row r="802" spans="1:1" ht="14.4">
      <c r="A802" s="41"/>
    </row>
    <row r="803" spans="1:1" ht="14.4">
      <c r="A803" s="41"/>
    </row>
    <row r="804" spans="1:1" ht="14.4">
      <c r="A804" s="41"/>
    </row>
    <row r="805" spans="1:1" ht="14.4">
      <c r="A805" s="41"/>
    </row>
    <row r="806" spans="1:1" ht="14.4">
      <c r="A806" s="41"/>
    </row>
    <row r="807" spans="1:1" ht="14.4">
      <c r="A807" s="41"/>
    </row>
    <row r="808" spans="1:1" ht="14.4">
      <c r="A808" s="41"/>
    </row>
    <row r="809" spans="1:1" ht="14.4">
      <c r="A809" s="41"/>
    </row>
    <row r="810" spans="1:1" ht="14.4">
      <c r="A810" s="41"/>
    </row>
    <row r="811" spans="1:1" ht="14.4">
      <c r="A811" s="41"/>
    </row>
    <row r="812" spans="1:1" ht="14.4">
      <c r="A812" s="41"/>
    </row>
    <row r="813" spans="1:1" ht="14.4">
      <c r="A813" s="41"/>
    </row>
    <row r="814" spans="1:1" ht="14.4">
      <c r="A814" s="41"/>
    </row>
    <row r="815" spans="1:1" ht="14.4">
      <c r="A815" s="41"/>
    </row>
    <row r="816" spans="1:1" ht="14.4">
      <c r="A816" s="41"/>
    </row>
    <row r="817" spans="1:1" ht="14.4">
      <c r="A817" s="41"/>
    </row>
    <row r="818" spans="1:1" ht="14.4">
      <c r="A818" s="41"/>
    </row>
    <row r="819" spans="1:1" ht="14.4">
      <c r="A819" s="41"/>
    </row>
    <row r="820" spans="1:1" ht="14.4">
      <c r="A820" s="41"/>
    </row>
    <row r="821" spans="1:1" ht="14.4">
      <c r="A821" s="41"/>
    </row>
    <row r="822" spans="1:1" ht="14.4">
      <c r="A822" s="41"/>
    </row>
    <row r="823" spans="1:1" ht="14.4">
      <c r="A823" s="41"/>
    </row>
    <row r="824" spans="1:1" ht="14.4">
      <c r="A824" s="41"/>
    </row>
    <row r="825" spans="1:1" ht="14.4">
      <c r="A825" s="41"/>
    </row>
    <row r="826" spans="1:1" ht="14.4">
      <c r="A826" s="41"/>
    </row>
    <row r="827" spans="1:1" ht="14.4">
      <c r="A827" s="41"/>
    </row>
    <row r="828" spans="1:1" ht="14.4">
      <c r="A828" s="41"/>
    </row>
    <row r="829" spans="1:1" ht="14.4">
      <c r="A829" s="41"/>
    </row>
    <row r="830" spans="1:1" ht="14.4">
      <c r="A830" s="41"/>
    </row>
    <row r="831" spans="1:1" ht="14.4">
      <c r="A831" s="41"/>
    </row>
    <row r="832" spans="1:1" ht="14.4">
      <c r="A832" s="41"/>
    </row>
    <row r="833" spans="1:1" ht="14.4">
      <c r="A833" s="41"/>
    </row>
    <row r="834" spans="1:1" ht="14.4">
      <c r="A834" s="41"/>
    </row>
    <row r="835" spans="1:1" ht="14.4">
      <c r="A835" s="41"/>
    </row>
    <row r="836" spans="1:1" ht="14.4">
      <c r="A836" s="41"/>
    </row>
    <row r="837" spans="1:1" ht="14.4">
      <c r="A837" s="41"/>
    </row>
    <row r="838" spans="1:1" ht="14.4">
      <c r="A838" s="41"/>
    </row>
    <row r="839" spans="1:1" ht="14.4">
      <c r="A839" s="41"/>
    </row>
    <row r="840" spans="1:1" ht="14.4">
      <c r="A840" s="41"/>
    </row>
    <row r="841" spans="1:1" ht="14.4">
      <c r="A841" s="41"/>
    </row>
    <row r="842" spans="1:1" ht="14.4">
      <c r="A842" s="41"/>
    </row>
    <row r="843" spans="1:1" ht="14.4">
      <c r="A843" s="41"/>
    </row>
    <row r="844" spans="1:1" ht="14.4">
      <c r="A844" s="41"/>
    </row>
    <row r="845" spans="1:1" ht="14.4">
      <c r="A845" s="41"/>
    </row>
    <row r="846" spans="1:1" ht="14.4">
      <c r="A846" s="41"/>
    </row>
    <row r="847" spans="1:1" ht="14.4">
      <c r="A847" s="41"/>
    </row>
    <row r="848" spans="1:1" ht="14.4">
      <c r="A848" s="41"/>
    </row>
    <row r="849" spans="1:1" ht="14.4">
      <c r="A849" s="41"/>
    </row>
    <row r="850" spans="1:1" ht="14.4">
      <c r="A850" s="41"/>
    </row>
    <row r="851" spans="1:1" ht="14.4">
      <c r="A851" s="41"/>
    </row>
    <row r="852" spans="1:1" ht="14.4">
      <c r="A852" s="41"/>
    </row>
    <row r="853" spans="1:1" ht="14.4">
      <c r="A853" s="41"/>
    </row>
    <row r="854" spans="1:1" ht="14.4">
      <c r="A854" s="41"/>
    </row>
    <row r="855" spans="1:1" ht="14.4">
      <c r="A855" s="41"/>
    </row>
    <row r="856" spans="1:1" ht="14.4">
      <c r="A856" s="41"/>
    </row>
    <row r="857" spans="1:1" ht="14.4">
      <c r="A857" s="41"/>
    </row>
    <row r="858" spans="1:1" ht="14.4">
      <c r="A858" s="41"/>
    </row>
    <row r="859" spans="1:1" ht="14.4">
      <c r="A859" s="41"/>
    </row>
    <row r="860" spans="1:1" ht="14.4">
      <c r="A860" s="41"/>
    </row>
    <row r="861" spans="1:1" ht="14.4">
      <c r="A861" s="41"/>
    </row>
    <row r="862" spans="1:1" ht="14.4">
      <c r="A862" s="41"/>
    </row>
    <row r="863" spans="1:1" ht="14.4">
      <c r="A863" s="41"/>
    </row>
    <row r="864" spans="1:1" ht="14.4">
      <c r="A864" s="41"/>
    </row>
    <row r="865" spans="1:1" ht="14.4">
      <c r="A865" s="41"/>
    </row>
    <row r="866" spans="1:1" ht="14.4">
      <c r="A866" s="41"/>
    </row>
    <row r="867" spans="1:1" ht="14.4">
      <c r="A867" s="41"/>
    </row>
    <row r="868" spans="1:1" ht="14.4">
      <c r="A868" s="41"/>
    </row>
    <row r="869" spans="1:1" ht="14.4">
      <c r="A869" s="41"/>
    </row>
    <row r="870" spans="1:1" ht="14.4">
      <c r="A870" s="41"/>
    </row>
    <row r="871" spans="1:1" ht="14.4">
      <c r="A871" s="41"/>
    </row>
    <row r="872" spans="1:1" ht="14.4">
      <c r="A872" s="41"/>
    </row>
    <row r="873" spans="1:1" ht="14.4">
      <c r="A873" s="41"/>
    </row>
    <row r="874" spans="1:1" ht="14.4">
      <c r="A874" s="41"/>
    </row>
    <row r="875" spans="1:1" ht="14.4">
      <c r="A875" s="41"/>
    </row>
    <row r="876" spans="1:1" ht="14.4">
      <c r="A876" s="41"/>
    </row>
    <row r="877" spans="1:1" ht="14.4">
      <c r="A877" s="41"/>
    </row>
    <row r="878" spans="1:1" ht="14.4">
      <c r="A878" s="41"/>
    </row>
    <row r="879" spans="1:1" ht="14.4">
      <c r="A879" s="41"/>
    </row>
    <row r="880" spans="1:1" ht="14.4">
      <c r="A880" s="41"/>
    </row>
    <row r="881" spans="1:1" ht="14.4">
      <c r="A881" s="41"/>
    </row>
    <row r="882" spans="1:1" ht="14.4">
      <c r="A882" s="41"/>
    </row>
    <row r="883" spans="1:1" ht="14.4">
      <c r="A883" s="41"/>
    </row>
    <row r="884" spans="1:1" ht="14.4">
      <c r="A884" s="41"/>
    </row>
    <row r="885" spans="1:1" ht="14.4">
      <c r="A885" s="41"/>
    </row>
    <row r="886" spans="1:1" ht="14.4">
      <c r="A886" s="41"/>
    </row>
    <row r="887" spans="1:1" ht="14.4">
      <c r="A887" s="41"/>
    </row>
    <row r="888" spans="1:1" ht="14.4">
      <c r="A888" s="41"/>
    </row>
    <row r="889" spans="1:1" ht="14.4">
      <c r="A889" s="41"/>
    </row>
    <row r="890" spans="1:1" ht="14.4">
      <c r="A890" s="41"/>
    </row>
    <row r="891" spans="1:1" ht="14.4">
      <c r="A891" s="41"/>
    </row>
    <row r="892" spans="1:1" ht="14.4">
      <c r="A892" s="41"/>
    </row>
    <row r="893" spans="1:1" ht="14.4">
      <c r="A893" s="41"/>
    </row>
    <row r="894" spans="1:1" ht="14.4">
      <c r="A894" s="41"/>
    </row>
    <row r="895" spans="1:1" ht="14.4">
      <c r="A895" s="41"/>
    </row>
    <row r="896" spans="1:1" ht="14.4">
      <c r="A896" s="41"/>
    </row>
    <row r="897" spans="1:1" ht="14.4">
      <c r="A897" s="41"/>
    </row>
    <row r="898" spans="1:1" ht="14.4">
      <c r="A898" s="41"/>
    </row>
    <row r="899" spans="1:1" ht="14.4">
      <c r="A899" s="41"/>
    </row>
    <row r="900" spans="1:1" ht="14.4">
      <c r="A900" s="41"/>
    </row>
    <row r="901" spans="1:1" ht="14.4">
      <c r="A901" s="41"/>
    </row>
    <row r="902" spans="1:1" ht="14.4">
      <c r="A902" s="41"/>
    </row>
    <row r="903" spans="1:1" ht="14.4">
      <c r="A903" s="41"/>
    </row>
    <row r="904" spans="1:1" ht="14.4">
      <c r="A904" s="41"/>
    </row>
    <row r="905" spans="1:1" ht="14.4">
      <c r="A905" s="41"/>
    </row>
    <row r="906" spans="1:1" ht="14.4">
      <c r="A906" s="41"/>
    </row>
    <row r="907" spans="1:1" ht="14.4">
      <c r="A907" s="41"/>
    </row>
    <row r="908" spans="1:1" ht="14.4">
      <c r="A908" s="41"/>
    </row>
    <row r="909" spans="1:1" ht="14.4">
      <c r="A909" s="41"/>
    </row>
    <row r="910" spans="1:1" ht="14.4">
      <c r="A910" s="41"/>
    </row>
    <row r="911" spans="1:1" ht="14.4">
      <c r="A911" s="41"/>
    </row>
    <row r="912" spans="1:1" ht="14.4">
      <c r="A912" s="41"/>
    </row>
    <row r="913" spans="1:1" ht="14.4">
      <c r="A913" s="41"/>
    </row>
    <row r="914" spans="1:1" ht="14.4">
      <c r="A914" s="41"/>
    </row>
    <row r="915" spans="1:1" ht="14.4">
      <c r="A915" s="41"/>
    </row>
    <row r="916" spans="1:1" ht="14.4">
      <c r="A916" s="41"/>
    </row>
    <row r="917" spans="1:1" ht="14.4">
      <c r="A917" s="41"/>
    </row>
    <row r="918" spans="1:1" ht="14.4">
      <c r="A918" s="41"/>
    </row>
    <row r="919" spans="1:1" ht="14.4">
      <c r="A919" s="41"/>
    </row>
    <row r="920" spans="1:1" ht="14.4">
      <c r="A920" s="41"/>
    </row>
    <row r="921" spans="1:1" ht="14.4">
      <c r="A921" s="41"/>
    </row>
    <row r="922" spans="1:1" ht="14.4">
      <c r="A922" s="41"/>
    </row>
    <row r="923" spans="1:1" ht="14.4">
      <c r="A923" s="41"/>
    </row>
    <row r="924" spans="1:1" ht="14.4">
      <c r="A924" s="41"/>
    </row>
    <row r="925" spans="1:1" ht="14.4">
      <c r="A925" s="41"/>
    </row>
    <row r="926" spans="1:1" ht="14.4">
      <c r="A926" s="41"/>
    </row>
    <row r="927" spans="1:1" ht="14.4">
      <c r="A927" s="41"/>
    </row>
    <row r="928" spans="1:1" ht="14.4">
      <c r="A928" s="41"/>
    </row>
    <row r="929" spans="1:1" ht="14.4">
      <c r="A929" s="41"/>
    </row>
    <row r="930" spans="1:1" ht="14.4">
      <c r="A930" s="41"/>
    </row>
    <row r="931" spans="1:1" ht="14.4">
      <c r="A931" s="41"/>
    </row>
    <row r="932" spans="1:1" ht="14.4">
      <c r="A932" s="41"/>
    </row>
    <row r="933" spans="1:1" ht="14.4">
      <c r="A933" s="41"/>
    </row>
    <row r="934" spans="1:1" ht="14.4">
      <c r="A934" s="41"/>
    </row>
    <row r="935" spans="1:1" ht="14.4">
      <c r="A935" s="41"/>
    </row>
    <row r="936" spans="1:1" ht="14.4">
      <c r="A936" s="41"/>
    </row>
    <row r="937" spans="1:1" ht="14.4">
      <c r="A937" s="41"/>
    </row>
    <row r="938" spans="1:1" ht="14.4">
      <c r="A938" s="41"/>
    </row>
    <row r="939" spans="1:1" ht="14.4">
      <c r="A939" s="41"/>
    </row>
    <row r="940" spans="1:1" ht="14.4">
      <c r="A940" s="41"/>
    </row>
    <row r="941" spans="1:1" ht="14.4">
      <c r="A941" s="41"/>
    </row>
    <row r="942" spans="1:1" ht="14.4">
      <c r="A942" s="41"/>
    </row>
    <row r="943" spans="1:1" ht="14.4">
      <c r="A943" s="41"/>
    </row>
    <row r="944" spans="1:1" ht="14.4">
      <c r="A944" s="41"/>
    </row>
    <row r="945" spans="1:1" ht="14.4">
      <c r="A945" s="41"/>
    </row>
    <row r="946" spans="1:1" ht="14.4">
      <c r="A946" s="41"/>
    </row>
    <row r="947" spans="1:1" ht="14.4">
      <c r="A947" s="41"/>
    </row>
    <row r="948" spans="1:1" ht="14.4">
      <c r="A948" s="41"/>
    </row>
    <row r="949" spans="1:1" ht="14.4">
      <c r="A949" s="41"/>
    </row>
    <row r="950" spans="1:1" ht="14.4">
      <c r="A950" s="41"/>
    </row>
    <row r="951" spans="1:1" ht="14.4">
      <c r="A951" s="41"/>
    </row>
    <row r="952" spans="1:1" ht="14.4">
      <c r="A952" s="41"/>
    </row>
    <row r="953" spans="1:1" ht="14.4">
      <c r="A953" s="41"/>
    </row>
    <row r="954" spans="1:1" ht="14.4">
      <c r="A954" s="41"/>
    </row>
    <row r="955" spans="1:1" ht="14.4">
      <c r="A955" s="41"/>
    </row>
    <row r="956" spans="1:1" ht="14.4">
      <c r="A956" s="41"/>
    </row>
    <row r="957" spans="1:1" ht="14.4">
      <c r="A957" s="41"/>
    </row>
    <row r="958" spans="1:1" ht="14.4">
      <c r="A958" s="41"/>
    </row>
    <row r="959" spans="1:1" ht="14.4">
      <c r="A959" s="41"/>
    </row>
    <row r="960" spans="1:1" ht="14.4">
      <c r="A960" s="41"/>
    </row>
    <row r="961" spans="1:1" ht="14.4">
      <c r="A961" s="41"/>
    </row>
    <row r="962" spans="1:1" ht="14.4">
      <c r="A962" s="41"/>
    </row>
    <row r="963" spans="1:1" ht="14.4">
      <c r="A963" s="41"/>
    </row>
    <row r="964" spans="1:1" ht="14.4">
      <c r="A964" s="41"/>
    </row>
    <row r="965" spans="1:1" ht="14.4">
      <c r="A965" s="41"/>
    </row>
    <row r="966" spans="1:1" ht="14.4">
      <c r="A966" s="41"/>
    </row>
    <row r="967" spans="1:1" ht="14.4">
      <c r="A967" s="41"/>
    </row>
    <row r="968" spans="1:1" ht="14.4">
      <c r="A968" s="41"/>
    </row>
    <row r="969" spans="1:1" ht="14.4">
      <c r="A969" s="41"/>
    </row>
    <row r="970" spans="1:1" ht="14.4">
      <c r="A970" s="41"/>
    </row>
    <row r="971" spans="1:1" ht="14.4">
      <c r="A971" s="41"/>
    </row>
    <row r="972" spans="1:1" ht="14.4">
      <c r="A972" s="41"/>
    </row>
    <row r="973" spans="1:1" ht="14.4">
      <c r="A973" s="41"/>
    </row>
    <row r="974" spans="1:1" ht="14.4">
      <c r="A974" s="41"/>
    </row>
    <row r="975" spans="1:1" ht="14.4">
      <c r="A975" s="41"/>
    </row>
    <row r="976" spans="1:1" ht="14.4">
      <c r="A976" s="41"/>
    </row>
    <row r="977" spans="1:1" ht="14.4">
      <c r="A977" s="41"/>
    </row>
    <row r="978" spans="1:1" ht="14.4">
      <c r="A978" s="41"/>
    </row>
    <row r="979" spans="1:1" ht="14.4">
      <c r="A979" s="41"/>
    </row>
    <row r="980" spans="1:1" ht="14.4">
      <c r="A980" s="41"/>
    </row>
    <row r="981" spans="1:1" ht="14.4">
      <c r="A981" s="41"/>
    </row>
    <row r="982" spans="1:1" ht="14.4">
      <c r="A982" s="41"/>
    </row>
    <row r="983" spans="1:1" ht="14.4">
      <c r="A983" s="41"/>
    </row>
    <row r="984" spans="1:1" ht="14.4">
      <c r="A984" s="41"/>
    </row>
    <row r="985" spans="1:1" ht="14.4">
      <c r="A985" s="41"/>
    </row>
    <row r="986" spans="1:1" ht="14.4">
      <c r="A986" s="41"/>
    </row>
    <row r="987" spans="1:1" ht="14.4">
      <c r="A987" s="41"/>
    </row>
    <row r="988" spans="1:1" ht="14.4">
      <c r="A988" s="41"/>
    </row>
    <row r="989" spans="1:1" ht="14.4">
      <c r="A989" s="41"/>
    </row>
    <row r="990" spans="1:1" ht="14.4">
      <c r="A990" s="41"/>
    </row>
    <row r="991" spans="1:1" ht="14.4">
      <c r="A991" s="41"/>
    </row>
    <row r="992" spans="1:1" ht="14.4">
      <c r="A992" s="41"/>
    </row>
    <row r="993" spans="1:1" ht="14.4">
      <c r="A993" s="41"/>
    </row>
    <row r="994" spans="1:1" ht="14.4">
      <c r="A994" s="41"/>
    </row>
    <row r="995" spans="1:1" ht="14.4">
      <c r="A995" s="41"/>
    </row>
    <row r="996" spans="1:1" ht="14.4">
      <c r="A996" s="41"/>
    </row>
    <row r="997" spans="1:1" ht="14.4">
      <c r="A997" s="41"/>
    </row>
    <row r="998" spans="1:1" ht="14.4">
      <c r="A998" s="41"/>
    </row>
    <row r="999" spans="1:1" ht="14.4">
      <c r="A999" s="41"/>
    </row>
    <row r="1000" spans="1:1" ht="14.4">
      <c r="A1000" s="41"/>
    </row>
    <row r="1001" spans="1:1" ht="14.4">
      <c r="A1001" s="41"/>
    </row>
    <row r="1002" spans="1:1" ht="14.4">
      <c r="A1002" s="41"/>
    </row>
    <row r="1003" spans="1:1" ht="14.4">
      <c r="A1003" s="41"/>
    </row>
    <row r="1004" spans="1:1" ht="14.4">
      <c r="A1004" s="41"/>
    </row>
    <row r="1005" spans="1:1" ht="14.4">
      <c r="A1005" s="41"/>
    </row>
    <row r="1006" spans="1:1" ht="14.4">
      <c r="A1006" s="41"/>
    </row>
  </sheetData>
  <mergeCells count="12">
    <mergeCell ref="AE6:AG6"/>
    <mergeCell ref="AH6:AJ6"/>
    <mergeCell ref="Y6:AA6"/>
    <mergeCell ref="AB6:AD6"/>
    <mergeCell ref="J6:M6"/>
    <mergeCell ref="B5:E5"/>
    <mergeCell ref="R6:U6"/>
    <mergeCell ref="N6:Q6"/>
    <mergeCell ref="V5:X5"/>
    <mergeCell ref="B6:E6"/>
    <mergeCell ref="F6:I6"/>
    <mergeCell ref="V6:X6"/>
  </mergeCells>
  <pageMargins left="0.25" right="0.25" top="0.75" bottom="0.75" header="0.3" footer="0.3"/>
  <pageSetup scale="28" orientation="landscape" horizontalDpi="1200" verticalDpi="1200" r:id="rId1"/>
  <headerFooter>
    <oddFooter>&amp;C&amp;A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0BC3-D90B-446C-8E22-C7886CE8BF73}">
  <sheetPr codeName="Sheet16">
    <pageSetUpPr fitToPage="1"/>
  </sheetPr>
  <dimension ref="A1:H21"/>
  <sheetViews>
    <sheetView workbookViewId="0"/>
  </sheetViews>
  <sheetFormatPr defaultColWidth="8.59765625" defaultRowHeight="14.4"/>
  <cols>
    <col min="1" max="1" width="45.09765625" style="41" customWidth="1"/>
    <col min="2" max="4" width="15.09765625" style="41" customWidth="1"/>
    <col min="5" max="16384" width="8.59765625" style="41"/>
  </cols>
  <sheetData>
    <row r="1" spans="1:8" ht="15.6">
      <c r="A1" s="20" t="s">
        <v>98</v>
      </c>
      <c r="B1" s="623" t="str">
        <f>PA_NAME</f>
        <v>San Diego Gas &amp; Electric Co</v>
      </c>
    </row>
    <row r="2" spans="1:8" ht="15.6">
      <c r="A2" s="20" t="s">
        <v>99</v>
      </c>
      <c r="B2" s="624" t="s">
        <v>296</v>
      </c>
    </row>
    <row r="3" spans="1:8">
      <c r="A3" s="47" t="s">
        <v>682</v>
      </c>
    </row>
    <row r="6" spans="1:8" ht="43.2">
      <c r="A6" s="534" t="s">
        <v>683</v>
      </c>
      <c r="B6" s="729" t="s">
        <v>1703</v>
      </c>
      <c r="C6" s="729" t="s">
        <v>1704</v>
      </c>
      <c r="D6" s="729" t="s">
        <v>1705</v>
      </c>
      <c r="E6" s="729" t="s">
        <v>1706</v>
      </c>
      <c r="F6" s="729" t="s">
        <v>1707</v>
      </c>
      <c r="G6" s="729" t="s">
        <v>1708</v>
      </c>
      <c r="H6" s="729" t="s">
        <v>1709</v>
      </c>
    </row>
    <row r="7" spans="1:8" ht="15.6">
      <c r="A7" s="542" t="s">
        <v>608</v>
      </c>
      <c r="B7" s="543">
        <v>2.8984340044742729</v>
      </c>
      <c r="C7" s="543">
        <v>4.375</v>
      </c>
      <c r="D7" s="543">
        <v>4.3750000000000009</v>
      </c>
      <c r="E7" s="543">
        <v>4.5749999999999993</v>
      </c>
      <c r="F7" s="543">
        <v>4.5749999999999993</v>
      </c>
      <c r="G7" s="543">
        <v>4.5750000000000011</v>
      </c>
      <c r="H7" s="543">
        <v>4.5750000000000011</v>
      </c>
    </row>
    <row r="8" spans="1:8" ht="15.6">
      <c r="A8" s="542" t="s">
        <v>684</v>
      </c>
      <c r="B8" s="543">
        <v>38.401778523489988</v>
      </c>
      <c r="C8" s="543">
        <v>42.913400000000003</v>
      </c>
      <c r="D8" s="543">
        <v>41.232800000000019</v>
      </c>
      <c r="E8" s="543">
        <v>41.44200000000005</v>
      </c>
      <c r="F8" s="543">
        <v>41.532000000000075</v>
      </c>
      <c r="G8" s="543">
        <v>43.117000000000012</v>
      </c>
      <c r="H8" s="543">
        <v>43.727000000000082</v>
      </c>
    </row>
    <row r="9" spans="1:8" ht="15.6">
      <c r="A9" s="542" t="s">
        <v>623</v>
      </c>
      <c r="B9" s="543">
        <v>5.7500503355704611</v>
      </c>
      <c r="C9" s="543">
        <v>6.9049999999999994</v>
      </c>
      <c r="D9" s="543">
        <v>6.6749999999999963</v>
      </c>
      <c r="E9" s="543">
        <v>5.7599999999999989</v>
      </c>
      <c r="F9" s="543">
        <v>5.759999999999998</v>
      </c>
      <c r="G9" s="543">
        <v>5.8149999999999959</v>
      </c>
      <c r="H9" s="543">
        <v>5.7599999999999971</v>
      </c>
    </row>
    <row r="10" spans="1:8" ht="15.6">
      <c r="A10" s="542" t="s">
        <v>685</v>
      </c>
      <c r="B10" s="543">
        <v>1.9930704697986599</v>
      </c>
      <c r="C10" s="543">
        <v>0.79319999999999991</v>
      </c>
      <c r="D10" s="543">
        <v>0</v>
      </c>
      <c r="E10" s="543">
        <v>0</v>
      </c>
      <c r="F10" s="543">
        <v>0</v>
      </c>
      <c r="G10" s="543">
        <v>0</v>
      </c>
      <c r="H10" s="543">
        <v>0</v>
      </c>
    </row>
    <row r="11" spans="1:8" ht="15.6">
      <c r="A11" s="542" t="s">
        <v>686</v>
      </c>
      <c r="B11" s="543">
        <v>2.630917225950784</v>
      </c>
      <c r="C11" s="543">
        <v>3.7449999999999997</v>
      </c>
      <c r="D11" s="543">
        <v>5.5949999999999962</v>
      </c>
      <c r="E11" s="543">
        <v>5.2249999999999988</v>
      </c>
      <c r="F11" s="543">
        <v>5.6249999999999964</v>
      </c>
      <c r="G11" s="543">
        <v>5.3149999999999951</v>
      </c>
      <c r="H11" s="543">
        <v>5.3149999999999977</v>
      </c>
    </row>
    <row r="12" spans="1:8" ht="15.6">
      <c r="A12" s="742" t="s">
        <v>634</v>
      </c>
      <c r="B12" s="543">
        <v>4.8112975391498871</v>
      </c>
      <c r="C12" s="543">
        <v>5.25</v>
      </c>
      <c r="D12" s="543">
        <v>5.2500000000000009</v>
      </c>
      <c r="E12" s="543">
        <v>4.8499999999999996</v>
      </c>
      <c r="F12" s="543">
        <v>4.8499999999999996</v>
      </c>
      <c r="G12" s="543">
        <v>4.8500000000000005</v>
      </c>
      <c r="H12" s="543">
        <v>4.8500000000000005</v>
      </c>
    </row>
    <row r="13" spans="1:8" ht="15.6">
      <c r="A13" s="542" t="s">
        <v>353</v>
      </c>
      <c r="B13" s="543">
        <v>1.7491051454138702</v>
      </c>
      <c r="C13" s="543">
        <v>2.125</v>
      </c>
      <c r="D13" s="543">
        <v>2.125</v>
      </c>
      <c r="E13" s="543">
        <v>2.125</v>
      </c>
      <c r="F13" s="543">
        <v>2.125</v>
      </c>
      <c r="G13" s="543">
        <v>2.125</v>
      </c>
      <c r="H13" s="543">
        <v>2.125</v>
      </c>
    </row>
    <row r="14" spans="1:8" ht="15.6">
      <c r="A14" s="542" t="s">
        <v>687</v>
      </c>
      <c r="B14" s="543">
        <v>1.1034675615212528</v>
      </c>
      <c r="C14" s="543">
        <v>0.89500000000000013</v>
      </c>
      <c r="D14" s="543">
        <v>0.53</v>
      </c>
      <c r="E14" s="543">
        <v>3.09E-2</v>
      </c>
      <c r="F14" s="543">
        <v>3.1800000000000002E-2</v>
      </c>
      <c r="G14" s="543">
        <v>3.27E-2</v>
      </c>
      <c r="H14" s="543">
        <v>2.1999999999999999E-2</v>
      </c>
    </row>
    <row r="15" spans="1:8" ht="15.6">
      <c r="A15" s="542" t="s">
        <v>649</v>
      </c>
      <c r="B15" s="543">
        <v>11.408903803131956</v>
      </c>
      <c r="C15" s="543">
        <v>0</v>
      </c>
      <c r="D15" s="543">
        <v>0</v>
      </c>
      <c r="E15" s="543">
        <v>0</v>
      </c>
      <c r="F15" s="543">
        <v>0</v>
      </c>
      <c r="G15" s="543">
        <v>0</v>
      </c>
      <c r="H15" s="543">
        <v>0</v>
      </c>
    </row>
    <row r="16" spans="1:8" ht="15.6">
      <c r="A16" s="542" t="s">
        <v>652</v>
      </c>
      <c r="B16" s="543">
        <v>3.9029082774049244</v>
      </c>
      <c r="C16" s="543">
        <v>4.28</v>
      </c>
      <c r="D16" s="543">
        <v>4.24</v>
      </c>
      <c r="E16" s="543">
        <v>3.5200000000000005</v>
      </c>
      <c r="F16" s="543">
        <v>3.7100000000000004</v>
      </c>
      <c r="G16" s="543">
        <v>3.7199999999999975</v>
      </c>
      <c r="H16" s="543">
        <v>3.7599999999999976</v>
      </c>
    </row>
    <row r="17" spans="1:8" ht="15.6">
      <c r="A17" s="542" t="s">
        <v>657</v>
      </c>
      <c r="B17" s="543">
        <v>1.1103187919463089</v>
      </c>
      <c r="C17" s="543">
        <v>0.85840000000000005</v>
      </c>
      <c r="D17" s="543">
        <v>0.72040000000000004</v>
      </c>
      <c r="E17" s="543">
        <v>0.64000000000000012</v>
      </c>
      <c r="F17" s="543">
        <v>0.71500000000000019</v>
      </c>
      <c r="G17" s="543">
        <v>0.71500000000000008</v>
      </c>
      <c r="H17" s="543">
        <v>0.75000000000000022</v>
      </c>
    </row>
    <row r="18" spans="1:8" ht="15.6">
      <c r="A18" s="544" t="s">
        <v>214</v>
      </c>
      <c r="B18" s="736">
        <f t="shared" ref="B18:D18" si="0">SUM(B7:B17)</f>
        <v>75.760251677852366</v>
      </c>
      <c r="C18" s="736">
        <f t="shared" si="0"/>
        <v>72.14</v>
      </c>
      <c r="D18" s="736">
        <f t="shared" si="0"/>
        <v>70.743200000000002</v>
      </c>
      <c r="E18" s="736">
        <f t="shared" ref="E18:H18" si="1">SUM(E7:E17)</f>
        <v>68.167900000000046</v>
      </c>
      <c r="F18" s="736">
        <f t="shared" si="1"/>
        <v>68.923800000000071</v>
      </c>
      <c r="G18" s="736">
        <f t="shared" si="1"/>
        <v>70.264700000000019</v>
      </c>
      <c r="H18" s="736">
        <f t="shared" si="1"/>
        <v>70.884000000000071</v>
      </c>
    </row>
    <row r="19" spans="1:8" ht="15.6">
      <c r="B19" s="52"/>
      <c r="D19" s="52"/>
    </row>
    <row r="20" spans="1:8" ht="15.6">
      <c r="A20" s="728" t="s">
        <v>290</v>
      </c>
      <c r="B20" s="52"/>
      <c r="D20" s="52"/>
    </row>
    <row r="21" spans="1:8">
      <c r="A21" s="743" t="s">
        <v>1710</v>
      </c>
    </row>
  </sheetData>
  <phoneticPr fontId="215" type="noConversion"/>
  <pageMargins left="0.7" right="0.7" top="0.75" bottom="0.75" header="0.3" footer="0.3"/>
  <pageSetup scale="58" orientation="portrait" r:id="rId1"/>
  <headerFooter>
    <oddFooter>&amp;C&amp;A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558FE-E96F-4A28-AF45-8E2BAACF221D}">
  <sheetPr codeName="Sheet17">
    <pageSetUpPr fitToPage="1"/>
  </sheetPr>
  <dimension ref="A1:J43"/>
  <sheetViews>
    <sheetView zoomScale="70" zoomScaleNormal="70" workbookViewId="0"/>
  </sheetViews>
  <sheetFormatPr defaultColWidth="8.59765625" defaultRowHeight="14.4"/>
  <cols>
    <col min="1" max="1" width="13.5" style="81" customWidth="1"/>
    <col min="2" max="2" width="30.09765625" style="81" customWidth="1"/>
    <col min="3" max="3" width="69.09765625" style="81" bestFit="1" customWidth="1"/>
    <col min="4" max="6" width="21.5" style="81" customWidth="1"/>
    <col min="7" max="10" width="26.8984375" style="81" customWidth="1"/>
    <col min="11" max="16384" width="8.59765625" style="81"/>
  </cols>
  <sheetData>
    <row r="1" spans="1:10" ht="15.6">
      <c r="A1" s="20" t="s">
        <v>98</v>
      </c>
      <c r="B1" s="411" t="str">
        <f>PA_NAME</f>
        <v>San Diego Gas &amp; Electric Co</v>
      </c>
    </row>
    <row r="2" spans="1:10" ht="15.6">
      <c r="A2" s="20" t="s">
        <v>99</v>
      </c>
      <c r="B2" s="624" t="s">
        <v>296</v>
      </c>
    </row>
    <row r="3" spans="1:10">
      <c r="A3" s="82" t="s">
        <v>688</v>
      </c>
    </row>
    <row r="6" spans="1:10">
      <c r="A6" s="83"/>
      <c r="B6" s="83"/>
      <c r="C6" s="83"/>
      <c r="D6" s="83"/>
      <c r="E6" s="83"/>
      <c r="F6" s="83"/>
      <c r="G6" s="83"/>
      <c r="H6" s="83"/>
      <c r="I6" s="83"/>
      <c r="J6" s="83"/>
    </row>
    <row r="7" spans="1:10" ht="28.8">
      <c r="A7" s="463" t="s">
        <v>488</v>
      </c>
      <c r="B7" s="83" t="s">
        <v>689</v>
      </c>
      <c r="C7" s="83" t="s">
        <v>683</v>
      </c>
      <c r="D7" s="749" t="s">
        <v>1711</v>
      </c>
      <c r="E7" s="730" t="s">
        <v>690</v>
      </c>
      <c r="F7" s="730" t="s">
        <v>691</v>
      </c>
      <c r="G7" s="730" t="s">
        <v>662</v>
      </c>
      <c r="H7" s="730" t="s">
        <v>663</v>
      </c>
      <c r="I7" s="730" t="s">
        <v>664</v>
      </c>
      <c r="J7" s="730" t="s">
        <v>665</v>
      </c>
    </row>
    <row r="8" spans="1:10" ht="15.6">
      <c r="A8" s="83" t="s">
        <v>17</v>
      </c>
      <c r="B8" s="83" t="s">
        <v>692</v>
      </c>
      <c r="C8" s="84" t="s">
        <v>608</v>
      </c>
      <c r="D8" s="737">
        <v>146217.62793353575</v>
      </c>
      <c r="E8" s="737">
        <v>139773.17797211462</v>
      </c>
      <c r="F8" s="737">
        <v>110531.84960158143</v>
      </c>
      <c r="G8" s="737">
        <v>203609.98084139929</v>
      </c>
      <c r="H8" s="737">
        <v>224040.9779075952</v>
      </c>
      <c r="I8" s="737">
        <v>230434.91369084967</v>
      </c>
      <c r="J8" s="737">
        <v>243368.74059255383</v>
      </c>
    </row>
    <row r="9" spans="1:10" ht="15.6">
      <c r="A9" s="83"/>
      <c r="B9" s="83"/>
      <c r="C9" s="84" t="s">
        <v>684</v>
      </c>
      <c r="D9" s="737">
        <v>389457.38584074384</v>
      </c>
      <c r="E9" s="737">
        <v>668185.98538424913</v>
      </c>
      <c r="F9" s="737">
        <v>970978.52690757019</v>
      </c>
      <c r="G9" s="737">
        <v>1313451.8548183015</v>
      </c>
      <c r="H9" s="737">
        <v>1459928.1069185352</v>
      </c>
      <c r="I9" s="737">
        <v>1520661.0609221037</v>
      </c>
      <c r="J9" s="737">
        <v>1652270.0289824731</v>
      </c>
    </row>
    <row r="10" spans="1:10" ht="15.6">
      <c r="A10" s="83"/>
      <c r="B10" s="83"/>
      <c r="C10" s="84" t="s">
        <v>693</v>
      </c>
      <c r="D10" s="737">
        <v>133585.59846072507</v>
      </c>
      <c r="E10" s="737">
        <v>163146.56864124376</v>
      </c>
      <c r="F10" s="737">
        <v>315966.65907833155</v>
      </c>
      <c r="G10" s="738">
        <v>323493.44210754149</v>
      </c>
      <c r="H10" s="738">
        <v>369277.80181826762</v>
      </c>
      <c r="I10" s="738">
        <v>392412.92298043706</v>
      </c>
      <c r="J10" s="738">
        <v>396416.22451411391</v>
      </c>
    </row>
    <row r="11" spans="1:10" ht="15.6">
      <c r="A11" s="83"/>
      <c r="B11" s="83"/>
      <c r="C11" s="84" t="s">
        <v>685</v>
      </c>
      <c r="D11" s="737">
        <v>75967.103471185808</v>
      </c>
      <c r="E11" s="737">
        <v>0</v>
      </c>
      <c r="F11" s="737">
        <v>0</v>
      </c>
      <c r="G11" s="737">
        <v>0</v>
      </c>
      <c r="H11" s="737">
        <v>0</v>
      </c>
      <c r="I11" s="737">
        <v>0</v>
      </c>
      <c r="J11" s="737">
        <v>0</v>
      </c>
    </row>
    <row r="12" spans="1:10" ht="15.6">
      <c r="A12" s="83"/>
      <c r="B12" s="83"/>
      <c r="C12" s="84" t="s">
        <v>686</v>
      </c>
      <c r="D12" s="737">
        <v>74266.649999999936</v>
      </c>
      <c r="E12" s="737">
        <v>101561.28864124375</v>
      </c>
      <c r="F12" s="737">
        <v>165593.25107833158</v>
      </c>
      <c r="G12" s="738">
        <v>174565.91986175915</v>
      </c>
      <c r="H12" s="738">
        <v>227146.38045294493</v>
      </c>
      <c r="I12" s="738">
        <v>208466.14762113278</v>
      </c>
      <c r="J12" s="738">
        <v>216118.71812916885</v>
      </c>
    </row>
    <row r="13" spans="1:10" ht="15.6">
      <c r="A13" s="83"/>
      <c r="B13" s="83"/>
      <c r="C13" s="84" t="s">
        <v>634</v>
      </c>
      <c r="D13" s="737">
        <v>117293.35145300208</v>
      </c>
      <c r="E13" s="737">
        <v>169562.63416523242</v>
      </c>
      <c r="F13" s="737">
        <v>134089.1854182393</v>
      </c>
      <c r="G13" s="737">
        <v>199792.35407520394</v>
      </c>
      <c r="H13" s="737">
        <v>219840.27601422707</v>
      </c>
      <c r="I13" s="737">
        <v>226114.32741692613</v>
      </c>
      <c r="J13" s="737">
        <v>238805.64886754678</v>
      </c>
    </row>
    <row r="14" spans="1:10" ht="15.6">
      <c r="A14" s="83"/>
      <c r="B14" s="83"/>
      <c r="C14" s="84" t="s">
        <v>687</v>
      </c>
      <c r="D14" s="737">
        <v>21202.957675295962</v>
      </c>
      <c r="E14" s="737">
        <v>52688</v>
      </c>
      <c r="F14" s="737">
        <v>0</v>
      </c>
      <c r="G14" s="737">
        <v>0</v>
      </c>
      <c r="H14" s="737">
        <v>0</v>
      </c>
      <c r="I14" s="737">
        <v>0</v>
      </c>
      <c r="J14" s="737">
        <v>0</v>
      </c>
    </row>
    <row r="15" spans="1:10" ht="15.6">
      <c r="A15" s="83"/>
      <c r="B15" s="83"/>
      <c r="C15" s="84" t="s">
        <v>649</v>
      </c>
      <c r="D15" s="737">
        <v>3478.75</v>
      </c>
      <c r="E15" s="737">
        <v>0</v>
      </c>
      <c r="F15" s="737">
        <v>0</v>
      </c>
      <c r="G15" s="737">
        <v>0</v>
      </c>
      <c r="H15" s="737">
        <v>0</v>
      </c>
      <c r="I15" s="737">
        <v>0</v>
      </c>
      <c r="J15" s="737">
        <v>0</v>
      </c>
    </row>
    <row r="16" spans="1:10" ht="15.6">
      <c r="A16" s="83"/>
      <c r="B16" s="83"/>
      <c r="C16" s="84" t="s">
        <v>652</v>
      </c>
      <c r="D16" s="737">
        <v>121844.04381093998</v>
      </c>
      <c r="E16" s="737">
        <v>129013.17173166308</v>
      </c>
      <c r="F16" s="737">
        <v>138169.87151481566</v>
      </c>
      <c r="G16" s="739">
        <v>180296.99115200969</v>
      </c>
      <c r="H16" s="739">
        <v>196493.14978873782</v>
      </c>
      <c r="I16" s="739">
        <v>202708.28898727411</v>
      </c>
      <c r="J16" s="739">
        <v>223540.66819626064</v>
      </c>
    </row>
    <row r="17" spans="1:10" ht="15.6">
      <c r="A17" s="83"/>
      <c r="B17" s="83"/>
      <c r="C17" s="84" t="s">
        <v>657</v>
      </c>
      <c r="D17" s="737">
        <v>19143.02</v>
      </c>
      <c r="E17" s="737">
        <v>33009.919999999998</v>
      </c>
      <c r="F17" s="737">
        <v>15756.198399999997</v>
      </c>
      <c r="G17" s="737">
        <v>30742.600821622444</v>
      </c>
      <c r="H17" s="737">
        <v>33168.079493571531</v>
      </c>
      <c r="I17" s="737">
        <v>34355.726481781603</v>
      </c>
      <c r="J17" s="737">
        <v>39014.942070882658</v>
      </c>
    </row>
    <row r="18" spans="1:10" ht="15.6">
      <c r="A18" s="83"/>
      <c r="B18" s="85" t="s">
        <v>694</v>
      </c>
      <c r="C18" s="85"/>
      <c r="D18" s="740">
        <f>SUM(D8:D17)</f>
        <v>1102456.4886454283</v>
      </c>
      <c r="E18" s="740">
        <f t="shared" ref="E18:F18" si="0">SUM(E8:E17)</f>
        <v>1456940.7465357466</v>
      </c>
      <c r="F18" s="740">
        <f t="shared" si="0"/>
        <v>1851085.5419988697</v>
      </c>
      <c r="G18" s="740">
        <f t="shared" ref="G18:J18" si="1">SUM(G8:G17)</f>
        <v>2425953.1436778381</v>
      </c>
      <c r="H18" s="740">
        <f t="shared" si="1"/>
        <v>2729894.7723938795</v>
      </c>
      <c r="I18" s="740">
        <f t="shared" si="1"/>
        <v>2815153.3881005053</v>
      </c>
      <c r="J18" s="740">
        <f t="shared" si="1"/>
        <v>3009534.9713529991</v>
      </c>
    </row>
    <row r="19" spans="1:10" ht="15.6">
      <c r="A19" s="83"/>
      <c r="B19" s="83" t="s">
        <v>695</v>
      </c>
      <c r="C19" s="731" t="s">
        <v>696</v>
      </c>
      <c r="D19" s="737">
        <v>0</v>
      </c>
      <c r="E19" s="737">
        <v>2253202.3579000002</v>
      </c>
      <c r="F19" s="737">
        <v>6623813.8726000004</v>
      </c>
      <c r="G19" s="737">
        <v>7009908.7270999998</v>
      </c>
      <c r="H19" s="737">
        <v>8019759.4703000002</v>
      </c>
      <c r="I19" s="737">
        <v>7950564.5103000002</v>
      </c>
      <c r="J19" s="737">
        <v>8242355.9722999996</v>
      </c>
    </row>
    <row r="20" spans="1:10" ht="15.6">
      <c r="A20" s="83"/>
      <c r="B20" s="83"/>
      <c r="C20" s="83" t="s">
        <v>697</v>
      </c>
      <c r="D20" s="737">
        <v>0</v>
      </c>
      <c r="E20" s="737">
        <v>0</v>
      </c>
      <c r="F20" s="737">
        <v>0</v>
      </c>
      <c r="G20" s="737">
        <v>0</v>
      </c>
      <c r="H20" s="737">
        <v>0</v>
      </c>
      <c r="I20" s="737">
        <v>0</v>
      </c>
      <c r="J20" s="737">
        <v>0</v>
      </c>
    </row>
    <row r="21" spans="1:10" ht="15.6">
      <c r="A21" s="83"/>
      <c r="B21" s="83"/>
      <c r="C21" s="83" t="s">
        <v>698</v>
      </c>
      <c r="D21" s="737">
        <v>0</v>
      </c>
      <c r="E21" s="737">
        <v>0</v>
      </c>
      <c r="F21" s="737">
        <v>0</v>
      </c>
      <c r="G21" s="737">
        <v>0</v>
      </c>
      <c r="H21" s="737">
        <v>0</v>
      </c>
      <c r="I21" s="737">
        <v>0</v>
      </c>
      <c r="J21" s="737">
        <v>0</v>
      </c>
    </row>
    <row r="22" spans="1:10" ht="15.6">
      <c r="A22" s="83"/>
      <c r="B22" s="83"/>
      <c r="C22" s="83" t="s">
        <v>699</v>
      </c>
      <c r="D22" s="737">
        <v>0</v>
      </c>
      <c r="E22" s="737">
        <v>3384822</v>
      </c>
      <c r="F22" s="737">
        <v>0</v>
      </c>
      <c r="G22" s="737">
        <v>0</v>
      </c>
      <c r="H22" s="737">
        <v>0</v>
      </c>
      <c r="I22" s="737">
        <v>0</v>
      </c>
      <c r="J22" s="737">
        <v>0</v>
      </c>
    </row>
    <row r="23" spans="1:10" ht="15.6">
      <c r="A23" s="83"/>
      <c r="B23" s="83"/>
      <c r="C23" s="87" t="s">
        <v>700</v>
      </c>
      <c r="D23" s="737">
        <v>29583.312282960207</v>
      </c>
      <c r="E23" s="737">
        <v>0</v>
      </c>
      <c r="F23" s="737">
        <v>0</v>
      </c>
      <c r="G23" s="737">
        <v>0</v>
      </c>
      <c r="H23" s="737">
        <v>0</v>
      </c>
      <c r="I23" s="737">
        <v>0</v>
      </c>
      <c r="J23" s="737">
        <v>0</v>
      </c>
    </row>
    <row r="24" spans="1:10" ht="15.6">
      <c r="A24" s="83"/>
      <c r="B24" s="83"/>
      <c r="C24" s="83" t="s">
        <v>701</v>
      </c>
      <c r="D24" s="737">
        <v>7203003.297030014</v>
      </c>
      <c r="E24" s="737">
        <v>112386.50278395922</v>
      </c>
      <c r="F24" s="737">
        <v>72759.225459084177</v>
      </c>
      <c r="G24" s="737">
        <v>161732.93950442082</v>
      </c>
      <c r="H24" s="737">
        <v>171753.65163434233</v>
      </c>
      <c r="I24" s="737">
        <v>170754.14729076391</v>
      </c>
      <c r="J24" s="737">
        <v>174010.39750821653</v>
      </c>
    </row>
    <row r="25" spans="1:10" ht="15.6">
      <c r="A25" s="83"/>
      <c r="B25" s="83"/>
      <c r="C25" s="83" t="s">
        <v>702</v>
      </c>
      <c r="D25" s="737">
        <v>91449.617738460234</v>
      </c>
      <c r="E25" s="737">
        <v>946219.75</v>
      </c>
      <c r="F25" s="737">
        <v>1096896.0499999998</v>
      </c>
      <c r="G25" s="737">
        <v>1328678.79</v>
      </c>
      <c r="H25" s="737">
        <v>1307533.4099999999</v>
      </c>
      <c r="I25" s="737">
        <v>1340066.8400000001</v>
      </c>
      <c r="J25" s="737">
        <v>1370151.62</v>
      </c>
    </row>
    <row r="26" spans="1:10" ht="15.6">
      <c r="A26" s="83"/>
      <c r="B26" s="83"/>
      <c r="C26" s="83" t="s">
        <v>703</v>
      </c>
      <c r="D26" s="737">
        <v>534.04415837562408</v>
      </c>
      <c r="E26" s="737">
        <v>0</v>
      </c>
      <c r="F26" s="737">
        <v>0</v>
      </c>
      <c r="G26" s="737">
        <v>0</v>
      </c>
      <c r="H26" s="737">
        <v>0</v>
      </c>
      <c r="I26" s="737">
        <v>0</v>
      </c>
      <c r="J26" s="737">
        <v>0</v>
      </c>
    </row>
    <row r="27" spans="1:10" ht="15.6">
      <c r="A27" s="83"/>
      <c r="B27" s="83"/>
      <c r="C27" s="83" t="s">
        <v>704</v>
      </c>
      <c r="D27" s="737">
        <v>886.66161131450406</v>
      </c>
      <c r="E27" s="737">
        <v>4372.2299999999996</v>
      </c>
      <c r="F27" s="737">
        <v>4895.08</v>
      </c>
      <c r="G27" s="737">
        <v>44097.36</v>
      </c>
      <c r="H27" s="737">
        <v>39796.97</v>
      </c>
      <c r="I27" s="737">
        <v>40278.06</v>
      </c>
      <c r="J27" s="737">
        <v>41330.25</v>
      </c>
    </row>
    <row r="28" spans="1:10" ht="15.6">
      <c r="A28" s="83"/>
      <c r="B28" s="83"/>
      <c r="C28" s="83" t="s">
        <v>705</v>
      </c>
      <c r="D28" s="737">
        <v>83053.427163123444</v>
      </c>
      <c r="E28" s="737">
        <v>45435.930000000008</v>
      </c>
      <c r="F28" s="737">
        <v>46688.22</v>
      </c>
      <c r="G28" s="737">
        <v>28439.14</v>
      </c>
      <c r="H28" s="737">
        <v>30748.449999999997</v>
      </c>
      <c r="I28" s="737">
        <v>30832.400000000001</v>
      </c>
      <c r="J28" s="737">
        <v>33373.919999999998</v>
      </c>
    </row>
    <row r="29" spans="1:10" ht="15.6">
      <c r="A29" s="83"/>
      <c r="B29" s="83"/>
      <c r="C29" s="83" t="s">
        <v>706</v>
      </c>
      <c r="D29" s="737">
        <v>21059.4</v>
      </c>
      <c r="E29" s="737">
        <v>0</v>
      </c>
      <c r="F29" s="737">
        <v>0</v>
      </c>
      <c r="G29" s="737">
        <v>0</v>
      </c>
      <c r="H29" s="737">
        <v>0</v>
      </c>
      <c r="I29" s="737">
        <v>0</v>
      </c>
      <c r="J29" s="737">
        <v>0</v>
      </c>
    </row>
    <row r="30" spans="1:10" ht="15.6">
      <c r="A30" s="83"/>
      <c r="B30" s="83"/>
      <c r="C30" s="83" t="s">
        <v>707</v>
      </c>
      <c r="D30" s="737">
        <v>0</v>
      </c>
      <c r="E30" s="737">
        <v>0</v>
      </c>
      <c r="F30" s="737">
        <v>0</v>
      </c>
      <c r="G30" s="737">
        <v>0</v>
      </c>
      <c r="H30" s="737">
        <v>0</v>
      </c>
      <c r="I30" s="737">
        <v>0</v>
      </c>
      <c r="J30" s="737">
        <v>0</v>
      </c>
    </row>
    <row r="31" spans="1:10" ht="15.6">
      <c r="A31" s="83"/>
      <c r="B31" s="83"/>
      <c r="C31" s="87" t="s">
        <v>1972</v>
      </c>
      <c r="D31" s="737">
        <v>90421.542021932211</v>
      </c>
      <c r="E31" s="737">
        <v>214157.94433579239</v>
      </c>
      <c r="F31" s="737">
        <v>176910.07284543579</v>
      </c>
      <c r="G31" s="737">
        <v>381333.91106552916</v>
      </c>
      <c r="H31" s="737">
        <v>367257.82432575233</v>
      </c>
      <c r="I31" s="737">
        <v>381285.70001452952</v>
      </c>
      <c r="J31" s="737">
        <v>389118.52361348935</v>
      </c>
    </row>
    <row r="32" spans="1:10" ht="15.6">
      <c r="A32" s="83"/>
      <c r="B32" s="83"/>
      <c r="C32" s="83" t="s">
        <v>708</v>
      </c>
      <c r="D32" s="737">
        <v>355287.16460112523</v>
      </c>
      <c r="E32" s="737">
        <v>0</v>
      </c>
      <c r="F32" s="737">
        <v>0</v>
      </c>
      <c r="G32" s="737">
        <v>0</v>
      </c>
      <c r="H32" s="737">
        <v>0</v>
      </c>
      <c r="I32" s="737">
        <v>0</v>
      </c>
      <c r="J32" s="737">
        <v>0</v>
      </c>
    </row>
    <row r="33" spans="1:10" ht="15.6">
      <c r="A33" s="83"/>
      <c r="B33" s="83"/>
      <c r="C33" s="83" t="s">
        <v>709</v>
      </c>
      <c r="D33" s="737">
        <v>91815.472525179095</v>
      </c>
      <c r="E33" s="737">
        <v>0</v>
      </c>
      <c r="F33" s="737">
        <v>0</v>
      </c>
      <c r="G33" s="737">
        <v>0</v>
      </c>
      <c r="H33" s="737">
        <v>0</v>
      </c>
      <c r="I33" s="737">
        <v>0</v>
      </c>
      <c r="J33" s="737">
        <v>0</v>
      </c>
    </row>
    <row r="34" spans="1:10" ht="15.6">
      <c r="A34" s="83"/>
      <c r="B34" s="83"/>
      <c r="C34" s="732" t="s">
        <v>710</v>
      </c>
      <c r="D34" s="737">
        <v>1141737.92</v>
      </c>
      <c r="E34" s="737">
        <v>0</v>
      </c>
      <c r="F34" s="737">
        <v>0</v>
      </c>
      <c r="G34" s="737">
        <v>0</v>
      </c>
      <c r="H34" s="737">
        <v>0</v>
      </c>
      <c r="I34" s="737">
        <v>0</v>
      </c>
      <c r="J34" s="737">
        <v>0</v>
      </c>
    </row>
    <row r="35" spans="1:10" ht="15.6">
      <c r="A35" s="83"/>
      <c r="B35" s="83"/>
      <c r="C35" s="83" t="s">
        <v>711</v>
      </c>
      <c r="D35" s="737">
        <v>0</v>
      </c>
      <c r="E35" s="737">
        <v>5390640.4450614452</v>
      </c>
      <c r="F35" s="737">
        <v>6937077.9862921815</v>
      </c>
      <c r="G35" s="737">
        <v>9315317.2787420414</v>
      </c>
      <c r="H35" s="737">
        <v>9588920.8355746083</v>
      </c>
      <c r="I35" s="737">
        <v>9264282.1062712353</v>
      </c>
      <c r="J35" s="737">
        <v>9573752.8658395391</v>
      </c>
    </row>
    <row r="36" spans="1:10" ht="15.6">
      <c r="A36" s="83"/>
      <c r="B36" s="85" t="s">
        <v>712</v>
      </c>
      <c r="C36" s="85"/>
      <c r="D36" s="740">
        <f>SUM(D19:D35)</f>
        <v>9108831.8591324836</v>
      </c>
      <c r="E36" s="740">
        <f t="shared" ref="E36:J36" si="2">SUM(E19:E35)</f>
        <v>12351237.160081197</v>
      </c>
      <c r="F36" s="740">
        <f t="shared" si="2"/>
        <v>14959040.507196702</v>
      </c>
      <c r="G36" s="740">
        <f t="shared" si="2"/>
        <v>18269508.146411993</v>
      </c>
      <c r="H36" s="740">
        <f t="shared" si="2"/>
        <v>19525770.611834701</v>
      </c>
      <c r="I36" s="740">
        <f t="shared" si="2"/>
        <v>19178063.763876528</v>
      </c>
      <c r="J36" s="740">
        <f t="shared" si="2"/>
        <v>19824093.549261246</v>
      </c>
    </row>
    <row r="37" spans="1:10" ht="15.6">
      <c r="A37" s="85" t="s">
        <v>713</v>
      </c>
      <c r="B37" s="85"/>
      <c r="C37" s="85"/>
      <c r="D37" s="740">
        <f>+D36+D18</f>
        <v>10211288.347777912</v>
      </c>
      <c r="E37" s="740">
        <f t="shared" ref="E37:F37" si="3">+E36+E18</f>
        <v>13808177.906616943</v>
      </c>
      <c r="F37" s="740">
        <f t="shared" si="3"/>
        <v>16810126.049195573</v>
      </c>
      <c r="G37" s="740">
        <f t="shared" ref="G37:J37" si="4">+G36+G18</f>
        <v>20695461.290089831</v>
      </c>
      <c r="H37" s="740">
        <f t="shared" si="4"/>
        <v>22255665.38422858</v>
      </c>
      <c r="I37" s="740">
        <f t="shared" si="4"/>
        <v>21993217.151977032</v>
      </c>
      <c r="J37" s="740">
        <f t="shared" si="4"/>
        <v>22833628.520614244</v>
      </c>
    </row>
    <row r="38" spans="1:10" ht="15.6">
      <c r="A38" s="83"/>
      <c r="B38" s="83" t="s">
        <v>714</v>
      </c>
      <c r="C38" s="83" t="s">
        <v>715</v>
      </c>
      <c r="D38" s="737">
        <v>523000</v>
      </c>
      <c r="E38" s="737">
        <v>458000</v>
      </c>
      <c r="F38" s="737">
        <v>610000</v>
      </c>
      <c r="G38" s="737">
        <v>702920.80313285475</v>
      </c>
      <c r="H38" s="737">
        <v>741757.94257158029</v>
      </c>
      <c r="I38" s="737">
        <v>702281.6327582926</v>
      </c>
      <c r="J38" s="737">
        <v>726906.46144407138</v>
      </c>
    </row>
    <row r="39" spans="1:10">
      <c r="D39" s="741">
        <v>0</v>
      </c>
      <c r="E39" s="741">
        <v>0</v>
      </c>
      <c r="F39" s="741">
        <v>0</v>
      </c>
      <c r="G39" s="741">
        <v>0</v>
      </c>
      <c r="H39" s="741">
        <v>0</v>
      </c>
      <c r="I39" s="741">
        <v>0</v>
      </c>
      <c r="J39" s="741">
        <v>0</v>
      </c>
    </row>
    <row r="40" spans="1:10">
      <c r="A40" s="81" t="s">
        <v>290</v>
      </c>
      <c r="B40" s="1172" t="s">
        <v>1970</v>
      </c>
    </row>
    <row r="41" spans="1:10">
      <c r="B41" s="1177" t="s">
        <v>1973</v>
      </c>
      <c r="C41" s="1178"/>
    </row>
    <row r="42" spans="1:10">
      <c r="B42" s="1172" t="s">
        <v>1971</v>
      </c>
    </row>
    <row r="43" spans="1:10" ht="15.6">
      <c r="B43" s="88"/>
    </row>
  </sheetData>
  <phoneticPr fontId="215" type="noConversion"/>
  <pageMargins left="0.25" right="0.25" top="0.75" bottom="0.75" header="0.3" footer="0.3"/>
  <pageSetup scale="46" orientation="landscape" r:id="rId1"/>
  <headerFooter>
    <oddFooter>&amp;C&amp;A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1A77-E2ED-4E0A-8D2B-24FD9278AA6A}">
  <sheetPr codeName="Sheet2">
    <pageSetUpPr fitToPage="1"/>
  </sheetPr>
  <dimension ref="A1:AH48"/>
  <sheetViews>
    <sheetView workbookViewId="0"/>
  </sheetViews>
  <sheetFormatPr defaultColWidth="8.8984375" defaultRowHeight="15.6"/>
  <cols>
    <col min="2" max="2" width="64.09765625" customWidth="1"/>
    <col min="3" max="4" width="14.69921875" bestFit="1" customWidth="1"/>
    <col min="5" max="6" width="13.69921875" bestFit="1" customWidth="1"/>
    <col min="7" max="10" width="16.59765625" customWidth="1"/>
    <col min="11" max="11" width="12.09765625" bestFit="1" customWidth="1"/>
    <col min="12" max="12" width="14.69921875" bestFit="1" customWidth="1"/>
    <col min="13" max="15" width="12.09765625" bestFit="1" customWidth="1"/>
    <col min="16" max="16" width="11.09765625" bestFit="1" customWidth="1"/>
    <col min="17" max="18" width="12.09765625" bestFit="1" customWidth="1"/>
  </cols>
  <sheetData>
    <row r="1" spans="1:10">
      <c r="A1" s="20" t="s">
        <v>98</v>
      </c>
      <c r="B1" s="411" t="str">
        <f>PA_NAME</f>
        <v>San Diego Gas &amp; Electric Co</v>
      </c>
    </row>
    <row r="2" spans="1:10">
      <c r="A2" s="20" t="s">
        <v>99</v>
      </c>
      <c r="B2" s="411" t="str">
        <f>RPT_YEAR</f>
        <v>2024-2031</v>
      </c>
    </row>
    <row r="3" spans="1:10" ht="31.2">
      <c r="D3" s="487"/>
    </row>
    <row r="4" spans="1:10">
      <c r="B4" s="398" t="s">
        <v>100</v>
      </c>
      <c r="C4" s="649" t="str">
        <f>LEFT($B$2,4)</f>
        <v>2024</v>
      </c>
      <c r="D4" s="649">
        <f>+C4+1</f>
        <v>2025</v>
      </c>
      <c r="E4" s="649">
        <f>+D4+1</f>
        <v>2026</v>
      </c>
      <c r="F4" s="649">
        <f t="shared" ref="F4:J4" si="0">+E4+1</f>
        <v>2027</v>
      </c>
      <c r="G4" s="649">
        <f t="shared" si="0"/>
        <v>2028</v>
      </c>
      <c r="H4" s="649">
        <f t="shared" si="0"/>
        <v>2029</v>
      </c>
      <c r="I4" s="649">
        <f t="shared" si="0"/>
        <v>2030</v>
      </c>
      <c r="J4" s="649">
        <f t="shared" si="0"/>
        <v>2031</v>
      </c>
    </row>
    <row r="5" spans="1:10">
      <c r="B5" t="str">
        <f>"Tab 3 - "&amp;'3.2 Funding Source'!C9</f>
        <v>Tab 3 - PA Spending Budget Request (PA Program and EM&amp;V) (same as row above, used for reference)</v>
      </c>
      <c r="C5" s="514">
        <f>+'3.2 Funding Source'!D9</f>
        <v>79664685.173819855</v>
      </c>
      <c r="D5" s="514">
        <f>+'3.2 Funding Source'!E9</f>
        <v>83915516.481839642</v>
      </c>
      <c r="E5" s="514">
        <f>+'3.2 Funding Source'!F9</f>
        <v>82638623.346857131</v>
      </c>
      <c r="F5" s="514">
        <f>+'3.2 Funding Source'!G9</f>
        <v>85940881.016129658</v>
      </c>
      <c r="G5" s="514">
        <f>+'3.2 Funding Source'!H9</f>
        <v>85940881.016129613</v>
      </c>
      <c r="H5" s="514">
        <f>+'3.2 Funding Source'!I9</f>
        <v>85940881.016129613</v>
      </c>
      <c r="I5" s="514">
        <f>+'3.2 Funding Source'!J9</f>
        <v>85940881.016129613</v>
      </c>
      <c r="J5" s="514">
        <f>+'3.2 Funding Source'!K9</f>
        <v>85940881.016129613</v>
      </c>
    </row>
    <row r="6" spans="1:10">
      <c r="B6" t="str">
        <f>"Tab 4 - "&amp;'4.1 Program Budget - 2024-2027'!D173</f>
        <v>Tab 4 - PA Spending Budget Request (PA Program and EM&amp;V)</v>
      </c>
      <c r="C6" s="514">
        <f>+'4.1 Program Budget - 2024-2027'!S173</f>
        <v>79664685.173819855</v>
      </c>
      <c r="D6" s="514">
        <f>+'4.1 Program Budget - 2024-2027'!AK173</f>
        <v>83915516.481839642</v>
      </c>
      <c r="E6" s="514">
        <f>+'4.1 Program Budget - 2024-2027'!BC173</f>
        <v>82638623.346857131</v>
      </c>
      <c r="F6" s="514">
        <f>+'4.1 Program Budget - 2024-2027'!BU173</f>
        <v>85940881.016129658</v>
      </c>
      <c r="G6" s="514">
        <f>'4.2 Program Budget 2028-2031'!I53</f>
        <v>85940881.016129613</v>
      </c>
      <c r="H6" s="514">
        <f>'4.2 Program Budget 2028-2031'!T53</f>
        <v>85940881.016129613</v>
      </c>
      <c r="I6" s="514">
        <f>'4.2 Program Budget 2028-2031'!AE53</f>
        <v>85940881.016129613</v>
      </c>
      <c r="J6" s="514">
        <f>'4.2 Program Budget 2028-2031'!AP53</f>
        <v>85940881.016129613</v>
      </c>
    </row>
    <row r="7" spans="1:10">
      <c r="B7" t="s">
        <v>101</v>
      </c>
      <c r="C7" s="514">
        <f>+'7.3 PA PY budget_savings'!C69</f>
        <v>79664685.173819885</v>
      </c>
      <c r="D7" s="514">
        <f>+'7.3 PA PY budget_savings'!I69</f>
        <v>83915516.481839672</v>
      </c>
      <c r="E7" s="514">
        <f>+'7.3 PA PY budget_savings'!O69</f>
        <v>82638623.346857131</v>
      </c>
      <c r="F7" s="514">
        <f>+'7.3 PA PY budget_savings'!U69</f>
        <v>85940881.016129658</v>
      </c>
      <c r="G7" s="514">
        <f>+'7.3 PA PY budget_savings'!AA69</f>
        <v>85940881.016129658</v>
      </c>
      <c r="H7" s="514">
        <f>+'7.3 PA PY budget_savings'!AG69</f>
        <v>85940881.016129658</v>
      </c>
      <c r="I7" s="514">
        <f>+'7.3 PA PY budget_savings'!AM69</f>
        <v>85940881.016129658</v>
      </c>
      <c r="J7" s="514">
        <f>+'7.3 PA PY budget_savings'!AS69</f>
        <v>85940881.016129658</v>
      </c>
    </row>
    <row r="8" spans="1:10">
      <c r="B8" t="str" cm="1">
        <f t="array" ref="B8">"Tab 8 - "&amp;LEFT('8 Cap &amp; Target'!C36:C36,LEN('8 Cap &amp; Target'!C36:C36)-1)</f>
        <v xml:space="preserve">Tab 8 - PA Spending Budget Request (PA Program and EM&amp;V) </v>
      </c>
      <c r="C8" s="514">
        <f>+'8 Cap &amp; Target'!G36</f>
        <v>79664685.17381987</v>
      </c>
      <c r="D8" s="514">
        <f>+'8 Cap &amp; Target'!M36</f>
        <v>83915516.481839687</v>
      </c>
      <c r="E8" s="514">
        <f>+'8 Cap &amp; Target'!S36</f>
        <v>82638623.346857101</v>
      </c>
      <c r="F8" s="514">
        <f>+'8 Cap &amp; Target'!Y36</f>
        <v>85940881.016129658</v>
      </c>
      <c r="G8" s="519"/>
      <c r="H8" s="519"/>
      <c r="I8" s="519"/>
      <c r="J8" s="519"/>
    </row>
    <row r="9" spans="1:10">
      <c r="B9" t="str">
        <f>"Tab 9 - "&amp;'9 Portfolio Summary'!A18</f>
        <v>Tab 9 - PA Spending Budget Request (PA Program and EM&amp;V + CEC AB 841)</v>
      </c>
      <c r="C9" s="514">
        <f>+'9 Portfolio Summary'!I18</f>
        <v>79664685.17441988</v>
      </c>
      <c r="D9" s="514">
        <f>+'9 Portfolio Summary'!M18</f>
        <v>83915516.436239645</v>
      </c>
      <c r="E9" s="514">
        <f>+'9 Portfolio Summary'!Q18</f>
        <v>82638623.404157117</v>
      </c>
      <c r="F9" s="514">
        <f>+'9 Portfolio Summary'!U18</f>
        <v>85940880.997929677</v>
      </c>
      <c r="G9" s="519"/>
      <c r="H9" s="519"/>
      <c r="I9" s="519"/>
      <c r="J9" s="519"/>
    </row>
    <row r="10" spans="1:10">
      <c r="B10" s="515" t="s">
        <v>102</v>
      </c>
      <c r="C10" s="517">
        <f>IF(ROUND(C5-C6+C7-C8+C9-C8+C7-C6+C5-C9+C6-C8,0)=0,0,"ERROR")</f>
        <v>0</v>
      </c>
      <c r="D10" s="517">
        <f t="shared" ref="D10:F10" si="1">IF(ROUND(D5-D6+D7-D8+D9-D8+D7-D6+D5-D9+D6-D8,0)=0,0,"ERROR")</f>
        <v>0</v>
      </c>
      <c r="E10" s="517">
        <f t="shared" si="1"/>
        <v>0</v>
      </c>
      <c r="F10" s="517">
        <f t="shared" si="1"/>
        <v>0</v>
      </c>
      <c r="G10" s="517">
        <f>IF(ROUND(G5-G6+G7-G6+G5-G7,0)=0,0,"ERROR")</f>
        <v>0</v>
      </c>
      <c r="H10" s="517">
        <f t="shared" ref="H10:J10" si="2">IF(ROUND(H5-H6+H7-H6+H5-H7,0)=0,0,"ERROR")</f>
        <v>0</v>
      </c>
      <c r="I10" s="517">
        <f t="shared" si="2"/>
        <v>0</v>
      </c>
      <c r="J10" s="517">
        <f t="shared" si="2"/>
        <v>0</v>
      </c>
    </row>
    <row r="11" spans="1:10">
      <c r="B11" s="515"/>
      <c r="C11" s="517"/>
      <c r="D11" s="517"/>
    </row>
    <row r="12" spans="1:10">
      <c r="B12" s="398" t="s">
        <v>103</v>
      </c>
      <c r="C12" s="649" t="str">
        <f>LEFT($B$2,4)</f>
        <v>2024</v>
      </c>
      <c r="D12" s="649">
        <f>+C12+1</f>
        <v>2025</v>
      </c>
      <c r="E12" s="649">
        <f>+D12+1</f>
        <v>2026</v>
      </c>
      <c r="F12" s="649">
        <f t="shared" ref="F12:J12" si="3">+E12+1</f>
        <v>2027</v>
      </c>
      <c r="G12" s="649">
        <f t="shared" si="3"/>
        <v>2028</v>
      </c>
      <c r="H12" s="649">
        <f t="shared" si="3"/>
        <v>2029</v>
      </c>
      <c r="I12" s="649">
        <f t="shared" si="3"/>
        <v>2030</v>
      </c>
      <c r="J12" s="649">
        <f t="shared" si="3"/>
        <v>2031</v>
      </c>
    </row>
    <row r="13" spans="1:10">
      <c r="B13" t="s">
        <v>104</v>
      </c>
      <c r="C13" s="514">
        <f>+'4.1 Program Budget - 2024-2027'!V173</f>
        <v>79664685.173819855</v>
      </c>
      <c r="D13" s="514">
        <f>+'4.1 Program Budget - 2024-2027'!AN173</f>
        <v>83915516.481839642</v>
      </c>
      <c r="E13" s="514">
        <f>+'4.1 Program Budget - 2024-2027'!BF173</f>
        <v>82638623.346857131</v>
      </c>
      <c r="F13" s="514">
        <f>+'4.1 Program Budget - 2024-2027'!BX173</f>
        <v>85940881.016129658</v>
      </c>
      <c r="G13" s="514">
        <f>'4.2 Program Budget 2028-2031'!I45</f>
        <v>85940881.016129613</v>
      </c>
      <c r="H13" s="514">
        <f>'4.2 Program Budget 2028-2031'!T45</f>
        <v>85940881.016129613</v>
      </c>
      <c r="I13" s="514">
        <f>'4.2 Program Budget 2028-2031'!AE45</f>
        <v>85940881.016129613</v>
      </c>
      <c r="J13" s="514">
        <f>'4.2 Program Budget 2028-2031'!AP45</f>
        <v>85940881.016129613</v>
      </c>
    </row>
    <row r="14" spans="1:10">
      <c r="B14" t="s">
        <v>105</v>
      </c>
      <c r="C14" s="514">
        <f>+'7.3 PA PY budget_savings'!C71</f>
        <v>79664685.173819885</v>
      </c>
      <c r="D14" s="514">
        <f>+'7.3 PA PY budget_savings'!I71</f>
        <v>83915516.481839672</v>
      </c>
      <c r="E14" s="514">
        <f>+'7.3 PA PY budget_savings'!O71</f>
        <v>82638623.346857131</v>
      </c>
      <c r="F14" s="514">
        <f>+'7.3 PA PY budget_savings'!U71</f>
        <v>85940881.016129658</v>
      </c>
      <c r="G14" s="514">
        <f>+'7.3 PA PY budget_savings'!AA71</f>
        <v>85940881.016129658</v>
      </c>
      <c r="H14" s="514">
        <f>+'7.3 PA PY budget_savings'!AG71</f>
        <v>85940881.016129658</v>
      </c>
      <c r="I14" s="514">
        <f>+'7.3 PA PY budget_savings'!AM71</f>
        <v>85940881.016129658</v>
      </c>
      <c r="J14" s="514">
        <f>+'7.3 PA PY budget_savings'!AS71</f>
        <v>85940881.016129658</v>
      </c>
    </row>
    <row r="15" spans="1:10">
      <c r="B15" s="515" t="s">
        <v>102</v>
      </c>
      <c r="C15" s="516">
        <f t="shared" ref="C15:J15" si="4">+C13-C14</f>
        <v>0</v>
      </c>
      <c r="D15" s="516">
        <f t="shared" si="4"/>
        <v>0</v>
      </c>
      <c r="E15" s="516">
        <f t="shared" si="4"/>
        <v>0</v>
      </c>
      <c r="F15" s="516">
        <f t="shared" si="4"/>
        <v>0</v>
      </c>
      <c r="G15" s="516">
        <f t="shared" si="4"/>
        <v>0</v>
      </c>
      <c r="H15" s="516">
        <f t="shared" si="4"/>
        <v>0</v>
      </c>
      <c r="I15" s="516">
        <f t="shared" si="4"/>
        <v>0</v>
      </c>
      <c r="J15" s="516">
        <f t="shared" si="4"/>
        <v>0</v>
      </c>
    </row>
    <row r="16" spans="1:10">
      <c r="C16" s="510"/>
      <c r="D16" s="510"/>
    </row>
    <row r="17" spans="2:34">
      <c r="C17" s="1216" t="str">
        <f>LEFT(B2,4)</f>
        <v>2024</v>
      </c>
      <c r="D17" s="1216"/>
      <c r="E17" s="1216"/>
      <c r="F17" s="1216"/>
      <c r="G17" s="1215">
        <f>+C17+1</f>
        <v>2025</v>
      </c>
      <c r="H17" s="1215"/>
      <c r="I17" s="1215"/>
      <c r="J17" s="1215"/>
      <c r="K17" s="1215">
        <f>+G17+1</f>
        <v>2026</v>
      </c>
      <c r="L17" s="1215"/>
      <c r="M17" s="1215"/>
      <c r="N17" s="1215"/>
      <c r="O17" s="1215">
        <f>+K17+1</f>
        <v>2027</v>
      </c>
      <c r="P17" s="1215"/>
      <c r="Q17" s="1215"/>
      <c r="R17" s="1215"/>
      <c r="S17" s="1215">
        <f>+O17+1</f>
        <v>2028</v>
      </c>
      <c r="T17" s="1215"/>
      <c r="U17" s="1215"/>
      <c r="V17" s="1215"/>
      <c r="W17" s="1215">
        <f>+S17+1</f>
        <v>2029</v>
      </c>
      <c r="X17" s="1215"/>
      <c r="Y17" s="1215"/>
      <c r="Z17" s="1215"/>
      <c r="AA17" s="1215">
        <f>+W17+1</f>
        <v>2030</v>
      </c>
      <c r="AB17" s="1215"/>
      <c r="AC17" s="1215"/>
      <c r="AD17" s="1215"/>
      <c r="AE17" s="1215">
        <f>+AA17+1</f>
        <v>2031</v>
      </c>
      <c r="AF17" s="1215"/>
      <c r="AG17" s="1215"/>
      <c r="AH17" s="1215"/>
    </row>
    <row r="18" spans="2:34">
      <c r="B18" s="398" t="s">
        <v>106</v>
      </c>
      <c r="C18" s="648" t="s">
        <v>107</v>
      </c>
      <c r="D18" s="648" t="s">
        <v>108</v>
      </c>
      <c r="E18" s="649" t="s">
        <v>109</v>
      </c>
      <c r="F18" s="649" t="s">
        <v>110</v>
      </c>
      <c r="G18" s="648" t="s">
        <v>107</v>
      </c>
      <c r="H18" s="648" t="s">
        <v>108</v>
      </c>
      <c r="I18" s="649" t="s">
        <v>109</v>
      </c>
      <c r="J18" s="649" t="s">
        <v>110</v>
      </c>
      <c r="K18" s="648" t="s">
        <v>107</v>
      </c>
      <c r="L18" s="648" t="s">
        <v>108</v>
      </c>
      <c r="M18" s="649" t="s">
        <v>109</v>
      </c>
      <c r="N18" s="649" t="s">
        <v>110</v>
      </c>
      <c r="O18" s="648" t="s">
        <v>107</v>
      </c>
      <c r="P18" s="648" t="s">
        <v>108</v>
      </c>
      <c r="Q18" s="649" t="s">
        <v>109</v>
      </c>
      <c r="R18" s="649" t="s">
        <v>110</v>
      </c>
      <c r="S18" s="648" t="s">
        <v>107</v>
      </c>
      <c r="T18" s="648" t="s">
        <v>108</v>
      </c>
      <c r="U18" s="649" t="s">
        <v>109</v>
      </c>
      <c r="V18" s="649" t="s">
        <v>110</v>
      </c>
      <c r="W18" s="648" t="s">
        <v>107</v>
      </c>
      <c r="X18" s="648" t="s">
        <v>108</v>
      </c>
      <c r="Y18" s="649" t="s">
        <v>109</v>
      </c>
      <c r="Z18" s="649" t="s">
        <v>110</v>
      </c>
      <c r="AA18" s="648" t="s">
        <v>107</v>
      </c>
      <c r="AB18" s="648" t="s">
        <v>108</v>
      </c>
      <c r="AC18" s="649" t="s">
        <v>109</v>
      </c>
      <c r="AD18" s="649" t="s">
        <v>110</v>
      </c>
      <c r="AE18" s="648" t="s">
        <v>107</v>
      </c>
      <c r="AF18" s="648" t="s">
        <v>108</v>
      </c>
      <c r="AG18" s="649" t="s">
        <v>109</v>
      </c>
      <c r="AH18" s="649" t="s">
        <v>110</v>
      </c>
    </row>
    <row r="19" spans="2:34">
      <c r="B19" t="s">
        <v>111</v>
      </c>
      <c r="C19" s="514">
        <f>+'4.1 Program Budget - 2024-2027'!O173</f>
        <v>14909096.203500006</v>
      </c>
      <c r="D19" s="514">
        <f>+'4.1 Program Budget - 2024-2027'!P173+'4.1 Program Budget - 2024-2027'!S186</f>
        <v>3094929.8543000002</v>
      </c>
      <c r="E19" s="514">
        <f>+'4.1 Program Budget - 2024-2027'!Q173</f>
        <v>33649235.267800003</v>
      </c>
      <c r="F19" s="514">
        <f>+'4.1 Program Budget - 2024-2027'!R173</f>
        <v>24824836.438219879</v>
      </c>
      <c r="G19" s="514">
        <f>+'4.1 Program Budget - 2024-2027'!AG173</f>
        <v>15539472.899500007</v>
      </c>
      <c r="H19" s="514">
        <f>+'4.1 Program Budget - 2024-2027'!AH173+'4.1 Program Budget - 2024-2027'!AK186</f>
        <v>3736170.3380999998</v>
      </c>
      <c r="I19" s="514">
        <f>+'4.1 Program Budget - 2024-2027'!AI173</f>
        <v>35525309.725000001</v>
      </c>
      <c r="J19" s="514">
        <f>+'4.1 Program Budget - 2024-2027'!AJ173</f>
        <v>25757942.859239675</v>
      </c>
      <c r="K19" s="514">
        <f>+'4.1 Program Budget - 2024-2027'!AY173</f>
        <v>15968109.655700009</v>
      </c>
      <c r="L19" s="514">
        <f>+'4.1 Program Budget - 2024-2027'!AZ173+'4.1 Program Budget - 2024-2027'!BC186</f>
        <v>3591828.4084999994</v>
      </c>
      <c r="M19" s="514">
        <f>+'4.1 Program Budget - 2024-2027'!BA173</f>
        <v>35784755.163699999</v>
      </c>
      <c r="N19" s="514">
        <f>+'4.1 Program Budget - 2024-2027'!BB173</f>
        <v>23988385.18895711</v>
      </c>
      <c r="O19" s="514">
        <f>+'4.1 Program Budget - 2024-2027'!BQ173</f>
        <v>16527910.065500002</v>
      </c>
      <c r="P19" s="514">
        <f>+'4.1 Program Budget - 2024-2027'!BR173+'4.1 Program Budget - 2024-2027'!BU186</f>
        <v>3691331.4228000008</v>
      </c>
      <c r="Q19" s="514">
        <f>+'4.1 Program Budget - 2024-2027'!BS173</f>
        <v>37010044.211099982</v>
      </c>
      <c r="R19" s="514">
        <f>+'4.1 Program Budget - 2024-2027'!BT173</f>
        <v>25273960.076729655</v>
      </c>
      <c r="S19" s="519"/>
      <c r="T19" s="519"/>
      <c r="U19" s="519"/>
      <c r="V19" s="519"/>
      <c r="W19" s="519"/>
      <c r="X19" s="519"/>
      <c r="Y19" s="519"/>
      <c r="Z19" s="519"/>
      <c r="AA19" s="519"/>
      <c r="AB19" s="519"/>
      <c r="AC19" s="519"/>
      <c r="AD19" s="519"/>
      <c r="AE19" s="519"/>
      <c r="AF19" s="519"/>
      <c r="AG19" s="519"/>
      <c r="AH19" s="519"/>
    </row>
    <row r="20" spans="2:34">
      <c r="B20" t="s">
        <v>112</v>
      </c>
      <c r="C20" s="514">
        <f>+SUM('8 Cap &amp; Target'!G12:G14)</f>
        <v>14909096.203499997</v>
      </c>
      <c r="D20" s="514">
        <f>SUM('8 Cap &amp; Target'!G18:G19)</f>
        <v>3094929.8543000002</v>
      </c>
      <c r="E20" s="514">
        <f>+SUM('8 Cap &amp; Target'!G25:G27)</f>
        <v>33649235.267799988</v>
      </c>
      <c r="F20" s="514">
        <f>+'8 Cap &amp; Target'!G23</f>
        <v>24824836.438219879</v>
      </c>
      <c r="G20" s="514">
        <f>+SUM('8 Cap &amp; Target'!M12:M14)</f>
        <v>15539472.899500001</v>
      </c>
      <c r="H20" s="514">
        <f>+SUM('8 Cap &amp; Target'!M18:M19)</f>
        <v>3736170.3380999998</v>
      </c>
      <c r="I20" s="514">
        <f>+SUM('8 Cap &amp; Target'!M25:M27)</f>
        <v>35525309.725000001</v>
      </c>
      <c r="J20" s="514">
        <f>+'8 Cap &amp; Target'!M23</f>
        <v>25757942.859239675</v>
      </c>
      <c r="K20" s="514">
        <f>+SUM('8 Cap &amp; Target'!S12:S14)</f>
        <v>15968109.655699994</v>
      </c>
      <c r="L20" s="514">
        <f>+SUM('8 Cap &amp; Target'!S18:S19)</f>
        <v>3591828.4084999994</v>
      </c>
      <c r="M20" s="514">
        <f>+SUM('8 Cap &amp; Target'!S25:S27)</f>
        <v>35784755.163700007</v>
      </c>
      <c r="N20" s="514">
        <f>+'8 Cap &amp; Target'!S23</f>
        <v>23988385.18895711</v>
      </c>
      <c r="O20" s="514">
        <f>+SUM('8 Cap &amp; Target'!Y12:Y14)</f>
        <v>16527910.0655</v>
      </c>
      <c r="P20" s="514">
        <f>+SUM('8 Cap &amp; Target'!Y18:Y19)</f>
        <v>3691331.4228000008</v>
      </c>
      <c r="Q20" s="514">
        <f>+SUM('8 Cap &amp; Target'!Y25:Y27)</f>
        <v>37010044.211099997</v>
      </c>
      <c r="R20" s="514">
        <f>+'8 Cap &amp; Target'!Y23</f>
        <v>25273960.076729655</v>
      </c>
      <c r="S20" s="519"/>
      <c r="T20" s="519"/>
      <c r="U20" s="519"/>
      <c r="V20" s="519"/>
      <c r="W20" s="519"/>
      <c r="X20" s="519"/>
      <c r="Y20" s="519"/>
      <c r="Z20" s="519"/>
      <c r="AA20" s="519"/>
      <c r="AB20" s="519"/>
      <c r="AC20" s="519"/>
      <c r="AD20" s="519"/>
      <c r="AE20" s="519"/>
      <c r="AF20" s="519"/>
      <c r="AG20" s="519"/>
      <c r="AH20" s="519"/>
    </row>
    <row r="21" spans="2:34">
      <c r="B21" s="515" t="s">
        <v>102</v>
      </c>
      <c r="C21" s="516">
        <f>+C19-C20</f>
        <v>0</v>
      </c>
      <c r="D21" s="516">
        <f t="shared" ref="D21:J21" si="5">+D19-D20</f>
        <v>0</v>
      </c>
      <c r="E21" s="516">
        <f t="shared" si="5"/>
        <v>0</v>
      </c>
      <c r="F21" s="516">
        <f t="shared" si="5"/>
        <v>0</v>
      </c>
      <c r="G21" s="516">
        <f t="shared" si="5"/>
        <v>0</v>
      </c>
      <c r="H21" s="516">
        <f t="shared" si="5"/>
        <v>0</v>
      </c>
      <c r="I21" s="516">
        <f t="shared" si="5"/>
        <v>0</v>
      </c>
      <c r="J21" s="516">
        <f t="shared" si="5"/>
        <v>0</v>
      </c>
      <c r="K21" s="516">
        <f>+K19-K20</f>
        <v>1.4901161193847656E-8</v>
      </c>
      <c r="L21" s="516">
        <f t="shared" ref="L21:N21" si="6">+L19-L20</f>
        <v>0</v>
      </c>
      <c r="M21" s="516">
        <f t="shared" si="6"/>
        <v>0</v>
      </c>
      <c r="N21" s="516">
        <f t="shared" si="6"/>
        <v>0</v>
      </c>
      <c r="O21" s="516">
        <f>+O19-O20</f>
        <v>0</v>
      </c>
      <c r="P21" s="516">
        <f t="shared" ref="P21:R21" si="7">+P19-P20</f>
        <v>0</v>
      </c>
      <c r="Q21" s="516">
        <f t="shared" si="7"/>
        <v>0</v>
      </c>
      <c r="R21" s="516">
        <f t="shared" si="7"/>
        <v>0</v>
      </c>
      <c r="S21" s="516">
        <f>+S19-S20</f>
        <v>0</v>
      </c>
      <c r="T21" s="516">
        <f t="shared" ref="T21:V21" si="8">+T19-T20</f>
        <v>0</v>
      </c>
      <c r="U21" s="516">
        <f t="shared" si="8"/>
        <v>0</v>
      </c>
      <c r="V21" s="516">
        <f t="shared" si="8"/>
        <v>0</v>
      </c>
      <c r="W21" s="516">
        <f>+W19-W20</f>
        <v>0</v>
      </c>
      <c r="X21" s="516">
        <f t="shared" ref="X21:Z21" si="9">+X19-X20</f>
        <v>0</v>
      </c>
      <c r="Y21" s="516">
        <f t="shared" si="9"/>
        <v>0</v>
      </c>
      <c r="Z21" s="516">
        <f t="shared" si="9"/>
        <v>0</v>
      </c>
      <c r="AA21" s="516">
        <f>+AA19-AA20</f>
        <v>0</v>
      </c>
      <c r="AB21" s="516">
        <f t="shared" ref="AB21:AD21" si="10">+AB19-AB20</f>
        <v>0</v>
      </c>
      <c r="AC21" s="516">
        <f t="shared" si="10"/>
        <v>0</v>
      </c>
      <c r="AD21" s="516">
        <f t="shared" si="10"/>
        <v>0</v>
      </c>
      <c r="AE21" s="516">
        <f>+AE19-AE20</f>
        <v>0</v>
      </c>
      <c r="AF21" s="516">
        <f t="shared" ref="AF21:AH21" si="11">+AF19-AF20</f>
        <v>0</v>
      </c>
      <c r="AG21" s="516">
        <f t="shared" si="11"/>
        <v>0</v>
      </c>
      <c r="AH21" s="516">
        <f t="shared" si="11"/>
        <v>0</v>
      </c>
    </row>
    <row r="22" spans="2:34">
      <c r="B22" t="s">
        <v>113</v>
      </c>
      <c r="C22" s="519"/>
      <c r="D22" s="519"/>
      <c r="E22" s="520"/>
      <c r="F22" s="518">
        <f>+'9 Portfolio Summary'!H18</f>
        <v>24824836.438219879</v>
      </c>
      <c r="G22" s="520"/>
      <c r="H22" s="520"/>
      <c r="I22" s="520"/>
      <c r="J22" s="518">
        <f>+'9 Portfolio Summary'!L18</f>
        <v>25757942.859239671</v>
      </c>
      <c r="K22" s="519"/>
      <c r="L22" s="519"/>
      <c r="M22" s="520"/>
      <c r="N22" s="518">
        <f>+'9 Portfolio Summary'!P18</f>
        <v>23988385.18895711</v>
      </c>
      <c r="O22" s="519"/>
      <c r="P22" s="519"/>
      <c r="Q22" s="520"/>
      <c r="R22" s="518">
        <f>+'9 Portfolio Summary'!T18</f>
        <v>25273960.076729659</v>
      </c>
      <c r="S22" s="519"/>
      <c r="T22" s="519"/>
      <c r="U22" s="520"/>
      <c r="V22" s="631"/>
      <c r="W22" s="519"/>
      <c r="X22" s="519"/>
      <c r="Y22" s="520"/>
      <c r="Z22" s="631"/>
      <c r="AA22" s="519"/>
      <c r="AB22" s="519"/>
      <c r="AC22" s="520"/>
      <c r="AD22" s="631"/>
      <c r="AE22" s="519"/>
      <c r="AF22" s="519"/>
      <c r="AG22" s="520"/>
      <c r="AH22" s="631"/>
    </row>
    <row r="23" spans="2:34">
      <c r="B23" s="515" t="s">
        <v>102</v>
      </c>
      <c r="C23" s="510"/>
      <c r="D23" s="510"/>
      <c r="F23" s="516">
        <f>+F19-F22</f>
        <v>0</v>
      </c>
      <c r="J23" s="516">
        <f>+J19-J22</f>
        <v>0</v>
      </c>
      <c r="K23" s="510"/>
      <c r="L23" s="510"/>
      <c r="N23" s="516">
        <f>+N19-N22</f>
        <v>0</v>
      </c>
      <c r="O23" s="510"/>
      <c r="P23" s="510"/>
      <c r="R23" s="516">
        <f>+R19-R22</f>
        <v>0</v>
      </c>
      <c r="S23" s="510"/>
      <c r="T23" s="510"/>
      <c r="V23" s="516">
        <f>+V19-V22</f>
        <v>0</v>
      </c>
      <c r="W23" s="510"/>
      <c r="X23" s="510"/>
      <c r="Z23" s="516">
        <f>+Z19-Z22</f>
        <v>0</v>
      </c>
      <c r="AA23" s="510"/>
      <c r="AB23" s="510"/>
      <c r="AD23" s="516">
        <f>+AD19-AD22</f>
        <v>0</v>
      </c>
      <c r="AE23" s="510"/>
      <c r="AF23" s="510"/>
      <c r="AH23" s="516">
        <f>+AH19-AH22</f>
        <v>0</v>
      </c>
    </row>
    <row r="24" spans="2:34">
      <c r="C24" s="510"/>
      <c r="D24" s="510"/>
      <c r="F24" s="516"/>
      <c r="J24" s="516"/>
    </row>
    <row r="25" spans="2:34">
      <c r="C25" s="1215" t="str">
        <f>LEFT(B2,4)</f>
        <v>2024</v>
      </c>
      <c r="D25" s="1215"/>
      <c r="E25" s="1215"/>
      <c r="F25" s="1215"/>
      <c r="G25" s="1215"/>
      <c r="H25" s="1215"/>
      <c r="I25" s="1215"/>
      <c r="J25" s="1215"/>
      <c r="K25" s="1215"/>
      <c r="L25" s="1215"/>
      <c r="M25" s="1215"/>
    </row>
    <row r="26" spans="2:34" ht="31.2">
      <c r="B26" s="398" t="s">
        <v>114</v>
      </c>
      <c r="C26" s="572" t="s">
        <v>17</v>
      </c>
      <c r="D26" s="572" t="s">
        <v>22</v>
      </c>
      <c r="E26" s="572" t="s">
        <v>25</v>
      </c>
      <c r="F26" s="572" t="s">
        <v>27</v>
      </c>
      <c r="G26" s="572" t="s">
        <v>30</v>
      </c>
      <c r="H26" s="573" t="s">
        <v>29</v>
      </c>
      <c r="I26" s="573" t="s">
        <v>28</v>
      </c>
      <c r="J26" s="573" t="s">
        <v>32</v>
      </c>
      <c r="K26" s="573" t="s">
        <v>34</v>
      </c>
      <c r="L26" s="573" t="s">
        <v>115</v>
      </c>
      <c r="M26" s="572" t="s">
        <v>36</v>
      </c>
    </row>
    <row r="27" spans="2:34">
      <c r="B27" t="s">
        <v>116</v>
      </c>
      <c r="C27" s="518">
        <f>'7.3 PA PY budget_savings'!C49</f>
        <v>20695461.289942041</v>
      </c>
      <c r="D27" s="518">
        <f>'7.3 PA PY budget_savings'!C50</f>
        <v>22654759.50698474</v>
      </c>
      <c r="E27" s="518">
        <f>'7.3 PA PY budget_savings'!C51</f>
        <v>5971777.4483912038</v>
      </c>
      <c r="F27" s="518">
        <f>'7.3 PA PY budget_savings'!C52</f>
        <v>1070737.8562970241</v>
      </c>
      <c r="G27" s="518">
        <f>'7.3 PA PY budget_savings'!C54</f>
        <v>13451778.794204878</v>
      </c>
      <c r="H27" s="518">
        <f>'7.3 PA PY budget_savings'!C53</f>
        <v>3591173.46</v>
      </c>
      <c r="I27" s="518">
        <f>'7.3 PA PY budget_savings'!C68</f>
        <v>4556130.6871999996</v>
      </c>
      <c r="J27" s="518">
        <f>'7.3 PA PY budget_savings'!C55</f>
        <v>3792703.5019000005</v>
      </c>
      <c r="K27" s="518">
        <f>'7.3 PA PY budget_savings'!C56</f>
        <v>693575.21889999998</v>
      </c>
      <c r="L27" s="518">
        <f>SUM(H27:K27)</f>
        <v>12633582.868000001</v>
      </c>
      <c r="M27" s="518">
        <f>'7.3 PA PY budget_savings'!C57</f>
        <v>0</v>
      </c>
    </row>
    <row r="28" spans="2:34">
      <c r="B28" t="s">
        <v>117</v>
      </c>
      <c r="C28" s="518">
        <f>'9 Portfolio Summary'!I8</f>
        <v>20695461.290089831</v>
      </c>
      <c r="D28" s="518">
        <f>+'9 Portfolio Summary'!I9</f>
        <v>22654759.507194385</v>
      </c>
      <c r="E28" s="518">
        <f>+'9 Portfolio Summary'!I10</f>
        <v>5971777.4484257093</v>
      </c>
      <c r="F28" s="518">
        <f>+'9 Portfolio Summary'!I11</f>
        <v>1070737.8563093701</v>
      </c>
      <c r="G28" s="518">
        <f>+'9 Portfolio Summary'!I12</f>
        <v>13451778.794264596</v>
      </c>
      <c r="H28" s="631"/>
      <c r="I28" s="631"/>
      <c r="J28" s="631"/>
      <c r="K28" s="631"/>
      <c r="L28" s="518">
        <f>'9 Portfolio Summary'!I13</f>
        <v>12633582.868135992</v>
      </c>
      <c r="M28" s="518">
        <f>'9 Portfolio Summary'!I17</f>
        <v>0</v>
      </c>
    </row>
    <row r="29" spans="2:34">
      <c r="B29" s="515" t="s">
        <v>102</v>
      </c>
      <c r="C29" s="516">
        <f>+ROUND(C27-C28,0)</f>
        <v>0</v>
      </c>
      <c r="D29" s="516">
        <f t="shared" ref="D29:G29" si="12">+ROUND(D27-D28,0)</f>
        <v>0</v>
      </c>
      <c r="E29" s="516">
        <f t="shared" si="12"/>
        <v>0</v>
      </c>
      <c r="F29" s="516">
        <f t="shared" si="12"/>
        <v>0</v>
      </c>
      <c r="G29" s="516">
        <f t="shared" si="12"/>
        <v>0</v>
      </c>
      <c r="H29" s="516"/>
      <c r="I29" s="516"/>
      <c r="J29" s="516"/>
      <c r="L29" s="516">
        <f>+ROUND(L27-L28,0)</f>
        <v>0</v>
      </c>
      <c r="M29" s="516">
        <f>+M27-M28</f>
        <v>0</v>
      </c>
    </row>
    <row r="31" spans="2:34">
      <c r="C31" s="1215">
        <f>+C25+1</f>
        <v>2025</v>
      </c>
      <c r="D31" s="1215"/>
      <c r="E31" s="1215"/>
      <c r="F31" s="1215"/>
      <c r="G31" s="1215"/>
      <c r="H31" s="1215"/>
      <c r="I31" s="1215"/>
      <c r="J31" s="1215"/>
      <c r="K31" s="1215"/>
      <c r="L31" s="1215"/>
      <c r="M31" s="1215"/>
    </row>
    <row r="32" spans="2:34" ht="31.2">
      <c r="C32" s="572" t="s">
        <v>17</v>
      </c>
      <c r="D32" s="572" t="s">
        <v>22</v>
      </c>
      <c r="E32" s="572" t="s">
        <v>25</v>
      </c>
      <c r="F32" s="572" t="s">
        <v>27</v>
      </c>
      <c r="G32" s="572" t="s">
        <v>30</v>
      </c>
      <c r="H32" s="573" t="s">
        <v>29</v>
      </c>
      <c r="I32" s="573" t="s">
        <v>28</v>
      </c>
      <c r="J32" s="573" t="s">
        <v>32</v>
      </c>
      <c r="K32" s="573" t="s">
        <v>34</v>
      </c>
      <c r="L32" s="573" t="s">
        <v>115</v>
      </c>
      <c r="M32" s="572" t="s">
        <v>36</v>
      </c>
    </row>
    <row r="33" spans="2:13">
      <c r="B33" t="str">
        <f>+B27</f>
        <v>Tab 7 - PA Portfolio Budget by Function</v>
      </c>
      <c r="C33" s="518">
        <f>+'7.3 PA PY budget_savings'!I49</f>
        <v>22255665.396174606</v>
      </c>
      <c r="D33" s="518">
        <f>+'7.3 PA PY budget_savings'!I50</f>
        <v>24389795.277400851</v>
      </c>
      <c r="E33" s="518">
        <f>+'7.3 PA PY budget_savings'!I51</f>
        <v>5861935.2788966633</v>
      </c>
      <c r="F33" s="518">
        <f>+'7.3 PA PY budget_savings'!I52</f>
        <v>1174677.4170309582</v>
      </c>
      <c r="G33" s="518">
        <f>+'7.3 PA PY budget_savings'!I54</f>
        <v>14398499.935436593</v>
      </c>
      <c r="H33" s="518">
        <f>+'7.3 PA PY budget_savings'!I53</f>
        <v>3619103.1725999997</v>
      </c>
      <c r="I33" s="518">
        <f>+'7.3 PA PY budget_savings'!I68</f>
        <v>4607379.0190999992</v>
      </c>
      <c r="J33" s="518">
        <f>+'7.3 PA PY budget_savings'!I55</f>
        <v>3716065.0157999997</v>
      </c>
      <c r="K33" s="518">
        <f>+'7.3 PA PY budget_savings'!I56</f>
        <v>535775.30940000003</v>
      </c>
      <c r="L33" s="518">
        <f>SUM(H33:K33)</f>
        <v>12478322.516899997</v>
      </c>
      <c r="M33" s="518">
        <f>+'7.3 PA PY budget_savings'!I57</f>
        <v>0</v>
      </c>
    </row>
    <row r="34" spans="2:13">
      <c r="B34" t="str">
        <f>+B28</f>
        <v>Tab 9 - PA Portfolio Budget by Function</v>
      </c>
      <c r="C34" s="518">
        <f>+'9 Portfolio Summary'!M8</f>
        <v>22255665.38422858</v>
      </c>
      <c r="D34" s="518">
        <f>+'9 Portfolio Summary'!M9</f>
        <v>24389795.261601862</v>
      </c>
      <c r="E34" s="518">
        <f>+'9 Portfolio Summary'!M10</f>
        <v>5861935.2763275299</v>
      </c>
      <c r="F34" s="518">
        <f>+'9 Portfolio Summary'!M11</f>
        <v>1174677.4161071286</v>
      </c>
      <c r="G34" s="518">
        <f>+'9 Portfolio Summary'!M12</f>
        <v>14398499.930983126</v>
      </c>
      <c r="H34" s="631"/>
      <c r="I34" s="631"/>
      <c r="J34" s="631"/>
      <c r="K34" s="631"/>
      <c r="L34" s="518">
        <f>+'9 Portfolio Summary'!M13</f>
        <v>12478322.506991435</v>
      </c>
      <c r="M34" s="518">
        <f>'9 Portfolio Summary'!M17</f>
        <v>0</v>
      </c>
    </row>
    <row r="35" spans="2:13">
      <c r="B35" s="515" t="s">
        <v>102</v>
      </c>
      <c r="C35" s="516">
        <f t="shared" ref="C35:G35" si="13">+ROUND(C33-C34,0)</f>
        <v>0</v>
      </c>
      <c r="D35" s="516">
        <f t="shared" si="13"/>
        <v>0</v>
      </c>
      <c r="E35" s="516">
        <f t="shared" si="13"/>
        <v>0</v>
      </c>
      <c r="F35" s="516">
        <f t="shared" si="13"/>
        <v>0</v>
      </c>
      <c r="G35" s="516">
        <f t="shared" si="13"/>
        <v>0</v>
      </c>
      <c r="H35" s="516"/>
      <c r="I35" s="516"/>
      <c r="J35" s="516"/>
      <c r="L35" s="516">
        <f>+ROUND(L33-L34,0)</f>
        <v>0</v>
      </c>
      <c r="M35" s="516">
        <f>+M33-M34</f>
        <v>0</v>
      </c>
    </row>
    <row r="37" spans="2:13">
      <c r="C37" s="1215">
        <f>+C31+1</f>
        <v>2026</v>
      </c>
      <c r="D37" s="1215"/>
      <c r="E37" s="1215"/>
      <c r="F37" s="1215"/>
      <c r="G37" s="1215"/>
      <c r="H37" s="1215"/>
      <c r="I37" s="1215"/>
      <c r="J37" s="1215"/>
      <c r="K37" s="1215"/>
      <c r="L37" s="1215"/>
      <c r="M37" s="1215"/>
    </row>
    <row r="38" spans="2:13" ht="31.2">
      <c r="C38" s="572" t="s">
        <v>17</v>
      </c>
      <c r="D38" s="572" t="s">
        <v>22</v>
      </c>
      <c r="E38" s="572" t="s">
        <v>25</v>
      </c>
      <c r="F38" s="572" t="s">
        <v>27</v>
      </c>
      <c r="G38" s="572" t="s">
        <v>30</v>
      </c>
      <c r="H38" s="573" t="s">
        <v>29</v>
      </c>
      <c r="I38" s="573" t="s">
        <v>28</v>
      </c>
      <c r="J38" s="573" t="s">
        <v>32</v>
      </c>
      <c r="K38" s="573" t="s">
        <v>34</v>
      </c>
      <c r="L38" s="573" t="s">
        <v>115</v>
      </c>
      <c r="M38" s="572" t="s">
        <v>36</v>
      </c>
    </row>
    <row r="39" spans="2:13">
      <c r="B39" t="str">
        <f>+B33</f>
        <v>Tab 7 - PA Portfolio Budget by Function</v>
      </c>
      <c r="C39" s="518">
        <f>'7.3 PA PY budget_savings'!O49</f>
        <v>21993217.137071241</v>
      </c>
      <c r="D39" s="518">
        <f>'7.3 PA PY budget_savings'!O50</f>
        <v>25322101.374545734</v>
      </c>
      <c r="E39" s="518">
        <f>'7.3 PA PY budget_savings'!O51</f>
        <v>5711917.4375475226</v>
      </c>
      <c r="F39" s="518">
        <f>'7.3 PA PY budget_savings'!O52</f>
        <v>1264343.144735514</v>
      </c>
      <c r="G39" s="518">
        <f>'7.3 PA PY budget_savings'!O54</f>
        <v>12397016.309957106</v>
      </c>
      <c r="H39" s="518">
        <f>'7.3 PA PY budget_savings'!O53</f>
        <v>3629529.9392000004</v>
      </c>
      <c r="I39" s="518">
        <f>'7.3 PA PY budget_savings'!O68</f>
        <v>4642646.5100000007</v>
      </c>
      <c r="J39" s="518">
        <f>'7.3 PA PY budget_savings'!O55</f>
        <v>3843276.2891000002</v>
      </c>
      <c r="K39" s="518">
        <f>'7.3 PA PY budget_savings'!O56</f>
        <v>529030.27469999995</v>
      </c>
      <c r="L39" s="518">
        <f>SUM(H39:K39)</f>
        <v>12644483.013</v>
      </c>
      <c r="M39" s="518">
        <f>'7.3 PA PY budget_savings'!O57</f>
        <v>0</v>
      </c>
    </row>
    <row r="40" spans="2:13">
      <c r="B40" t="str">
        <f>+B34</f>
        <v>Tab 9 - PA Portfolio Budget by Function</v>
      </c>
      <c r="C40" s="518">
        <f>+'9 Portfolio Summary'!Q8</f>
        <v>21993217.151977032</v>
      </c>
      <c r="D40" s="518">
        <f>+'9 Portfolio Summary'!Q9</f>
        <v>25322101.394878596</v>
      </c>
      <c r="E40" s="518">
        <f>+'9 Portfolio Summary'!Q10</f>
        <v>5711917.440725185</v>
      </c>
      <c r="F40" s="518">
        <f>+'9 Portfolio Summary'!Q11</f>
        <v>1264343.1458886419</v>
      </c>
      <c r="G40" s="518">
        <f>+'9 Portfolio Summary'!Q12</f>
        <v>12397016.315145742</v>
      </c>
      <c r="H40" s="631"/>
      <c r="I40" s="631"/>
      <c r="J40" s="631"/>
      <c r="K40" s="631"/>
      <c r="L40" s="518">
        <f>+'9 Portfolio Summary'!Q13</f>
        <v>12644483.025541911</v>
      </c>
      <c r="M40" s="518">
        <f>'9 Portfolio Summary'!Q17</f>
        <v>0</v>
      </c>
    </row>
    <row r="41" spans="2:13">
      <c r="B41" s="515" t="s">
        <v>102</v>
      </c>
      <c r="C41" s="516">
        <f t="shared" ref="C41:G41" si="14">+ROUND(C39-C40,0)</f>
        <v>0</v>
      </c>
      <c r="D41" s="516">
        <f t="shared" si="14"/>
        <v>0</v>
      </c>
      <c r="E41" s="516">
        <f t="shared" si="14"/>
        <v>0</v>
      </c>
      <c r="F41" s="516">
        <f t="shared" si="14"/>
        <v>0</v>
      </c>
      <c r="G41" s="516">
        <f t="shared" si="14"/>
        <v>0</v>
      </c>
      <c r="H41" s="516"/>
      <c r="I41" s="516"/>
      <c r="J41" s="516"/>
      <c r="L41" s="516">
        <f>+ROUND(L39-L40,0)</f>
        <v>0</v>
      </c>
      <c r="M41" s="516">
        <f>+M39-M40</f>
        <v>0</v>
      </c>
    </row>
    <row r="42" spans="2:13">
      <c r="B42" s="515"/>
      <c r="C42" s="516"/>
      <c r="D42" s="516"/>
      <c r="E42" s="516"/>
      <c r="F42" s="516"/>
      <c r="G42" s="516"/>
      <c r="H42" s="516"/>
      <c r="I42" s="516"/>
      <c r="J42" s="516"/>
      <c r="L42" s="516"/>
      <c r="M42" s="516"/>
    </row>
    <row r="43" spans="2:13">
      <c r="C43" s="1215">
        <f>+C37+1</f>
        <v>2027</v>
      </c>
      <c r="D43" s="1215"/>
      <c r="E43" s="1215"/>
      <c r="F43" s="1215"/>
      <c r="G43" s="1215"/>
      <c r="H43" s="1215"/>
      <c r="I43" s="1215"/>
      <c r="J43" s="1215"/>
      <c r="K43" s="1215"/>
      <c r="L43" s="1215"/>
      <c r="M43" s="1215"/>
    </row>
    <row r="44" spans="2:13" ht="31.2">
      <c r="C44" s="572" t="s">
        <v>17</v>
      </c>
      <c r="D44" s="572" t="s">
        <v>22</v>
      </c>
      <c r="E44" s="572" t="s">
        <v>25</v>
      </c>
      <c r="F44" s="572" t="s">
        <v>27</v>
      </c>
      <c r="G44" s="572" t="s">
        <v>30</v>
      </c>
      <c r="H44" s="573" t="s">
        <v>29</v>
      </c>
      <c r="I44" s="573" t="s">
        <v>28</v>
      </c>
      <c r="J44" s="573" t="s">
        <v>32</v>
      </c>
      <c r="K44" s="573" t="s">
        <v>34</v>
      </c>
      <c r="L44" s="573" t="s">
        <v>115</v>
      </c>
      <c r="M44" s="572" t="s">
        <v>36</v>
      </c>
    </row>
    <row r="45" spans="2:13">
      <c r="B45" t="str">
        <f>+B39</f>
        <v>Tab 7 - PA Portfolio Budget by Function</v>
      </c>
      <c r="C45" s="518">
        <f>'7.3 PA PY budget_savings'!U49</f>
        <v>22833628.525439542</v>
      </c>
      <c r="D45" s="518">
        <f>'7.3 PA PY budget_savings'!U50</f>
        <v>26576147.091737088</v>
      </c>
      <c r="E45" s="518">
        <f>'7.3 PA PY budget_savings'!U51</f>
        <v>5629324.3194574947</v>
      </c>
      <c r="F45" s="518">
        <f>'7.3 PA PY budget_savings'!U52</f>
        <v>1357211.1354771769</v>
      </c>
      <c r="G45" s="518">
        <f>'7.3 PA PY budget_savings'!U54</f>
        <v>13331297.474618359</v>
      </c>
      <c r="H45" s="518">
        <f>'7.3 PA PY budget_savings'!U53</f>
        <v>3640965.6523000002</v>
      </c>
      <c r="I45" s="518">
        <f>'7.3 PA PY budget_savings'!U68</f>
        <v>4684499.6758000003</v>
      </c>
      <c r="J45" s="518">
        <f>'7.3 PA PY budget_savings'!U55</f>
        <v>3866538.4035</v>
      </c>
      <c r="K45" s="518">
        <f>'7.3 PA PY budget_savings'!U56</f>
        <v>583633.49780000001</v>
      </c>
      <c r="L45" s="518">
        <f>SUM(H45:K45)</f>
        <v>12775637.229400001</v>
      </c>
      <c r="M45" s="518">
        <f>'7.3 PA PY budget_savings'!U57</f>
        <v>0</v>
      </c>
    </row>
    <row r="46" spans="2:13">
      <c r="B46" t="str">
        <f>+B40</f>
        <v>Tab 9 - PA Portfolio Budget by Function</v>
      </c>
      <c r="C46" s="518">
        <f>+'9 Portfolio Summary'!U8</f>
        <v>22833628.520614244</v>
      </c>
      <c r="D46" s="518">
        <f>+'9 Portfolio Summary'!U9</f>
        <v>26576147.08532441</v>
      </c>
      <c r="E46" s="518">
        <f>+'9 Portfolio Summary'!U10</f>
        <v>5629324.3184564915</v>
      </c>
      <c r="F46" s="518">
        <f>+'9 Portfolio Summary'!U11</f>
        <v>1357211.1351122414</v>
      </c>
      <c r="G46" s="518">
        <f>+'9 Portfolio Summary'!U12</f>
        <v>13331297.473014951</v>
      </c>
      <c r="H46" s="631"/>
      <c r="I46" s="631"/>
      <c r="J46" s="631"/>
      <c r="K46" s="631"/>
      <c r="L46" s="518">
        <f>+'9 Portfolio Summary'!U13</f>
        <v>12775637.225407327</v>
      </c>
      <c r="M46" s="518">
        <f>'9 Portfolio Summary'!U17</f>
        <v>0</v>
      </c>
    </row>
    <row r="47" spans="2:13">
      <c r="B47" s="515" t="s">
        <v>102</v>
      </c>
      <c r="C47" s="516">
        <f t="shared" ref="C47:G47" si="15">+ROUND(C45-C46,0)</f>
        <v>0</v>
      </c>
      <c r="D47" s="516">
        <f t="shared" si="15"/>
        <v>0</v>
      </c>
      <c r="E47" s="516">
        <f t="shared" si="15"/>
        <v>0</v>
      </c>
      <c r="F47" s="516">
        <f t="shared" si="15"/>
        <v>0</v>
      </c>
      <c r="G47" s="516">
        <f t="shared" si="15"/>
        <v>0</v>
      </c>
      <c r="H47" s="516"/>
      <c r="I47" s="516"/>
      <c r="J47" s="516"/>
      <c r="L47" s="516">
        <f>+ROUND(L45-L46,0)</f>
        <v>0</v>
      </c>
      <c r="M47" s="516">
        <f>+M45-M46</f>
        <v>0</v>
      </c>
    </row>
    <row r="48" spans="2:13">
      <c r="B48" s="515"/>
      <c r="C48" s="516"/>
      <c r="D48" s="516"/>
      <c r="E48" s="516"/>
      <c r="F48" s="516"/>
      <c r="G48" s="516"/>
      <c r="H48" s="516"/>
      <c r="I48" s="516"/>
      <c r="J48" s="516"/>
      <c r="L48" s="516"/>
      <c r="M48" s="516"/>
    </row>
  </sheetData>
  <mergeCells count="12">
    <mergeCell ref="C37:M37"/>
    <mergeCell ref="C43:M43"/>
    <mergeCell ref="C25:M25"/>
    <mergeCell ref="C31:M31"/>
    <mergeCell ref="W17:Z17"/>
    <mergeCell ref="AA17:AD17"/>
    <mergeCell ref="AE17:AH17"/>
    <mergeCell ref="C17:F17"/>
    <mergeCell ref="G17:J17"/>
    <mergeCell ref="K17:N17"/>
    <mergeCell ref="O17:R17"/>
    <mergeCell ref="S17:V17"/>
  </mergeCells>
  <pageMargins left="0.7" right="0.7" top="0.75" bottom="0.75" header="0.3" footer="0.3"/>
  <pageSetup scale="2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5192E-C6D1-48CB-9EE8-4D4E7CAABBEE}">
  <sheetPr codeName="Sheet18">
    <pageSetUpPr fitToPage="1"/>
  </sheetPr>
  <dimension ref="A1:AX44"/>
  <sheetViews>
    <sheetView zoomScale="75" zoomScaleNormal="75" workbookViewId="0"/>
  </sheetViews>
  <sheetFormatPr defaultColWidth="8.59765625" defaultRowHeight="14.4"/>
  <cols>
    <col min="1" max="1" width="40.09765625" style="81" bestFit="1" customWidth="1"/>
    <col min="2" max="2" width="30.09765625" style="81" customWidth="1"/>
    <col min="3" max="3" width="70.09765625" style="81" customWidth="1"/>
    <col min="4" max="6" width="21.5" style="81" customWidth="1"/>
    <col min="7" max="10" width="22.8984375" style="81" customWidth="1"/>
    <col min="11" max="16384" width="8.59765625" style="81"/>
  </cols>
  <sheetData>
    <row r="1" spans="1:10" ht="15.6">
      <c r="A1" s="20" t="s">
        <v>98</v>
      </c>
      <c r="B1" s="411" t="str">
        <f>PA_NAME</f>
        <v>San Diego Gas &amp; Electric Co</v>
      </c>
    </row>
    <row r="2" spans="1:10" ht="15.6">
      <c r="A2" s="20" t="s">
        <v>99</v>
      </c>
      <c r="B2" s="624" t="s">
        <v>296</v>
      </c>
    </row>
    <row r="3" spans="1:10">
      <c r="A3" s="82" t="s">
        <v>716</v>
      </c>
    </row>
    <row r="6" spans="1:10">
      <c r="A6" s="83"/>
      <c r="B6" s="83"/>
      <c r="C6" s="83"/>
      <c r="D6" s="83"/>
      <c r="E6" s="83"/>
      <c r="F6" s="83"/>
      <c r="G6" s="83"/>
      <c r="H6" s="83"/>
      <c r="I6" s="83"/>
      <c r="J6" s="83"/>
    </row>
    <row r="7" spans="1:10" ht="28.8">
      <c r="A7" s="463" t="s">
        <v>488</v>
      </c>
      <c r="B7" s="83" t="s">
        <v>689</v>
      </c>
      <c r="C7" s="83" t="s">
        <v>683</v>
      </c>
      <c r="D7" s="748" t="s">
        <v>1711</v>
      </c>
      <c r="E7" s="730" t="s">
        <v>690</v>
      </c>
      <c r="F7" s="730" t="s">
        <v>717</v>
      </c>
      <c r="G7" s="730" t="s">
        <v>662</v>
      </c>
      <c r="H7" s="730" t="s">
        <v>663</v>
      </c>
      <c r="I7" s="730" t="s">
        <v>664</v>
      </c>
      <c r="J7" s="730" t="s">
        <v>665</v>
      </c>
    </row>
    <row r="8" spans="1:10" ht="15.6">
      <c r="A8" s="83" t="s">
        <v>22</v>
      </c>
      <c r="B8" s="83" t="s">
        <v>692</v>
      </c>
      <c r="C8" s="84" t="s">
        <v>608</v>
      </c>
      <c r="D8" s="737">
        <v>118475.39139831538</v>
      </c>
      <c r="E8" s="737">
        <v>197316.22090043069</v>
      </c>
      <c r="F8" s="737">
        <v>208965.6090087684</v>
      </c>
      <c r="G8" s="737">
        <v>288839.69425856794</v>
      </c>
      <c r="H8" s="737">
        <v>296301.03231664543</v>
      </c>
      <c r="I8" s="737">
        <v>314334.2009612351</v>
      </c>
      <c r="J8" s="737">
        <v>323430.37443511828</v>
      </c>
    </row>
    <row r="9" spans="1:10" ht="15.6">
      <c r="A9" s="83"/>
      <c r="B9" s="83"/>
      <c r="C9" s="84" t="s">
        <v>684</v>
      </c>
      <c r="D9" s="737">
        <v>902223.55249289796</v>
      </c>
      <c r="E9" s="737">
        <v>2559314.5572289149</v>
      </c>
      <c r="F9" s="737">
        <v>1922934.3230961985</v>
      </c>
      <c r="G9" s="737">
        <v>2232991.2193080755</v>
      </c>
      <c r="H9" s="737">
        <v>2465656.3596575595</v>
      </c>
      <c r="I9" s="737">
        <v>2743901.2929683602</v>
      </c>
      <c r="J9" s="737">
        <v>2841169.9222792671</v>
      </c>
    </row>
    <row r="10" spans="1:10" ht="15.6">
      <c r="A10" s="83"/>
      <c r="B10" s="83"/>
      <c r="C10" s="84" t="s">
        <v>693</v>
      </c>
      <c r="D10" s="737">
        <v>333907.95068929845</v>
      </c>
      <c r="E10" s="737">
        <v>343775.79192177055</v>
      </c>
      <c r="F10" s="737">
        <v>278838.95696482155</v>
      </c>
      <c r="G10" s="737">
        <v>229833.28177748452</v>
      </c>
      <c r="H10" s="737">
        <v>257166.29842027952</v>
      </c>
      <c r="I10" s="737">
        <v>284472.78790747555</v>
      </c>
      <c r="J10" s="737">
        <v>294745.3644758942</v>
      </c>
    </row>
    <row r="11" spans="1:10" ht="15.6">
      <c r="A11" s="83"/>
      <c r="B11" s="83"/>
      <c r="C11" s="84" t="s">
        <v>685</v>
      </c>
      <c r="D11" s="737">
        <v>105418.76864304562</v>
      </c>
      <c r="E11" s="737">
        <v>19298.764800000001</v>
      </c>
      <c r="F11" s="737">
        <v>0</v>
      </c>
      <c r="G11" s="737">
        <v>0</v>
      </c>
      <c r="H11" s="737">
        <v>0</v>
      </c>
      <c r="I11" s="737">
        <v>0</v>
      </c>
      <c r="J11" s="737">
        <v>0</v>
      </c>
    </row>
    <row r="12" spans="1:10" ht="15.6">
      <c r="A12" s="83"/>
      <c r="B12" s="83"/>
      <c r="C12" s="84" t="s">
        <v>686</v>
      </c>
      <c r="D12" s="737">
        <v>84866.510000000038</v>
      </c>
      <c r="E12" s="737">
        <v>155034.03192177054</v>
      </c>
      <c r="F12" s="737">
        <v>128706.15697457963</v>
      </c>
      <c r="G12" s="737">
        <v>101712.01324366131</v>
      </c>
      <c r="H12" s="737">
        <v>152031.74559401729</v>
      </c>
      <c r="I12" s="737">
        <v>109305.0262629912</v>
      </c>
      <c r="J12" s="737">
        <v>113219.40465419641</v>
      </c>
    </row>
    <row r="13" spans="1:10" ht="15.6">
      <c r="A13" s="83"/>
      <c r="B13" s="83"/>
      <c r="C13" s="84" t="s">
        <v>634</v>
      </c>
      <c r="D13" s="737">
        <v>95038.990292820774</v>
      </c>
      <c r="E13" s="737">
        <v>239369.66065177991</v>
      </c>
      <c r="F13" s="737">
        <v>253501.84940731464</v>
      </c>
      <c r="G13" s="737">
        <v>283424.03563817783</v>
      </c>
      <c r="H13" s="737">
        <v>290745.47583280964</v>
      </c>
      <c r="I13" s="737">
        <v>308440.52793944697</v>
      </c>
      <c r="J13" s="737">
        <v>317366.15081458492</v>
      </c>
    </row>
    <row r="14" spans="1:10" ht="15.6">
      <c r="A14" s="83"/>
      <c r="B14" s="83"/>
      <c r="C14" s="84" t="s">
        <v>687</v>
      </c>
      <c r="D14" s="737">
        <v>28471.486982712235</v>
      </c>
      <c r="E14" s="737">
        <v>0</v>
      </c>
      <c r="F14" s="737">
        <v>0</v>
      </c>
      <c r="G14" s="737">
        <v>0</v>
      </c>
      <c r="H14" s="737">
        <v>0</v>
      </c>
      <c r="I14" s="737">
        <v>0</v>
      </c>
      <c r="J14" s="737">
        <v>0</v>
      </c>
    </row>
    <row r="15" spans="1:10" ht="15.6">
      <c r="A15" s="83"/>
      <c r="B15" s="83"/>
      <c r="C15" s="84" t="s">
        <v>649</v>
      </c>
      <c r="D15" s="737">
        <v>881647.49</v>
      </c>
      <c r="E15" s="737">
        <v>0</v>
      </c>
      <c r="F15" s="737">
        <v>0</v>
      </c>
      <c r="G15" s="737">
        <v>0</v>
      </c>
      <c r="H15" s="737">
        <v>0</v>
      </c>
      <c r="I15" s="737">
        <v>0</v>
      </c>
      <c r="J15" s="737">
        <v>0</v>
      </c>
    </row>
    <row r="16" spans="1:10" ht="15.6">
      <c r="A16" s="83"/>
      <c r="B16" s="83"/>
      <c r="C16" s="84" t="s">
        <v>652</v>
      </c>
      <c r="D16" s="737">
        <v>98396.02604045147</v>
      </c>
      <c r="E16" s="737">
        <v>181793.546100807</v>
      </c>
      <c r="F16" s="737">
        <v>185501.75796696352</v>
      </c>
      <c r="G16" s="737">
        <v>162667.51875503981</v>
      </c>
      <c r="H16" s="737">
        <v>199162.33728866844</v>
      </c>
      <c r="I16" s="737">
        <v>210035.29088684593</v>
      </c>
      <c r="J16" s="737">
        <v>213001.93207871061</v>
      </c>
    </row>
    <row r="17" spans="1:50" ht="15.6">
      <c r="A17" s="83"/>
      <c r="B17" s="83"/>
      <c r="C17" s="84" t="s">
        <v>657</v>
      </c>
      <c r="D17" s="737">
        <v>39598.730000000003</v>
      </c>
      <c r="E17" s="737">
        <v>4299.3407999999999</v>
      </c>
      <c r="F17" s="737">
        <v>33.170943997844013</v>
      </c>
      <c r="G17" s="737">
        <v>7905.2402284188629</v>
      </c>
      <c r="H17" s="737">
        <v>14539.432049450199</v>
      </c>
      <c r="I17" s="737">
        <v>15060.044272156147</v>
      </c>
      <c r="J17" s="737">
        <v>15605.976804312484</v>
      </c>
    </row>
    <row r="18" spans="1:50" ht="15.6">
      <c r="A18" s="83"/>
      <c r="B18" s="85" t="s">
        <v>694</v>
      </c>
      <c r="C18" s="85"/>
      <c r="D18" s="740">
        <f>SUM(D8:D17)</f>
        <v>2688044.8965395424</v>
      </c>
      <c r="E18" s="740">
        <f t="shared" ref="E18:F18" si="0">SUM(E8:E17)</f>
        <v>3700201.9143254734</v>
      </c>
      <c r="F18" s="740">
        <f t="shared" si="0"/>
        <v>2978481.8243626445</v>
      </c>
      <c r="G18" s="740">
        <f t="shared" ref="G18:J18" si="1">SUM(G8:G17)</f>
        <v>3307373.0032094251</v>
      </c>
      <c r="H18" s="740">
        <f t="shared" si="1"/>
        <v>3675602.6811594297</v>
      </c>
      <c r="I18" s="740">
        <f t="shared" si="1"/>
        <v>3985549.1711985106</v>
      </c>
      <c r="J18" s="740">
        <f t="shared" si="1"/>
        <v>4118539.1255420842</v>
      </c>
    </row>
    <row r="19" spans="1:50" ht="15.6">
      <c r="A19" s="83"/>
      <c r="B19" s="83" t="s">
        <v>695</v>
      </c>
      <c r="C19" s="731" t="s">
        <v>696</v>
      </c>
      <c r="D19" s="737">
        <v>0</v>
      </c>
      <c r="E19" s="737">
        <v>11440191.8356</v>
      </c>
      <c r="F19" s="737">
        <v>14163761.659299999</v>
      </c>
      <c r="G19" s="737">
        <v>9626205.4142999984</v>
      </c>
      <c r="H19" s="737">
        <v>11135507.998</v>
      </c>
      <c r="I19" s="737">
        <v>11183722.3857</v>
      </c>
      <c r="J19" s="737">
        <v>11915507.2699</v>
      </c>
    </row>
    <row r="20" spans="1:50" s="86" customFormat="1" ht="15.6">
      <c r="A20" s="83"/>
      <c r="B20" s="83"/>
      <c r="C20" s="83" t="s">
        <v>697</v>
      </c>
      <c r="D20" s="737">
        <v>0</v>
      </c>
      <c r="E20" s="737">
        <v>0</v>
      </c>
      <c r="F20" s="737">
        <v>0</v>
      </c>
      <c r="G20" s="737">
        <v>0</v>
      </c>
      <c r="H20" s="737">
        <v>0</v>
      </c>
      <c r="I20" s="737">
        <v>0</v>
      </c>
      <c r="J20" s="737">
        <v>0</v>
      </c>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row>
    <row r="21" spans="1:50" s="86" customFormat="1" ht="15.6">
      <c r="A21" s="83"/>
      <c r="B21" s="83"/>
      <c r="C21" s="83" t="s">
        <v>698</v>
      </c>
      <c r="D21" s="737">
        <v>0</v>
      </c>
      <c r="E21" s="737">
        <v>0</v>
      </c>
      <c r="F21" s="737">
        <v>0</v>
      </c>
      <c r="G21" s="737">
        <v>0</v>
      </c>
      <c r="H21" s="737">
        <v>0</v>
      </c>
      <c r="I21" s="737">
        <v>0</v>
      </c>
      <c r="J21" s="737">
        <v>0</v>
      </c>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row>
    <row r="22" spans="1:50" s="86" customFormat="1" ht="15.6">
      <c r="A22" s="83"/>
      <c r="B22" s="83"/>
      <c r="C22" s="83" t="s">
        <v>699</v>
      </c>
      <c r="D22" s="737">
        <v>0</v>
      </c>
      <c r="E22" s="737">
        <v>1183000</v>
      </c>
      <c r="F22" s="737">
        <v>1083000</v>
      </c>
      <c r="G22" s="737">
        <v>883000</v>
      </c>
      <c r="H22" s="737">
        <v>883000</v>
      </c>
      <c r="I22" s="737">
        <v>883000</v>
      </c>
      <c r="J22" s="737">
        <v>883000</v>
      </c>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row>
    <row r="23" spans="1:50" ht="15.6">
      <c r="A23" s="83"/>
      <c r="B23" s="83"/>
      <c r="C23" s="83" t="s">
        <v>700</v>
      </c>
      <c r="D23" s="737">
        <v>30427.99712144252</v>
      </c>
      <c r="E23" s="737">
        <v>0</v>
      </c>
      <c r="F23" s="737">
        <v>0</v>
      </c>
      <c r="G23" s="737">
        <v>0</v>
      </c>
      <c r="H23" s="737">
        <v>0</v>
      </c>
      <c r="I23" s="737">
        <v>0</v>
      </c>
      <c r="J23" s="737">
        <v>0</v>
      </c>
    </row>
    <row r="24" spans="1:50" ht="15.6">
      <c r="A24" s="83"/>
      <c r="B24" s="83"/>
      <c r="C24" s="83" t="s">
        <v>701</v>
      </c>
      <c r="D24" s="737">
        <v>5915967.1672153287</v>
      </c>
      <c r="E24" s="737">
        <v>199379.68729077952</v>
      </c>
      <c r="F24" s="737">
        <v>171220.37609983879</v>
      </c>
      <c r="G24" s="737">
        <v>731898.62340837345</v>
      </c>
      <c r="H24" s="737">
        <v>230771.42278627152</v>
      </c>
      <c r="I24" s="737">
        <v>236255.11124288646</v>
      </c>
      <c r="J24" s="737">
        <v>234639.06820008004</v>
      </c>
    </row>
    <row r="25" spans="1:50" ht="15.6">
      <c r="A25" s="83"/>
      <c r="B25" s="83"/>
      <c r="C25" s="83" t="s">
        <v>702</v>
      </c>
      <c r="D25" s="737">
        <v>292230.38119466644</v>
      </c>
      <c r="E25" s="737">
        <v>1162371.23</v>
      </c>
      <c r="F25" s="737">
        <v>959679.58</v>
      </c>
      <c r="G25" s="737">
        <v>810764.18</v>
      </c>
      <c r="H25" s="737">
        <v>875484.78</v>
      </c>
      <c r="I25" s="737">
        <v>916122.89</v>
      </c>
      <c r="J25" s="737">
        <v>935712.46</v>
      </c>
    </row>
    <row r="26" spans="1:50" ht="15.6">
      <c r="A26" s="83"/>
      <c r="B26" s="83"/>
      <c r="C26" s="83" t="s">
        <v>703</v>
      </c>
      <c r="D26" s="737">
        <v>599.88722210826188</v>
      </c>
      <c r="E26" s="737">
        <v>0</v>
      </c>
      <c r="F26" s="737">
        <v>0</v>
      </c>
      <c r="G26" s="737">
        <v>0</v>
      </c>
      <c r="H26" s="737">
        <v>0</v>
      </c>
      <c r="I26" s="737">
        <v>0</v>
      </c>
      <c r="J26" s="737">
        <v>0</v>
      </c>
    </row>
    <row r="27" spans="1:50" ht="15.6">
      <c r="A27" s="83"/>
      <c r="B27" s="83"/>
      <c r="C27" s="83" t="s">
        <v>704</v>
      </c>
      <c r="D27" s="737">
        <v>1150.0214154866812</v>
      </c>
      <c r="E27" s="737">
        <v>8361.380000000001</v>
      </c>
      <c r="F27" s="737">
        <v>7410.9500000000007</v>
      </c>
      <c r="G27" s="737">
        <v>17759.560000000001</v>
      </c>
      <c r="H27" s="737">
        <v>205730.92</v>
      </c>
      <c r="I27" s="737">
        <v>21557.149999999998</v>
      </c>
      <c r="J27" s="737">
        <v>20702.679999999997</v>
      </c>
    </row>
    <row r="28" spans="1:50" ht="15.6">
      <c r="A28" s="83"/>
      <c r="B28" s="83"/>
      <c r="C28" s="83" t="s">
        <v>705</v>
      </c>
      <c r="D28" s="737">
        <v>85424.830677296311</v>
      </c>
      <c r="E28" s="737">
        <v>124587.08</v>
      </c>
      <c r="F28" s="737">
        <v>119828.16</v>
      </c>
      <c r="G28" s="737">
        <v>40872.86</v>
      </c>
      <c r="H28" s="737">
        <v>42045.74</v>
      </c>
      <c r="I28" s="737">
        <v>42570.979999999996</v>
      </c>
      <c r="J28" s="737">
        <v>45845.380000000005</v>
      </c>
    </row>
    <row r="29" spans="1:50" ht="15.6">
      <c r="A29" s="83"/>
      <c r="B29" s="83"/>
      <c r="C29" s="83" t="s">
        <v>706</v>
      </c>
      <c r="D29" s="737">
        <v>5314.98</v>
      </c>
      <c r="E29" s="737">
        <v>2000</v>
      </c>
      <c r="F29" s="737">
        <v>0</v>
      </c>
      <c r="G29" s="737">
        <v>0</v>
      </c>
      <c r="H29" s="737">
        <v>0</v>
      </c>
      <c r="I29" s="737">
        <v>0</v>
      </c>
      <c r="J29" s="737">
        <v>0</v>
      </c>
    </row>
    <row r="30" spans="1:50" ht="15.6">
      <c r="A30" s="83"/>
      <c r="B30" s="83"/>
      <c r="C30" s="83" t="s">
        <v>707</v>
      </c>
      <c r="D30" s="737">
        <v>14326.66</v>
      </c>
      <c r="E30" s="737">
        <v>0</v>
      </c>
      <c r="F30" s="737">
        <v>0</v>
      </c>
      <c r="G30" s="737">
        <v>0</v>
      </c>
      <c r="H30" s="737">
        <v>0</v>
      </c>
      <c r="I30" s="737">
        <v>0</v>
      </c>
      <c r="J30" s="737">
        <v>0</v>
      </c>
    </row>
    <row r="31" spans="1:50" ht="15.6">
      <c r="A31" s="83"/>
      <c r="B31" s="83"/>
      <c r="C31" s="87" t="s">
        <v>1972</v>
      </c>
      <c r="D31" s="737">
        <v>142516.89881938079</v>
      </c>
      <c r="E31" s="737">
        <v>321649.02664999745</v>
      </c>
      <c r="F31" s="737">
        <v>312193.06698599464</v>
      </c>
      <c r="G31" s="737">
        <v>368276.75449185027</v>
      </c>
      <c r="H31" s="737">
        <v>377243.96555531502</v>
      </c>
      <c r="I31" s="737">
        <v>393077.03809146851</v>
      </c>
      <c r="J31" s="737">
        <v>389707.07384515286</v>
      </c>
    </row>
    <row r="32" spans="1:50" ht="15.6">
      <c r="A32" s="83"/>
      <c r="B32" s="83"/>
      <c r="C32" s="83" t="s">
        <v>708</v>
      </c>
      <c r="D32" s="737">
        <v>-11035.399033829699</v>
      </c>
      <c r="E32" s="737">
        <v>0</v>
      </c>
      <c r="F32" s="737">
        <v>0</v>
      </c>
      <c r="G32" s="737">
        <v>0</v>
      </c>
      <c r="H32" s="737">
        <v>0</v>
      </c>
      <c r="I32" s="737">
        <v>0</v>
      </c>
      <c r="J32" s="737">
        <v>0</v>
      </c>
    </row>
    <row r="33" spans="1:50" ht="15.6">
      <c r="A33" s="83"/>
      <c r="B33" s="83"/>
      <c r="C33" s="83" t="s">
        <v>709</v>
      </c>
      <c r="D33" s="737">
        <v>94437.056505982342</v>
      </c>
      <c r="E33" s="737">
        <v>0</v>
      </c>
      <c r="F33" s="737">
        <v>0</v>
      </c>
      <c r="G33" s="737">
        <v>0</v>
      </c>
      <c r="H33" s="737">
        <v>0</v>
      </c>
      <c r="I33" s="737">
        <v>0</v>
      </c>
      <c r="J33" s="737">
        <v>0</v>
      </c>
    </row>
    <row r="34" spans="1:50" s="86" customFormat="1" ht="15.6">
      <c r="A34" s="83"/>
      <c r="B34" s="83"/>
      <c r="C34" s="732" t="s">
        <v>710</v>
      </c>
      <c r="D34" s="737">
        <v>4012706.4700000007</v>
      </c>
      <c r="E34" s="737">
        <v>2000572.1332999999</v>
      </c>
      <c r="F34" s="737">
        <v>511014.68</v>
      </c>
      <c r="G34" s="737">
        <v>0</v>
      </c>
      <c r="H34" s="737">
        <v>0</v>
      </c>
      <c r="I34" s="737">
        <v>0</v>
      </c>
      <c r="J34" s="737">
        <v>0</v>
      </c>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row>
    <row r="35" spans="1:50" ht="15.6">
      <c r="A35" s="83"/>
      <c r="B35" s="83"/>
      <c r="C35" s="83" t="s">
        <v>711</v>
      </c>
      <c r="D35" s="737">
        <v>0</v>
      </c>
      <c r="E35" s="737">
        <v>17506972.057222046</v>
      </c>
      <c r="F35" s="737">
        <v>21091074.838768799</v>
      </c>
      <c r="G35" s="737">
        <v>6868609.1117847357</v>
      </c>
      <c r="H35" s="737">
        <v>6964407.7541008471</v>
      </c>
      <c r="I35" s="737">
        <v>7660246.6686457293</v>
      </c>
      <c r="J35" s="737">
        <v>8032494.0278370893</v>
      </c>
    </row>
    <row r="36" spans="1:50" ht="15.6">
      <c r="A36" s="83"/>
      <c r="B36" s="85" t="s">
        <v>712</v>
      </c>
      <c r="C36" s="85"/>
      <c r="D36" s="740">
        <f>SUM(D19:D35)</f>
        <v>10584066.951137863</v>
      </c>
      <c r="E36" s="740">
        <f t="shared" ref="E36:J36" si="2">SUM(E19:E35)</f>
        <v>33949084.430062823</v>
      </c>
      <c r="F36" s="740">
        <f t="shared" si="2"/>
        <v>38419183.311154634</v>
      </c>
      <c r="G36" s="740">
        <f t="shared" si="2"/>
        <v>19347386.503984958</v>
      </c>
      <c r="H36" s="740">
        <f t="shared" si="2"/>
        <v>20714192.580442432</v>
      </c>
      <c r="I36" s="740">
        <f t="shared" si="2"/>
        <v>21336552.223680086</v>
      </c>
      <c r="J36" s="740">
        <f t="shared" si="2"/>
        <v>22457607.959782325</v>
      </c>
    </row>
    <row r="37" spans="1:50" ht="15.6">
      <c r="A37" s="1174" t="s">
        <v>1974</v>
      </c>
      <c r="B37" s="85"/>
      <c r="C37" s="85"/>
      <c r="D37" s="740">
        <f>+D36+D18</f>
        <v>13272111.847677406</v>
      </c>
      <c r="E37" s="740">
        <f t="shared" ref="E37:J37" si="3">+E36+E18</f>
        <v>37649286.344388299</v>
      </c>
      <c r="F37" s="740">
        <f t="shared" si="3"/>
        <v>41397665.135517277</v>
      </c>
      <c r="G37" s="740">
        <f t="shared" si="3"/>
        <v>22654759.507194385</v>
      </c>
      <c r="H37" s="740">
        <f t="shared" si="3"/>
        <v>24389795.261601862</v>
      </c>
      <c r="I37" s="740">
        <f t="shared" si="3"/>
        <v>25322101.394878596</v>
      </c>
      <c r="J37" s="740">
        <f t="shared" si="3"/>
        <v>26576147.08532441</v>
      </c>
    </row>
    <row r="38" spans="1:50" ht="15.6">
      <c r="A38" s="83"/>
      <c r="B38" s="83" t="s">
        <v>714</v>
      </c>
      <c r="C38" s="83" t="s">
        <v>715</v>
      </c>
      <c r="D38" s="737">
        <v>1274000</v>
      </c>
      <c r="E38" s="737">
        <v>1173000</v>
      </c>
      <c r="F38" s="737">
        <v>840000</v>
      </c>
      <c r="G38" s="737">
        <v>958312.52707188413</v>
      </c>
      <c r="H38" s="737">
        <v>998722.55519086611</v>
      </c>
      <c r="I38" s="737">
        <v>994254.16434460436</v>
      </c>
      <c r="J38" s="737">
        <v>994769.20207404497</v>
      </c>
    </row>
    <row r="39" spans="1:50">
      <c r="D39" s="741">
        <v>0</v>
      </c>
      <c r="E39" s="741">
        <v>0</v>
      </c>
      <c r="F39" s="741">
        <v>0</v>
      </c>
      <c r="G39" s="741">
        <v>0</v>
      </c>
      <c r="H39" s="741">
        <v>0</v>
      </c>
      <c r="I39" s="741">
        <v>0</v>
      </c>
      <c r="J39" s="741">
        <v>0</v>
      </c>
    </row>
    <row r="40" spans="1:50">
      <c r="A40" s="81" t="s">
        <v>290</v>
      </c>
      <c r="B40" s="81" t="s">
        <v>1970</v>
      </c>
    </row>
    <row r="41" spans="1:50">
      <c r="B41" s="1173" t="s">
        <v>1973</v>
      </c>
    </row>
    <row r="42" spans="1:50">
      <c r="B42" s="81" t="s">
        <v>1971</v>
      </c>
    </row>
    <row r="43" spans="1:50">
      <c r="B43" s="1172" t="s">
        <v>1978</v>
      </c>
    </row>
    <row r="44" spans="1:50">
      <c r="B44" s="699" t="s">
        <v>718</v>
      </c>
    </row>
  </sheetData>
  <pageMargins left="0.25" right="0.25" top="0.75" bottom="0.75" header="0.3" footer="0.3"/>
  <pageSetup scale="46" orientation="landscape" r:id="rId1"/>
  <headerFooter>
    <oddFooter>&amp;C&amp;A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F9170-06C3-4B08-B8B2-DBC744E2F239}">
  <sheetPr codeName="Sheet19">
    <pageSetUpPr fitToPage="1"/>
  </sheetPr>
  <dimension ref="A1:AJ42"/>
  <sheetViews>
    <sheetView zoomScale="75" zoomScaleNormal="75" workbookViewId="0"/>
  </sheetViews>
  <sheetFormatPr defaultColWidth="8.59765625" defaultRowHeight="14.4"/>
  <cols>
    <col min="1" max="1" width="13.5" style="81" customWidth="1"/>
    <col min="2" max="2" width="30.09765625" style="81" customWidth="1"/>
    <col min="3" max="3" width="72" style="81" customWidth="1"/>
    <col min="4" max="6" width="21.5" style="81" customWidth="1"/>
    <col min="7" max="10" width="18.8984375" style="81" customWidth="1"/>
    <col min="11" max="16384" width="8.59765625" style="81"/>
  </cols>
  <sheetData>
    <row r="1" spans="1:10" ht="15.6">
      <c r="A1" s="20" t="s">
        <v>98</v>
      </c>
      <c r="B1" s="411" t="str">
        <f>PA_NAME</f>
        <v>San Diego Gas &amp; Electric Co</v>
      </c>
    </row>
    <row r="2" spans="1:10" ht="15.6">
      <c r="A2" s="20" t="s">
        <v>99</v>
      </c>
      <c r="B2" s="624" t="s">
        <v>296</v>
      </c>
    </row>
    <row r="3" spans="1:10">
      <c r="A3" s="82" t="s">
        <v>719</v>
      </c>
    </row>
    <row r="6" spans="1:10">
      <c r="A6" s="83"/>
      <c r="B6" s="83"/>
      <c r="C6" s="83"/>
      <c r="D6" s="83"/>
      <c r="E6" s="83"/>
      <c r="F6" s="83"/>
      <c r="G6" s="83"/>
      <c r="H6" s="83"/>
      <c r="I6" s="83"/>
      <c r="J6" s="83"/>
    </row>
    <row r="7" spans="1:10" ht="28.8">
      <c r="A7" s="463" t="s">
        <v>488</v>
      </c>
      <c r="B7" s="83" t="s">
        <v>689</v>
      </c>
      <c r="C7" s="83" t="s">
        <v>683</v>
      </c>
      <c r="D7" s="747" t="s">
        <v>1711</v>
      </c>
      <c r="E7" s="730" t="s">
        <v>690</v>
      </c>
      <c r="F7" s="730" t="s">
        <v>717</v>
      </c>
      <c r="G7" s="730" t="s">
        <v>662</v>
      </c>
      <c r="H7" s="730" t="s">
        <v>663</v>
      </c>
      <c r="I7" s="730" t="s">
        <v>664</v>
      </c>
      <c r="J7" s="730" t="s">
        <v>665</v>
      </c>
    </row>
    <row r="8" spans="1:10" ht="15.6">
      <c r="A8" s="731" t="s">
        <v>25</v>
      </c>
      <c r="B8" s="83" t="s">
        <v>692</v>
      </c>
      <c r="C8" s="84" t="s">
        <v>608</v>
      </c>
      <c r="D8" s="737">
        <v>20206.751963993545</v>
      </c>
      <c r="E8" s="737">
        <v>59816.377614338744</v>
      </c>
      <c r="F8" s="737">
        <v>24597.643930520728</v>
      </c>
      <c r="G8" s="737">
        <v>47540.139179112448</v>
      </c>
      <c r="H8" s="737">
        <v>48182.641062701841</v>
      </c>
      <c r="I8" s="737">
        <v>49124.807067083202</v>
      </c>
      <c r="J8" s="737">
        <v>50486.686608883305</v>
      </c>
    </row>
    <row r="9" spans="1:10" ht="15.6">
      <c r="A9" s="83"/>
      <c r="B9" s="83"/>
      <c r="C9" s="84" t="s">
        <v>684</v>
      </c>
      <c r="D9" s="737">
        <v>189819.41786119685</v>
      </c>
      <c r="E9" s="737">
        <v>328843.36592434917</v>
      </c>
      <c r="F9" s="737">
        <v>338918.50578459987</v>
      </c>
      <c r="G9" s="737">
        <v>424259.48746359325</v>
      </c>
      <c r="H9" s="737">
        <v>437964.11072361574</v>
      </c>
      <c r="I9" s="737">
        <v>452897.12638661213</v>
      </c>
      <c r="J9" s="737">
        <v>468914.0808776354</v>
      </c>
    </row>
    <row r="10" spans="1:10" ht="15.6">
      <c r="A10" s="83"/>
      <c r="B10" s="83"/>
      <c r="C10" s="84" t="s">
        <v>693</v>
      </c>
      <c r="D10" s="737">
        <v>138508.4694609438</v>
      </c>
      <c r="E10" s="737">
        <v>92831.262536178634</v>
      </c>
      <c r="F10" s="737">
        <v>110623.03451978887</v>
      </c>
      <c r="G10" s="737">
        <v>175541.01656947093</v>
      </c>
      <c r="H10" s="737">
        <v>154766.24871169476</v>
      </c>
      <c r="I10" s="737">
        <v>160294.43663661697</v>
      </c>
      <c r="J10" s="737">
        <v>166097.94127683472</v>
      </c>
    </row>
    <row r="11" spans="1:10" ht="15.6">
      <c r="A11" s="83"/>
      <c r="B11" s="83"/>
      <c r="C11" s="84" t="s">
        <v>685</v>
      </c>
      <c r="D11" s="737">
        <v>16991.481635832108</v>
      </c>
      <c r="E11" s="737">
        <v>31127.040000000001</v>
      </c>
      <c r="F11" s="737">
        <v>0</v>
      </c>
      <c r="G11" s="737">
        <v>0</v>
      </c>
      <c r="H11" s="737">
        <v>0</v>
      </c>
      <c r="I11" s="737">
        <v>0</v>
      </c>
      <c r="J11" s="737">
        <v>0</v>
      </c>
    </row>
    <row r="12" spans="1:10" ht="15.6">
      <c r="A12" s="83"/>
      <c r="B12" s="83"/>
      <c r="C12" s="84" t="s">
        <v>686</v>
      </c>
      <c r="D12" s="737">
        <v>9724.7700000000023</v>
      </c>
      <c r="E12" s="737">
        <v>22600.86253617864</v>
      </c>
      <c r="F12" s="737">
        <v>60609.530519788859</v>
      </c>
      <c r="G12" s="737">
        <v>55500.944339463582</v>
      </c>
      <c r="H12" s="737">
        <v>57398.075222304447</v>
      </c>
      <c r="I12" s="737">
        <v>55406.694099955726</v>
      </c>
      <c r="J12" s="737">
        <v>57406.464781689741</v>
      </c>
    </row>
    <row r="13" spans="1:10" ht="15.6">
      <c r="A13" s="83"/>
      <c r="B13" s="83"/>
      <c r="C13" s="84" t="s">
        <v>634</v>
      </c>
      <c r="D13" s="737">
        <v>16209.520653102705</v>
      </c>
      <c r="E13" s="737">
        <v>72564.870468445792</v>
      </c>
      <c r="F13" s="737">
        <v>29840.069172281659</v>
      </c>
      <c r="G13" s="737">
        <v>46648.775666141031</v>
      </c>
      <c r="H13" s="737">
        <v>47279.230831993744</v>
      </c>
      <c r="I13" s="737">
        <v>48203.731507292243</v>
      </c>
      <c r="J13" s="737">
        <v>49540.076204740595</v>
      </c>
    </row>
    <row r="14" spans="1:10" ht="15.6">
      <c r="A14" s="83"/>
      <c r="B14" s="83"/>
      <c r="C14" s="84" t="s">
        <v>687</v>
      </c>
      <c r="D14" s="737">
        <v>1240.0444007047672</v>
      </c>
      <c r="E14" s="737">
        <v>0</v>
      </c>
      <c r="F14" s="737">
        <v>0</v>
      </c>
      <c r="G14" s="737">
        <v>0</v>
      </c>
      <c r="H14" s="737">
        <v>0</v>
      </c>
      <c r="I14" s="737">
        <v>0</v>
      </c>
      <c r="J14" s="737">
        <v>0</v>
      </c>
    </row>
    <row r="15" spans="1:10" ht="15.6">
      <c r="A15" s="83"/>
      <c r="B15" s="83"/>
      <c r="C15" s="84" t="s">
        <v>649</v>
      </c>
      <c r="D15" s="737">
        <v>234433.08999999985</v>
      </c>
      <c r="E15" s="737">
        <v>0</v>
      </c>
      <c r="F15" s="737">
        <v>0</v>
      </c>
      <c r="G15" s="737">
        <v>0</v>
      </c>
      <c r="H15" s="737">
        <v>0</v>
      </c>
      <c r="I15" s="737">
        <v>0</v>
      </c>
      <c r="J15" s="737">
        <v>0</v>
      </c>
    </row>
    <row r="16" spans="1:10" ht="15.6">
      <c r="A16" s="83"/>
      <c r="B16" s="83"/>
      <c r="C16" s="84" t="s">
        <v>652</v>
      </c>
      <c r="D16" s="737">
        <v>16802.470549847512</v>
      </c>
      <c r="E16" s="737">
        <v>61535.491705025488</v>
      </c>
      <c r="F16" s="737">
        <v>32359.28654577984</v>
      </c>
      <c r="G16" s="737">
        <v>33281.845093130323</v>
      </c>
      <c r="H16" s="737">
        <v>33927.790531643157</v>
      </c>
      <c r="I16" s="737">
        <v>34747.944259129654</v>
      </c>
      <c r="J16" s="737">
        <v>35251.853096378254</v>
      </c>
    </row>
    <row r="17" spans="1:36" ht="15.6">
      <c r="A17" s="83"/>
      <c r="B17" s="83"/>
      <c r="C17" s="84" t="s">
        <v>657</v>
      </c>
      <c r="D17" s="737">
        <v>12621.809999999992</v>
      </c>
      <c r="E17" s="737">
        <v>4025.6</v>
      </c>
      <c r="F17" s="737">
        <v>8292.735999999999</v>
      </c>
      <c r="G17" s="737">
        <v>6148.5200362186788</v>
      </c>
      <c r="H17" s="737">
        <v>5452.287100088326</v>
      </c>
      <c r="I17" s="737">
        <v>5647.5166350044101</v>
      </c>
      <c r="J17" s="737">
        <v>5852.2413843555432</v>
      </c>
    </row>
    <row r="18" spans="1:36" ht="15.6">
      <c r="A18" s="83"/>
      <c r="B18" s="85" t="s">
        <v>694</v>
      </c>
      <c r="C18" s="85"/>
      <c r="D18" s="740">
        <f>SUM(D8:D17)</f>
        <v>656557.826525621</v>
      </c>
      <c r="E18" s="740">
        <f t="shared" ref="E18:F18" si="0">SUM(E8:E17)</f>
        <v>673344.87078451656</v>
      </c>
      <c r="F18" s="740">
        <f t="shared" si="0"/>
        <v>605240.80647275981</v>
      </c>
      <c r="G18" s="740">
        <f t="shared" ref="G18:J18" si="1">SUM(G8:G17)</f>
        <v>788920.72834713035</v>
      </c>
      <c r="H18" s="740">
        <f t="shared" si="1"/>
        <v>784970.38418404199</v>
      </c>
      <c r="I18" s="740">
        <f t="shared" si="1"/>
        <v>806322.25659169443</v>
      </c>
      <c r="J18" s="740">
        <f t="shared" si="1"/>
        <v>833549.34423051751</v>
      </c>
    </row>
    <row r="19" spans="1:36" ht="15.6">
      <c r="A19" s="83"/>
      <c r="B19" s="83" t="s">
        <v>695</v>
      </c>
      <c r="C19" s="731" t="s">
        <v>696</v>
      </c>
      <c r="D19" s="737">
        <v>0</v>
      </c>
      <c r="E19" s="737">
        <v>39076.522900000004</v>
      </c>
      <c r="F19" s="737">
        <v>266769.61369999999</v>
      </c>
      <c r="G19" s="737">
        <v>2970039.0669999998</v>
      </c>
      <c r="H19" s="737">
        <v>1527506.7672999999</v>
      </c>
      <c r="I19" s="737">
        <v>1735451.5331999999</v>
      </c>
      <c r="J19" s="737">
        <v>1463553.4180000001</v>
      </c>
    </row>
    <row r="20" spans="1:36" s="86" customFormat="1" ht="15.6">
      <c r="A20" s="83"/>
      <c r="B20" s="83"/>
      <c r="C20" s="83" t="s">
        <v>697</v>
      </c>
      <c r="D20" s="737">
        <v>0</v>
      </c>
      <c r="E20" s="737">
        <v>0</v>
      </c>
      <c r="F20" s="737">
        <v>0</v>
      </c>
      <c r="G20" s="737">
        <v>0</v>
      </c>
      <c r="H20" s="737">
        <v>0</v>
      </c>
      <c r="I20" s="737">
        <v>0</v>
      </c>
      <c r="J20" s="737">
        <v>0</v>
      </c>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row>
    <row r="21" spans="1:36" s="86" customFormat="1" ht="15.6">
      <c r="A21" s="83"/>
      <c r="B21" s="83"/>
      <c r="C21" s="83" t="s">
        <v>698</v>
      </c>
      <c r="D21" s="737">
        <v>0</v>
      </c>
      <c r="E21" s="737">
        <v>0</v>
      </c>
      <c r="F21" s="737">
        <v>0</v>
      </c>
      <c r="G21" s="737">
        <v>0</v>
      </c>
      <c r="H21" s="737">
        <v>0</v>
      </c>
      <c r="I21" s="737">
        <v>0</v>
      </c>
      <c r="J21" s="737">
        <v>0</v>
      </c>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row>
    <row r="22" spans="1:36" s="86" customFormat="1" ht="15.6">
      <c r="A22" s="83"/>
      <c r="B22" s="83"/>
      <c r="C22" s="83" t="s">
        <v>699</v>
      </c>
      <c r="D22" s="737">
        <v>0</v>
      </c>
      <c r="E22" s="737">
        <v>0</v>
      </c>
      <c r="F22" s="737">
        <v>0</v>
      </c>
      <c r="G22" s="737">
        <v>0</v>
      </c>
      <c r="H22" s="737">
        <v>0</v>
      </c>
      <c r="I22" s="737">
        <v>0</v>
      </c>
      <c r="J22" s="737">
        <v>0</v>
      </c>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row>
    <row r="23" spans="1:36" ht="15.6">
      <c r="A23" s="83"/>
      <c r="B23" s="83"/>
      <c r="C23" s="83" t="s">
        <v>700</v>
      </c>
      <c r="D23" s="737">
        <v>5902.44255361059</v>
      </c>
      <c r="E23" s="737">
        <v>0</v>
      </c>
      <c r="F23" s="737">
        <v>0</v>
      </c>
      <c r="G23" s="737">
        <v>0</v>
      </c>
      <c r="H23" s="737">
        <v>0</v>
      </c>
      <c r="I23" s="737">
        <v>0</v>
      </c>
      <c r="J23" s="737">
        <v>0</v>
      </c>
    </row>
    <row r="24" spans="1:36" ht="15.6">
      <c r="A24" s="83"/>
      <c r="B24" s="83"/>
      <c r="C24" s="83" t="s">
        <v>701</v>
      </c>
      <c r="D24" s="737">
        <v>1004767.1097827773</v>
      </c>
      <c r="E24" s="737">
        <v>41721.823834455601</v>
      </c>
      <c r="F24" s="737">
        <v>16058.239688765003</v>
      </c>
      <c r="G24" s="737">
        <v>37528.93784052827</v>
      </c>
      <c r="H24" s="737">
        <v>36765.588652505372</v>
      </c>
      <c r="I24" s="737">
        <v>36188.699016693943</v>
      </c>
      <c r="J24" s="737">
        <v>35890.894195402274</v>
      </c>
    </row>
    <row r="25" spans="1:36" ht="15.6">
      <c r="A25" s="83"/>
      <c r="B25" s="83"/>
      <c r="C25" s="83" t="s">
        <v>702</v>
      </c>
      <c r="D25" s="737">
        <v>31025.418347763585</v>
      </c>
      <c r="E25" s="737">
        <v>17944.91</v>
      </c>
      <c r="F25" s="737">
        <v>53515.47</v>
      </c>
      <c r="G25" s="737">
        <v>125829.12999999999</v>
      </c>
      <c r="H25" s="737">
        <v>106990.32</v>
      </c>
      <c r="I25" s="737">
        <v>107134.87</v>
      </c>
      <c r="J25" s="737">
        <v>102907.87</v>
      </c>
    </row>
    <row r="26" spans="1:36" ht="15.6">
      <c r="A26" s="83"/>
      <c r="B26" s="83"/>
      <c r="C26" s="83" t="s">
        <v>703</v>
      </c>
      <c r="D26" s="737">
        <v>67.009303472965499</v>
      </c>
      <c r="E26" s="737">
        <v>0</v>
      </c>
      <c r="F26" s="737">
        <v>0</v>
      </c>
      <c r="G26" s="737">
        <v>0</v>
      </c>
      <c r="H26" s="737">
        <v>0</v>
      </c>
      <c r="I26" s="737">
        <v>0</v>
      </c>
      <c r="J26" s="737">
        <v>0</v>
      </c>
    </row>
    <row r="27" spans="1:36" ht="15.6">
      <c r="A27" s="83"/>
      <c r="B27" s="83"/>
      <c r="C27" s="83" t="s">
        <v>704</v>
      </c>
      <c r="D27" s="737">
        <v>281.52199020610874</v>
      </c>
      <c r="E27" s="737">
        <v>228.07</v>
      </c>
      <c r="F27" s="737">
        <v>761.06999999999994</v>
      </c>
      <c r="G27" s="737">
        <v>780.28</v>
      </c>
      <c r="H27" s="737">
        <v>813.65</v>
      </c>
      <c r="I27" s="737">
        <v>767.32999999999993</v>
      </c>
      <c r="J27" s="737">
        <v>734.77</v>
      </c>
    </row>
    <row r="28" spans="1:36" ht="15.6">
      <c r="A28" s="83"/>
      <c r="B28" s="83"/>
      <c r="C28" s="83" t="s">
        <v>705</v>
      </c>
      <c r="D28" s="737">
        <v>16570.763882757641</v>
      </c>
      <c r="E28" s="737">
        <v>6890.65</v>
      </c>
      <c r="F28" s="737">
        <v>13699.82</v>
      </c>
      <c r="G28" s="737">
        <v>8664.0999999999985</v>
      </c>
      <c r="H28" s="737">
        <v>9569.2200000000012</v>
      </c>
      <c r="I28" s="737">
        <v>9353.6500000000015</v>
      </c>
      <c r="J28" s="737">
        <v>9927.86</v>
      </c>
    </row>
    <row r="29" spans="1:36" ht="15.6">
      <c r="A29" s="83"/>
      <c r="B29" s="83"/>
      <c r="C29" s="83" t="s">
        <v>706</v>
      </c>
      <c r="D29" s="737">
        <v>0</v>
      </c>
      <c r="E29" s="737">
        <v>20000</v>
      </c>
      <c r="F29" s="737">
        <v>0</v>
      </c>
      <c r="G29" s="737">
        <v>0</v>
      </c>
      <c r="H29" s="737">
        <v>0</v>
      </c>
      <c r="I29" s="737">
        <v>0</v>
      </c>
      <c r="J29" s="737">
        <v>0</v>
      </c>
    </row>
    <row r="30" spans="1:36" ht="15.6">
      <c r="A30" s="83"/>
      <c r="B30" s="83"/>
      <c r="C30" s="83" t="s">
        <v>707</v>
      </c>
      <c r="D30" s="737">
        <v>891.97000000000014</v>
      </c>
      <c r="E30" s="737">
        <v>0</v>
      </c>
      <c r="F30" s="737">
        <v>0</v>
      </c>
      <c r="G30" s="737">
        <v>0</v>
      </c>
      <c r="H30" s="737">
        <v>0</v>
      </c>
      <c r="I30" s="737">
        <v>0</v>
      </c>
      <c r="J30" s="737">
        <v>0</v>
      </c>
    </row>
    <row r="31" spans="1:36" ht="15.6">
      <c r="A31" s="83"/>
      <c r="B31" s="83"/>
      <c r="C31" s="87" t="s">
        <v>1972</v>
      </c>
      <c r="D31" s="737">
        <v>32128.696843115074</v>
      </c>
      <c r="E31" s="737">
        <v>97730.277912561243</v>
      </c>
      <c r="F31" s="737">
        <v>33805.911099654972</v>
      </c>
      <c r="G31" s="737">
        <v>58726.072746847698</v>
      </c>
      <c r="H31" s="737">
        <v>59788.588194319607</v>
      </c>
      <c r="I31" s="737">
        <v>58900.518669274607</v>
      </c>
      <c r="J31" s="737">
        <v>57870.477573075987</v>
      </c>
    </row>
    <row r="32" spans="1:36" ht="15.6">
      <c r="A32" s="83"/>
      <c r="B32" s="83"/>
      <c r="C32" s="83" t="s">
        <v>708</v>
      </c>
      <c r="D32" s="737">
        <v>3.6082274434187873</v>
      </c>
      <c r="E32" s="737">
        <v>0</v>
      </c>
      <c r="F32" s="737">
        <v>0</v>
      </c>
      <c r="G32" s="737">
        <v>0</v>
      </c>
      <c r="H32" s="737">
        <v>0</v>
      </c>
      <c r="I32" s="737">
        <v>0</v>
      </c>
      <c r="J32" s="737">
        <v>0</v>
      </c>
    </row>
    <row r="33" spans="1:36" ht="15.6">
      <c r="A33" s="83"/>
      <c r="B33" s="83"/>
      <c r="C33" s="83" t="s">
        <v>709</v>
      </c>
      <c r="D33" s="737">
        <v>18318.961275496942</v>
      </c>
      <c r="E33" s="737">
        <v>0</v>
      </c>
      <c r="F33" s="737">
        <v>0</v>
      </c>
      <c r="G33" s="737">
        <v>0</v>
      </c>
      <c r="H33" s="737">
        <v>0</v>
      </c>
      <c r="I33" s="737">
        <v>0</v>
      </c>
      <c r="J33" s="737">
        <v>0</v>
      </c>
    </row>
    <row r="34" spans="1:36" s="86" customFormat="1" ht="15.6">
      <c r="A34" s="83"/>
      <c r="B34" s="83"/>
      <c r="C34" s="732" t="s">
        <v>710</v>
      </c>
      <c r="D34" s="737">
        <v>1733585.97</v>
      </c>
      <c r="E34" s="737">
        <v>1780186.31</v>
      </c>
      <c r="F34" s="737">
        <v>0</v>
      </c>
      <c r="G34" s="737">
        <v>0</v>
      </c>
      <c r="H34" s="737">
        <v>0</v>
      </c>
      <c r="I34" s="737">
        <v>0</v>
      </c>
      <c r="J34" s="737">
        <v>0</v>
      </c>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row>
    <row r="35" spans="1:36" ht="15.6">
      <c r="A35" s="83"/>
      <c r="B35" s="83"/>
      <c r="C35" s="83" t="s">
        <v>711</v>
      </c>
      <c r="D35" s="737">
        <v>0</v>
      </c>
      <c r="E35" s="737">
        <v>16732.281526404407</v>
      </c>
      <c r="F35" s="737">
        <v>3948994.9432752104</v>
      </c>
      <c r="G35" s="737">
        <v>1981289.1324912033</v>
      </c>
      <c r="H35" s="737">
        <v>3335530.7579966635</v>
      </c>
      <c r="I35" s="737">
        <v>2957798.5832475219</v>
      </c>
      <c r="J35" s="737">
        <v>3124889.6844574949</v>
      </c>
    </row>
    <row r="36" spans="1:36" ht="15.6">
      <c r="A36" s="83"/>
      <c r="B36" s="85" t="s">
        <v>712</v>
      </c>
      <c r="C36" s="85"/>
      <c r="D36" s="740">
        <f>SUM(D19:D35)</f>
        <v>2843543.4722066438</v>
      </c>
      <c r="E36" s="740">
        <f t="shared" ref="E36:J36" si="2">SUM(E19:E35)</f>
        <v>2020510.8461734215</v>
      </c>
      <c r="F36" s="740">
        <f t="shared" si="2"/>
        <v>4333605.0677636303</v>
      </c>
      <c r="G36" s="740">
        <f t="shared" si="2"/>
        <v>5182856.7200785792</v>
      </c>
      <c r="H36" s="740">
        <f t="shared" si="2"/>
        <v>5076964.8921434879</v>
      </c>
      <c r="I36" s="740">
        <f t="shared" si="2"/>
        <v>4905595.1841334905</v>
      </c>
      <c r="J36" s="740">
        <f t="shared" si="2"/>
        <v>4795774.9742259737</v>
      </c>
    </row>
    <row r="37" spans="1:36" ht="15.6">
      <c r="A37" s="1174" t="s">
        <v>1975</v>
      </c>
      <c r="B37" s="85"/>
      <c r="C37" s="85"/>
      <c r="D37" s="740">
        <f>+D36+D18</f>
        <v>3500101.2987322649</v>
      </c>
      <c r="E37" s="740">
        <f t="shared" ref="E37:J37" si="3">+E36+E18</f>
        <v>2693855.7169579379</v>
      </c>
      <c r="F37" s="740">
        <f t="shared" si="3"/>
        <v>4938845.87423639</v>
      </c>
      <c r="G37" s="740">
        <f t="shared" si="3"/>
        <v>5971777.4484257093</v>
      </c>
      <c r="H37" s="740">
        <f t="shared" si="3"/>
        <v>5861935.2763275299</v>
      </c>
      <c r="I37" s="740">
        <f t="shared" si="3"/>
        <v>5711917.440725185</v>
      </c>
      <c r="J37" s="740">
        <f t="shared" si="3"/>
        <v>5629324.3184564915</v>
      </c>
    </row>
    <row r="38" spans="1:36" ht="15.6">
      <c r="A38" s="83"/>
      <c r="B38" s="83" t="s">
        <v>714</v>
      </c>
      <c r="C38" s="83" t="s">
        <v>715</v>
      </c>
      <c r="D38" s="737">
        <v>311000</v>
      </c>
      <c r="E38" s="737">
        <v>212000</v>
      </c>
      <c r="F38" s="737">
        <v>287000</v>
      </c>
      <c r="G38" s="737">
        <v>228590.06713427461</v>
      </c>
      <c r="H38" s="737">
        <v>213289.5461905986</v>
      </c>
      <c r="I38" s="737">
        <v>201149.00782392095</v>
      </c>
      <c r="J38" s="737">
        <v>201330.90660888088</v>
      </c>
    </row>
    <row r="39" spans="1:36">
      <c r="D39" s="741">
        <v>0</v>
      </c>
      <c r="E39" s="741">
        <v>0</v>
      </c>
      <c r="F39" s="741">
        <v>0</v>
      </c>
      <c r="G39" s="741">
        <v>0</v>
      </c>
      <c r="H39" s="741">
        <v>0</v>
      </c>
      <c r="I39" s="741">
        <v>0</v>
      </c>
      <c r="J39" s="741">
        <v>0</v>
      </c>
    </row>
    <row r="40" spans="1:36">
      <c r="A40" s="81" t="s">
        <v>290</v>
      </c>
      <c r="B40" s="81" t="s">
        <v>1970</v>
      </c>
    </row>
    <row r="41" spans="1:36">
      <c r="B41" s="89" t="s">
        <v>1973</v>
      </c>
    </row>
    <row r="42" spans="1:36">
      <c r="B42" s="81" t="s">
        <v>1971</v>
      </c>
    </row>
  </sheetData>
  <pageMargins left="0.25" right="0.25" top="0.75" bottom="0.75" header="0.3" footer="0.3"/>
  <pageSetup scale="46" orientation="landscape" r:id="rId1"/>
  <headerFooter>
    <oddFooter>&amp;C&amp;A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FCD51-436D-4BB1-B75A-37CE2804B878}">
  <sheetPr codeName="Sheet20">
    <pageSetUpPr fitToPage="1"/>
  </sheetPr>
  <dimension ref="A1:AS43"/>
  <sheetViews>
    <sheetView zoomScale="75" zoomScaleNormal="75" workbookViewId="0"/>
  </sheetViews>
  <sheetFormatPr defaultColWidth="8.59765625" defaultRowHeight="14.4"/>
  <cols>
    <col min="1" max="1" width="13.5" style="81" customWidth="1"/>
    <col min="2" max="2" width="30.09765625" style="81" customWidth="1"/>
    <col min="3" max="3" width="69.09765625" style="81" customWidth="1"/>
    <col min="4" max="6" width="21.5" style="81" customWidth="1"/>
    <col min="7" max="10" width="24" style="81" customWidth="1"/>
    <col min="11" max="16384" width="8.59765625" style="81"/>
  </cols>
  <sheetData>
    <row r="1" spans="1:10" ht="15.6">
      <c r="A1" s="20" t="s">
        <v>98</v>
      </c>
      <c r="B1" s="411" t="str">
        <f>PA_NAME</f>
        <v>San Diego Gas &amp; Electric Co</v>
      </c>
    </row>
    <row r="2" spans="1:10" ht="15.6">
      <c r="A2" s="20" t="s">
        <v>99</v>
      </c>
      <c r="B2" s="624" t="s">
        <v>296</v>
      </c>
    </row>
    <row r="3" spans="1:10">
      <c r="A3" s="82" t="s">
        <v>720</v>
      </c>
    </row>
    <row r="6" spans="1:10">
      <c r="A6" s="83"/>
      <c r="B6" s="83"/>
      <c r="C6" s="83"/>
      <c r="D6" s="83"/>
      <c r="E6" s="83"/>
      <c r="F6" s="83"/>
      <c r="G6" s="83"/>
      <c r="H6" s="83"/>
      <c r="I6" s="83"/>
      <c r="J6" s="83"/>
    </row>
    <row r="7" spans="1:10" ht="28.8">
      <c r="A7" s="463" t="s">
        <v>488</v>
      </c>
      <c r="B7" s="83" t="s">
        <v>689</v>
      </c>
      <c r="C7" s="83" t="s">
        <v>683</v>
      </c>
      <c r="D7" s="746" t="s">
        <v>1711</v>
      </c>
      <c r="E7" s="730" t="s">
        <v>690</v>
      </c>
      <c r="F7" s="730" t="s">
        <v>717</v>
      </c>
      <c r="G7" s="730" t="s">
        <v>662</v>
      </c>
      <c r="H7" s="730" t="s">
        <v>663</v>
      </c>
      <c r="I7" s="730" t="s">
        <v>664</v>
      </c>
      <c r="J7" s="730" t="s">
        <v>665</v>
      </c>
    </row>
    <row r="8" spans="1:10" ht="15.6">
      <c r="A8" s="731" t="s">
        <v>27</v>
      </c>
      <c r="B8" s="83" t="s">
        <v>692</v>
      </c>
      <c r="C8" s="84" t="s">
        <v>608</v>
      </c>
      <c r="D8" s="737">
        <v>3492.3972607132509</v>
      </c>
      <c r="E8" s="737">
        <v>32951.299131633401</v>
      </c>
      <c r="F8" s="737">
        <v>12713.259351635214</v>
      </c>
      <c r="G8" s="737">
        <v>17009.674405359838</v>
      </c>
      <c r="H8" s="737">
        <v>17325.901689274717</v>
      </c>
      <c r="I8" s="737">
        <v>17826.681295322436</v>
      </c>
      <c r="J8" s="737">
        <v>18405.884646388491</v>
      </c>
    </row>
    <row r="9" spans="1:10" ht="15.6">
      <c r="A9" s="83"/>
      <c r="B9" s="83"/>
      <c r="C9" s="84" t="s">
        <v>684</v>
      </c>
      <c r="D9" s="737">
        <v>95645.597371647629</v>
      </c>
      <c r="E9" s="737">
        <v>262793.89541263354</v>
      </c>
      <c r="F9" s="737">
        <v>182426.5854724141</v>
      </c>
      <c r="G9" s="737">
        <v>179630.31727067291</v>
      </c>
      <c r="H9" s="737">
        <v>185578.19436776554</v>
      </c>
      <c r="I9" s="737">
        <v>192108.75997192875</v>
      </c>
      <c r="J9" s="737">
        <v>199008.66263153218</v>
      </c>
    </row>
    <row r="10" spans="1:10" ht="15.6">
      <c r="A10" s="83"/>
      <c r="B10" s="83"/>
      <c r="C10" s="84" t="s">
        <v>693</v>
      </c>
      <c r="D10" s="737">
        <v>72962.377900917549</v>
      </c>
      <c r="E10" s="737">
        <v>121706.27915623112</v>
      </c>
      <c r="F10" s="737">
        <v>55320.114567970479</v>
      </c>
      <c r="G10" s="737">
        <v>59366.74893031369</v>
      </c>
      <c r="H10" s="737">
        <v>43656.978290626394</v>
      </c>
      <c r="I10" s="737">
        <v>45218.136022327933</v>
      </c>
      <c r="J10" s="737">
        <v>46856.154087425195</v>
      </c>
    </row>
    <row r="11" spans="1:10" ht="15.6">
      <c r="A11" s="83"/>
      <c r="B11" s="83"/>
      <c r="C11" s="84" t="s">
        <v>685</v>
      </c>
      <c r="D11" s="737">
        <v>6934.9896084827524</v>
      </c>
      <c r="E11" s="737">
        <v>18157.439999999999</v>
      </c>
      <c r="F11" s="737">
        <v>0</v>
      </c>
      <c r="G11" s="737">
        <v>0</v>
      </c>
      <c r="H11" s="737">
        <v>0</v>
      </c>
      <c r="I11" s="737">
        <v>0</v>
      </c>
      <c r="J11" s="737">
        <v>0</v>
      </c>
    </row>
    <row r="12" spans="1:10" ht="15.6">
      <c r="A12" s="83"/>
      <c r="B12" s="83"/>
      <c r="C12" s="84" t="s">
        <v>686</v>
      </c>
      <c r="D12" s="737">
        <v>13272.189999999995</v>
      </c>
      <c r="E12" s="737">
        <v>26732.199156231123</v>
      </c>
      <c r="F12" s="737">
        <v>30102.41856797049</v>
      </c>
      <c r="G12" s="737">
        <v>23848.393062775107</v>
      </c>
      <c r="H12" s="737">
        <v>24666.880819385035</v>
      </c>
      <c r="I12" s="737">
        <v>25547.629959510388</v>
      </c>
      <c r="J12" s="737">
        <v>26472.342311016437</v>
      </c>
    </row>
    <row r="13" spans="1:10" ht="15.6">
      <c r="A13" s="83"/>
      <c r="B13" s="83"/>
      <c r="C13" s="84" t="s">
        <v>634</v>
      </c>
      <c r="D13" s="737">
        <v>2801.5430499292706</v>
      </c>
      <c r="E13" s="737">
        <v>39974.114926692077</v>
      </c>
      <c r="F13" s="737">
        <v>15422.799823004038</v>
      </c>
      <c r="G13" s="737">
        <v>16690.748053980475</v>
      </c>
      <c r="H13" s="737">
        <v>17001.046170832618</v>
      </c>
      <c r="I13" s="737">
        <v>17492.43630926311</v>
      </c>
      <c r="J13" s="737">
        <v>18060.779766785316</v>
      </c>
    </row>
    <row r="14" spans="1:10" ht="15.6">
      <c r="A14" s="83"/>
      <c r="B14" s="83"/>
      <c r="C14" s="84" t="s">
        <v>687</v>
      </c>
      <c r="D14" s="737">
        <v>214.32082087715369</v>
      </c>
      <c r="E14" s="737">
        <v>0</v>
      </c>
      <c r="F14" s="737">
        <v>0</v>
      </c>
      <c r="G14" s="737">
        <v>0</v>
      </c>
      <c r="H14" s="737">
        <v>0</v>
      </c>
      <c r="I14" s="737">
        <v>0</v>
      </c>
      <c r="J14" s="737">
        <v>0</v>
      </c>
    </row>
    <row r="15" spans="1:10" ht="15.6">
      <c r="A15" s="83"/>
      <c r="B15" s="83"/>
      <c r="C15" s="84" t="s">
        <v>649</v>
      </c>
      <c r="D15" s="737">
        <v>30581.960000000043</v>
      </c>
      <c r="E15" s="737">
        <v>0</v>
      </c>
      <c r="F15" s="737">
        <v>0</v>
      </c>
      <c r="G15" s="737">
        <v>0</v>
      </c>
      <c r="H15" s="737">
        <v>0</v>
      </c>
      <c r="I15" s="737">
        <v>0</v>
      </c>
      <c r="J15" s="737">
        <v>0</v>
      </c>
    </row>
    <row r="16" spans="1:10" ht="15.6">
      <c r="A16" s="83"/>
      <c r="B16" s="83"/>
      <c r="C16" s="84" t="s">
        <v>652</v>
      </c>
      <c r="D16" s="737">
        <v>2920.1542760077796</v>
      </c>
      <c r="E16" s="737">
        <v>52180.531550071784</v>
      </c>
      <c r="F16" s="737">
        <v>16477.73125758722</v>
      </c>
      <c r="G16" s="737">
        <v>16340.587389570988</v>
      </c>
      <c r="H16" s="737">
        <v>16768.399915584901</v>
      </c>
      <c r="I16" s="737">
        <v>17308.540903601599</v>
      </c>
      <c r="J16" s="737">
        <v>17703.665982711886</v>
      </c>
    </row>
    <row r="17" spans="1:45" ht="15.6">
      <c r="A17" s="83"/>
      <c r="B17" s="83"/>
      <c r="C17" s="84" t="s">
        <v>657</v>
      </c>
      <c r="D17" s="737">
        <v>5848.920000000001</v>
      </c>
      <c r="E17" s="737">
        <v>5233.28</v>
      </c>
      <c r="F17" s="737">
        <v>8292.735999999999</v>
      </c>
      <c r="G17" s="737">
        <v>878.35996882112477</v>
      </c>
      <c r="H17" s="737">
        <v>908.71455981501003</v>
      </c>
      <c r="I17" s="737">
        <v>941.25281668446291</v>
      </c>
      <c r="J17" s="737">
        <v>975.37360801479917</v>
      </c>
    </row>
    <row r="18" spans="1:45" ht="15.6">
      <c r="A18" s="83"/>
      <c r="B18" s="85" t="s">
        <v>694</v>
      </c>
      <c r="C18" s="85"/>
      <c r="D18" s="740">
        <f>SUM(D8:D17)</f>
        <v>234674.45028857543</v>
      </c>
      <c r="E18" s="740">
        <f t="shared" ref="E18:F18" si="0">SUM(E8:E17)</f>
        <v>559729.03933349322</v>
      </c>
      <c r="F18" s="740">
        <f t="shared" si="0"/>
        <v>320755.64504058153</v>
      </c>
      <c r="G18" s="740">
        <f t="shared" ref="G18:J18" si="1">SUM(G8:G17)</f>
        <v>313764.82908149413</v>
      </c>
      <c r="H18" s="740">
        <f t="shared" si="1"/>
        <v>305906.11581328424</v>
      </c>
      <c r="I18" s="740">
        <f t="shared" si="1"/>
        <v>316443.43727863871</v>
      </c>
      <c r="J18" s="740">
        <f t="shared" si="1"/>
        <v>327482.86303387431</v>
      </c>
    </row>
    <row r="19" spans="1:45" ht="15.6">
      <c r="A19" s="83"/>
      <c r="B19" s="83" t="s">
        <v>695</v>
      </c>
      <c r="C19" s="731" t="s">
        <v>696</v>
      </c>
      <c r="D19" s="737">
        <v>0</v>
      </c>
      <c r="E19" s="737">
        <v>213671.3756</v>
      </c>
      <c r="F19" s="737">
        <v>893332.54709999997</v>
      </c>
      <c r="G19" s="737">
        <v>411062.44269999996</v>
      </c>
      <c r="H19" s="737">
        <v>454020.1275</v>
      </c>
      <c r="I19" s="737">
        <v>514014.10120000003</v>
      </c>
      <c r="J19" s="737">
        <v>557515.8101</v>
      </c>
    </row>
    <row r="20" spans="1:45" s="86" customFormat="1" ht="15.6">
      <c r="A20" s="83"/>
      <c r="B20" s="83"/>
      <c r="C20" s="83" t="s">
        <v>697</v>
      </c>
      <c r="D20" s="737">
        <v>0</v>
      </c>
      <c r="E20" s="737">
        <v>0</v>
      </c>
      <c r="F20" s="737">
        <v>0</v>
      </c>
      <c r="G20" s="737">
        <v>0</v>
      </c>
      <c r="H20" s="737">
        <v>0</v>
      </c>
      <c r="I20" s="737">
        <v>0</v>
      </c>
      <c r="J20" s="737">
        <v>0</v>
      </c>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row>
    <row r="21" spans="1:45" s="86" customFormat="1" ht="15.6">
      <c r="A21" s="83"/>
      <c r="B21" s="83"/>
      <c r="C21" s="83" t="s">
        <v>698</v>
      </c>
      <c r="D21" s="737">
        <v>0</v>
      </c>
      <c r="E21" s="737">
        <v>0</v>
      </c>
      <c r="F21" s="737">
        <v>0</v>
      </c>
      <c r="G21" s="737">
        <v>0</v>
      </c>
      <c r="H21" s="737">
        <v>0</v>
      </c>
      <c r="I21" s="737">
        <v>0</v>
      </c>
      <c r="J21" s="737">
        <v>0</v>
      </c>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row>
    <row r="22" spans="1:45" s="86" customFormat="1" ht="15.6">
      <c r="A22" s="83"/>
      <c r="B22" s="83"/>
      <c r="C22" s="83" t="s">
        <v>699</v>
      </c>
      <c r="D22" s="737">
        <v>0</v>
      </c>
      <c r="E22" s="737">
        <v>67000</v>
      </c>
      <c r="F22" s="737">
        <v>0</v>
      </c>
      <c r="G22" s="737">
        <v>0</v>
      </c>
      <c r="H22" s="737">
        <v>0</v>
      </c>
      <c r="I22" s="737">
        <v>0</v>
      </c>
      <c r="J22" s="737">
        <v>0</v>
      </c>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row>
    <row r="23" spans="1:45" ht="15.6">
      <c r="A23" s="83"/>
      <c r="B23" s="83"/>
      <c r="C23" s="83" t="s">
        <v>700</v>
      </c>
      <c r="D23" s="737">
        <v>1456.2172759347231</v>
      </c>
      <c r="E23" s="737">
        <v>0</v>
      </c>
      <c r="F23" s="737">
        <v>0</v>
      </c>
      <c r="G23" s="737">
        <v>0</v>
      </c>
      <c r="H23" s="737">
        <v>0</v>
      </c>
      <c r="I23" s="737">
        <v>0</v>
      </c>
      <c r="J23" s="737">
        <v>0</v>
      </c>
    </row>
    <row r="24" spans="1:45" ht="15.6">
      <c r="A24" s="83"/>
      <c r="B24" s="83"/>
      <c r="C24" s="83" t="s">
        <v>701</v>
      </c>
      <c r="D24" s="737">
        <v>145578.35939260304</v>
      </c>
      <c r="E24" s="737">
        <v>25432.165004777933</v>
      </c>
      <c r="F24" s="737">
        <v>9799.6796957727802</v>
      </c>
      <c r="G24" s="737">
        <v>14927.706028400651</v>
      </c>
      <c r="H24" s="737">
        <v>14720.466136604564</v>
      </c>
      <c r="I24" s="737">
        <v>14632.35496237147</v>
      </c>
      <c r="J24" s="737">
        <v>14584.710104546119</v>
      </c>
    </row>
    <row r="25" spans="1:45" ht="15.6">
      <c r="A25" s="83"/>
      <c r="B25" s="83"/>
      <c r="C25" s="83" t="s">
        <v>702</v>
      </c>
      <c r="D25" s="737">
        <v>21375.679020632349</v>
      </c>
      <c r="E25" s="737">
        <v>17116.16</v>
      </c>
      <c r="F25" s="737">
        <v>20175.489999999998</v>
      </c>
      <c r="G25" s="737">
        <v>14275.63</v>
      </c>
      <c r="H25" s="737">
        <v>13813.24</v>
      </c>
      <c r="I25" s="737">
        <v>15123.1</v>
      </c>
      <c r="J25" s="737">
        <v>14818.58</v>
      </c>
    </row>
    <row r="26" spans="1:45" ht="15.6">
      <c r="A26" s="83"/>
      <c r="B26" s="83"/>
      <c r="C26" s="83" t="s">
        <v>703</v>
      </c>
      <c r="D26" s="737">
        <v>17.549754402583829</v>
      </c>
      <c r="E26" s="737">
        <v>0</v>
      </c>
      <c r="F26" s="737">
        <v>0</v>
      </c>
      <c r="G26" s="737">
        <v>0</v>
      </c>
      <c r="H26" s="737">
        <v>0</v>
      </c>
      <c r="I26" s="737">
        <v>0</v>
      </c>
      <c r="J26" s="737">
        <v>0</v>
      </c>
    </row>
    <row r="27" spans="1:45" ht="15.6">
      <c r="A27" s="83"/>
      <c r="B27" s="83"/>
      <c r="C27" s="83" t="s">
        <v>704</v>
      </c>
      <c r="D27" s="737">
        <v>265.73435377650293</v>
      </c>
      <c r="E27" s="737">
        <v>283.32</v>
      </c>
      <c r="F27" s="737">
        <v>297.10000000000002</v>
      </c>
      <c r="G27" s="737">
        <v>272.33</v>
      </c>
      <c r="H27" s="737">
        <v>289.38</v>
      </c>
      <c r="I27" s="737">
        <v>235.15</v>
      </c>
      <c r="J27" s="737">
        <v>199.14</v>
      </c>
    </row>
    <row r="28" spans="1:45" ht="15.6">
      <c r="A28" s="83"/>
      <c r="B28" s="83"/>
      <c r="C28" s="83" t="s">
        <v>705</v>
      </c>
      <c r="D28" s="737">
        <v>4088.2452344658313</v>
      </c>
      <c r="E28" s="737">
        <v>4880.67</v>
      </c>
      <c r="F28" s="737">
        <v>5223.1399999999994</v>
      </c>
      <c r="G28" s="737">
        <v>2440.3900000000003</v>
      </c>
      <c r="H28" s="737">
        <v>3224.17</v>
      </c>
      <c r="I28" s="737">
        <v>2980.72</v>
      </c>
      <c r="J28" s="737">
        <v>3045.19</v>
      </c>
    </row>
    <row r="29" spans="1:45" ht="15.6">
      <c r="A29" s="83"/>
      <c r="B29" s="83"/>
      <c r="C29" s="83" t="s">
        <v>706</v>
      </c>
      <c r="D29" s="737">
        <v>0</v>
      </c>
      <c r="E29" s="737">
        <v>17000</v>
      </c>
      <c r="F29" s="737">
        <v>0</v>
      </c>
      <c r="G29" s="737">
        <v>0</v>
      </c>
      <c r="H29" s="737">
        <v>0</v>
      </c>
      <c r="I29" s="737">
        <v>0</v>
      </c>
      <c r="J29" s="737">
        <v>0</v>
      </c>
    </row>
    <row r="30" spans="1:45" ht="15.6">
      <c r="A30" s="83"/>
      <c r="B30" s="83"/>
      <c r="C30" s="83" t="s">
        <v>707</v>
      </c>
      <c r="D30" s="737">
        <v>0</v>
      </c>
      <c r="E30" s="737">
        <v>0</v>
      </c>
      <c r="F30" s="737">
        <v>0</v>
      </c>
      <c r="G30" s="737">
        <v>0</v>
      </c>
      <c r="H30" s="737">
        <v>0</v>
      </c>
      <c r="I30" s="737">
        <v>0</v>
      </c>
      <c r="J30" s="737">
        <v>0</v>
      </c>
    </row>
    <row r="31" spans="1:45" ht="15.6">
      <c r="A31" s="83"/>
      <c r="B31" s="83"/>
      <c r="C31" s="87" t="s">
        <v>1972</v>
      </c>
      <c r="D31" s="737">
        <v>18343.702865100153</v>
      </c>
      <c r="E31" s="737">
        <v>61951.161113036578</v>
      </c>
      <c r="F31" s="737">
        <v>17472.53991651463</v>
      </c>
      <c r="G31" s="737">
        <v>19431.83420245141</v>
      </c>
      <c r="H31" s="737">
        <v>21414.912126281684</v>
      </c>
      <c r="I31" s="737">
        <v>20244.848512117693</v>
      </c>
      <c r="J31" s="737">
        <v>19342.646596644459</v>
      </c>
    </row>
    <row r="32" spans="1:45" ht="15.6">
      <c r="A32" s="83"/>
      <c r="B32" s="83"/>
      <c r="C32" s="83" t="s">
        <v>708</v>
      </c>
      <c r="D32" s="737">
        <v>0.8902014870765772</v>
      </c>
      <c r="E32" s="737">
        <v>0</v>
      </c>
      <c r="F32" s="737">
        <v>0</v>
      </c>
      <c r="G32" s="737">
        <v>0</v>
      </c>
      <c r="H32" s="737">
        <v>0</v>
      </c>
      <c r="I32" s="737">
        <v>0</v>
      </c>
      <c r="J32" s="737">
        <v>0</v>
      </c>
    </row>
    <row r="33" spans="1:45" ht="15.6">
      <c r="A33" s="83"/>
      <c r="B33" s="83"/>
      <c r="C33" s="83" t="s">
        <v>709</v>
      </c>
      <c r="D33" s="737">
        <v>4519.5506172676933</v>
      </c>
      <c r="E33" s="737">
        <v>0</v>
      </c>
      <c r="F33" s="737">
        <v>0</v>
      </c>
      <c r="G33" s="737">
        <v>0</v>
      </c>
      <c r="H33" s="737">
        <v>0</v>
      </c>
      <c r="I33" s="737">
        <v>0</v>
      </c>
      <c r="J33" s="737">
        <v>0</v>
      </c>
    </row>
    <row r="34" spans="1:45" s="86" customFormat="1" ht="15.6">
      <c r="A34" s="83"/>
      <c r="B34" s="83"/>
      <c r="C34" s="732" t="s">
        <v>710</v>
      </c>
      <c r="D34" s="737">
        <v>26867.13</v>
      </c>
      <c r="E34" s="737">
        <v>699839.67999999993</v>
      </c>
      <c r="F34" s="737">
        <v>0</v>
      </c>
      <c r="G34" s="737">
        <v>0</v>
      </c>
      <c r="H34" s="737">
        <v>0</v>
      </c>
      <c r="I34" s="737">
        <v>0</v>
      </c>
      <c r="J34" s="737">
        <v>0</v>
      </c>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row>
    <row r="35" spans="1:45" ht="15.6">
      <c r="A35" s="83"/>
      <c r="B35" s="83"/>
      <c r="C35" s="83" t="s">
        <v>711</v>
      </c>
      <c r="D35" s="737">
        <v>0</v>
      </c>
      <c r="E35" s="737">
        <v>203445.51217369919</v>
      </c>
      <c r="F35" s="737">
        <v>846581.10915248538</v>
      </c>
      <c r="G35" s="737">
        <v>294562.69429702405</v>
      </c>
      <c r="H35" s="737">
        <v>361289.00453095819</v>
      </c>
      <c r="I35" s="737">
        <v>380669.43393551407</v>
      </c>
      <c r="J35" s="737">
        <v>420222.19527717668</v>
      </c>
    </row>
    <row r="36" spans="1:45" ht="15.6">
      <c r="A36" s="83"/>
      <c r="B36" s="85" t="s">
        <v>712</v>
      </c>
      <c r="C36" s="85"/>
      <c r="D36" s="740">
        <f>SUM(D19:D35)</f>
        <v>222513.05871566996</v>
      </c>
      <c r="E36" s="740">
        <f t="shared" ref="E36:J36" si="2">SUM(E19:E35)</f>
        <v>1310620.0438915137</v>
      </c>
      <c r="F36" s="740">
        <f t="shared" si="2"/>
        <v>1792881.6058647728</v>
      </c>
      <c r="G36" s="740">
        <f t="shared" si="2"/>
        <v>756973.02722787601</v>
      </c>
      <c r="H36" s="740">
        <f t="shared" si="2"/>
        <v>868771.30029384443</v>
      </c>
      <c r="I36" s="740">
        <f t="shared" si="2"/>
        <v>947899.70861000323</v>
      </c>
      <c r="J36" s="740">
        <f t="shared" si="2"/>
        <v>1029728.2720783672</v>
      </c>
    </row>
    <row r="37" spans="1:45" ht="15.6">
      <c r="A37" s="1174" t="s">
        <v>1976</v>
      </c>
      <c r="B37" s="85"/>
      <c r="C37" s="85"/>
      <c r="D37" s="740">
        <f>+D36+D18</f>
        <v>457187.5090042454</v>
      </c>
      <c r="E37" s="740">
        <f t="shared" ref="E37:J37" si="3">+E36+E18</f>
        <v>1870349.0832250069</v>
      </c>
      <c r="F37" s="740">
        <f t="shared" si="3"/>
        <v>2113637.2509053545</v>
      </c>
      <c r="G37" s="740">
        <f t="shared" si="3"/>
        <v>1070737.8563093701</v>
      </c>
      <c r="H37" s="740">
        <f t="shared" si="3"/>
        <v>1174677.4161071286</v>
      </c>
      <c r="I37" s="740">
        <f t="shared" si="3"/>
        <v>1264343.1458886419</v>
      </c>
      <c r="J37" s="740">
        <f t="shared" si="3"/>
        <v>1357211.1351122414</v>
      </c>
    </row>
    <row r="38" spans="1:45" ht="15.6">
      <c r="A38" s="83"/>
      <c r="B38" s="83" t="s">
        <v>714</v>
      </c>
      <c r="C38" s="83" t="s">
        <v>715</v>
      </c>
      <c r="D38" s="737">
        <v>111000</v>
      </c>
      <c r="E38" s="737">
        <v>189000</v>
      </c>
      <c r="F38" s="737">
        <v>141000</v>
      </c>
      <c r="G38" s="737">
        <v>90913.473010629416</v>
      </c>
      <c r="H38" s="737">
        <v>83119.793986325167</v>
      </c>
      <c r="I38" s="737">
        <v>78941.493826607315</v>
      </c>
      <c r="J38" s="737">
        <v>79098.402715854463</v>
      </c>
    </row>
    <row r="39" spans="1:45">
      <c r="D39" s="741">
        <v>0</v>
      </c>
      <c r="E39" s="741">
        <v>0</v>
      </c>
      <c r="F39" s="741">
        <v>0</v>
      </c>
      <c r="G39" s="741">
        <v>0</v>
      </c>
      <c r="H39" s="741">
        <v>0</v>
      </c>
      <c r="I39" s="741">
        <v>0</v>
      </c>
      <c r="J39" s="741">
        <v>0</v>
      </c>
    </row>
    <row r="40" spans="1:45">
      <c r="A40" s="81" t="s">
        <v>290</v>
      </c>
      <c r="B40" s="81" t="s">
        <v>1970</v>
      </c>
    </row>
    <row r="41" spans="1:45">
      <c r="B41" s="734" t="s">
        <v>1973</v>
      </c>
    </row>
    <row r="42" spans="1:45">
      <c r="B42" s="81" t="s">
        <v>1971</v>
      </c>
    </row>
    <row r="43" spans="1:45" ht="15.6">
      <c r="B43" s="88"/>
    </row>
  </sheetData>
  <pageMargins left="0.25" right="0.25" top="0.75" bottom="0.75" header="0.3" footer="0.3"/>
  <pageSetup scale="46" orientation="landscape" r:id="rId1"/>
  <headerFooter>
    <oddFooter>&amp;C&amp;A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A9729-1DB1-4C26-8D98-E1CD4A9605BB}">
  <sheetPr codeName="Sheet21">
    <pageSetUpPr fitToPage="1"/>
  </sheetPr>
  <dimension ref="A1:AH43"/>
  <sheetViews>
    <sheetView zoomScale="75" zoomScaleNormal="75" workbookViewId="0"/>
  </sheetViews>
  <sheetFormatPr defaultColWidth="8.59765625" defaultRowHeight="14.4"/>
  <cols>
    <col min="1" max="1" width="13.5" style="81" customWidth="1"/>
    <col min="2" max="2" width="30.09765625" style="81" customWidth="1"/>
    <col min="3" max="3" width="69.09765625" style="81" customWidth="1"/>
    <col min="4" max="6" width="21.5" style="81" customWidth="1"/>
    <col min="7" max="10" width="17" style="81" customWidth="1"/>
    <col min="11" max="16384" width="8.59765625" style="81"/>
  </cols>
  <sheetData>
    <row r="1" spans="1:10" ht="15.6">
      <c r="A1" s="20" t="s">
        <v>98</v>
      </c>
      <c r="B1" s="411" t="str">
        <f>PA_NAME</f>
        <v>San Diego Gas &amp; Electric Co</v>
      </c>
    </row>
    <row r="2" spans="1:10" ht="15.6">
      <c r="A2" s="20" t="s">
        <v>99</v>
      </c>
      <c r="B2" s="624" t="s">
        <v>296</v>
      </c>
    </row>
    <row r="3" spans="1:10">
      <c r="A3" s="82" t="s">
        <v>721</v>
      </c>
    </row>
    <row r="6" spans="1:10">
      <c r="A6" s="83"/>
      <c r="B6" s="83"/>
      <c r="C6" s="83"/>
      <c r="D6" s="83"/>
      <c r="E6" s="83"/>
      <c r="F6" s="83"/>
      <c r="G6" s="83"/>
      <c r="H6" s="83"/>
      <c r="I6" s="83"/>
      <c r="J6" s="83"/>
    </row>
    <row r="7" spans="1:10" ht="28.8">
      <c r="A7" s="463" t="s">
        <v>488</v>
      </c>
      <c r="B7" s="83" t="s">
        <v>689</v>
      </c>
      <c r="C7" s="83" t="s">
        <v>683</v>
      </c>
      <c r="D7" s="745" t="s">
        <v>1711</v>
      </c>
      <c r="E7" s="730" t="s">
        <v>690</v>
      </c>
      <c r="F7" s="730" t="s">
        <v>717</v>
      </c>
      <c r="G7" s="730" t="s">
        <v>662</v>
      </c>
      <c r="H7" s="730" t="s">
        <v>663</v>
      </c>
      <c r="I7" s="730" t="s">
        <v>664</v>
      </c>
      <c r="J7" s="730" t="s">
        <v>665</v>
      </c>
    </row>
    <row r="8" spans="1:10" ht="15.6">
      <c r="A8" s="731" t="s">
        <v>722</v>
      </c>
      <c r="B8" s="83" t="s">
        <v>692</v>
      </c>
      <c r="C8" s="84" t="s">
        <v>608</v>
      </c>
      <c r="D8" s="737">
        <v>118468.27461385536</v>
      </c>
      <c r="E8" s="737">
        <v>43385.40154371439</v>
      </c>
      <c r="F8" s="737">
        <v>65101.52839585879</v>
      </c>
      <c r="G8" s="737">
        <v>82278.836656023035</v>
      </c>
      <c r="H8" s="737">
        <v>83522.234912323882</v>
      </c>
      <c r="I8" s="737">
        <v>80213.292047746334</v>
      </c>
      <c r="J8" s="737">
        <v>80869.604280161002</v>
      </c>
    </row>
    <row r="9" spans="1:10" ht="15.6">
      <c r="A9" s="83"/>
      <c r="B9" s="83"/>
      <c r="C9" s="84" t="s">
        <v>684</v>
      </c>
      <c r="D9" s="737">
        <v>721307.76582573622</v>
      </c>
      <c r="E9" s="737">
        <v>492851.67787508242</v>
      </c>
      <c r="F9" s="737">
        <v>616903.21214442153</v>
      </c>
      <c r="G9" s="737">
        <v>686841.23512706789</v>
      </c>
      <c r="H9" s="737">
        <v>669325.61680485285</v>
      </c>
      <c r="I9" s="737">
        <v>687265.79527842847</v>
      </c>
      <c r="J9" s="737">
        <v>696945.97162879398</v>
      </c>
    </row>
    <row r="10" spans="1:10" ht="15.6">
      <c r="A10" s="83"/>
      <c r="B10" s="83"/>
      <c r="C10" s="84" t="s">
        <v>693</v>
      </c>
      <c r="D10" s="737">
        <v>83038.932950258095</v>
      </c>
      <c r="E10" s="737">
        <v>207415.20968864684</v>
      </c>
      <c r="F10" s="737">
        <v>120520.67649595492</v>
      </c>
      <c r="G10" s="737">
        <v>158269.92141916885</v>
      </c>
      <c r="H10" s="737">
        <v>154275.54213217532</v>
      </c>
      <c r="I10" s="737">
        <v>141720.91663024778</v>
      </c>
      <c r="J10" s="737">
        <v>146819.49704885355</v>
      </c>
    </row>
    <row r="11" spans="1:10" ht="15.6">
      <c r="A11" s="83"/>
      <c r="B11" s="83"/>
      <c r="C11" s="84" t="s">
        <v>685</v>
      </c>
      <c r="D11" s="737">
        <v>21229.583311155398</v>
      </c>
      <c r="E11" s="737">
        <v>0</v>
      </c>
      <c r="F11" s="737">
        <v>0</v>
      </c>
      <c r="G11" s="737">
        <v>0</v>
      </c>
      <c r="H11" s="737">
        <v>0</v>
      </c>
      <c r="I11" s="737">
        <v>0</v>
      </c>
      <c r="J11" s="737">
        <v>0</v>
      </c>
    </row>
    <row r="12" spans="1:10" ht="15.6">
      <c r="A12" s="83"/>
      <c r="B12" s="83"/>
      <c r="C12" s="84" t="s">
        <v>686</v>
      </c>
      <c r="D12" s="737">
        <v>0</v>
      </c>
      <c r="E12" s="737">
        <v>31108.649688646827</v>
      </c>
      <c r="F12" s="737">
        <v>91509.284495954926</v>
      </c>
      <c r="G12" s="737">
        <v>83480.330634741695</v>
      </c>
      <c r="H12" s="737">
        <v>66877.047402351993</v>
      </c>
      <c r="I12" s="737">
        <v>81231.096525280271</v>
      </c>
      <c r="J12" s="737">
        <v>84128.766705804082</v>
      </c>
    </row>
    <row r="13" spans="1:10" ht="15.6">
      <c r="A13" s="83"/>
      <c r="B13" s="83"/>
      <c r="C13" s="84" t="s">
        <v>634</v>
      </c>
      <c r="D13" s="737">
        <v>95033.28132658542</v>
      </c>
      <c r="E13" s="737">
        <v>52632.00763408425</v>
      </c>
      <c r="F13" s="737">
        <v>78976.43026465908</v>
      </c>
      <c r="G13" s="737">
        <v>80736.13286610361</v>
      </c>
      <c r="H13" s="737">
        <v>81956.2177773726</v>
      </c>
      <c r="I13" s="737">
        <v>78709.316616867538</v>
      </c>
      <c r="J13" s="737">
        <v>79353.323178500534</v>
      </c>
    </row>
    <row r="14" spans="1:10" ht="15.6">
      <c r="A14" s="83"/>
      <c r="B14" s="83"/>
      <c r="C14" s="84" t="s">
        <v>687</v>
      </c>
      <c r="D14" s="737">
        <v>49173.19024113522</v>
      </c>
      <c r="E14" s="737">
        <v>3560</v>
      </c>
      <c r="F14" s="737">
        <v>4400.16</v>
      </c>
      <c r="G14" s="737">
        <v>4800.3058170871509</v>
      </c>
      <c r="H14" s="737">
        <v>5110.8419711605056</v>
      </c>
      <c r="I14" s="737">
        <v>5443.6713325890323</v>
      </c>
      <c r="J14" s="737">
        <v>3795.1723927960015</v>
      </c>
    </row>
    <row r="15" spans="1:10" ht="15.6">
      <c r="A15" s="83"/>
      <c r="B15" s="83"/>
      <c r="C15" s="84" t="s">
        <v>649</v>
      </c>
      <c r="D15" s="737">
        <v>0</v>
      </c>
      <c r="E15" s="737">
        <v>0</v>
      </c>
      <c r="F15" s="737">
        <v>0</v>
      </c>
      <c r="G15" s="737">
        <v>0</v>
      </c>
      <c r="H15" s="737">
        <v>0</v>
      </c>
      <c r="I15" s="737">
        <v>0</v>
      </c>
      <c r="J15" s="737">
        <v>0</v>
      </c>
    </row>
    <row r="16" spans="1:10" ht="15.6">
      <c r="A16" s="83"/>
      <c r="B16" s="83"/>
      <c r="C16" s="84" t="s">
        <v>652</v>
      </c>
      <c r="D16" s="737">
        <v>98024.048805541679</v>
      </c>
      <c r="E16" s="737">
        <v>50453.357761212043</v>
      </c>
      <c r="F16" s="737">
        <v>68825.686070203985</v>
      </c>
      <c r="G16" s="737">
        <v>63218.587135676913</v>
      </c>
      <c r="H16" s="737">
        <v>58168.148174986025</v>
      </c>
      <c r="I16" s="737">
        <v>57075.879561791764</v>
      </c>
      <c r="J16" s="737">
        <v>57137.833347061474</v>
      </c>
    </row>
    <row r="17" spans="1:34" ht="15.6">
      <c r="A17" s="83"/>
      <c r="B17" s="83"/>
      <c r="C17" s="84" t="s">
        <v>657</v>
      </c>
      <c r="D17" s="737">
        <v>0</v>
      </c>
      <c r="E17" s="737">
        <v>20128</v>
      </c>
      <c r="F17" s="737">
        <v>24878.207999999999</v>
      </c>
      <c r="G17" s="737">
        <v>7905.2400991435215</v>
      </c>
      <c r="H17" s="737">
        <v>8178.4306518570556</v>
      </c>
      <c r="I17" s="737">
        <v>8471.2749503604646</v>
      </c>
      <c r="J17" s="737">
        <v>8778.3620778411787</v>
      </c>
    </row>
    <row r="18" spans="1:34" ht="15.6">
      <c r="A18" s="83"/>
      <c r="B18" s="85" t="s">
        <v>694</v>
      </c>
      <c r="C18" s="85"/>
      <c r="D18" s="740">
        <f>SUM(D8:D17)</f>
        <v>1186275.0770742674</v>
      </c>
      <c r="E18" s="740">
        <f t="shared" ref="E18:F18" si="0">SUM(E8:E17)</f>
        <v>901534.30419138668</v>
      </c>
      <c r="F18" s="740">
        <f t="shared" si="0"/>
        <v>1071115.1858670535</v>
      </c>
      <c r="G18" s="740">
        <f t="shared" ref="G18:J18" si="1">SUM(G8:G17)</f>
        <v>1167530.5897550127</v>
      </c>
      <c r="H18" s="740">
        <f t="shared" si="1"/>
        <v>1127414.0798270802</v>
      </c>
      <c r="I18" s="740">
        <f t="shared" si="1"/>
        <v>1140131.2429433116</v>
      </c>
      <c r="J18" s="740">
        <f t="shared" si="1"/>
        <v>1157828.5306598116</v>
      </c>
    </row>
    <row r="19" spans="1:34" ht="15.6">
      <c r="A19" s="83"/>
      <c r="B19" s="83" t="s">
        <v>695</v>
      </c>
      <c r="C19" s="731" t="s">
        <v>696</v>
      </c>
      <c r="D19" s="737">
        <v>0</v>
      </c>
      <c r="E19" s="737">
        <v>3989691.4912999999</v>
      </c>
      <c r="F19" s="737">
        <v>5225210.5668000001</v>
      </c>
      <c r="G19" s="737">
        <v>5401527.0554999998</v>
      </c>
      <c r="H19" s="737">
        <v>7233940.4868999999</v>
      </c>
      <c r="I19" s="737">
        <v>7083944.8718999997</v>
      </c>
      <c r="J19" s="737">
        <v>7617076.5062000006</v>
      </c>
    </row>
    <row r="20" spans="1:34" s="86" customFormat="1" ht="15.6">
      <c r="A20" s="83"/>
      <c r="B20" s="83"/>
      <c r="C20" s="83" t="s">
        <v>697</v>
      </c>
      <c r="D20" s="737">
        <v>0</v>
      </c>
      <c r="E20" s="737">
        <v>168678.01</v>
      </c>
      <c r="F20" s="737">
        <v>0</v>
      </c>
      <c r="G20" s="737">
        <v>0</v>
      </c>
      <c r="H20" s="737">
        <v>0</v>
      </c>
      <c r="I20" s="737">
        <v>0</v>
      </c>
      <c r="J20" s="737">
        <v>0</v>
      </c>
      <c r="K20" s="81"/>
      <c r="L20" s="81"/>
      <c r="M20" s="81"/>
      <c r="N20" s="81"/>
      <c r="O20" s="81"/>
      <c r="P20" s="81"/>
      <c r="Q20" s="81"/>
      <c r="R20" s="81"/>
      <c r="S20" s="81"/>
      <c r="T20" s="81"/>
      <c r="U20" s="81"/>
      <c r="V20" s="81"/>
      <c r="W20" s="81"/>
      <c r="X20" s="81"/>
      <c r="Y20" s="81"/>
      <c r="Z20" s="81"/>
      <c r="AA20" s="81"/>
      <c r="AB20" s="81"/>
      <c r="AC20" s="81"/>
      <c r="AD20" s="81"/>
      <c r="AE20" s="81"/>
      <c r="AF20" s="81"/>
      <c r="AG20" s="81"/>
      <c r="AH20" s="81"/>
    </row>
    <row r="21" spans="1:34" s="86" customFormat="1" ht="15.6">
      <c r="A21" s="83"/>
      <c r="B21" s="83"/>
      <c r="C21" s="83" t="s">
        <v>698</v>
      </c>
      <c r="D21" s="737">
        <v>0</v>
      </c>
      <c r="E21" s="737">
        <v>0</v>
      </c>
      <c r="F21" s="737">
        <v>0</v>
      </c>
      <c r="G21" s="737">
        <v>0</v>
      </c>
      <c r="H21" s="737">
        <v>0</v>
      </c>
      <c r="I21" s="737">
        <v>0</v>
      </c>
      <c r="J21" s="737">
        <v>0</v>
      </c>
      <c r="K21" s="81"/>
      <c r="L21" s="81"/>
      <c r="M21" s="81"/>
      <c r="N21" s="81"/>
      <c r="O21" s="81"/>
      <c r="P21" s="81"/>
      <c r="Q21" s="81"/>
      <c r="R21" s="81"/>
      <c r="S21" s="81"/>
      <c r="T21" s="81"/>
      <c r="U21" s="81"/>
      <c r="V21" s="81"/>
      <c r="W21" s="81"/>
      <c r="X21" s="81"/>
      <c r="Y21" s="81"/>
      <c r="Z21" s="81"/>
      <c r="AA21" s="81"/>
      <c r="AB21" s="81"/>
      <c r="AC21" s="81"/>
      <c r="AD21" s="81"/>
      <c r="AE21" s="81"/>
      <c r="AF21" s="81"/>
      <c r="AG21" s="81"/>
      <c r="AH21" s="81"/>
    </row>
    <row r="22" spans="1:34" s="86" customFormat="1" ht="15.6">
      <c r="A22" s="83"/>
      <c r="B22" s="83"/>
      <c r="C22" s="83" t="s">
        <v>699</v>
      </c>
      <c r="D22" s="737">
        <v>0</v>
      </c>
      <c r="E22" s="737">
        <v>0</v>
      </c>
      <c r="F22" s="737">
        <v>0</v>
      </c>
      <c r="G22" s="737">
        <v>0</v>
      </c>
      <c r="H22" s="737">
        <v>0</v>
      </c>
      <c r="I22" s="737">
        <v>0</v>
      </c>
      <c r="J22" s="737">
        <v>0</v>
      </c>
      <c r="K22" s="81"/>
      <c r="L22" s="81"/>
      <c r="M22" s="81"/>
      <c r="N22" s="81"/>
      <c r="O22" s="81"/>
      <c r="P22" s="81"/>
      <c r="Q22" s="81"/>
      <c r="R22" s="81"/>
      <c r="S22" s="81"/>
      <c r="T22" s="81"/>
      <c r="U22" s="81"/>
      <c r="V22" s="81"/>
      <c r="W22" s="81"/>
      <c r="X22" s="81"/>
      <c r="Y22" s="81"/>
      <c r="Z22" s="81"/>
      <c r="AA22" s="81"/>
      <c r="AB22" s="81"/>
      <c r="AC22" s="81"/>
      <c r="AD22" s="81"/>
      <c r="AE22" s="81"/>
      <c r="AF22" s="81"/>
      <c r="AG22" s="81"/>
      <c r="AH22" s="81"/>
    </row>
    <row r="23" spans="1:34" ht="15.6">
      <c r="A23" s="83"/>
      <c r="B23" s="83"/>
      <c r="C23" s="83" t="s">
        <v>700</v>
      </c>
      <c r="D23" s="737">
        <v>25023.337812739723</v>
      </c>
      <c r="E23" s="737">
        <v>0</v>
      </c>
      <c r="F23" s="737">
        <v>0</v>
      </c>
      <c r="G23" s="737">
        <v>0</v>
      </c>
      <c r="H23" s="737">
        <v>0</v>
      </c>
      <c r="I23" s="737">
        <v>0</v>
      </c>
      <c r="J23" s="737">
        <v>0</v>
      </c>
    </row>
    <row r="24" spans="1:34" ht="15.6">
      <c r="A24" s="83"/>
      <c r="B24" s="83"/>
      <c r="C24" s="83" t="s">
        <v>701</v>
      </c>
      <c r="D24" s="737">
        <v>6181938.8271478927</v>
      </c>
      <c r="E24" s="737">
        <v>35923.280754802683</v>
      </c>
      <c r="F24" s="737">
        <v>47000.653722712472</v>
      </c>
      <c r="G24" s="737">
        <v>69482.215112814825</v>
      </c>
      <c r="H24" s="737">
        <v>68341.336937889122</v>
      </c>
      <c r="I24" s="737">
        <v>63770.607299283103</v>
      </c>
      <c r="J24" s="737">
        <v>62250.05541458146</v>
      </c>
    </row>
    <row r="25" spans="1:34" ht="15.6">
      <c r="A25" s="83"/>
      <c r="B25" s="83"/>
      <c r="C25" s="83" t="s">
        <v>702</v>
      </c>
      <c r="D25" s="737">
        <v>642.65706952843902</v>
      </c>
      <c r="E25" s="737">
        <v>313158.3</v>
      </c>
      <c r="F25" s="737">
        <v>314787.27999999997</v>
      </c>
      <c r="G25" s="737">
        <v>210239.95</v>
      </c>
      <c r="H25" s="737">
        <v>214257.90999999997</v>
      </c>
      <c r="I25" s="737">
        <v>162059.38</v>
      </c>
      <c r="J25" s="737">
        <v>153899.19</v>
      </c>
    </row>
    <row r="26" spans="1:34" ht="15.6">
      <c r="A26" s="83"/>
      <c r="B26" s="83"/>
      <c r="C26" s="83" t="s">
        <v>703</v>
      </c>
      <c r="D26" s="737">
        <v>5408.0425117454615</v>
      </c>
      <c r="E26" s="737">
        <v>0</v>
      </c>
      <c r="F26" s="737">
        <v>0</v>
      </c>
      <c r="G26" s="737">
        <v>0</v>
      </c>
      <c r="H26" s="737">
        <v>0</v>
      </c>
      <c r="I26" s="737">
        <v>0</v>
      </c>
      <c r="J26" s="737">
        <v>0</v>
      </c>
    </row>
    <row r="27" spans="1:34" ht="15.6">
      <c r="A27" s="83"/>
      <c r="B27" s="83"/>
      <c r="C27" s="83" t="s">
        <v>704</v>
      </c>
      <c r="D27" s="737">
        <v>88.571353936873734</v>
      </c>
      <c r="E27" s="737">
        <v>1605</v>
      </c>
      <c r="F27" s="737">
        <v>1485.1399999999999</v>
      </c>
      <c r="G27" s="737">
        <v>1940.47</v>
      </c>
      <c r="H27" s="737">
        <v>2319.1</v>
      </c>
      <c r="I27" s="737">
        <v>2012.2900000000002</v>
      </c>
      <c r="J27" s="737">
        <v>1883.15</v>
      </c>
    </row>
    <row r="28" spans="1:34" ht="15.6">
      <c r="A28" s="83"/>
      <c r="B28" s="83"/>
      <c r="C28" s="83" t="s">
        <v>705</v>
      </c>
      <c r="D28" s="737">
        <v>70251.564278205711</v>
      </c>
      <c r="E28" s="737">
        <v>26883.95</v>
      </c>
      <c r="F28" s="737">
        <v>26927.239999999998</v>
      </c>
      <c r="G28" s="737">
        <v>22751.5</v>
      </c>
      <c r="H28" s="737">
        <v>25194.63</v>
      </c>
      <c r="I28" s="737">
        <v>20485.05</v>
      </c>
      <c r="J28" s="737">
        <v>21388.91</v>
      </c>
    </row>
    <row r="29" spans="1:34" ht="15.6">
      <c r="A29" s="83"/>
      <c r="B29" s="83"/>
      <c r="C29" s="83" t="s">
        <v>706</v>
      </c>
      <c r="D29" s="737">
        <v>0</v>
      </c>
      <c r="E29" s="737">
        <v>0</v>
      </c>
      <c r="F29" s="737">
        <v>0</v>
      </c>
      <c r="G29" s="737">
        <v>0</v>
      </c>
      <c r="H29" s="737">
        <v>0</v>
      </c>
      <c r="I29" s="737">
        <v>0</v>
      </c>
      <c r="J29" s="737">
        <v>0</v>
      </c>
    </row>
    <row r="30" spans="1:34" ht="15.6">
      <c r="A30" s="83"/>
      <c r="B30" s="83"/>
      <c r="C30" s="83" t="s">
        <v>707</v>
      </c>
      <c r="D30" s="737">
        <v>0</v>
      </c>
      <c r="E30" s="737">
        <v>0</v>
      </c>
      <c r="F30" s="737">
        <v>0</v>
      </c>
      <c r="G30" s="737">
        <v>0</v>
      </c>
      <c r="H30" s="737">
        <v>0</v>
      </c>
      <c r="I30" s="737">
        <v>0</v>
      </c>
      <c r="J30" s="737">
        <v>0</v>
      </c>
    </row>
    <row r="31" spans="1:34" ht="15.6">
      <c r="A31" s="83"/>
      <c r="B31" s="83"/>
      <c r="C31" s="87" t="s">
        <v>1972</v>
      </c>
      <c r="D31" s="737">
        <v>62755.51791262086</v>
      </c>
      <c r="E31" s="737">
        <v>465618.36106699007</v>
      </c>
      <c r="F31" s="737">
        <v>452432.66386955592</v>
      </c>
      <c r="G31" s="737">
        <v>213248.79299189342</v>
      </c>
      <c r="H31" s="737">
        <v>219237.8802815653</v>
      </c>
      <c r="I31" s="737">
        <v>199224.47614604226</v>
      </c>
      <c r="J31" s="737">
        <v>194369.82742219762</v>
      </c>
    </row>
    <row r="32" spans="1:34" ht="15.6">
      <c r="A32" s="83"/>
      <c r="B32" s="83"/>
      <c r="C32" s="83" t="s">
        <v>708</v>
      </c>
      <c r="D32" s="737">
        <v>15.297039048120034</v>
      </c>
      <c r="E32" s="737">
        <v>0</v>
      </c>
      <c r="F32" s="737">
        <v>0</v>
      </c>
      <c r="G32" s="737">
        <v>0</v>
      </c>
      <c r="H32" s="737">
        <v>0</v>
      </c>
      <c r="I32" s="737">
        <v>0</v>
      </c>
      <c r="J32" s="737">
        <v>0</v>
      </c>
    </row>
    <row r="33" spans="1:34" ht="15.6">
      <c r="A33" s="83"/>
      <c r="B33" s="83"/>
      <c r="C33" s="83" t="s">
        <v>709</v>
      </c>
      <c r="D33" s="737">
        <v>77663.027164042112</v>
      </c>
      <c r="E33" s="737">
        <v>0</v>
      </c>
      <c r="F33" s="737">
        <v>0</v>
      </c>
      <c r="G33" s="737">
        <v>0</v>
      </c>
      <c r="H33" s="737">
        <v>0</v>
      </c>
      <c r="I33" s="737">
        <v>0</v>
      </c>
      <c r="J33" s="737">
        <v>0</v>
      </c>
    </row>
    <row r="34" spans="1:34" s="86" customFormat="1" ht="15.6">
      <c r="A34" s="83"/>
      <c r="B34" s="83"/>
      <c r="C34" s="732" t="s">
        <v>710</v>
      </c>
      <c r="D34" s="737">
        <v>0</v>
      </c>
      <c r="E34" s="737">
        <v>0</v>
      </c>
      <c r="F34" s="737">
        <v>0</v>
      </c>
      <c r="G34" s="737">
        <v>0</v>
      </c>
      <c r="H34" s="737">
        <v>0</v>
      </c>
      <c r="I34" s="737">
        <v>0</v>
      </c>
      <c r="J34" s="737">
        <v>0</v>
      </c>
      <c r="K34" s="81"/>
      <c r="L34" s="81"/>
      <c r="M34" s="81"/>
      <c r="N34" s="81"/>
      <c r="O34" s="81"/>
      <c r="P34" s="81"/>
      <c r="Q34" s="81"/>
      <c r="R34" s="81"/>
      <c r="S34" s="81"/>
      <c r="T34" s="81"/>
      <c r="U34" s="81"/>
      <c r="V34" s="81"/>
      <c r="W34" s="81"/>
      <c r="X34" s="81"/>
      <c r="Y34" s="81"/>
      <c r="Z34" s="81"/>
      <c r="AA34" s="81"/>
      <c r="AB34" s="81"/>
      <c r="AC34" s="81"/>
      <c r="AD34" s="81"/>
      <c r="AE34" s="81"/>
      <c r="AF34" s="81"/>
      <c r="AG34" s="81"/>
      <c r="AH34" s="81"/>
    </row>
    <row r="35" spans="1:34" ht="15.6">
      <c r="A35" s="83"/>
      <c r="B35" s="83"/>
      <c r="C35" s="83" t="s">
        <v>711</v>
      </c>
      <c r="D35" s="737">
        <v>0</v>
      </c>
      <c r="E35" s="737">
        <v>5626769.3736590426</v>
      </c>
      <c r="F35" s="737">
        <v>5687985.8931584433</v>
      </c>
      <c r="G35" s="737">
        <v>6365058.2209048755</v>
      </c>
      <c r="H35" s="737">
        <v>5507794.5070365919</v>
      </c>
      <c r="I35" s="737">
        <v>3725388.3968571066</v>
      </c>
      <c r="J35" s="737">
        <v>4122601.303318358</v>
      </c>
    </row>
    <row r="36" spans="1:34" ht="15.6">
      <c r="A36" s="83"/>
      <c r="B36" s="85" t="s">
        <v>712</v>
      </c>
      <c r="C36" s="85"/>
      <c r="D36" s="740">
        <f>SUM(D19:D35)</f>
        <v>6423786.8422897588</v>
      </c>
      <c r="E36" s="740">
        <f t="shared" ref="E36:J36" si="2">SUM(E19:E35)</f>
        <v>10628327.766780835</v>
      </c>
      <c r="F36" s="740">
        <f t="shared" si="2"/>
        <v>11755829.437550712</v>
      </c>
      <c r="G36" s="740">
        <f t="shared" si="2"/>
        <v>12284248.204509582</v>
      </c>
      <c r="H36" s="740">
        <f t="shared" si="2"/>
        <v>13271085.851156047</v>
      </c>
      <c r="I36" s="740">
        <f t="shared" si="2"/>
        <v>11256885.072202431</v>
      </c>
      <c r="J36" s="740">
        <f t="shared" si="2"/>
        <v>12173468.942355139</v>
      </c>
    </row>
    <row r="37" spans="1:34" ht="15.6">
      <c r="A37" s="1174" t="s">
        <v>1977</v>
      </c>
      <c r="B37" s="85"/>
      <c r="C37" s="85"/>
      <c r="D37" s="740">
        <f>+D36+D18</f>
        <v>7610061.9193640258</v>
      </c>
      <c r="E37" s="740">
        <f t="shared" ref="E37:J37" si="3">+E36+E18</f>
        <v>11529862.070972221</v>
      </c>
      <c r="F37" s="740">
        <f t="shared" si="3"/>
        <v>12826944.623417765</v>
      </c>
      <c r="G37" s="740">
        <f t="shared" si="3"/>
        <v>13451778.794264596</v>
      </c>
      <c r="H37" s="740">
        <f t="shared" si="3"/>
        <v>14398499.930983126</v>
      </c>
      <c r="I37" s="740">
        <f t="shared" si="3"/>
        <v>12397016.315145742</v>
      </c>
      <c r="J37" s="740">
        <f t="shared" si="3"/>
        <v>13331297.473014951</v>
      </c>
    </row>
    <row r="38" spans="1:34" ht="15.6">
      <c r="A38" s="83"/>
      <c r="B38" s="83" t="s">
        <v>714</v>
      </c>
      <c r="C38" s="83" t="s">
        <v>715</v>
      </c>
      <c r="D38" s="737">
        <v>562000</v>
      </c>
      <c r="E38" s="737">
        <v>308000</v>
      </c>
      <c r="F38" s="737">
        <v>373000</v>
      </c>
      <c r="G38" s="737">
        <v>338292.41177699919</v>
      </c>
      <c r="H38" s="737">
        <v>306337.21004030941</v>
      </c>
      <c r="I38" s="737">
        <v>284422.59460442036</v>
      </c>
      <c r="J38" s="737">
        <v>279655.51096505066</v>
      </c>
    </row>
    <row r="39" spans="1:34">
      <c r="D39" s="741">
        <v>0</v>
      </c>
      <c r="E39" s="741">
        <v>0</v>
      </c>
      <c r="F39" s="741">
        <v>0</v>
      </c>
      <c r="G39" s="741">
        <v>0</v>
      </c>
      <c r="H39" s="741">
        <v>0</v>
      </c>
      <c r="I39" s="741">
        <v>0</v>
      </c>
      <c r="J39" s="741">
        <v>0</v>
      </c>
    </row>
    <row r="40" spans="1:34">
      <c r="A40" s="81" t="s">
        <v>290</v>
      </c>
      <c r="B40" s="81" t="s">
        <v>1970</v>
      </c>
    </row>
    <row r="41" spans="1:34">
      <c r="B41" s="734" t="s">
        <v>1973</v>
      </c>
    </row>
    <row r="42" spans="1:34">
      <c r="B42" s="81" t="s">
        <v>1971</v>
      </c>
    </row>
    <row r="43" spans="1:34" ht="15.6">
      <c r="B43" s="88"/>
    </row>
  </sheetData>
  <pageMargins left="0.25" right="0.25" top="0.75" bottom="0.75" header="0.3" footer="0.3"/>
  <pageSetup scale="46" orientation="landscape" r:id="rId1"/>
  <headerFooter>
    <oddFooter>&amp;C&amp;A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C2706-140A-40A5-B9EA-D566045CDD0B}">
  <sheetPr codeName="Sheet22">
    <pageSetUpPr fitToPage="1"/>
  </sheetPr>
  <dimension ref="A1:AK44"/>
  <sheetViews>
    <sheetView zoomScale="70" zoomScaleNormal="70" workbookViewId="0"/>
  </sheetViews>
  <sheetFormatPr defaultColWidth="8.59765625" defaultRowHeight="14.4"/>
  <cols>
    <col min="1" max="1" width="38.09765625" style="81" bestFit="1" customWidth="1"/>
    <col min="2" max="2" width="30.09765625" style="81" customWidth="1"/>
    <col min="3" max="3" width="69.09765625" style="81" customWidth="1"/>
    <col min="4" max="6" width="21.5" style="81" customWidth="1"/>
    <col min="7" max="10" width="17.09765625" style="81" customWidth="1"/>
    <col min="11" max="16384" width="8.59765625" style="81"/>
  </cols>
  <sheetData>
    <row r="1" spans="1:10" ht="15.6">
      <c r="A1" s="20" t="s">
        <v>98</v>
      </c>
      <c r="B1" s="411" t="str">
        <f>PA_NAME</f>
        <v>San Diego Gas &amp; Electric Co</v>
      </c>
    </row>
    <row r="2" spans="1:10" ht="15.6">
      <c r="A2" s="20" t="s">
        <v>99</v>
      </c>
      <c r="B2" s="624" t="s">
        <v>296</v>
      </c>
    </row>
    <row r="3" spans="1:10">
      <c r="A3" s="82" t="s">
        <v>723</v>
      </c>
    </row>
    <row r="6" spans="1:10">
      <c r="A6" s="83"/>
      <c r="B6" s="83"/>
      <c r="C6" s="83"/>
      <c r="D6" s="83"/>
      <c r="E6" s="83"/>
      <c r="F6" s="83"/>
      <c r="G6" s="83"/>
      <c r="H6" s="83"/>
      <c r="I6" s="83"/>
      <c r="J6" s="83"/>
    </row>
    <row r="7" spans="1:10" ht="28.8">
      <c r="A7" s="463" t="s">
        <v>488</v>
      </c>
      <c r="B7" s="83" t="s">
        <v>689</v>
      </c>
      <c r="C7" s="83" t="s">
        <v>683</v>
      </c>
      <c r="D7" s="744" t="s">
        <v>1711</v>
      </c>
      <c r="E7" s="730" t="s">
        <v>690</v>
      </c>
      <c r="F7" s="730" t="s">
        <v>717</v>
      </c>
      <c r="G7" s="730" t="s">
        <v>662</v>
      </c>
      <c r="H7" s="730" t="s">
        <v>663</v>
      </c>
      <c r="I7" s="730" t="s">
        <v>664</v>
      </c>
      <c r="J7" s="730" t="s">
        <v>665</v>
      </c>
    </row>
    <row r="8" spans="1:10" ht="15.6">
      <c r="A8" s="731" t="s">
        <v>724</v>
      </c>
      <c r="B8" s="83" t="s">
        <v>692</v>
      </c>
      <c r="C8" s="84" t="s">
        <v>608</v>
      </c>
      <c r="D8" s="737">
        <v>89754.548984426263</v>
      </c>
      <c r="E8" s="737">
        <v>162607.12283776797</v>
      </c>
      <c r="F8" s="737">
        <v>233015.19771163529</v>
      </c>
      <c r="G8" s="737">
        <v>187356.99843042062</v>
      </c>
      <c r="H8" s="737">
        <v>185829.51463444735</v>
      </c>
      <c r="I8" s="737">
        <v>193890.57074961415</v>
      </c>
      <c r="J8" s="737">
        <v>201374.6501643541</v>
      </c>
    </row>
    <row r="9" spans="1:10" ht="15.6">
      <c r="A9" s="83"/>
      <c r="B9" s="83"/>
      <c r="C9" s="84" t="s">
        <v>684</v>
      </c>
      <c r="D9" s="737">
        <v>2452573.6705808099</v>
      </c>
      <c r="E9" s="737">
        <v>1700027.8365747703</v>
      </c>
      <c r="F9" s="737">
        <v>1887561.399577457</v>
      </c>
      <c r="G9" s="737">
        <v>1661037.6717382623</v>
      </c>
      <c r="H9" s="737">
        <v>1490847.8884779762</v>
      </c>
      <c r="I9" s="737">
        <v>1609981.5206964936</v>
      </c>
      <c r="J9" s="737">
        <v>1698767.8704168689</v>
      </c>
    </row>
    <row r="10" spans="1:10" ht="15.6">
      <c r="A10" s="83"/>
      <c r="B10" s="83"/>
      <c r="C10" s="84" t="s">
        <v>693</v>
      </c>
      <c r="D10" s="737">
        <v>37395.251400976165</v>
      </c>
      <c r="E10" s="737">
        <v>128123.28805592909</v>
      </c>
      <c r="F10" s="737">
        <v>174670.07835631649</v>
      </c>
      <c r="G10" s="737">
        <v>45592.324476414629</v>
      </c>
      <c r="H10" s="737">
        <v>47238.882279930171</v>
      </c>
      <c r="I10" s="737">
        <v>48954.645531118367</v>
      </c>
      <c r="J10" s="737">
        <v>50737.130641234718</v>
      </c>
    </row>
    <row r="11" spans="1:10" ht="15.6">
      <c r="A11" s="83"/>
      <c r="B11" s="83"/>
      <c r="C11" s="84" t="s">
        <v>685</v>
      </c>
      <c r="D11" s="737">
        <v>38720.717075601737</v>
      </c>
      <c r="E11" s="737">
        <v>0</v>
      </c>
      <c r="F11" s="737">
        <v>0</v>
      </c>
      <c r="G11" s="737">
        <v>0</v>
      </c>
      <c r="H11" s="737">
        <v>0</v>
      </c>
      <c r="I11" s="737">
        <v>0</v>
      </c>
      <c r="J11" s="737">
        <v>0</v>
      </c>
    </row>
    <row r="12" spans="1:10" ht="15.6">
      <c r="A12" s="83"/>
      <c r="B12" s="83"/>
      <c r="C12" s="84" t="s">
        <v>686</v>
      </c>
      <c r="D12" s="737">
        <v>0</v>
      </c>
      <c r="E12" s="737">
        <v>3373.2080559290976</v>
      </c>
      <c r="F12" s="737">
        <v>4833.7903552908647</v>
      </c>
      <c r="G12" s="737">
        <v>31164.514799751014</v>
      </c>
      <c r="H12" s="737">
        <v>32074.497351483264</v>
      </c>
      <c r="I12" s="737">
        <v>33252.352008206217</v>
      </c>
      <c r="J12" s="737">
        <v>34467.26795421046</v>
      </c>
    </row>
    <row r="13" spans="1:10" ht="15.6">
      <c r="A13" s="83"/>
      <c r="B13" s="83"/>
      <c r="C13" s="84" t="s">
        <v>634</v>
      </c>
      <c r="D13" s="737">
        <v>71999.607758111088</v>
      </c>
      <c r="E13" s="737">
        <v>197263.1121537654</v>
      </c>
      <c r="F13" s="737">
        <v>282677.05791450111</v>
      </c>
      <c r="G13" s="737">
        <v>183844.11026508483</v>
      </c>
      <c r="H13" s="737">
        <v>182345.26634532158</v>
      </c>
      <c r="I13" s="737">
        <v>190255.18006507639</v>
      </c>
      <c r="J13" s="737">
        <v>197598.935183236</v>
      </c>
    </row>
    <row r="14" spans="1:10" ht="15.6">
      <c r="A14" s="83"/>
      <c r="B14" s="83"/>
      <c r="C14" s="84" t="s">
        <v>687</v>
      </c>
      <c r="D14" s="737">
        <v>58118.951376676698</v>
      </c>
      <c r="E14" s="737">
        <v>71200</v>
      </c>
      <c r="F14" s="737">
        <v>73336.000000442858</v>
      </c>
      <c r="G14" s="737">
        <v>0</v>
      </c>
      <c r="H14" s="737">
        <v>0</v>
      </c>
      <c r="I14" s="737">
        <v>0</v>
      </c>
      <c r="J14" s="737">
        <v>0</v>
      </c>
    </row>
    <row r="15" spans="1:10" ht="15.6">
      <c r="A15" s="83"/>
      <c r="B15" s="83"/>
      <c r="C15" s="84" t="s">
        <v>649</v>
      </c>
      <c r="D15" s="737">
        <v>120488.30000000002</v>
      </c>
      <c r="E15" s="737">
        <v>0</v>
      </c>
      <c r="F15" s="737">
        <v>0</v>
      </c>
      <c r="G15" s="737">
        <v>0</v>
      </c>
      <c r="H15" s="737">
        <v>0</v>
      </c>
      <c r="I15" s="737">
        <v>0</v>
      </c>
      <c r="J15" s="737">
        <v>0</v>
      </c>
    </row>
    <row r="16" spans="1:10" ht="15.6">
      <c r="A16" s="83"/>
      <c r="B16" s="83"/>
      <c r="C16" s="84" t="s">
        <v>652</v>
      </c>
      <c r="D16" s="737">
        <v>127994.38374995807</v>
      </c>
      <c r="E16" s="737">
        <v>131196.70115122048</v>
      </c>
      <c r="F16" s="737">
        <v>179332.13064243257</v>
      </c>
      <c r="G16" s="737">
        <v>108411.8947865369</v>
      </c>
      <c r="H16" s="737">
        <v>109732.37938285348</v>
      </c>
      <c r="I16" s="737">
        <v>116035.47301990041</v>
      </c>
      <c r="J16" s="737">
        <v>120024.29842876497</v>
      </c>
    </row>
    <row r="17" spans="1:37" ht="15.6">
      <c r="A17" s="83"/>
      <c r="B17" s="83"/>
      <c r="C17" s="84" t="s">
        <v>657</v>
      </c>
      <c r="D17" s="737">
        <v>-650.77000000000055</v>
      </c>
      <c r="E17" s="737">
        <v>2415.36</v>
      </c>
      <c r="F17" s="737">
        <v>2487.8208000150235</v>
      </c>
      <c r="G17" s="737">
        <v>2635.0800326303388</v>
      </c>
      <c r="H17" s="737">
        <v>2726.1435502718173</v>
      </c>
      <c r="I17" s="737">
        <v>2823.7583169312843</v>
      </c>
      <c r="J17" s="737">
        <v>2926.120692043693</v>
      </c>
    </row>
    <row r="18" spans="1:37" ht="15.6">
      <c r="A18" s="83"/>
      <c r="B18" s="85" t="s">
        <v>694</v>
      </c>
      <c r="C18" s="85"/>
      <c r="D18" s="740">
        <f>SUM(D8:D17)</f>
        <v>2996394.6609265595</v>
      </c>
      <c r="E18" s="740">
        <f t="shared" ref="E18:F18" si="0">SUM(E8:E17)</f>
        <v>2396206.6288293824</v>
      </c>
      <c r="F18" s="740">
        <f t="shared" si="0"/>
        <v>2837913.4753580913</v>
      </c>
      <c r="G18" s="740">
        <f t="shared" ref="G18:J18" si="1">SUM(G8:G17)</f>
        <v>2220042.5945291007</v>
      </c>
      <c r="H18" s="740">
        <f t="shared" si="1"/>
        <v>2050794.5720222839</v>
      </c>
      <c r="I18" s="740">
        <f t="shared" si="1"/>
        <v>2195193.5003873403</v>
      </c>
      <c r="J18" s="740">
        <f t="shared" si="1"/>
        <v>2305896.2734807129</v>
      </c>
    </row>
    <row r="19" spans="1:37" ht="15.6">
      <c r="A19" s="83"/>
      <c r="B19" s="83" t="s">
        <v>695</v>
      </c>
      <c r="C19" s="731" t="s">
        <v>696</v>
      </c>
      <c r="D19" s="737">
        <v>1836438</v>
      </c>
      <c r="E19" s="737">
        <v>4684380.2207000004</v>
      </c>
      <c r="F19" s="737">
        <v>5506381.6253000004</v>
      </c>
      <c r="G19" s="737">
        <v>8611964.1610000003</v>
      </c>
      <c r="H19" s="737">
        <v>8623907.2215999998</v>
      </c>
      <c r="I19" s="737">
        <v>8623907.3763999995</v>
      </c>
      <c r="J19" s="737">
        <v>8623907.3763999995</v>
      </c>
    </row>
    <row r="20" spans="1:37" s="86" customFormat="1" ht="15.6">
      <c r="A20" s="83"/>
      <c r="B20" s="83"/>
      <c r="C20" s="83" t="s">
        <v>697</v>
      </c>
      <c r="D20" s="737">
        <v>0</v>
      </c>
      <c r="E20" s="737">
        <v>0</v>
      </c>
      <c r="F20" s="737">
        <v>0</v>
      </c>
      <c r="G20" s="737">
        <v>0</v>
      </c>
      <c r="H20" s="737">
        <v>0</v>
      </c>
      <c r="I20" s="737">
        <v>0</v>
      </c>
      <c r="J20" s="737">
        <v>0</v>
      </c>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row>
    <row r="21" spans="1:37" s="86" customFormat="1" ht="15.6">
      <c r="A21" s="83"/>
      <c r="B21" s="83"/>
      <c r="C21" s="83" t="s">
        <v>698</v>
      </c>
      <c r="D21" s="737">
        <v>0</v>
      </c>
      <c r="E21" s="737">
        <v>0</v>
      </c>
      <c r="F21" s="737">
        <v>0</v>
      </c>
      <c r="G21" s="737">
        <v>0</v>
      </c>
      <c r="H21" s="737">
        <v>0</v>
      </c>
      <c r="I21" s="737">
        <v>0</v>
      </c>
      <c r="J21" s="737">
        <v>0</v>
      </c>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row>
    <row r="22" spans="1:37" s="86" customFormat="1" ht="15.6">
      <c r="A22" s="83"/>
      <c r="B22" s="83"/>
      <c r="C22" s="83" t="s">
        <v>699</v>
      </c>
      <c r="D22" s="737">
        <v>0</v>
      </c>
      <c r="E22" s="737">
        <v>3996351.53</v>
      </c>
      <c r="F22" s="737">
        <v>3147351.53</v>
      </c>
      <c r="G22" s="737">
        <v>1140656.07</v>
      </c>
      <c r="H22" s="737">
        <v>1149828.23</v>
      </c>
      <c r="I22" s="737">
        <v>1164373.3999999999</v>
      </c>
      <c r="J22" s="737">
        <v>1179104.99</v>
      </c>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row>
    <row r="23" spans="1:37" ht="15.6">
      <c r="A23" s="83"/>
      <c r="B23" s="83"/>
      <c r="C23" s="83" t="s">
        <v>700</v>
      </c>
      <c r="D23" s="737">
        <v>26220.64295331225</v>
      </c>
      <c r="E23" s="737">
        <v>0</v>
      </c>
      <c r="F23" s="737">
        <v>0</v>
      </c>
      <c r="G23" s="737">
        <v>0</v>
      </c>
      <c r="H23" s="737">
        <v>0</v>
      </c>
      <c r="I23" s="737">
        <v>0</v>
      </c>
      <c r="J23" s="737">
        <v>0</v>
      </c>
    </row>
    <row r="24" spans="1:37" ht="15.6">
      <c r="A24" s="83"/>
      <c r="B24" s="83"/>
      <c r="C24" s="83" t="s">
        <v>701</v>
      </c>
      <c r="D24" s="737">
        <v>4545399.1194313783</v>
      </c>
      <c r="E24" s="737">
        <v>204190.54033122491</v>
      </c>
      <c r="F24" s="737">
        <v>225970.82533382671</v>
      </c>
      <c r="G24" s="737">
        <v>409339.45810546185</v>
      </c>
      <c r="H24" s="737">
        <v>405749.41385238711</v>
      </c>
      <c r="I24" s="737">
        <v>407520.96018800128</v>
      </c>
      <c r="J24" s="737">
        <v>409497.56457717367</v>
      </c>
    </row>
    <row r="25" spans="1:37" ht="15.6">
      <c r="A25" s="83"/>
      <c r="B25" s="83"/>
      <c r="C25" s="83" t="s">
        <v>702</v>
      </c>
      <c r="D25" s="737">
        <v>673.40662894892262</v>
      </c>
      <c r="E25" s="737">
        <v>2062.9899999999998</v>
      </c>
      <c r="F25" s="737">
        <v>1849.59</v>
      </c>
      <c r="G25" s="737">
        <v>0</v>
      </c>
      <c r="H25" s="737">
        <v>0</v>
      </c>
      <c r="I25" s="737">
        <v>0</v>
      </c>
      <c r="J25" s="737">
        <v>0</v>
      </c>
    </row>
    <row r="26" spans="1:37" ht="15.6">
      <c r="A26" s="83"/>
      <c r="B26" s="83"/>
      <c r="C26" s="83" t="s">
        <v>703</v>
      </c>
      <c r="D26" s="737">
        <v>376.26704989510438</v>
      </c>
      <c r="E26" s="737">
        <v>0</v>
      </c>
      <c r="F26" s="737">
        <v>0</v>
      </c>
      <c r="G26" s="737">
        <v>0</v>
      </c>
      <c r="H26" s="737">
        <v>0</v>
      </c>
      <c r="I26" s="737">
        <v>0</v>
      </c>
      <c r="J26" s="737">
        <v>0</v>
      </c>
    </row>
    <row r="27" spans="1:37" ht="15.6">
      <c r="A27" s="83"/>
      <c r="B27" s="83"/>
      <c r="C27" s="83" t="s">
        <v>704</v>
      </c>
      <c r="D27" s="737">
        <v>92.809275279329398</v>
      </c>
      <c r="E27" s="737">
        <v>25000</v>
      </c>
      <c r="F27" s="737">
        <v>10000</v>
      </c>
      <c r="G27" s="737">
        <v>0</v>
      </c>
      <c r="H27" s="737">
        <v>0</v>
      </c>
      <c r="I27" s="737">
        <v>0</v>
      </c>
      <c r="J27" s="737">
        <v>0</v>
      </c>
    </row>
    <row r="28" spans="1:37" ht="15.6">
      <c r="A28" s="83"/>
      <c r="B28" s="83"/>
      <c r="C28" s="83" t="s">
        <v>705</v>
      </c>
      <c r="D28" s="737">
        <v>73612.928764151075</v>
      </c>
      <c r="E28" s="737">
        <v>31673.890000000003</v>
      </c>
      <c r="F28" s="737">
        <v>27109.45</v>
      </c>
      <c r="G28" s="737">
        <v>19381.399999999998</v>
      </c>
      <c r="H28" s="737">
        <v>20110.18</v>
      </c>
      <c r="I28" s="737">
        <v>20003.060000000001</v>
      </c>
      <c r="J28" s="737">
        <v>21237.919999999998</v>
      </c>
    </row>
    <row r="29" spans="1:37" ht="15.6">
      <c r="A29" s="83"/>
      <c r="B29" s="83"/>
      <c r="C29" s="83" t="s">
        <v>706</v>
      </c>
      <c r="D29" s="737">
        <v>0</v>
      </c>
      <c r="E29" s="737">
        <v>295000</v>
      </c>
      <c r="F29" s="737">
        <v>295000</v>
      </c>
      <c r="G29" s="737">
        <v>75000</v>
      </c>
      <c r="H29" s="737">
        <v>75000</v>
      </c>
      <c r="I29" s="737">
        <v>75000</v>
      </c>
      <c r="J29" s="737">
        <v>75000</v>
      </c>
    </row>
    <row r="30" spans="1:37" ht="15.6">
      <c r="A30" s="83"/>
      <c r="B30" s="83"/>
      <c r="C30" s="83" t="s">
        <v>707</v>
      </c>
      <c r="D30" s="737">
        <v>20.13</v>
      </c>
      <c r="E30" s="737">
        <v>0</v>
      </c>
      <c r="F30" s="737">
        <v>0</v>
      </c>
      <c r="G30" s="737">
        <v>0</v>
      </c>
      <c r="H30" s="737">
        <v>0</v>
      </c>
      <c r="I30" s="737">
        <v>0</v>
      </c>
      <c r="J30" s="737">
        <v>0</v>
      </c>
    </row>
    <row r="31" spans="1:37" ht="15.6">
      <c r="A31" s="83"/>
      <c r="B31" s="83"/>
      <c r="C31" s="87" t="s">
        <v>1972</v>
      </c>
      <c r="D31" s="737">
        <v>198886.6415378511</v>
      </c>
      <c r="E31" s="737">
        <v>236693.23892162199</v>
      </c>
      <c r="F31" s="737">
        <v>325245.75528284378</v>
      </c>
      <c r="G31" s="737">
        <v>157199.18450142798</v>
      </c>
      <c r="H31" s="737">
        <v>152932.88951676598</v>
      </c>
      <c r="I31" s="737">
        <v>158484.72856656768</v>
      </c>
      <c r="J31" s="737">
        <v>160993.10094943974</v>
      </c>
    </row>
    <row r="32" spans="1:37" ht="15.6">
      <c r="A32" s="83"/>
      <c r="B32" s="83"/>
      <c r="C32" s="83" t="s">
        <v>708</v>
      </c>
      <c r="D32" s="737">
        <v>2963.4289647258579</v>
      </c>
      <c r="E32" s="737">
        <v>0</v>
      </c>
      <c r="F32" s="737">
        <v>0</v>
      </c>
      <c r="G32" s="737">
        <v>0</v>
      </c>
      <c r="H32" s="737">
        <v>0</v>
      </c>
      <c r="I32" s="737">
        <v>0</v>
      </c>
      <c r="J32" s="737">
        <v>0</v>
      </c>
    </row>
    <row r="33" spans="1:37" ht="15.6">
      <c r="A33" s="83"/>
      <c r="B33" s="83"/>
      <c r="C33" s="83" t="s">
        <v>709</v>
      </c>
      <c r="D33" s="737">
        <v>82001.951912031684</v>
      </c>
      <c r="E33" s="737">
        <v>0</v>
      </c>
      <c r="F33" s="737">
        <v>0</v>
      </c>
      <c r="G33" s="737">
        <v>0</v>
      </c>
      <c r="H33" s="737">
        <v>0</v>
      </c>
      <c r="I33" s="737">
        <v>0</v>
      </c>
      <c r="J33" s="737">
        <v>0</v>
      </c>
    </row>
    <row r="34" spans="1:37" s="86" customFormat="1" ht="15.6">
      <c r="A34" s="83"/>
      <c r="B34" s="83"/>
      <c r="C34" s="732" t="s">
        <v>710</v>
      </c>
      <c r="D34" s="737">
        <v>0</v>
      </c>
      <c r="E34" s="737">
        <v>0</v>
      </c>
      <c r="F34" s="737">
        <v>0</v>
      </c>
      <c r="G34" s="737">
        <v>0</v>
      </c>
      <c r="H34" s="737">
        <v>0</v>
      </c>
      <c r="I34" s="737">
        <v>0</v>
      </c>
      <c r="J34" s="737">
        <v>0</v>
      </c>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row>
    <row r="35" spans="1:37" ht="15.6">
      <c r="A35" s="83"/>
      <c r="B35" s="83"/>
      <c r="C35" s="83" t="s">
        <v>711</v>
      </c>
      <c r="D35" s="737">
        <v>0</v>
      </c>
      <c r="E35" s="737">
        <v>0</v>
      </c>
      <c r="F35" s="737">
        <v>0</v>
      </c>
      <c r="G35" s="737">
        <v>0</v>
      </c>
      <c r="H35" s="737">
        <v>0</v>
      </c>
      <c r="I35" s="737">
        <v>0</v>
      </c>
      <c r="J35" s="737">
        <v>0</v>
      </c>
    </row>
    <row r="36" spans="1:37" ht="15.6">
      <c r="A36" s="83"/>
      <c r="B36" s="85" t="s">
        <v>712</v>
      </c>
      <c r="C36" s="85"/>
      <c r="D36" s="740">
        <f>SUM(D19:D35)</f>
        <v>6766685.3265175726</v>
      </c>
      <c r="E36" s="740">
        <f t="shared" ref="E36:J36" si="2">SUM(E19:E35)</f>
        <v>9475352.4099528491</v>
      </c>
      <c r="F36" s="740">
        <f t="shared" si="2"/>
        <v>9538908.7759166695</v>
      </c>
      <c r="G36" s="740">
        <f t="shared" si="2"/>
        <v>10413540.273606891</v>
      </c>
      <c r="H36" s="740">
        <f t="shared" si="2"/>
        <v>10427527.934969151</v>
      </c>
      <c r="I36" s="740">
        <f t="shared" si="2"/>
        <v>10449289.52515457</v>
      </c>
      <c r="J36" s="740">
        <f t="shared" si="2"/>
        <v>10469740.951926613</v>
      </c>
    </row>
    <row r="37" spans="1:37" ht="15.6">
      <c r="A37" s="733" t="s">
        <v>1974</v>
      </c>
      <c r="B37" s="85"/>
      <c r="C37" s="85"/>
      <c r="D37" s="740">
        <f>+D36+D18</f>
        <v>9763079.9874441326</v>
      </c>
      <c r="E37" s="740">
        <f t="shared" ref="E37:J37" si="3">+E36+E18</f>
        <v>11871559.038782232</v>
      </c>
      <c r="F37" s="740">
        <f t="shared" si="3"/>
        <v>12376822.251274761</v>
      </c>
      <c r="G37" s="740">
        <f t="shared" si="3"/>
        <v>12633582.868135992</v>
      </c>
      <c r="H37" s="740">
        <f t="shared" si="3"/>
        <v>12478322.506991435</v>
      </c>
      <c r="I37" s="740">
        <f t="shared" si="3"/>
        <v>12644483.025541911</v>
      </c>
      <c r="J37" s="740">
        <f t="shared" si="3"/>
        <v>12775637.225407327</v>
      </c>
    </row>
    <row r="38" spans="1:37" ht="15.6">
      <c r="A38" s="83"/>
      <c r="B38" s="83" t="s">
        <v>714</v>
      </c>
      <c r="C38" s="83" t="s">
        <v>715</v>
      </c>
      <c r="D38" s="737">
        <v>1420000</v>
      </c>
      <c r="E38" s="737">
        <v>758000</v>
      </c>
      <c r="F38" s="737">
        <v>784000</v>
      </c>
      <c r="G38" s="737">
        <v>643258.14684522001</v>
      </c>
      <c r="H38" s="737">
        <v>557235.09117029456</v>
      </c>
      <c r="I38" s="737">
        <v>547623.47308990534</v>
      </c>
      <c r="J38" s="737">
        <v>556953.45512445678</v>
      </c>
    </row>
    <row r="39" spans="1:37">
      <c r="D39" s="741">
        <v>0</v>
      </c>
      <c r="E39" s="741">
        <v>0</v>
      </c>
      <c r="F39" s="741">
        <v>0</v>
      </c>
      <c r="G39" s="741">
        <v>0</v>
      </c>
      <c r="H39" s="741">
        <v>0</v>
      </c>
      <c r="I39" s="741">
        <v>0</v>
      </c>
      <c r="J39" s="741">
        <v>0</v>
      </c>
    </row>
    <row r="40" spans="1:37">
      <c r="A40" s="81" t="s">
        <v>290</v>
      </c>
      <c r="B40" s="81" t="s">
        <v>1970</v>
      </c>
    </row>
    <row r="41" spans="1:37">
      <c r="B41" s="734" t="s">
        <v>1973</v>
      </c>
    </row>
    <row r="42" spans="1:37">
      <c r="B42" s="81" t="s">
        <v>1971</v>
      </c>
    </row>
    <row r="43" spans="1:37">
      <c r="B43" s="1172" t="s">
        <v>1978</v>
      </c>
    </row>
    <row r="44" spans="1:37">
      <c r="B44" s="699" t="s">
        <v>718</v>
      </c>
    </row>
  </sheetData>
  <pageMargins left="0.25" right="0.25" top="0.75" bottom="0.75" header="0.3" footer="0.3"/>
  <pageSetup scale="46" orientation="landscape" r:id="rId1"/>
  <headerFooter>
    <oddFooter>&amp;C&amp;A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08403-14EE-401D-9FCA-FC01679C6984}">
  <dimension ref="A1:AI337"/>
  <sheetViews>
    <sheetView workbookViewId="0">
      <selection sqref="A1:B1"/>
    </sheetView>
  </sheetViews>
  <sheetFormatPr defaultColWidth="7.59765625" defaultRowHeight="13.2"/>
  <cols>
    <col min="1" max="1" width="13.69921875" style="483" customWidth="1"/>
    <col min="2" max="2" width="10.09765625" style="483" customWidth="1"/>
    <col min="3" max="3" width="6.8984375" style="484" customWidth="1"/>
    <col min="4" max="4" width="9.59765625" style="483" customWidth="1"/>
    <col min="5" max="5" width="10.69921875" style="485" customWidth="1"/>
    <col min="6" max="6" width="26.69921875" style="484" customWidth="1"/>
    <col min="7" max="7" width="33.19921875" style="483" customWidth="1"/>
    <col min="8" max="8" width="15.8984375" style="483" customWidth="1"/>
    <col min="9" max="9" width="78.5" style="483" customWidth="1"/>
    <col min="10" max="10" width="36.19921875" style="483" customWidth="1"/>
    <col min="11" max="11" width="29.5" style="482" bestFit="1" customWidth="1"/>
    <col min="12" max="12" width="14" style="481" bestFit="1" customWidth="1"/>
    <col min="13" max="13" width="30.19921875" style="481" bestFit="1" customWidth="1"/>
    <col min="14" max="14" width="12.09765625" style="481" customWidth="1"/>
    <col min="15" max="15" width="11.59765625" style="481" customWidth="1"/>
    <col min="16" max="26" width="20.5" style="481" customWidth="1"/>
    <col min="27" max="27" width="13.5" style="481" customWidth="1"/>
    <col min="28" max="31" width="24.59765625" style="481" customWidth="1"/>
    <col min="32" max="32" width="73.3984375" style="481" customWidth="1"/>
    <col min="33" max="33" width="64.09765625" style="481" customWidth="1"/>
    <col min="34" max="34" width="23.59765625" style="481" customWidth="1"/>
    <col min="35" max="16384" width="7.59765625" style="481"/>
  </cols>
  <sheetData>
    <row r="1" spans="1:35" ht="18.75" customHeight="1">
      <c r="A1" s="20" t="s">
        <v>98</v>
      </c>
      <c r="B1" s="411" t="str">
        <f>PA_NAME</f>
        <v>San Diego Gas &amp; Electric Co</v>
      </c>
      <c r="M1" s="1186"/>
      <c r="N1" s="1186"/>
      <c r="O1" s="1186"/>
      <c r="P1" s="1186"/>
      <c r="Q1" s="1186"/>
      <c r="R1" s="1186"/>
      <c r="S1" s="1186"/>
      <c r="T1" s="1186"/>
      <c r="U1" s="1186"/>
      <c r="V1" s="1186"/>
      <c r="W1" s="1186"/>
      <c r="X1" s="1186"/>
      <c r="Y1" s="1186"/>
      <c r="Z1" s="1186"/>
      <c r="AB1" s="1187"/>
      <c r="AC1" s="1187"/>
      <c r="AD1" s="1187"/>
      <c r="AE1" s="1187"/>
    </row>
    <row r="2" spans="1:35" ht="18.75" customHeight="1">
      <c r="A2" s="1184" t="s">
        <v>99</v>
      </c>
      <c r="B2" s="1185" t="s">
        <v>296</v>
      </c>
      <c r="M2" s="1188"/>
      <c r="N2" s="1188"/>
      <c r="O2" s="1188"/>
      <c r="P2" s="1188"/>
      <c r="Q2" s="1188"/>
      <c r="R2" s="1188"/>
      <c r="S2" s="1188"/>
      <c r="T2" s="1188"/>
      <c r="U2" s="1188"/>
      <c r="V2" s="1188"/>
      <c r="W2" s="1188"/>
      <c r="X2" s="1188"/>
      <c r="Y2" s="1188"/>
      <c r="Z2" s="1188"/>
    </row>
    <row r="3" spans="1:35" ht="18.75" customHeight="1">
      <c r="A3" s="1189" t="s">
        <v>725</v>
      </c>
      <c r="B3" s="1190"/>
      <c r="M3" s="1191"/>
      <c r="P3" s="1191"/>
      <c r="Q3" s="1191"/>
      <c r="R3" s="1191"/>
      <c r="S3" s="1191"/>
      <c r="T3" s="1191"/>
      <c r="U3" s="1191"/>
      <c r="V3" s="1191"/>
      <c r="W3" s="1191"/>
      <c r="X3" s="1191"/>
      <c r="Y3" s="1191"/>
      <c r="Z3" s="1191"/>
      <c r="AA3" s="1191"/>
      <c r="AB3" s="1192"/>
      <c r="AC3" s="1192"/>
      <c r="AD3" s="1192"/>
      <c r="AE3" s="1192"/>
    </row>
    <row r="4" spans="1:35" ht="18.75" customHeight="1">
      <c r="A4" s="486"/>
      <c r="D4" s="484"/>
      <c r="E4" s="484"/>
      <c r="G4" s="484"/>
      <c r="H4" s="484"/>
      <c r="I4" s="484"/>
      <c r="J4" s="484"/>
      <c r="K4" s="484"/>
      <c r="L4" s="484"/>
      <c r="M4" s="484"/>
      <c r="N4" s="484"/>
      <c r="O4" s="484"/>
      <c r="P4" s="484"/>
      <c r="Q4" s="484"/>
      <c r="R4" s="484"/>
      <c r="S4" s="484"/>
      <c r="T4" s="484"/>
      <c r="U4" s="484"/>
      <c r="V4" s="484"/>
      <c r="W4" s="484"/>
      <c r="X4" s="484"/>
      <c r="Y4" s="484"/>
      <c r="Z4" s="484"/>
      <c r="AA4" s="484"/>
      <c r="AB4" s="484"/>
      <c r="AC4" s="484"/>
      <c r="AD4" s="484"/>
      <c r="AE4" s="484"/>
      <c r="AF4" s="484"/>
      <c r="AG4" s="484"/>
      <c r="AH4" s="484"/>
    </row>
    <row r="5" spans="1:35" ht="14.4">
      <c r="A5" s="943" t="s">
        <v>726</v>
      </c>
      <c r="B5" s="944"/>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c r="AE5" s="944"/>
      <c r="AF5" s="944"/>
      <c r="AG5" s="944"/>
      <c r="AH5" s="945"/>
    </row>
    <row r="6" spans="1:35" ht="51" customHeight="1">
      <c r="A6" s="946" t="s">
        <v>727</v>
      </c>
      <c r="B6" s="946" t="s">
        <v>728</v>
      </c>
      <c r="C6" s="946" t="s">
        <v>729</v>
      </c>
      <c r="D6" s="946" t="s">
        <v>730</v>
      </c>
      <c r="E6" s="946" t="s">
        <v>731</v>
      </c>
      <c r="F6" s="946" t="s">
        <v>732</v>
      </c>
      <c r="G6" s="946" t="s">
        <v>733</v>
      </c>
      <c r="H6" s="946" t="s">
        <v>734</v>
      </c>
      <c r="I6" s="946" t="s">
        <v>735</v>
      </c>
      <c r="J6" s="946" t="s">
        <v>736</v>
      </c>
      <c r="K6" s="946" t="s">
        <v>488</v>
      </c>
      <c r="L6" s="946" t="s">
        <v>737</v>
      </c>
      <c r="M6" s="947" t="s">
        <v>738</v>
      </c>
      <c r="N6" s="948" t="s">
        <v>739</v>
      </c>
      <c r="O6" s="948" t="s">
        <v>740</v>
      </c>
      <c r="P6" s="948" t="s">
        <v>741</v>
      </c>
      <c r="Q6" s="948" t="s">
        <v>742</v>
      </c>
      <c r="R6" s="948" t="s">
        <v>743</v>
      </c>
      <c r="S6" s="1314" t="s">
        <v>744</v>
      </c>
      <c r="T6" s="1315"/>
      <c r="U6" s="1316"/>
      <c r="V6" s="1193" t="s">
        <v>745</v>
      </c>
      <c r="W6" s="948" t="s">
        <v>746</v>
      </c>
      <c r="X6" s="949" t="s">
        <v>747</v>
      </c>
      <c r="Y6" s="948" t="s">
        <v>748</v>
      </c>
      <c r="Z6" s="948" t="s">
        <v>749</v>
      </c>
      <c r="AA6" s="949" t="s">
        <v>750</v>
      </c>
      <c r="AB6" s="1194" t="s">
        <v>751</v>
      </c>
      <c r="AC6" s="1194" t="s">
        <v>752</v>
      </c>
      <c r="AD6" s="1194" t="s">
        <v>753</v>
      </c>
      <c r="AE6" s="1194" t="s">
        <v>754</v>
      </c>
      <c r="AF6" s="946" t="s">
        <v>755</v>
      </c>
      <c r="AG6" s="946" t="s">
        <v>756</v>
      </c>
      <c r="AH6" s="946" t="s">
        <v>757</v>
      </c>
      <c r="AI6" s="1195"/>
    </row>
    <row r="7" spans="1:35" ht="18.75" customHeight="1">
      <c r="A7" s="950">
        <v>0</v>
      </c>
      <c r="B7" s="950" t="s">
        <v>758</v>
      </c>
      <c r="C7" s="950" t="s">
        <v>759</v>
      </c>
      <c r="D7" s="950" t="s">
        <v>760</v>
      </c>
      <c r="E7" s="950" t="s">
        <v>761</v>
      </c>
      <c r="F7" s="951" t="s">
        <v>762</v>
      </c>
      <c r="G7" s="951" t="s">
        <v>763</v>
      </c>
      <c r="H7" s="951" t="s">
        <v>736</v>
      </c>
      <c r="I7" s="952" t="s">
        <v>764</v>
      </c>
      <c r="J7" s="952" t="s">
        <v>765</v>
      </c>
      <c r="K7" s="953" t="s">
        <v>766</v>
      </c>
      <c r="L7" s="950">
        <v>2016</v>
      </c>
      <c r="M7" s="954">
        <v>239527.02912665569</v>
      </c>
      <c r="N7" s="955" t="s">
        <v>767</v>
      </c>
      <c r="O7" s="955" t="s">
        <v>767</v>
      </c>
      <c r="P7" s="954">
        <v>319930.91134699981</v>
      </c>
      <c r="Q7" s="954">
        <v>314738.79214771045</v>
      </c>
      <c r="R7" s="954">
        <v>188828.06770849638</v>
      </c>
      <c r="S7" s="956">
        <v>76996.295619272336</v>
      </c>
      <c r="T7" s="956">
        <v>76996.295619272336</v>
      </c>
      <c r="U7" s="956">
        <v>76996.295619272336</v>
      </c>
      <c r="V7" s="956">
        <v>230988.88685781701</v>
      </c>
      <c r="W7" s="956">
        <v>161692.2208004719</v>
      </c>
      <c r="X7" s="954">
        <v>430859.54135822126</v>
      </c>
      <c r="Y7" s="956" t="s">
        <v>768</v>
      </c>
      <c r="Z7" s="956" t="s">
        <v>768</v>
      </c>
      <c r="AA7" s="956"/>
      <c r="AB7" s="956">
        <v>105466.28456425889</v>
      </c>
      <c r="AC7" s="956">
        <v>101768.10300296235</v>
      </c>
      <c r="AD7" s="956">
        <v>98384.091952391056</v>
      </c>
      <c r="AE7" s="956">
        <v>96080.947111693516</v>
      </c>
      <c r="AF7" s="957" t="s">
        <v>769</v>
      </c>
      <c r="AG7" s="957" t="s">
        <v>770</v>
      </c>
      <c r="AH7" s="957"/>
    </row>
    <row r="8" spans="1:35" ht="18.75" customHeight="1">
      <c r="A8" s="950">
        <v>1</v>
      </c>
      <c r="B8" s="950" t="s">
        <v>758</v>
      </c>
      <c r="C8" s="950" t="s">
        <v>771</v>
      </c>
      <c r="D8" s="950" t="s">
        <v>760</v>
      </c>
      <c r="E8" s="950" t="s">
        <v>772</v>
      </c>
      <c r="F8" s="951" t="s">
        <v>773</v>
      </c>
      <c r="G8" s="951" t="s">
        <v>774</v>
      </c>
      <c r="H8" s="951" t="s">
        <v>736</v>
      </c>
      <c r="I8" s="952" t="s">
        <v>775</v>
      </c>
      <c r="J8" s="952" t="s">
        <v>773</v>
      </c>
      <c r="K8" s="953" t="s">
        <v>766</v>
      </c>
      <c r="L8" s="950">
        <v>2016</v>
      </c>
      <c r="M8" s="954">
        <v>98609.066312581621</v>
      </c>
      <c r="N8" s="955" t="s">
        <v>767</v>
      </c>
      <c r="O8" s="955" t="s">
        <v>767</v>
      </c>
      <c r="P8" s="954">
        <v>87297.336761534578</v>
      </c>
      <c r="Q8" s="954">
        <v>132022.27971599301</v>
      </c>
      <c r="R8" s="954">
        <v>55212.734798799051</v>
      </c>
      <c r="S8" s="956">
        <v>49464.29529427176</v>
      </c>
      <c r="T8" s="956">
        <v>49464.29529427176</v>
      </c>
      <c r="U8" s="956">
        <v>49464.29529427176</v>
      </c>
      <c r="V8" s="956">
        <v>148392.88588281529</v>
      </c>
      <c r="W8" s="956">
        <v>105860.74954419865</v>
      </c>
      <c r="X8" s="954">
        <v>96882.204262534593</v>
      </c>
      <c r="Y8" s="956" t="s">
        <v>768</v>
      </c>
      <c r="Z8" s="956" t="s">
        <v>768</v>
      </c>
      <c r="AA8" s="956"/>
      <c r="AB8" s="956">
        <v>325034.41390169086</v>
      </c>
      <c r="AC8" s="956">
        <v>314965.34359939559</v>
      </c>
      <c r="AD8" s="956">
        <v>302640.55300597788</v>
      </c>
      <c r="AE8" s="956">
        <v>289163.80801002937</v>
      </c>
      <c r="AF8" s="957" t="s">
        <v>776</v>
      </c>
      <c r="AG8" s="957" t="s">
        <v>777</v>
      </c>
      <c r="AH8" s="957"/>
    </row>
    <row r="9" spans="1:35" ht="18.75" customHeight="1">
      <c r="A9" s="950">
        <v>2</v>
      </c>
      <c r="B9" s="950" t="s">
        <v>758</v>
      </c>
      <c r="C9" s="950" t="s">
        <v>771</v>
      </c>
      <c r="D9" s="950" t="s">
        <v>760</v>
      </c>
      <c r="E9" s="950" t="s">
        <v>772</v>
      </c>
      <c r="F9" s="951" t="s">
        <v>778</v>
      </c>
      <c r="G9" s="951" t="s">
        <v>774</v>
      </c>
      <c r="H9" s="951" t="s">
        <v>736</v>
      </c>
      <c r="I9" s="952" t="s">
        <v>775</v>
      </c>
      <c r="J9" s="952" t="s">
        <v>778</v>
      </c>
      <c r="K9" s="953" t="s">
        <v>766</v>
      </c>
      <c r="L9" s="950">
        <v>2016</v>
      </c>
      <c r="M9" s="954">
        <v>89176.917538019159</v>
      </c>
      <c r="N9" s="955" t="s">
        <v>767</v>
      </c>
      <c r="O9" s="955" t="s">
        <v>767</v>
      </c>
      <c r="P9" s="954">
        <v>80492.313475682531</v>
      </c>
      <c r="Q9" s="954">
        <v>129587.916603294</v>
      </c>
      <c r="R9" s="954">
        <v>53057.774834896096</v>
      </c>
      <c r="S9" s="956">
        <v>43794.82749985523</v>
      </c>
      <c r="T9" s="956">
        <v>43794.82749985523</v>
      </c>
      <c r="U9" s="956">
        <v>43794.82749985523</v>
      </c>
      <c r="V9" s="956">
        <v>131384.4824995657</v>
      </c>
      <c r="W9" s="956">
        <v>93864.431094136569</v>
      </c>
      <c r="X9" s="954">
        <v>95334.242858835059</v>
      </c>
      <c r="Y9" s="956" t="s">
        <v>768</v>
      </c>
      <c r="Z9" s="956" t="s">
        <v>768</v>
      </c>
      <c r="AA9" s="956"/>
      <c r="AB9" s="956">
        <v>101225.67144712758</v>
      </c>
      <c r="AC9" s="956">
        <v>95759.694286268495</v>
      </c>
      <c r="AD9" s="956">
        <v>90588.957725997301</v>
      </c>
      <c r="AE9" s="956">
        <v>84928.233720564356</v>
      </c>
      <c r="AF9" s="957" t="s">
        <v>776</v>
      </c>
      <c r="AG9" s="957" t="s">
        <v>777</v>
      </c>
      <c r="AH9" s="957"/>
    </row>
    <row r="10" spans="1:35" ht="18.75" customHeight="1">
      <c r="A10" s="950">
        <v>3</v>
      </c>
      <c r="B10" s="950" t="s">
        <v>758</v>
      </c>
      <c r="C10" s="950" t="s">
        <v>771</v>
      </c>
      <c r="D10" s="950" t="s">
        <v>760</v>
      </c>
      <c r="E10" s="950" t="s">
        <v>772</v>
      </c>
      <c r="F10" s="951" t="s">
        <v>779</v>
      </c>
      <c r="G10" s="951" t="s">
        <v>774</v>
      </c>
      <c r="H10" s="951" t="s">
        <v>736</v>
      </c>
      <c r="I10" s="952" t="s">
        <v>775</v>
      </c>
      <c r="J10" s="952" t="s">
        <v>779</v>
      </c>
      <c r="K10" s="953" t="s">
        <v>766</v>
      </c>
      <c r="L10" s="950">
        <v>2016</v>
      </c>
      <c r="M10" s="954">
        <v>372063992.70350373</v>
      </c>
      <c r="N10" s="955" t="s">
        <v>767</v>
      </c>
      <c r="O10" s="955" t="s">
        <v>767</v>
      </c>
      <c r="P10" s="954">
        <v>481703716.36790425</v>
      </c>
      <c r="Q10" s="954">
        <v>460021010.46108401</v>
      </c>
      <c r="R10" s="954">
        <v>251434561.78932336</v>
      </c>
      <c r="S10" s="956">
        <v>229181761.51960665</v>
      </c>
      <c r="T10" s="956">
        <v>229181761.51960665</v>
      </c>
      <c r="U10" s="956">
        <v>229181761.51960665</v>
      </c>
      <c r="V10" s="956">
        <v>687545284.55882001</v>
      </c>
      <c r="W10" s="956">
        <v>498393941.62049663</v>
      </c>
      <c r="X10" s="954">
        <v>582129640.340325</v>
      </c>
      <c r="Y10" s="956" t="s">
        <v>768</v>
      </c>
      <c r="Z10" s="956" t="s">
        <v>768</v>
      </c>
      <c r="AA10" s="956"/>
      <c r="AB10" s="956">
        <v>1651482211.7880459</v>
      </c>
      <c r="AC10" s="956">
        <v>1563342437.8531883</v>
      </c>
      <c r="AD10" s="956">
        <v>1472271971.4299588</v>
      </c>
      <c r="AE10" s="956">
        <v>1388470424.2652557</v>
      </c>
      <c r="AF10" s="957" t="s">
        <v>776</v>
      </c>
      <c r="AG10" s="957" t="s">
        <v>777</v>
      </c>
      <c r="AH10" s="957"/>
    </row>
    <row r="11" spans="1:35" ht="18.75" customHeight="1">
      <c r="A11" s="950">
        <v>4</v>
      </c>
      <c r="B11" s="950" t="s">
        <v>758</v>
      </c>
      <c r="C11" s="950" t="s">
        <v>771</v>
      </c>
      <c r="D11" s="950" t="s">
        <v>760</v>
      </c>
      <c r="E11" s="950" t="s">
        <v>772</v>
      </c>
      <c r="F11" s="951" t="s">
        <v>780</v>
      </c>
      <c r="G11" s="951" t="s">
        <v>774</v>
      </c>
      <c r="H11" s="951" t="s">
        <v>736</v>
      </c>
      <c r="I11" s="952" t="s">
        <v>775</v>
      </c>
      <c r="J11" s="952" t="s">
        <v>780</v>
      </c>
      <c r="K11" s="953" t="s">
        <v>766</v>
      </c>
      <c r="L11" s="950">
        <v>2016</v>
      </c>
      <c r="M11" s="954">
        <v>316429661.90514046</v>
      </c>
      <c r="N11" s="955" t="s">
        <v>767</v>
      </c>
      <c r="O11" s="955" t="s">
        <v>767</v>
      </c>
      <c r="P11" s="954">
        <v>440258087.60130304</v>
      </c>
      <c r="Q11" s="954">
        <v>436447653.89927298</v>
      </c>
      <c r="R11" s="954">
        <v>242605043.53007609</v>
      </c>
      <c r="S11" s="956">
        <v>201672144.38514781</v>
      </c>
      <c r="T11" s="956">
        <v>201672144.38514781</v>
      </c>
      <c r="U11" s="956">
        <v>201672144.38514781</v>
      </c>
      <c r="V11" s="956">
        <v>605016433.15544343</v>
      </c>
      <c r="W11" s="956">
        <v>439793123.47075039</v>
      </c>
      <c r="X11" s="954">
        <v>572760268.00721192</v>
      </c>
      <c r="Y11" s="956" t="s">
        <v>768</v>
      </c>
      <c r="Z11" s="956" t="s">
        <v>768</v>
      </c>
      <c r="AA11" s="956"/>
      <c r="AB11" s="956">
        <v>533607260.95150781</v>
      </c>
      <c r="AC11" s="956">
        <v>497690850.07335353</v>
      </c>
      <c r="AD11" s="956">
        <v>461637181.40179116</v>
      </c>
      <c r="AE11" s="956">
        <v>430115308.38967073</v>
      </c>
      <c r="AF11" s="957" t="s">
        <v>776</v>
      </c>
      <c r="AG11" s="957" t="s">
        <v>777</v>
      </c>
      <c r="AH11" s="957"/>
    </row>
    <row r="12" spans="1:35" ht="18.75" customHeight="1">
      <c r="A12" s="950">
        <v>5</v>
      </c>
      <c r="B12" s="950" t="s">
        <v>758</v>
      </c>
      <c r="C12" s="950" t="s">
        <v>771</v>
      </c>
      <c r="D12" s="950" t="s">
        <v>760</v>
      </c>
      <c r="E12" s="950" t="s">
        <v>772</v>
      </c>
      <c r="F12" s="951" t="s">
        <v>781</v>
      </c>
      <c r="G12" s="951" t="s">
        <v>774</v>
      </c>
      <c r="H12" s="951" t="s">
        <v>736</v>
      </c>
      <c r="I12" s="952" t="s">
        <v>775</v>
      </c>
      <c r="J12" s="952" t="s">
        <v>781</v>
      </c>
      <c r="K12" s="953" t="s">
        <v>766</v>
      </c>
      <c r="L12" s="950">
        <v>2016</v>
      </c>
      <c r="M12" s="954">
        <v>3668704.3719318081</v>
      </c>
      <c r="N12" s="955" t="s">
        <v>767</v>
      </c>
      <c r="O12" s="955" t="s">
        <v>767</v>
      </c>
      <c r="P12" s="954">
        <v>2102400.4276243942</v>
      </c>
      <c r="Q12" s="954">
        <v>1471491.05953998</v>
      </c>
      <c r="R12" s="954">
        <v>3446225.9504607292</v>
      </c>
      <c r="S12" s="956">
        <v>3668761.1908914447</v>
      </c>
      <c r="T12" s="956">
        <v>3668761.1908914447</v>
      </c>
      <c r="U12" s="956">
        <v>3668761.1908914447</v>
      </c>
      <c r="V12" s="956">
        <v>11006283.572674334</v>
      </c>
      <c r="W12" s="956">
        <v>7918605.3776632585</v>
      </c>
      <c r="X12" s="954">
        <v>5012591.3578928038</v>
      </c>
      <c r="Y12" s="956" t="s">
        <v>768</v>
      </c>
      <c r="Z12" s="956" t="s">
        <v>768</v>
      </c>
      <c r="AA12" s="956"/>
      <c r="AB12" s="956">
        <v>12439376.544970009</v>
      </c>
      <c r="AC12" s="956">
        <v>13183396.23268706</v>
      </c>
      <c r="AD12" s="956">
        <v>11903781.150557015</v>
      </c>
      <c r="AE12" s="956">
        <v>11398883.54377858</v>
      </c>
      <c r="AF12" s="957" t="s">
        <v>776</v>
      </c>
      <c r="AG12" s="957" t="s">
        <v>777</v>
      </c>
      <c r="AH12" s="957"/>
    </row>
    <row r="13" spans="1:35" ht="18.75" customHeight="1">
      <c r="A13" s="950">
        <v>6</v>
      </c>
      <c r="B13" s="950" t="s">
        <v>758</v>
      </c>
      <c r="C13" s="950" t="s">
        <v>771</v>
      </c>
      <c r="D13" s="950" t="s">
        <v>760</v>
      </c>
      <c r="E13" s="950" t="s">
        <v>772</v>
      </c>
      <c r="F13" s="951" t="s">
        <v>782</v>
      </c>
      <c r="G13" s="951" t="s">
        <v>774</v>
      </c>
      <c r="H13" s="951" t="s">
        <v>736</v>
      </c>
      <c r="I13" s="952" t="s">
        <v>775</v>
      </c>
      <c r="J13" s="952" t="s">
        <v>782</v>
      </c>
      <c r="K13" s="953" t="s">
        <v>766</v>
      </c>
      <c r="L13" s="950">
        <v>2016</v>
      </c>
      <c r="M13" s="954">
        <v>2983256.2565512066</v>
      </c>
      <c r="N13" s="955" t="s">
        <v>767</v>
      </c>
      <c r="O13" s="955" t="s">
        <v>767</v>
      </c>
      <c r="P13" s="954">
        <v>1635555.3609204872</v>
      </c>
      <c r="Q13" s="954">
        <v>1164207.7058348099</v>
      </c>
      <c r="R13" s="954">
        <v>3265339.9873080361</v>
      </c>
      <c r="S13" s="956">
        <v>3365102.6877251784</v>
      </c>
      <c r="T13" s="956">
        <v>3365102.6877251784</v>
      </c>
      <c r="U13" s="956">
        <v>3365102.6877251784</v>
      </c>
      <c r="V13" s="956">
        <v>10095308.063175535</v>
      </c>
      <c r="W13" s="956">
        <v>7204935.2608984215</v>
      </c>
      <c r="X13" s="954">
        <v>4890194.6937966952</v>
      </c>
      <c r="Y13" s="956" t="s">
        <v>768</v>
      </c>
      <c r="Z13" s="956" t="s">
        <v>768</v>
      </c>
      <c r="AA13" s="956"/>
      <c r="AB13" s="956">
        <v>7167711.0363537557</v>
      </c>
      <c r="AC13" s="956">
        <v>7726323.5251272004</v>
      </c>
      <c r="AD13" s="956">
        <v>6952178.5560559081</v>
      </c>
      <c r="AE13" s="956">
        <v>6660098.3186526699</v>
      </c>
      <c r="AF13" s="957" t="s">
        <v>776</v>
      </c>
      <c r="AG13" s="957" t="s">
        <v>777</v>
      </c>
      <c r="AH13" s="957"/>
    </row>
    <row r="14" spans="1:35" ht="18.75" customHeight="1">
      <c r="A14" s="950">
        <v>7</v>
      </c>
      <c r="B14" s="950" t="s">
        <v>758</v>
      </c>
      <c r="C14" s="950" t="s">
        <v>771</v>
      </c>
      <c r="D14" s="950" t="s">
        <v>760</v>
      </c>
      <c r="E14" s="950" t="s">
        <v>772</v>
      </c>
      <c r="F14" s="951" t="s">
        <v>783</v>
      </c>
      <c r="G14" s="951" t="s">
        <v>774</v>
      </c>
      <c r="H14" s="951" t="s">
        <v>736</v>
      </c>
      <c r="I14" s="952" t="s">
        <v>784</v>
      </c>
      <c r="J14" s="952" t="s">
        <v>783</v>
      </c>
      <c r="K14" s="953" t="s">
        <v>766</v>
      </c>
      <c r="L14" s="950">
        <v>2016</v>
      </c>
      <c r="M14" s="954">
        <v>862575.51838928915</v>
      </c>
      <c r="N14" s="955" t="s">
        <v>767</v>
      </c>
      <c r="O14" s="955" t="s">
        <v>767</v>
      </c>
      <c r="P14" s="954">
        <v>918866.07778339786</v>
      </c>
      <c r="Q14" s="954">
        <v>1093888.81717404</v>
      </c>
      <c r="R14" s="954">
        <v>609080.21073442069</v>
      </c>
      <c r="S14" s="956">
        <v>328863.72984065284</v>
      </c>
      <c r="T14" s="956">
        <v>328863.72984065284</v>
      </c>
      <c r="U14" s="956">
        <v>328863.72984065284</v>
      </c>
      <c r="V14" s="956">
        <v>986591.18952195859</v>
      </c>
      <c r="W14" s="956">
        <v>703815.96931118087</v>
      </c>
      <c r="X14" s="954">
        <v>1285037.666994367</v>
      </c>
      <c r="Y14" s="956" t="s">
        <v>768</v>
      </c>
      <c r="Z14" s="956" t="s">
        <v>768</v>
      </c>
      <c r="AA14" s="956"/>
      <c r="AB14" s="956">
        <v>4623598.0415946152</v>
      </c>
      <c r="AC14" s="956">
        <v>4401086.4239955368</v>
      </c>
      <c r="AD14" s="956">
        <v>4277782.3258470446</v>
      </c>
      <c r="AE14" s="956">
        <v>4181157.8059069081</v>
      </c>
      <c r="AF14" s="957" t="s">
        <v>1887</v>
      </c>
      <c r="AG14" s="957" t="s">
        <v>777</v>
      </c>
      <c r="AH14" s="957"/>
    </row>
    <row r="15" spans="1:35" ht="18.75" customHeight="1">
      <c r="A15" s="950">
        <v>8</v>
      </c>
      <c r="B15" s="950" t="s">
        <v>758</v>
      </c>
      <c r="C15" s="950" t="s">
        <v>771</v>
      </c>
      <c r="D15" s="950" t="s">
        <v>760</v>
      </c>
      <c r="E15" s="950" t="s">
        <v>772</v>
      </c>
      <c r="F15" s="951" t="s">
        <v>785</v>
      </c>
      <c r="G15" s="951" t="s">
        <v>774</v>
      </c>
      <c r="H15" s="951" t="s">
        <v>736</v>
      </c>
      <c r="I15" s="952" t="s">
        <v>775</v>
      </c>
      <c r="J15" s="952" t="s">
        <v>785</v>
      </c>
      <c r="K15" s="953" t="s">
        <v>766</v>
      </c>
      <c r="L15" s="950">
        <v>2016</v>
      </c>
      <c r="M15" s="954">
        <v>736773.64597397426</v>
      </c>
      <c r="N15" s="955" t="s">
        <v>767</v>
      </c>
      <c r="O15" s="955" t="s">
        <v>767</v>
      </c>
      <c r="P15" s="954">
        <v>848279.64243081352</v>
      </c>
      <c r="Q15" s="954">
        <v>1054949.8861460399</v>
      </c>
      <c r="R15" s="954">
        <v>593121.48082744842</v>
      </c>
      <c r="S15" s="956">
        <v>238002.38990319974</v>
      </c>
      <c r="T15" s="956">
        <v>238002.38990319974</v>
      </c>
      <c r="U15" s="956">
        <v>238002.38990319974</v>
      </c>
      <c r="V15" s="956">
        <v>714007.16970959923</v>
      </c>
      <c r="W15" s="956">
        <v>510104.96450482804</v>
      </c>
      <c r="X15" s="954">
        <v>1269912.0767742959</v>
      </c>
      <c r="Y15" s="956" t="s">
        <v>768</v>
      </c>
      <c r="Z15" s="956" t="s">
        <v>768</v>
      </c>
      <c r="AA15" s="956"/>
      <c r="AB15" s="956">
        <v>1313575.8707334385</v>
      </c>
      <c r="AC15" s="956">
        <v>1202416.8209163956</v>
      </c>
      <c r="AD15" s="956">
        <v>1139222.8332681393</v>
      </c>
      <c r="AE15" s="956">
        <v>1075827.0387393541</v>
      </c>
      <c r="AF15" s="957" t="s">
        <v>1887</v>
      </c>
      <c r="AG15" s="957" t="s">
        <v>777</v>
      </c>
      <c r="AH15" s="957"/>
    </row>
    <row r="16" spans="1:35" ht="18.75" customHeight="1">
      <c r="A16" s="950">
        <v>9</v>
      </c>
      <c r="B16" s="950" t="s">
        <v>758</v>
      </c>
      <c r="C16" s="950" t="s">
        <v>771</v>
      </c>
      <c r="D16" s="950" t="s">
        <v>760</v>
      </c>
      <c r="E16" s="950" t="s">
        <v>772</v>
      </c>
      <c r="F16" s="951" t="s">
        <v>786</v>
      </c>
      <c r="G16" s="951" t="s">
        <v>774</v>
      </c>
      <c r="H16" s="951" t="s">
        <v>736</v>
      </c>
      <c r="I16" s="952" t="s">
        <v>775</v>
      </c>
      <c r="J16" s="952" t="s">
        <v>786</v>
      </c>
      <c r="K16" s="953" t="s">
        <v>766</v>
      </c>
      <c r="L16" s="950">
        <v>2016</v>
      </c>
      <c r="M16" s="954">
        <v>4071541355.6978703</v>
      </c>
      <c r="N16" s="955" t="s">
        <v>767</v>
      </c>
      <c r="O16" s="955" t="s">
        <v>767</v>
      </c>
      <c r="P16" s="954">
        <v>5453328495.2566442</v>
      </c>
      <c r="Q16" s="954">
        <v>5629792057.8726797</v>
      </c>
      <c r="R16" s="954">
        <v>2641285318.7758112</v>
      </c>
      <c r="S16" s="956">
        <v>2383262773.5336137</v>
      </c>
      <c r="T16" s="956">
        <v>2383262773.5336137</v>
      </c>
      <c r="U16" s="956">
        <v>2383262773.5336137</v>
      </c>
      <c r="V16" s="956">
        <v>7149788320.6008415</v>
      </c>
      <c r="W16" s="956">
        <v>5182802155.559824</v>
      </c>
      <c r="X16" s="954">
        <v>7753377253.7211695</v>
      </c>
      <c r="Y16" s="956" t="s">
        <v>768</v>
      </c>
      <c r="Z16" s="956" t="s">
        <v>768</v>
      </c>
      <c r="AA16" s="956"/>
      <c r="AB16" s="956">
        <v>23492250646.607086</v>
      </c>
      <c r="AC16" s="956">
        <v>21844959514.158295</v>
      </c>
      <c r="AD16" s="956">
        <v>20810360527.257763</v>
      </c>
      <c r="AE16" s="956">
        <v>20076557964.287823</v>
      </c>
      <c r="AF16" s="957" t="s">
        <v>1887</v>
      </c>
      <c r="AG16" s="957" t="s">
        <v>777</v>
      </c>
      <c r="AH16" s="957"/>
    </row>
    <row r="17" spans="1:34" ht="18.75" customHeight="1">
      <c r="A17" s="950">
        <v>10</v>
      </c>
      <c r="B17" s="950" t="s">
        <v>758</v>
      </c>
      <c r="C17" s="950" t="s">
        <v>771</v>
      </c>
      <c r="D17" s="950" t="s">
        <v>760</v>
      </c>
      <c r="E17" s="950" t="s">
        <v>772</v>
      </c>
      <c r="F17" s="951" t="s">
        <v>787</v>
      </c>
      <c r="G17" s="951" t="s">
        <v>774</v>
      </c>
      <c r="H17" s="951" t="s">
        <v>736</v>
      </c>
      <c r="I17" s="952" t="s">
        <v>775</v>
      </c>
      <c r="J17" s="952" t="s">
        <v>787</v>
      </c>
      <c r="K17" s="953" t="s">
        <v>766</v>
      </c>
      <c r="L17" s="950">
        <v>2016</v>
      </c>
      <c r="M17" s="954">
        <v>3399176958.1089969</v>
      </c>
      <c r="N17" s="955" t="s">
        <v>767</v>
      </c>
      <c r="O17" s="955" t="s">
        <v>767</v>
      </c>
      <c r="P17" s="954">
        <v>4992750889.2698755</v>
      </c>
      <c r="Q17" s="954">
        <v>5376922452.5547895</v>
      </c>
      <c r="R17" s="954">
        <v>2561567227.2157989</v>
      </c>
      <c r="S17" s="956">
        <v>1953734962.6540229</v>
      </c>
      <c r="T17" s="956">
        <v>1953734962.6540229</v>
      </c>
      <c r="U17" s="956">
        <v>1953734962.6540229</v>
      </c>
      <c r="V17" s="956">
        <v>5861204887.9620686</v>
      </c>
      <c r="W17" s="956">
        <v>4260574529.4137979</v>
      </c>
      <c r="X17" s="954">
        <v>7656685480.0510092</v>
      </c>
      <c r="Y17" s="956" t="s">
        <v>768</v>
      </c>
      <c r="Z17" s="956" t="s">
        <v>768</v>
      </c>
      <c r="AA17" s="956"/>
      <c r="AB17" s="956">
        <v>6924465033.5579662</v>
      </c>
      <c r="AC17" s="956">
        <v>6249308273.2219276</v>
      </c>
      <c r="AD17" s="956">
        <v>5805427404.6199903</v>
      </c>
      <c r="AE17" s="956">
        <v>5448478771.66294</v>
      </c>
      <c r="AF17" s="957" t="s">
        <v>1887</v>
      </c>
      <c r="AG17" s="957" t="s">
        <v>777</v>
      </c>
      <c r="AH17" s="957"/>
    </row>
    <row r="18" spans="1:34" ht="18.75" customHeight="1">
      <c r="A18" s="950">
        <v>11</v>
      </c>
      <c r="B18" s="950" t="s">
        <v>758</v>
      </c>
      <c r="C18" s="950" t="s">
        <v>771</v>
      </c>
      <c r="D18" s="950" t="s">
        <v>760</v>
      </c>
      <c r="E18" s="950" t="s">
        <v>772</v>
      </c>
      <c r="F18" s="951" t="s">
        <v>788</v>
      </c>
      <c r="G18" s="951" t="s">
        <v>774</v>
      </c>
      <c r="H18" s="951" t="s">
        <v>736</v>
      </c>
      <c r="I18" s="952" t="s">
        <v>775</v>
      </c>
      <c r="J18" s="952" t="s">
        <v>788</v>
      </c>
      <c r="K18" s="953" t="s">
        <v>766</v>
      </c>
      <c r="L18" s="950">
        <v>2016</v>
      </c>
      <c r="M18" s="954">
        <v>38143321.689990081</v>
      </c>
      <c r="N18" s="955" t="s">
        <v>767</v>
      </c>
      <c r="O18" s="955" t="s">
        <v>767</v>
      </c>
      <c r="P18" s="954">
        <v>12096191.348439906</v>
      </c>
      <c r="Q18" s="954">
        <v>4011449.3759458102</v>
      </c>
      <c r="R18" s="954">
        <v>33617961.590264052</v>
      </c>
      <c r="S18" s="956">
        <v>27876600.896838307</v>
      </c>
      <c r="T18" s="956">
        <v>27876600.896838307</v>
      </c>
      <c r="U18" s="956">
        <v>27876600.896838307</v>
      </c>
      <c r="V18" s="956">
        <v>83629802.690514922</v>
      </c>
      <c r="W18" s="956">
        <v>60168484.751944117</v>
      </c>
      <c r="X18" s="954">
        <v>54439559.990600072</v>
      </c>
      <c r="Y18" s="956" t="s">
        <v>768</v>
      </c>
      <c r="Z18" s="956" t="s">
        <v>768</v>
      </c>
      <c r="AA18" s="956"/>
      <c r="AB18" s="956">
        <v>162523159.5997135</v>
      </c>
      <c r="AC18" s="956">
        <v>172434392.43364343</v>
      </c>
      <c r="AD18" s="956">
        <v>157612636.30084267</v>
      </c>
      <c r="AE18" s="956">
        <v>152000790.70486587</v>
      </c>
      <c r="AF18" s="957" t="s">
        <v>1887</v>
      </c>
      <c r="AG18" s="957" t="s">
        <v>777</v>
      </c>
      <c r="AH18" s="957"/>
    </row>
    <row r="19" spans="1:34" ht="18.75" customHeight="1">
      <c r="A19" s="950">
        <v>12</v>
      </c>
      <c r="B19" s="950" t="s">
        <v>758</v>
      </c>
      <c r="C19" s="950" t="s">
        <v>771</v>
      </c>
      <c r="D19" s="950" t="s">
        <v>760</v>
      </c>
      <c r="E19" s="950" t="s">
        <v>772</v>
      </c>
      <c r="F19" s="951" t="s">
        <v>789</v>
      </c>
      <c r="G19" s="951" t="s">
        <v>774</v>
      </c>
      <c r="H19" s="951" t="s">
        <v>736</v>
      </c>
      <c r="I19" s="952" t="s">
        <v>775</v>
      </c>
      <c r="J19" s="952" t="s">
        <v>789</v>
      </c>
      <c r="K19" s="953" t="s">
        <v>766</v>
      </c>
      <c r="L19" s="950">
        <v>2016</v>
      </c>
      <c r="M19" s="954">
        <v>31043917.99073258</v>
      </c>
      <c r="N19" s="955" t="s">
        <v>767</v>
      </c>
      <c r="O19" s="955" t="s">
        <v>767</v>
      </c>
      <c r="P19" s="954">
        <v>7509075.2939949445</v>
      </c>
      <c r="Q19" s="954">
        <v>34955.128006145897</v>
      </c>
      <c r="R19" s="954">
        <v>30776343.717361189</v>
      </c>
      <c r="S19" s="956">
        <v>21343246.462557327</v>
      </c>
      <c r="T19" s="956">
        <v>21343246.462557327</v>
      </c>
      <c r="U19" s="956">
        <v>21343246.462557327</v>
      </c>
      <c r="V19" s="956">
        <v>64029739.387671977</v>
      </c>
      <c r="W19" s="956">
        <v>45697478.885578498</v>
      </c>
      <c r="X19" s="954">
        <v>52760707.285274453</v>
      </c>
      <c r="Y19" s="956" t="s">
        <v>768</v>
      </c>
      <c r="Z19" s="956" t="s">
        <v>768</v>
      </c>
      <c r="AA19" s="956"/>
      <c r="AB19" s="956">
        <v>86550545.166677192</v>
      </c>
      <c r="AC19" s="956">
        <v>92964256.3650361</v>
      </c>
      <c r="AD19" s="956">
        <v>83678601.196442187</v>
      </c>
      <c r="AE19" s="956">
        <v>79792960.126474187</v>
      </c>
      <c r="AF19" s="957" t="s">
        <v>1887</v>
      </c>
      <c r="AG19" s="957" t="s">
        <v>777</v>
      </c>
      <c r="AH19" s="957"/>
    </row>
    <row r="20" spans="1:34" ht="18.75" customHeight="1">
      <c r="A20" s="950">
        <v>13</v>
      </c>
      <c r="B20" s="950" t="s">
        <v>758</v>
      </c>
      <c r="C20" s="950" t="s">
        <v>771</v>
      </c>
      <c r="D20" s="950" t="s">
        <v>790</v>
      </c>
      <c r="E20" s="950" t="s">
        <v>791</v>
      </c>
      <c r="F20" s="951" t="s">
        <v>773</v>
      </c>
      <c r="G20" s="951" t="s">
        <v>792</v>
      </c>
      <c r="H20" s="951" t="s">
        <v>736</v>
      </c>
      <c r="I20" s="952" t="s">
        <v>793</v>
      </c>
      <c r="J20" s="952" t="s">
        <v>794</v>
      </c>
      <c r="K20" s="953" t="s">
        <v>766</v>
      </c>
      <c r="L20" s="950">
        <v>2016</v>
      </c>
      <c r="M20" s="954">
        <v>711.64776805342569</v>
      </c>
      <c r="N20" s="955" t="s">
        <v>767</v>
      </c>
      <c r="O20" s="955" t="s">
        <v>767</v>
      </c>
      <c r="P20" s="954">
        <v>4285.691113087415</v>
      </c>
      <c r="Q20" s="954">
        <v>4655.59873506039</v>
      </c>
      <c r="R20" s="954">
        <v>713.57076212154868</v>
      </c>
      <c r="S20" s="956">
        <v>744.14292880362723</v>
      </c>
      <c r="T20" s="956">
        <v>744.14292880362723</v>
      </c>
      <c r="U20" s="956">
        <v>744.14292880362723</v>
      </c>
      <c r="V20" s="956">
        <v>2232.4287864108819</v>
      </c>
      <c r="W20" s="956">
        <v>1556.2437580690003</v>
      </c>
      <c r="X20" s="954">
        <v>57.253057897312331</v>
      </c>
      <c r="Y20" s="956" t="s">
        <v>768</v>
      </c>
      <c r="Z20" s="956" t="s">
        <v>768</v>
      </c>
      <c r="AA20" s="956"/>
      <c r="AB20" s="956">
        <v>192.08082907883295</v>
      </c>
      <c r="AC20" s="956">
        <v>186.13045801350046</v>
      </c>
      <c r="AD20" s="956">
        <v>178.84705695147414</v>
      </c>
      <c r="AE20" s="956">
        <v>170.8829022607996</v>
      </c>
      <c r="AF20" s="957" t="s">
        <v>795</v>
      </c>
      <c r="AG20" s="957" t="s">
        <v>796</v>
      </c>
      <c r="AH20" s="957"/>
    </row>
    <row r="21" spans="1:34" ht="18.75" customHeight="1">
      <c r="A21" s="950">
        <v>14</v>
      </c>
      <c r="B21" s="950" t="s">
        <v>758</v>
      </c>
      <c r="C21" s="950" t="s">
        <v>771</v>
      </c>
      <c r="D21" s="950" t="s">
        <v>790</v>
      </c>
      <c r="E21" s="950" t="s">
        <v>791</v>
      </c>
      <c r="F21" s="951" t="s">
        <v>778</v>
      </c>
      <c r="G21" s="951" t="s">
        <v>792</v>
      </c>
      <c r="H21" s="951" t="s">
        <v>736</v>
      </c>
      <c r="I21" s="952" t="s">
        <v>793</v>
      </c>
      <c r="J21" s="952" t="s">
        <v>797</v>
      </c>
      <c r="K21" s="953" t="s">
        <v>766</v>
      </c>
      <c r="L21" s="950">
        <v>2016</v>
      </c>
      <c r="M21" s="954">
        <v>493.13585898078156</v>
      </c>
      <c r="N21" s="955" t="s">
        <v>767</v>
      </c>
      <c r="O21" s="955" t="s">
        <v>767</v>
      </c>
      <c r="P21" s="954">
        <v>3682.9592725007815</v>
      </c>
      <c r="Q21" s="954">
        <v>4344.5602905471906</v>
      </c>
      <c r="R21" s="954">
        <v>608.16359659272121</v>
      </c>
      <c r="S21" s="956">
        <v>516.87321544164638</v>
      </c>
      <c r="T21" s="956">
        <v>516.87321544164638</v>
      </c>
      <c r="U21" s="956">
        <v>516.87321544164638</v>
      </c>
      <c r="V21" s="956">
        <v>1550.6196463249391</v>
      </c>
      <c r="W21" s="956">
        <v>1083.5063643238261</v>
      </c>
      <c r="X21" s="954">
        <v>45.854936276289742</v>
      </c>
      <c r="Y21" s="956" t="s">
        <v>768</v>
      </c>
      <c r="Z21" s="956" t="s">
        <v>768</v>
      </c>
      <c r="AA21" s="956"/>
      <c r="AB21" s="956">
        <v>48.688661854752539</v>
      </c>
      <c r="AC21" s="956">
        <v>46.059574688559977</v>
      </c>
      <c r="AD21" s="956">
        <v>43.572495666767082</v>
      </c>
      <c r="AE21" s="956">
        <v>40.84973697311333</v>
      </c>
      <c r="AF21" s="957" t="s">
        <v>795</v>
      </c>
      <c r="AG21" s="957" t="s">
        <v>796</v>
      </c>
      <c r="AH21" s="957"/>
    </row>
    <row r="22" spans="1:34" ht="18.75" customHeight="1">
      <c r="A22" s="950">
        <v>15</v>
      </c>
      <c r="B22" s="950" t="s">
        <v>758</v>
      </c>
      <c r="C22" s="950" t="s">
        <v>771</v>
      </c>
      <c r="D22" s="950" t="s">
        <v>790</v>
      </c>
      <c r="E22" s="950" t="s">
        <v>791</v>
      </c>
      <c r="F22" s="951" t="s">
        <v>779</v>
      </c>
      <c r="G22" s="951" t="s">
        <v>792</v>
      </c>
      <c r="H22" s="951" t="s">
        <v>736</v>
      </c>
      <c r="I22" s="952" t="s">
        <v>793</v>
      </c>
      <c r="J22" s="952" t="s">
        <v>798</v>
      </c>
      <c r="K22" s="953" t="s">
        <v>766</v>
      </c>
      <c r="L22" s="950">
        <v>2016</v>
      </c>
      <c r="M22" s="954">
        <v>3541580.2167316726</v>
      </c>
      <c r="N22" s="955" t="s">
        <v>767</v>
      </c>
      <c r="O22" s="955" t="s">
        <v>767</v>
      </c>
      <c r="P22" s="954">
        <v>30399380.744004786</v>
      </c>
      <c r="Q22" s="954">
        <v>30697436.501324888</v>
      </c>
      <c r="R22" s="954">
        <v>5751271.3977047149</v>
      </c>
      <c r="S22" s="956">
        <v>3659611.5060574454</v>
      </c>
      <c r="T22" s="956">
        <v>3659611.5060574454</v>
      </c>
      <c r="U22" s="956">
        <v>3659611.5060574454</v>
      </c>
      <c r="V22" s="956">
        <v>10978834.518172337</v>
      </c>
      <c r="W22" s="956">
        <v>7563152.9180087289</v>
      </c>
      <c r="X22" s="954">
        <v>413493.28720832663</v>
      </c>
      <c r="Y22" s="956" t="s">
        <v>768</v>
      </c>
      <c r="Z22" s="956" t="s">
        <v>768</v>
      </c>
      <c r="AA22" s="956"/>
      <c r="AB22" s="956">
        <v>1173066.5494357804</v>
      </c>
      <c r="AC22" s="956">
        <v>1110459.8681528682</v>
      </c>
      <c r="AD22" s="956">
        <v>1045771.4827497102</v>
      </c>
      <c r="AE22" s="956">
        <v>986246.29315445304</v>
      </c>
      <c r="AF22" s="957" t="s">
        <v>795</v>
      </c>
      <c r="AG22" s="957" t="s">
        <v>796</v>
      </c>
      <c r="AH22" s="957"/>
    </row>
    <row r="23" spans="1:34" ht="18.75" customHeight="1">
      <c r="A23" s="950">
        <v>16</v>
      </c>
      <c r="B23" s="950" t="s">
        <v>758</v>
      </c>
      <c r="C23" s="950" t="s">
        <v>771</v>
      </c>
      <c r="D23" s="950" t="s">
        <v>790</v>
      </c>
      <c r="E23" s="950" t="s">
        <v>791</v>
      </c>
      <c r="F23" s="951" t="s">
        <v>780</v>
      </c>
      <c r="G23" s="951" t="s">
        <v>792</v>
      </c>
      <c r="H23" s="951" t="s">
        <v>736</v>
      </c>
      <c r="I23" s="952" t="s">
        <v>793</v>
      </c>
      <c r="J23" s="952" t="s">
        <v>799</v>
      </c>
      <c r="K23" s="953" t="s">
        <v>766</v>
      </c>
      <c r="L23" s="950">
        <v>2016</v>
      </c>
      <c r="M23" s="954">
        <v>2512664.7202694882</v>
      </c>
      <c r="N23" s="955" t="s">
        <v>767</v>
      </c>
      <c r="O23" s="955" t="s">
        <v>767</v>
      </c>
      <c r="P23" s="954">
        <v>25846856.266083285</v>
      </c>
      <c r="Q23" s="954">
        <v>28907099.594247304</v>
      </c>
      <c r="R23" s="954">
        <v>5396092.1874105139</v>
      </c>
      <c r="S23" s="956">
        <v>2598006.3822410852</v>
      </c>
      <c r="T23" s="956">
        <v>2598006.3822410852</v>
      </c>
      <c r="U23" s="956">
        <v>2598006.3822410852</v>
      </c>
      <c r="V23" s="956">
        <v>7794019.1467232555</v>
      </c>
      <c r="W23" s="956">
        <v>5372493.2799163843</v>
      </c>
      <c r="X23" s="954">
        <v>328777.54607202363</v>
      </c>
      <c r="Y23" s="956" t="s">
        <v>768</v>
      </c>
      <c r="Z23" s="956" t="s">
        <v>768</v>
      </c>
      <c r="AA23" s="956"/>
      <c r="AB23" s="956">
        <v>306302.82095552352</v>
      </c>
      <c r="AC23" s="956">
        <v>285685.97636656644</v>
      </c>
      <c r="AD23" s="956">
        <v>264990.34265235631</v>
      </c>
      <c r="AE23" s="956">
        <v>246896.0637098295</v>
      </c>
      <c r="AF23" s="957" t="s">
        <v>795</v>
      </c>
      <c r="AG23" s="957" t="s">
        <v>796</v>
      </c>
      <c r="AH23" s="957"/>
    </row>
    <row r="24" spans="1:34" ht="18.75" customHeight="1">
      <c r="A24" s="950">
        <v>17</v>
      </c>
      <c r="B24" s="950" t="s">
        <v>758</v>
      </c>
      <c r="C24" s="950" t="s">
        <v>771</v>
      </c>
      <c r="D24" s="950" t="s">
        <v>790</v>
      </c>
      <c r="E24" s="950" t="s">
        <v>791</v>
      </c>
      <c r="F24" s="951" t="s">
        <v>781</v>
      </c>
      <c r="G24" s="951" t="s">
        <v>792</v>
      </c>
      <c r="H24" s="951" t="s">
        <v>736</v>
      </c>
      <c r="I24" s="952" t="s">
        <v>793</v>
      </c>
      <c r="J24" s="952" t="s">
        <v>800</v>
      </c>
      <c r="K24" s="953" t="s">
        <v>766</v>
      </c>
      <c r="L24" s="950">
        <v>2016</v>
      </c>
      <c r="M24" s="954">
        <v>-12861.305429689366</v>
      </c>
      <c r="N24" s="955" t="s">
        <v>767</v>
      </c>
      <c r="O24" s="955" t="s">
        <v>767</v>
      </c>
      <c r="P24" s="954">
        <v>-150539.52781050606</v>
      </c>
      <c r="Q24" s="954">
        <v>-326056.87371524813</v>
      </c>
      <c r="R24" s="954">
        <v>-8589.6833227240641</v>
      </c>
      <c r="S24" s="956">
        <v>37425.980072347294</v>
      </c>
      <c r="T24" s="956">
        <v>37425.980072347294</v>
      </c>
      <c r="U24" s="956">
        <v>37425.980072347294</v>
      </c>
      <c r="V24" s="956">
        <v>112277.94021704188</v>
      </c>
      <c r="W24" s="956">
        <v>80921.188666839051</v>
      </c>
      <c r="X24" s="954">
        <v>2444.8150845085443</v>
      </c>
      <c r="Y24" s="956" t="s">
        <v>768</v>
      </c>
      <c r="Z24" s="956" t="s">
        <v>768</v>
      </c>
      <c r="AA24" s="956"/>
      <c r="AB24" s="956">
        <v>6067.1164369179824</v>
      </c>
      <c r="AC24" s="956">
        <v>6430.0007069149378</v>
      </c>
      <c r="AD24" s="956">
        <v>5805.8879413231107</v>
      </c>
      <c r="AE24" s="956">
        <v>5559.6318240674054</v>
      </c>
      <c r="AF24" s="957" t="s">
        <v>795</v>
      </c>
      <c r="AG24" s="957" t="s">
        <v>796</v>
      </c>
      <c r="AH24" s="957"/>
    </row>
    <row r="25" spans="1:34" ht="18.75" customHeight="1">
      <c r="A25" s="950">
        <v>18</v>
      </c>
      <c r="B25" s="950" t="s">
        <v>758</v>
      </c>
      <c r="C25" s="950" t="s">
        <v>771</v>
      </c>
      <c r="D25" s="950" t="s">
        <v>790</v>
      </c>
      <c r="E25" s="950" t="s">
        <v>791</v>
      </c>
      <c r="F25" s="951" t="s">
        <v>782</v>
      </c>
      <c r="G25" s="951" t="s">
        <v>792</v>
      </c>
      <c r="H25" s="951" t="s">
        <v>736</v>
      </c>
      <c r="I25" s="952" t="s">
        <v>793</v>
      </c>
      <c r="J25" s="952" t="s">
        <v>801</v>
      </c>
      <c r="K25" s="953" t="s">
        <v>766</v>
      </c>
      <c r="L25" s="950">
        <v>2016</v>
      </c>
      <c r="M25" s="954">
        <v>-12501.249471554491</v>
      </c>
      <c r="N25" s="955" t="s">
        <v>767</v>
      </c>
      <c r="O25" s="955" t="s">
        <v>767</v>
      </c>
      <c r="P25" s="954">
        <v>-190556.01303688195</v>
      </c>
      <c r="Q25" s="954">
        <v>-318889.49424054869</v>
      </c>
      <c r="R25" s="954">
        <v>-6611.3009034252136</v>
      </c>
      <c r="S25" s="956">
        <v>29650.861157484051</v>
      </c>
      <c r="T25" s="956">
        <v>29650.861157484051</v>
      </c>
      <c r="U25" s="956">
        <v>29650.861157484051</v>
      </c>
      <c r="V25" s="956">
        <v>88952.583472452156</v>
      </c>
      <c r="W25" s="956">
        <v>62891.527030267047</v>
      </c>
      <c r="X25" s="954">
        <v>1643.2286886658653</v>
      </c>
      <c r="Y25" s="956" t="s">
        <v>768</v>
      </c>
      <c r="Z25" s="956" t="s">
        <v>768</v>
      </c>
      <c r="AA25" s="956"/>
      <c r="AB25" s="956">
        <v>2408.531591174537</v>
      </c>
      <c r="AC25" s="956">
        <v>2596.2394688514669</v>
      </c>
      <c r="AD25" s="956">
        <v>2336.1072446727499</v>
      </c>
      <c r="AE25" s="956">
        <v>2237.9609221751671</v>
      </c>
      <c r="AF25" s="957" t="s">
        <v>795</v>
      </c>
      <c r="AG25" s="957" t="s">
        <v>796</v>
      </c>
      <c r="AH25" s="957"/>
    </row>
    <row r="26" spans="1:34" ht="18.75" customHeight="1">
      <c r="A26" s="950">
        <v>19</v>
      </c>
      <c r="B26" s="950" t="s">
        <v>758</v>
      </c>
      <c r="C26" s="950" t="s">
        <v>771</v>
      </c>
      <c r="D26" s="950" t="s">
        <v>790</v>
      </c>
      <c r="E26" s="950" t="s">
        <v>791</v>
      </c>
      <c r="F26" s="951" t="s">
        <v>783</v>
      </c>
      <c r="G26" s="951" t="s">
        <v>792</v>
      </c>
      <c r="H26" s="951" t="s">
        <v>736</v>
      </c>
      <c r="I26" s="952" t="s">
        <v>793</v>
      </c>
      <c r="J26" s="952" t="s">
        <v>802</v>
      </c>
      <c r="K26" s="953" t="s">
        <v>766</v>
      </c>
      <c r="L26" s="950">
        <v>2016</v>
      </c>
      <c r="M26" s="954">
        <v>7658.2336349462294</v>
      </c>
      <c r="N26" s="955" t="s">
        <v>767</v>
      </c>
      <c r="O26" s="955" t="s">
        <v>767</v>
      </c>
      <c r="P26" s="954">
        <v>49935.854901536833</v>
      </c>
      <c r="Q26" s="954">
        <v>57204.262518091404</v>
      </c>
      <c r="R26" s="954">
        <v>4101.7857173698412</v>
      </c>
      <c r="S26" s="956">
        <v>8007.9228269897449</v>
      </c>
      <c r="T26" s="956">
        <v>8007.9228269897449</v>
      </c>
      <c r="U26" s="956">
        <v>8007.9228269897449</v>
      </c>
      <c r="V26" s="956">
        <v>24023.768480969236</v>
      </c>
      <c r="W26" s="956">
        <v>16747.158955923827</v>
      </c>
      <c r="X26" s="954">
        <v>289.1129345407785</v>
      </c>
      <c r="Y26" s="956" t="s">
        <v>768</v>
      </c>
      <c r="Z26" s="956" t="s">
        <v>768</v>
      </c>
      <c r="AA26" s="956"/>
      <c r="AB26" s="956">
        <v>1040.2356540014755</v>
      </c>
      <c r="AC26" s="956">
        <v>990.17409675237798</v>
      </c>
      <c r="AD26" s="956">
        <v>962.43264560877424</v>
      </c>
      <c r="AE26" s="956">
        <v>940.69367310548091</v>
      </c>
      <c r="AF26" s="957" t="s">
        <v>795</v>
      </c>
      <c r="AG26" s="957" t="s">
        <v>796</v>
      </c>
      <c r="AH26" s="957" t="s">
        <v>803</v>
      </c>
    </row>
    <row r="27" spans="1:34" ht="18.75" customHeight="1">
      <c r="A27" s="950">
        <v>20</v>
      </c>
      <c r="B27" s="950" t="s">
        <v>758</v>
      </c>
      <c r="C27" s="950" t="s">
        <v>771</v>
      </c>
      <c r="D27" s="950" t="s">
        <v>790</v>
      </c>
      <c r="E27" s="950" t="s">
        <v>791</v>
      </c>
      <c r="F27" s="951" t="s">
        <v>785</v>
      </c>
      <c r="G27" s="951" t="s">
        <v>792</v>
      </c>
      <c r="H27" s="951" t="s">
        <v>736</v>
      </c>
      <c r="I27" s="952" t="s">
        <v>793</v>
      </c>
      <c r="J27" s="952" t="s">
        <v>804</v>
      </c>
      <c r="K27" s="953" t="s">
        <v>766</v>
      </c>
      <c r="L27" s="950">
        <v>2016</v>
      </c>
      <c r="M27" s="954">
        <v>5255.0309510069064</v>
      </c>
      <c r="N27" s="955" t="s">
        <v>767</v>
      </c>
      <c r="O27" s="955" t="s">
        <v>767</v>
      </c>
      <c r="P27" s="954">
        <v>43831.899768361509</v>
      </c>
      <c r="Q27" s="954">
        <v>54188.848009123576</v>
      </c>
      <c r="R27" s="954">
        <v>3454.0071397847041</v>
      </c>
      <c r="S27" s="956">
        <v>5507.9846566140059</v>
      </c>
      <c r="T27" s="956">
        <v>5507.9846566140059</v>
      </c>
      <c r="U27" s="956">
        <v>5507.9846566140059</v>
      </c>
      <c r="V27" s="956">
        <v>16523.953969842019</v>
      </c>
      <c r="W27" s="956">
        <v>11546.228846352407</v>
      </c>
      <c r="X27" s="954">
        <v>232.20193826509961</v>
      </c>
      <c r="Y27" s="956" t="s">
        <v>768</v>
      </c>
      <c r="Z27" s="956" t="s">
        <v>768</v>
      </c>
      <c r="AA27" s="956"/>
      <c r="AB27" s="956">
        <v>240.18581193222346</v>
      </c>
      <c r="AC27" s="956">
        <v>219.86050965713403</v>
      </c>
      <c r="AD27" s="956">
        <v>208.30556291160917</v>
      </c>
      <c r="AE27" s="956">
        <v>196.71371601396268</v>
      </c>
      <c r="AF27" s="957" t="s">
        <v>795</v>
      </c>
      <c r="AG27" s="957" t="s">
        <v>796</v>
      </c>
      <c r="AH27" s="957" t="s">
        <v>805</v>
      </c>
    </row>
    <row r="28" spans="1:34" ht="18.75" customHeight="1">
      <c r="A28" s="950">
        <v>21</v>
      </c>
      <c r="B28" s="950" t="s">
        <v>758</v>
      </c>
      <c r="C28" s="950" t="s">
        <v>771</v>
      </c>
      <c r="D28" s="950" t="s">
        <v>790</v>
      </c>
      <c r="E28" s="950" t="s">
        <v>791</v>
      </c>
      <c r="F28" s="951" t="s">
        <v>786</v>
      </c>
      <c r="G28" s="951" t="s">
        <v>792</v>
      </c>
      <c r="H28" s="951" t="s">
        <v>736</v>
      </c>
      <c r="I28" s="952" t="s">
        <v>793</v>
      </c>
      <c r="J28" s="952" t="s">
        <v>806</v>
      </c>
      <c r="K28" s="953" t="s">
        <v>766</v>
      </c>
      <c r="L28" s="950">
        <v>2016</v>
      </c>
      <c r="M28" s="954">
        <v>38821531.701111235</v>
      </c>
      <c r="N28" s="955" t="s">
        <v>767</v>
      </c>
      <c r="O28" s="955" t="s">
        <v>767</v>
      </c>
      <c r="P28" s="954">
        <v>379473611.89551783</v>
      </c>
      <c r="Q28" s="954">
        <v>421316669.03513592</v>
      </c>
      <c r="R28" s="954">
        <v>20787082.358309519</v>
      </c>
      <c r="S28" s="956">
        <v>40115348.347882681</v>
      </c>
      <c r="T28" s="956">
        <v>40115348.347882681</v>
      </c>
      <c r="U28" s="956">
        <v>40115348.347882681</v>
      </c>
      <c r="V28" s="956">
        <v>120346045.04364803</v>
      </c>
      <c r="W28" s="956">
        <v>82904568.807928279</v>
      </c>
      <c r="X28" s="954">
        <v>2099626.6388987461</v>
      </c>
      <c r="Y28" s="956" t="s">
        <v>768</v>
      </c>
      <c r="Z28" s="956" t="s">
        <v>768</v>
      </c>
      <c r="AA28" s="956"/>
      <c r="AB28" s="956">
        <v>6361738.0724805342</v>
      </c>
      <c r="AC28" s="956">
        <v>5915649.0675825467</v>
      </c>
      <c r="AD28" s="956">
        <v>5635478.0501808794</v>
      </c>
      <c r="AE28" s="956">
        <v>5436763.1729750251</v>
      </c>
      <c r="AF28" s="957" t="s">
        <v>795</v>
      </c>
      <c r="AG28" s="957" t="s">
        <v>796</v>
      </c>
      <c r="AH28" s="957" t="s">
        <v>807</v>
      </c>
    </row>
    <row r="29" spans="1:34" ht="18.75" customHeight="1">
      <c r="A29" s="950">
        <v>22</v>
      </c>
      <c r="B29" s="950" t="s">
        <v>758</v>
      </c>
      <c r="C29" s="950" t="s">
        <v>771</v>
      </c>
      <c r="D29" s="950" t="s">
        <v>790</v>
      </c>
      <c r="E29" s="950" t="s">
        <v>791</v>
      </c>
      <c r="F29" s="951" t="s">
        <v>787</v>
      </c>
      <c r="G29" s="951" t="s">
        <v>792</v>
      </c>
      <c r="H29" s="951" t="s">
        <v>736</v>
      </c>
      <c r="I29" s="952" t="s">
        <v>793</v>
      </c>
      <c r="J29" s="952" t="s">
        <v>808</v>
      </c>
      <c r="K29" s="953" t="s">
        <v>766</v>
      </c>
      <c r="L29" s="950">
        <v>2016</v>
      </c>
      <c r="M29" s="954">
        <v>27125921.26079388</v>
      </c>
      <c r="N29" s="955" t="s">
        <v>767</v>
      </c>
      <c r="O29" s="955" t="s">
        <v>767</v>
      </c>
      <c r="P29" s="954">
        <v>331820857.0606364</v>
      </c>
      <c r="Q29" s="954">
        <v>400887693.57401937</v>
      </c>
      <c r="R29" s="954">
        <v>18073823.016866051</v>
      </c>
      <c r="S29" s="956">
        <v>28047242.431992013</v>
      </c>
      <c r="T29" s="956">
        <v>28047242.431992013</v>
      </c>
      <c r="U29" s="956">
        <v>28047242.431992013</v>
      </c>
      <c r="V29" s="956">
        <v>84141727.295976043</v>
      </c>
      <c r="W29" s="956">
        <v>57999711.82367938</v>
      </c>
      <c r="X29" s="954">
        <v>1675038.6580146365</v>
      </c>
      <c r="Y29" s="956" t="s">
        <v>768</v>
      </c>
      <c r="Z29" s="956" t="s">
        <v>768</v>
      </c>
      <c r="AA29" s="956"/>
      <c r="AB29" s="956">
        <v>1514852.1703679722</v>
      </c>
      <c r="AC29" s="956">
        <v>1367149.3978394012</v>
      </c>
      <c r="AD29" s="956">
        <v>1270042.4164440511</v>
      </c>
      <c r="AE29" s="956">
        <v>1191953.4364687952</v>
      </c>
      <c r="AF29" s="957" t="s">
        <v>795</v>
      </c>
      <c r="AG29" s="957" t="s">
        <v>796</v>
      </c>
      <c r="AH29" s="957" t="s">
        <v>809</v>
      </c>
    </row>
    <row r="30" spans="1:34" ht="18.75" customHeight="1">
      <c r="A30" s="950">
        <v>23</v>
      </c>
      <c r="B30" s="950" t="s">
        <v>758</v>
      </c>
      <c r="C30" s="950" t="s">
        <v>771</v>
      </c>
      <c r="D30" s="950" t="s">
        <v>790</v>
      </c>
      <c r="E30" s="950" t="s">
        <v>791</v>
      </c>
      <c r="F30" s="951" t="s">
        <v>788</v>
      </c>
      <c r="G30" s="951" t="s">
        <v>792</v>
      </c>
      <c r="H30" s="951" t="s">
        <v>736</v>
      </c>
      <c r="I30" s="952" t="s">
        <v>793</v>
      </c>
      <c r="J30" s="952" t="s">
        <v>810</v>
      </c>
      <c r="K30" s="953" t="s">
        <v>766</v>
      </c>
      <c r="L30" s="950">
        <v>2016</v>
      </c>
      <c r="M30" s="954">
        <v>-182463.67101869613</v>
      </c>
      <c r="N30" s="955" t="s">
        <v>767</v>
      </c>
      <c r="O30" s="955" t="s">
        <v>767</v>
      </c>
      <c r="P30" s="954">
        <v>-2209074.9557754756</v>
      </c>
      <c r="Q30" s="954">
        <v>-5059196.4952959334</v>
      </c>
      <c r="R30" s="954">
        <v>-21496.601848040758</v>
      </c>
      <c r="S30" s="956">
        <v>79197.589752993154</v>
      </c>
      <c r="T30" s="956">
        <v>79197.589752993154</v>
      </c>
      <c r="U30" s="956">
        <v>79197.589752993154</v>
      </c>
      <c r="V30" s="956">
        <v>237592.76925897948</v>
      </c>
      <c r="W30" s="956">
        <v>171238.35073850432</v>
      </c>
      <c r="X30" s="954">
        <v>12571.194248503609</v>
      </c>
      <c r="Y30" s="956" t="s">
        <v>768</v>
      </c>
      <c r="Z30" s="956" t="s">
        <v>768</v>
      </c>
      <c r="AA30" s="956"/>
      <c r="AB30" s="956">
        <v>37529.881019635919</v>
      </c>
      <c r="AC30" s="956">
        <v>39818.584918399865</v>
      </c>
      <c r="AD30" s="956">
        <v>36395.94198224166</v>
      </c>
      <c r="AE30" s="956">
        <v>35100.0534575766</v>
      </c>
      <c r="AF30" s="957" t="s">
        <v>795</v>
      </c>
      <c r="AG30" s="957" t="s">
        <v>796</v>
      </c>
      <c r="AH30" s="957"/>
    </row>
    <row r="31" spans="1:34" ht="18.75" customHeight="1">
      <c r="A31" s="950">
        <v>24</v>
      </c>
      <c r="B31" s="950" t="s">
        <v>758</v>
      </c>
      <c r="C31" s="950" t="s">
        <v>771</v>
      </c>
      <c r="D31" s="950" t="s">
        <v>790</v>
      </c>
      <c r="E31" s="950" t="s">
        <v>791</v>
      </c>
      <c r="F31" s="951" t="s">
        <v>789</v>
      </c>
      <c r="G31" s="951" t="s">
        <v>792</v>
      </c>
      <c r="H31" s="951" t="s">
        <v>736</v>
      </c>
      <c r="I31" s="952" t="s">
        <v>793</v>
      </c>
      <c r="J31" s="952" t="s">
        <v>811</v>
      </c>
      <c r="K31" s="953" t="s">
        <v>766</v>
      </c>
      <c r="L31" s="950">
        <v>2016</v>
      </c>
      <c r="M31" s="954">
        <v>-155482.52311888602</v>
      </c>
      <c r="N31" s="955" t="s">
        <v>767</v>
      </c>
      <c r="O31" s="955" t="s">
        <v>767</v>
      </c>
      <c r="P31" s="954">
        <v>-2829173.7813169812</v>
      </c>
      <c r="Q31" s="954">
        <v>-4936595.3158479817</v>
      </c>
      <c r="R31" s="954">
        <v>-22659.07743245137</v>
      </c>
      <c r="S31" s="956">
        <v>31994.154029110756</v>
      </c>
      <c r="T31" s="956">
        <v>31994.154029110756</v>
      </c>
      <c r="U31" s="956">
        <v>31994.154029110756</v>
      </c>
      <c r="V31" s="956">
        <v>95982.462087332271</v>
      </c>
      <c r="W31" s="956">
        <v>67861.813262191383</v>
      </c>
      <c r="X31" s="954">
        <v>8115.8526963889335</v>
      </c>
      <c r="Y31" s="956" t="s">
        <v>768</v>
      </c>
      <c r="Z31" s="956" t="s">
        <v>768</v>
      </c>
      <c r="AA31" s="956"/>
      <c r="AB31" s="956">
        <v>13313.534095873621</v>
      </c>
      <c r="AC31" s="956">
        <v>14300.115550167147</v>
      </c>
      <c r="AD31" s="956">
        <v>12871.76074949517</v>
      </c>
      <c r="AE31" s="956">
        <v>12274.0566591313</v>
      </c>
      <c r="AF31" s="957" t="s">
        <v>795</v>
      </c>
      <c r="AG31" s="957" t="s">
        <v>796</v>
      </c>
      <c r="AH31" s="957"/>
    </row>
    <row r="32" spans="1:34" ht="18.75" customHeight="1">
      <c r="A32" s="950">
        <v>25</v>
      </c>
      <c r="B32" s="950" t="s">
        <v>758</v>
      </c>
      <c r="C32" s="950" t="s">
        <v>771</v>
      </c>
      <c r="D32" s="950" t="s">
        <v>812</v>
      </c>
      <c r="E32" s="950" t="s">
        <v>813</v>
      </c>
      <c r="F32" s="951" t="s">
        <v>773</v>
      </c>
      <c r="G32" s="951" t="s">
        <v>814</v>
      </c>
      <c r="H32" s="951" t="s">
        <v>736</v>
      </c>
      <c r="I32" s="952" t="s">
        <v>815</v>
      </c>
      <c r="J32" s="952" t="s">
        <v>816</v>
      </c>
      <c r="K32" s="953" t="s">
        <v>766</v>
      </c>
      <c r="L32" s="950">
        <v>2016</v>
      </c>
      <c r="M32" s="954">
        <v>787.5783519236569</v>
      </c>
      <c r="N32" s="955" t="s">
        <v>767</v>
      </c>
      <c r="O32" s="955" t="s">
        <v>767</v>
      </c>
      <c r="P32" s="954">
        <v>1588.4303456033253</v>
      </c>
      <c r="Q32" s="954">
        <v>203.68568231666202</v>
      </c>
      <c r="R32" s="954">
        <v>214.51003992111239</v>
      </c>
      <c r="S32" s="956">
        <v>744.14292880362609</v>
      </c>
      <c r="T32" s="956">
        <v>744.14292880362609</v>
      </c>
      <c r="U32" s="956">
        <v>744.14292880362609</v>
      </c>
      <c r="V32" s="956">
        <v>2232.4287864108783</v>
      </c>
      <c r="W32" s="956">
        <v>1556.243758068998</v>
      </c>
      <c r="X32" s="954">
        <v>274.32763831806716</v>
      </c>
      <c r="Y32" s="956" t="s">
        <v>768</v>
      </c>
      <c r="Z32" s="956" t="s">
        <v>768</v>
      </c>
      <c r="AA32" s="956"/>
      <c r="AB32" s="956">
        <v>920.35398881019705</v>
      </c>
      <c r="AC32" s="956">
        <v>891.84282623794513</v>
      </c>
      <c r="AD32" s="956">
        <v>856.94445948428438</v>
      </c>
      <c r="AE32" s="956">
        <v>818.78426633947299</v>
      </c>
      <c r="AF32" s="957" t="s">
        <v>795</v>
      </c>
      <c r="AG32" s="957" t="s">
        <v>817</v>
      </c>
      <c r="AH32" s="957" t="s">
        <v>1888</v>
      </c>
    </row>
    <row r="33" spans="1:34" ht="18.75" customHeight="1">
      <c r="A33" s="950">
        <v>26</v>
      </c>
      <c r="B33" s="950" t="s">
        <v>758</v>
      </c>
      <c r="C33" s="950" t="s">
        <v>771</v>
      </c>
      <c r="D33" s="950" t="s">
        <v>812</v>
      </c>
      <c r="E33" s="950" t="s">
        <v>813</v>
      </c>
      <c r="F33" s="951" t="s">
        <v>778</v>
      </c>
      <c r="G33" s="951" t="s">
        <v>814</v>
      </c>
      <c r="H33" s="951" t="s">
        <v>736</v>
      </c>
      <c r="I33" s="952" t="s">
        <v>815</v>
      </c>
      <c r="J33" s="952" t="s">
        <v>818</v>
      </c>
      <c r="K33" s="953" t="s">
        <v>766</v>
      </c>
      <c r="L33" s="950">
        <v>2016</v>
      </c>
      <c r="M33" s="954">
        <v>542.6586265746264</v>
      </c>
      <c r="N33" s="955" t="s">
        <v>767</v>
      </c>
      <c r="O33" s="955" t="s">
        <v>767</v>
      </c>
      <c r="P33" s="954">
        <v>1405.8268413474159</v>
      </c>
      <c r="Q33" s="954">
        <v>183.31711894124086</v>
      </c>
      <c r="R33" s="954">
        <v>193.05904104331938</v>
      </c>
      <c r="S33" s="956">
        <v>516.87321544164672</v>
      </c>
      <c r="T33" s="956">
        <v>516.87321544164672</v>
      </c>
      <c r="U33" s="956">
        <v>516.87321544164672</v>
      </c>
      <c r="V33" s="956">
        <v>1550.6196463249403</v>
      </c>
      <c r="W33" s="956">
        <v>1083.506364323827</v>
      </c>
      <c r="X33" s="954">
        <v>246.89488102674073</v>
      </c>
      <c r="Y33" s="956" t="s">
        <v>768</v>
      </c>
      <c r="Z33" s="956" t="s">
        <v>768</v>
      </c>
      <c r="AA33" s="956"/>
      <c r="AB33" s="956">
        <v>262.15239518708125</v>
      </c>
      <c r="AC33" s="956">
        <v>247.99670736331083</v>
      </c>
      <c r="AD33" s="956">
        <v>234.60562825484058</v>
      </c>
      <c r="AE33" s="956">
        <v>219.94558860973567</v>
      </c>
      <c r="AF33" s="957" t="s">
        <v>795</v>
      </c>
      <c r="AG33" s="957" t="s">
        <v>817</v>
      </c>
      <c r="AH33" s="957" t="s">
        <v>1888</v>
      </c>
    </row>
    <row r="34" spans="1:34" ht="18.75" customHeight="1">
      <c r="A34" s="950">
        <v>27</v>
      </c>
      <c r="B34" s="950" t="s">
        <v>758</v>
      </c>
      <c r="C34" s="950" t="s">
        <v>771</v>
      </c>
      <c r="D34" s="950" t="s">
        <v>812</v>
      </c>
      <c r="E34" s="950" t="s">
        <v>813</v>
      </c>
      <c r="F34" s="951" t="s">
        <v>779</v>
      </c>
      <c r="G34" s="951" t="s">
        <v>814</v>
      </c>
      <c r="H34" s="951" t="s">
        <v>736</v>
      </c>
      <c r="I34" s="952" t="s">
        <v>815</v>
      </c>
      <c r="J34" s="952" t="s">
        <v>819</v>
      </c>
      <c r="K34" s="953" t="s">
        <v>766</v>
      </c>
      <c r="L34" s="950">
        <v>2016</v>
      </c>
      <c r="M34" s="954">
        <v>4154146.5130920759</v>
      </c>
      <c r="N34" s="955" t="s">
        <v>767</v>
      </c>
      <c r="O34" s="955" t="s">
        <v>767</v>
      </c>
      <c r="P34" s="954">
        <v>10289594.148304887</v>
      </c>
      <c r="Q34" s="954">
        <v>869801.07254393562</v>
      </c>
      <c r="R34" s="954">
        <v>768861.38582170778</v>
      </c>
      <c r="S34" s="956">
        <v>3659611.5060574478</v>
      </c>
      <c r="T34" s="956">
        <v>3659611.5060574478</v>
      </c>
      <c r="U34" s="956">
        <v>3659611.5060574478</v>
      </c>
      <c r="V34" s="956">
        <v>10978834.518172342</v>
      </c>
      <c r="W34" s="956">
        <v>7563152.9180087335</v>
      </c>
      <c r="X34" s="954">
        <v>803198.7375796258</v>
      </c>
      <c r="Y34" s="956" t="s">
        <v>768</v>
      </c>
      <c r="Z34" s="956" t="s">
        <v>768</v>
      </c>
      <c r="AA34" s="956"/>
      <c r="AB34" s="956">
        <v>2278647.8057840965</v>
      </c>
      <c r="AC34" s="956">
        <v>2157036.1401873338</v>
      </c>
      <c r="AD34" s="956">
        <v>2031380.824613363</v>
      </c>
      <c r="AE34" s="956">
        <v>1915754.8673943514</v>
      </c>
      <c r="AF34" s="957" t="s">
        <v>795</v>
      </c>
      <c r="AG34" s="957" t="s">
        <v>817</v>
      </c>
      <c r="AH34" s="957" t="s">
        <v>1888</v>
      </c>
    </row>
    <row r="35" spans="1:34" ht="18.75" customHeight="1">
      <c r="A35" s="950">
        <v>28</v>
      </c>
      <c r="B35" s="950" t="s">
        <v>758</v>
      </c>
      <c r="C35" s="950" t="s">
        <v>771</v>
      </c>
      <c r="D35" s="950" t="s">
        <v>812</v>
      </c>
      <c r="E35" s="950" t="s">
        <v>813</v>
      </c>
      <c r="F35" s="951" t="s">
        <v>780</v>
      </c>
      <c r="G35" s="951" t="s">
        <v>814</v>
      </c>
      <c r="H35" s="951" t="s">
        <v>736</v>
      </c>
      <c r="I35" s="952" t="s">
        <v>815</v>
      </c>
      <c r="J35" s="952" t="s">
        <v>820</v>
      </c>
      <c r="K35" s="953" t="s">
        <v>766</v>
      </c>
      <c r="L35" s="950">
        <v>2016</v>
      </c>
      <c r="M35" s="954">
        <v>2906226.2701966031</v>
      </c>
      <c r="N35" s="955" t="s">
        <v>767</v>
      </c>
      <c r="O35" s="955" t="s">
        <v>767</v>
      </c>
      <c r="P35" s="954">
        <v>9220973.1133457366</v>
      </c>
      <c r="Q35" s="954">
        <v>782820.98602721537</v>
      </c>
      <c r="R35" s="954">
        <v>691975.26557062077</v>
      </c>
      <c r="S35" s="956">
        <v>2598006.38224108</v>
      </c>
      <c r="T35" s="956">
        <v>2598006.38224108</v>
      </c>
      <c r="U35" s="956">
        <v>2598006.38224108</v>
      </c>
      <c r="V35" s="956">
        <v>7794019.1467232406</v>
      </c>
      <c r="W35" s="956">
        <v>5372493.279916374</v>
      </c>
      <c r="X35" s="954">
        <v>722878.88297141332</v>
      </c>
      <c r="Y35" s="956" t="s">
        <v>768</v>
      </c>
      <c r="Z35" s="956" t="s">
        <v>768</v>
      </c>
      <c r="AA35" s="956"/>
      <c r="AB35" s="956">
        <v>673463.99931708327</v>
      </c>
      <c r="AC35" s="956">
        <v>628134.01323708589</v>
      </c>
      <c r="AD35" s="956">
        <v>582630.79453967395</v>
      </c>
      <c r="AE35" s="956">
        <v>542847.14049633616</v>
      </c>
      <c r="AF35" s="957" t="s">
        <v>795</v>
      </c>
      <c r="AG35" s="957" t="s">
        <v>817</v>
      </c>
      <c r="AH35" s="957" t="s">
        <v>1888</v>
      </c>
    </row>
    <row r="36" spans="1:34" ht="18.75" customHeight="1">
      <c r="A36" s="950">
        <v>29</v>
      </c>
      <c r="B36" s="950" t="s">
        <v>758</v>
      </c>
      <c r="C36" s="950" t="s">
        <v>771</v>
      </c>
      <c r="D36" s="950" t="s">
        <v>812</v>
      </c>
      <c r="E36" s="950" t="s">
        <v>813</v>
      </c>
      <c r="F36" s="951" t="s">
        <v>781</v>
      </c>
      <c r="G36" s="951" t="s">
        <v>814</v>
      </c>
      <c r="H36" s="951" t="s">
        <v>736</v>
      </c>
      <c r="I36" s="952" t="s">
        <v>815</v>
      </c>
      <c r="J36" s="952" t="s">
        <v>821</v>
      </c>
      <c r="K36" s="953" t="s">
        <v>766</v>
      </c>
      <c r="L36" s="950">
        <v>2016</v>
      </c>
      <c r="M36" s="954">
        <v>-16744.569711076456</v>
      </c>
      <c r="N36" s="955" t="s">
        <v>767</v>
      </c>
      <c r="O36" s="955" t="s">
        <v>767</v>
      </c>
      <c r="P36" s="954">
        <v>-110984.98251064183</v>
      </c>
      <c r="Q36" s="954">
        <v>-524.44432420719932</v>
      </c>
      <c r="R36" s="954">
        <v>-1506.3048092467031</v>
      </c>
      <c r="S36" s="956">
        <v>37425.980072347294</v>
      </c>
      <c r="T36" s="956">
        <v>37425.980072347294</v>
      </c>
      <c r="U36" s="956">
        <v>37425.980072347294</v>
      </c>
      <c r="V36" s="956">
        <v>112277.94021704188</v>
      </c>
      <c r="W36" s="956">
        <v>80921.188666839051</v>
      </c>
      <c r="X36" s="954">
        <v>6013.9287557817761</v>
      </c>
      <c r="Y36" s="956" t="s">
        <v>768</v>
      </c>
      <c r="Z36" s="956" t="s">
        <v>768</v>
      </c>
      <c r="AA36" s="956"/>
      <c r="AB36" s="956">
        <v>14924.321367230097</v>
      </c>
      <c r="AC36" s="956">
        <v>15816.969715231544</v>
      </c>
      <c r="AD36" s="956">
        <v>14281.733070290078</v>
      </c>
      <c r="AE36" s="956">
        <v>13675.974886681295</v>
      </c>
      <c r="AF36" s="957" t="s">
        <v>795</v>
      </c>
      <c r="AG36" s="957" t="s">
        <v>817</v>
      </c>
      <c r="AH36" s="957" t="s">
        <v>1888</v>
      </c>
    </row>
    <row r="37" spans="1:34" ht="18.75" customHeight="1">
      <c r="A37" s="950">
        <v>30</v>
      </c>
      <c r="B37" s="950" t="s">
        <v>758</v>
      </c>
      <c r="C37" s="950" t="s">
        <v>771</v>
      </c>
      <c r="D37" s="950" t="s">
        <v>812</v>
      </c>
      <c r="E37" s="950" t="s">
        <v>813</v>
      </c>
      <c r="F37" s="951" t="s">
        <v>782</v>
      </c>
      <c r="G37" s="951" t="s">
        <v>814</v>
      </c>
      <c r="H37" s="951" t="s">
        <v>736</v>
      </c>
      <c r="I37" s="952" t="s">
        <v>815</v>
      </c>
      <c r="J37" s="952" t="s">
        <v>822</v>
      </c>
      <c r="K37" s="953" t="s">
        <v>766</v>
      </c>
      <c r="L37" s="950">
        <v>2016</v>
      </c>
      <c r="M37" s="954">
        <v>-15105.782309444616</v>
      </c>
      <c r="N37" s="955" t="s">
        <v>767</v>
      </c>
      <c r="O37" s="955" t="s">
        <v>767</v>
      </c>
      <c r="P37" s="954">
        <v>-104644.40102857532</v>
      </c>
      <c r="Q37" s="954">
        <v>-471.99990429023001</v>
      </c>
      <c r="R37" s="954">
        <v>-1355.6743642351378</v>
      </c>
      <c r="S37" s="956">
        <v>29650.861157484051</v>
      </c>
      <c r="T37" s="956">
        <v>29650.861157484051</v>
      </c>
      <c r="U37" s="956">
        <v>29650.861157484051</v>
      </c>
      <c r="V37" s="956">
        <v>88952.583472452156</v>
      </c>
      <c r="W37" s="956">
        <v>62891.527030267047</v>
      </c>
      <c r="X37" s="954">
        <v>5412.5360235868357</v>
      </c>
      <c r="Y37" s="956" t="s">
        <v>768</v>
      </c>
      <c r="Z37" s="956" t="s">
        <v>768</v>
      </c>
      <c r="AA37" s="956"/>
      <c r="AB37" s="956">
        <v>7933.3230311133539</v>
      </c>
      <c r="AC37" s="956">
        <v>8551.6031626891272</v>
      </c>
      <c r="AD37" s="956">
        <v>7694.7686612137368</v>
      </c>
      <c r="AE37" s="956">
        <v>7371.4901609265771</v>
      </c>
      <c r="AF37" s="957" t="s">
        <v>795</v>
      </c>
      <c r="AG37" s="957" t="s">
        <v>817</v>
      </c>
      <c r="AH37" s="957" t="s">
        <v>1888</v>
      </c>
    </row>
    <row r="38" spans="1:34" ht="18.75" customHeight="1">
      <c r="A38" s="950">
        <v>31</v>
      </c>
      <c r="B38" s="950" t="s">
        <v>758</v>
      </c>
      <c r="C38" s="950" t="s">
        <v>771</v>
      </c>
      <c r="D38" s="950" t="s">
        <v>812</v>
      </c>
      <c r="E38" s="950" t="s">
        <v>813</v>
      </c>
      <c r="F38" s="951" t="s">
        <v>783</v>
      </c>
      <c r="G38" s="951" t="s">
        <v>814</v>
      </c>
      <c r="H38" s="951" t="s">
        <v>736</v>
      </c>
      <c r="I38" s="952" t="s">
        <v>815</v>
      </c>
      <c r="J38" s="952" t="s">
        <v>823</v>
      </c>
      <c r="K38" s="953" t="s">
        <v>766</v>
      </c>
      <c r="L38" s="950">
        <v>2016</v>
      </c>
      <c r="M38" s="954">
        <v>8400.9467557914049</v>
      </c>
      <c r="N38" s="955" t="s">
        <v>767</v>
      </c>
      <c r="O38" s="955" t="s">
        <v>767</v>
      </c>
      <c r="P38" s="954">
        <v>18147.892622313058</v>
      </c>
      <c r="Q38" s="954">
        <v>1123.4651062340597</v>
      </c>
      <c r="R38" s="954">
        <v>1142.0903837244618</v>
      </c>
      <c r="S38" s="956">
        <v>8007.9228269897503</v>
      </c>
      <c r="T38" s="956">
        <v>8007.9228269897503</v>
      </c>
      <c r="U38" s="956">
        <v>8007.9228269897503</v>
      </c>
      <c r="V38" s="956">
        <v>24023.768480969251</v>
      </c>
      <c r="W38" s="956">
        <v>16747.158955923838</v>
      </c>
      <c r="X38" s="954">
        <v>1110.0082738198946</v>
      </c>
      <c r="Y38" s="956" t="s">
        <v>768</v>
      </c>
      <c r="Z38" s="956" t="s">
        <v>768</v>
      </c>
      <c r="AA38" s="956"/>
      <c r="AB38" s="956">
        <v>3993.8378561240893</v>
      </c>
      <c r="AC38" s="956">
        <v>3801.6335784598236</v>
      </c>
      <c r="AD38" s="956">
        <v>3695.1241953840304</v>
      </c>
      <c r="AE38" s="956">
        <v>3611.6604811737784</v>
      </c>
      <c r="AF38" s="957" t="s">
        <v>795</v>
      </c>
      <c r="AG38" s="957" t="s">
        <v>817</v>
      </c>
      <c r="AH38" s="957" t="s">
        <v>1889</v>
      </c>
    </row>
    <row r="39" spans="1:34" ht="18.75" customHeight="1">
      <c r="A39" s="950">
        <v>32</v>
      </c>
      <c r="B39" s="950" t="s">
        <v>758</v>
      </c>
      <c r="C39" s="950" t="s">
        <v>771</v>
      </c>
      <c r="D39" s="950" t="s">
        <v>812</v>
      </c>
      <c r="E39" s="950" t="s">
        <v>813</v>
      </c>
      <c r="F39" s="951" t="s">
        <v>785</v>
      </c>
      <c r="G39" s="951" t="s">
        <v>814</v>
      </c>
      <c r="H39" s="951" t="s">
        <v>736</v>
      </c>
      <c r="I39" s="952" t="s">
        <v>815</v>
      </c>
      <c r="J39" s="952" t="s">
        <v>824</v>
      </c>
      <c r="K39" s="953" t="s">
        <v>766</v>
      </c>
      <c r="L39" s="950">
        <v>2016</v>
      </c>
      <c r="M39" s="954">
        <v>5711.3254016515839</v>
      </c>
      <c r="N39" s="955" t="s">
        <v>767</v>
      </c>
      <c r="O39" s="955" t="s">
        <v>767</v>
      </c>
      <c r="P39" s="954">
        <v>16486.053892001019</v>
      </c>
      <c r="Q39" s="954">
        <v>1011.1186223961486</v>
      </c>
      <c r="R39" s="954">
        <v>1027.8813725815721</v>
      </c>
      <c r="S39" s="956">
        <v>5507.9846566140022</v>
      </c>
      <c r="T39" s="956">
        <v>5507.9846566140022</v>
      </c>
      <c r="U39" s="956">
        <v>5507.9846566140022</v>
      </c>
      <c r="V39" s="956">
        <v>16523.953969842005</v>
      </c>
      <c r="W39" s="956">
        <v>11546.2288463524</v>
      </c>
      <c r="X39" s="954">
        <v>999.00747290256629</v>
      </c>
      <c r="Y39" s="956" t="s">
        <v>768</v>
      </c>
      <c r="Z39" s="956" t="s">
        <v>768</v>
      </c>
      <c r="AA39" s="956"/>
      <c r="AB39" s="956">
        <v>1033.3566670383225</v>
      </c>
      <c r="AC39" s="956">
        <v>945.91067492676666</v>
      </c>
      <c r="AD39" s="956">
        <v>896.19757505336406</v>
      </c>
      <c r="AE39" s="956">
        <v>846.32571884917411</v>
      </c>
      <c r="AF39" s="957" t="s">
        <v>795</v>
      </c>
      <c r="AG39" s="957" t="s">
        <v>817</v>
      </c>
      <c r="AH39" s="957" t="s">
        <v>1890</v>
      </c>
    </row>
    <row r="40" spans="1:34" ht="18.75" customHeight="1">
      <c r="A40" s="950">
        <v>33</v>
      </c>
      <c r="B40" s="950" t="s">
        <v>758</v>
      </c>
      <c r="C40" s="950" t="s">
        <v>771</v>
      </c>
      <c r="D40" s="950" t="s">
        <v>812</v>
      </c>
      <c r="E40" s="950" t="s">
        <v>813</v>
      </c>
      <c r="F40" s="951" t="s">
        <v>786</v>
      </c>
      <c r="G40" s="951" t="s">
        <v>814</v>
      </c>
      <c r="H40" s="951" t="s">
        <v>736</v>
      </c>
      <c r="I40" s="952" t="s">
        <v>815</v>
      </c>
      <c r="J40" s="952" t="s">
        <v>825</v>
      </c>
      <c r="K40" s="953" t="s">
        <v>766</v>
      </c>
      <c r="L40" s="950">
        <v>2016</v>
      </c>
      <c r="M40" s="954">
        <v>45824586.977097183</v>
      </c>
      <c r="N40" s="955" t="s">
        <v>767</v>
      </c>
      <c r="O40" s="955" t="s">
        <v>767</v>
      </c>
      <c r="P40" s="954">
        <v>133922082.97886318</v>
      </c>
      <c r="Q40" s="954">
        <v>4982089.2948363777</v>
      </c>
      <c r="R40" s="954">
        <v>4241739.1991328923</v>
      </c>
      <c r="S40" s="956">
        <v>40115348.347882621</v>
      </c>
      <c r="T40" s="956">
        <v>40115348.347882621</v>
      </c>
      <c r="U40" s="956">
        <v>40115348.347882621</v>
      </c>
      <c r="V40" s="956">
        <v>120346045.04364786</v>
      </c>
      <c r="W40" s="956">
        <v>82904568.80792816</v>
      </c>
      <c r="X40" s="954">
        <v>4092674.0239007822</v>
      </c>
      <c r="Y40" s="956" t="s">
        <v>768</v>
      </c>
      <c r="Z40" s="956" t="s">
        <v>768</v>
      </c>
      <c r="AA40" s="956"/>
      <c r="AB40" s="956">
        <v>12400547.637249386</v>
      </c>
      <c r="AC40" s="956">
        <v>11531013.573968822</v>
      </c>
      <c r="AD40" s="956">
        <v>10984893.31433491</v>
      </c>
      <c r="AE40" s="956">
        <v>10597550.535844734</v>
      </c>
      <c r="AF40" s="957" t="s">
        <v>795</v>
      </c>
      <c r="AG40" s="957" t="s">
        <v>817</v>
      </c>
      <c r="AH40" s="957" t="s">
        <v>1891</v>
      </c>
    </row>
    <row r="41" spans="1:34" ht="18.75" customHeight="1">
      <c r="A41" s="950">
        <v>34</v>
      </c>
      <c r="B41" s="950" t="s">
        <v>758</v>
      </c>
      <c r="C41" s="950" t="s">
        <v>771</v>
      </c>
      <c r="D41" s="950" t="s">
        <v>812</v>
      </c>
      <c r="E41" s="950" t="s">
        <v>813</v>
      </c>
      <c r="F41" s="951" t="s">
        <v>787</v>
      </c>
      <c r="G41" s="951" t="s">
        <v>814</v>
      </c>
      <c r="H41" s="951" t="s">
        <v>736</v>
      </c>
      <c r="I41" s="952" t="s">
        <v>815</v>
      </c>
      <c r="J41" s="952" t="s">
        <v>826</v>
      </c>
      <c r="K41" s="953" t="s">
        <v>766</v>
      </c>
      <c r="L41" s="950">
        <v>2016</v>
      </c>
      <c r="M41" s="954">
        <v>31600403.454184487</v>
      </c>
      <c r="N41" s="955" t="s">
        <v>767</v>
      </c>
      <c r="O41" s="955" t="s">
        <v>767</v>
      </c>
      <c r="P41" s="954">
        <v>122257999.19741485</v>
      </c>
      <c r="Q41" s="954">
        <v>4483880.4841350066</v>
      </c>
      <c r="R41" s="954">
        <v>3817565.380350546</v>
      </c>
      <c r="S41" s="956">
        <v>28047242.431991916</v>
      </c>
      <c r="T41" s="956">
        <v>28047242.431991916</v>
      </c>
      <c r="U41" s="956">
        <v>28047242.431991916</v>
      </c>
      <c r="V41" s="956">
        <v>84141727.295975745</v>
      </c>
      <c r="W41" s="956">
        <v>57999711.823679179</v>
      </c>
      <c r="X41" s="954">
        <v>3683406.7190876557</v>
      </c>
      <c r="Y41" s="956" t="s">
        <v>768</v>
      </c>
      <c r="Z41" s="956" t="s">
        <v>768</v>
      </c>
      <c r="AA41" s="956"/>
      <c r="AB41" s="956">
        <v>3331156.94736948</v>
      </c>
      <c r="AC41" s="956">
        <v>3006358.8406771505</v>
      </c>
      <c r="AD41" s="956">
        <v>2792820.7793132993</v>
      </c>
      <c r="AE41" s="956">
        <v>2621103.2657196242</v>
      </c>
      <c r="AF41" s="957" t="s">
        <v>795</v>
      </c>
      <c r="AG41" s="957" t="s">
        <v>817</v>
      </c>
      <c r="AH41" s="957" t="s">
        <v>1892</v>
      </c>
    </row>
    <row r="42" spans="1:34" ht="18.75" customHeight="1">
      <c r="A42" s="950">
        <v>35</v>
      </c>
      <c r="B42" s="950" t="s">
        <v>758</v>
      </c>
      <c r="C42" s="950" t="s">
        <v>771</v>
      </c>
      <c r="D42" s="950" t="s">
        <v>812</v>
      </c>
      <c r="E42" s="950" t="s">
        <v>813</v>
      </c>
      <c r="F42" s="951" t="s">
        <v>788</v>
      </c>
      <c r="G42" s="951" t="s">
        <v>814</v>
      </c>
      <c r="H42" s="951" t="s">
        <v>736</v>
      </c>
      <c r="I42" s="952" t="s">
        <v>815</v>
      </c>
      <c r="J42" s="952" t="s">
        <v>827</v>
      </c>
      <c r="K42" s="953" t="s">
        <v>766</v>
      </c>
      <c r="L42" s="950">
        <v>2016</v>
      </c>
      <c r="M42" s="954">
        <v>-156970.38357559391</v>
      </c>
      <c r="N42" s="955" t="s">
        <v>767</v>
      </c>
      <c r="O42" s="955" t="s">
        <v>767</v>
      </c>
      <c r="P42" s="954">
        <v>-1677049.759178228</v>
      </c>
      <c r="Q42" s="954">
        <v>-13188.591060963503</v>
      </c>
      <c r="R42" s="954">
        <v>9607.369357042222</v>
      </c>
      <c r="S42" s="956">
        <v>79197.589752993154</v>
      </c>
      <c r="T42" s="956">
        <v>79197.589752993154</v>
      </c>
      <c r="U42" s="956">
        <v>79197.589752993154</v>
      </c>
      <c r="V42" s="956">
        <v>237592.76925897948</v>
      </c>
      <c r="W42" s="956">
        <v>171238.35073850432</v>
      </c>
      <c r="X42" s="954">
        <v>37061.967562241553</v>
      </c>
      <c r="Y42" s="956" t="s">
        <v>768</v>
      </c>
      <c r="Z42" s="956" t="s">
        <v>768</v>
      </c>
      <c r="AA42" s="956"/>
      <c r="AB42" s="956">
        <v>110644.31950290629</v>
      </c>
      <c r="AC42" s="956">
        <v>117391.79853940768</v>
      </c>
      <c r="AD42" s="956">
        <v>107301.2789778211</v>
      </c>
      <c r="AE42" s="956">
        <v>103480.78447936606</v>
      </c>
      <c r="AF42" s="957" t="s">
        <v>795</v>
      </c>
      <c r="AG42" s="957" t="s">
        <v>817</v>
      </c>
      <c r="AH42" s="957" t="s">
        <v>1888</v>
      </c>
    </row>
    <row r="43" spans="1:34" ht="18.75" customHeight="1">
      <c r="A43" s="950">
        <v>36</v>
      </c>
      <c r="B43" s="950" t="s">
        <v>758</v>
      </c>
      <c r="C43" s="950" t="s">
        <v>771</v>
      </c>
      <c r="D43" s="950" t="s">
        <v>812</v>
      </c>
      <c r="E43" s="950" t="s">
        <v>813</v>
      </c>
      <c r="F43" s="951" t="s">
        <v>789</v>
      </c>
      <c r="G43" s="951" t="s">
        <v>814</v>
      </c>
      <c r="H43" s="951" t="s">
        <v>736</v>
      </c>
      <c r="I43" s="952" t="s">
        <v>815</v>
      </c>
      <c r="J43" s="952" t="s">
        <v>828</v>
      </c>
      <c r="K43" s="953" t="s">
        <v>766</v>
      </c>
      <c r="L43" s="950">
        <v>2016</v>
      </c>
      <c r="M43" s="954">
        <v>-140163.27495328779</v>
      </c>
      <c r="N43" s="955" t="s">
        <v>767</v>
      </c>
      <c r="O43" s="955" t="s">
        <v>767</v>
      </c>
      <c r="P43" s="954">
        <v>-1581163.2365073944</v>
      </c>
      <c r="Q43" s="954">
        <v>-11869.732269307806</v>
      </c>
      <c r="R43" s="954">
        <v>8646.6326503955333</v>
      </c>
      <c r="S43" s="956">
        <v>31994.154029110756</v>
      </c>
      <c r="T43" s="956">
        <v>31994.154029110756</v>
      </c>
      <c r="U43" s="956">
        <v>31994.154029110756</v>
      </c>
      <c r="V43" s="956">
        <v>95982.462087332271</v>
      </c>
      <c r="W43" s="956">
        <v>67861.813262191383</v>
      </c>
      <c r="X43" s="954">
        <v>33355.771689643567</v>
      </c>
      <c r="Y43" s="956" t="s">
        <v>768</v>
      </c>
      <c r="Z43" s="956" t="s">
        <v>768</v>
      </c>
      <c r="AA43" s="956"/>
      <c r="AB43" s="956">
        <v>54717.997023508826</v>
      </c>
      <c r="AC43" s="956">
        <v>58772.800255372989</v>
      </c>
      <c r="AD43" s="956">
        <v>52902.329412029627</v>
      </c>
      <c r="AE43" s="956">
        <v>50445.793799325118</v>
      </c>
      <c r="AF43" s="957" t="s">
        <v>795</v>
      </c>
      <c r="AG43" s="957" t="s">
        <v>817</v>
      </c>
      <c r="AH43" s="957" t="s">
        <v>1888</v>
      </c>
    </row>
    <row r="44" spans="1:34" ht="18.75" customHeight="1">
      <c r="A44" s="950">
        <v>37</v>
      </c>
      <c r="B44" s="950" t="s">
        <v>758</v>
      </c>
      <c r="C44" s="950" t="s">
        <v>771</v>
      </c>
      <c r="D44" s="950" t="s">
        <v>829</v>
      </c>
      <c r="E44" s="950" t="s">
        <v>830</v>
      </c>
      <c r="F44" s="951" t="s">
        <v>831</v>
      </c>
      <c r="G44" s="951" t="s">
        <v>832</v>
      </c>
      <c r="H44" s="951" t="s">
        <v>736</v>
      </c>
      <c r="I44" s="952" t="s">
        <v>833</v>
      </c>
      <c r="J44" s="952" t="s">
        <v>831</v>
      </c>
      <c r="K44" s="953" t="s">
        <v>766</v>
      </c>
      <c r="L44" s="950">
        <v>2016</v>
      </c>
      <c r="M44" s="954">
        <v>299.22560289557811</v>
      </c>
      <c r="N44" s="955">
        <v>91039941.198558286</v>
      </c>
      <c r="O44" s="955">
        <v>304251.84314969479</v>
      </c>
      <c r="P44" s="954">
        <v>185.867699815739</v>
      </c>
      <c r="Q44" s="954">
        <v>95.02296044661847</v>
      </c>
      <c r="R44" s="954">
        <v>442.41093104497247</v>
      </c>
      <c r="S44" s="956">
        <v>290.537060458459</v>
      </c>
      <c r="T44" s="956">
        <v>290.537060458459</v>
      </c>
      <c r="U44" s="956">
        <v>290.537060458459</v>
      </c>
      <c r="V44" s="956">
        <v>871.61118137537699</v>
      </c>
      <c r="W44" s="956">
        <v>578.16875031233337</v>
      </c>
      <c r="X44" s="954">
        <v>38.187030879415758</v>
      </c>
      <c r="Y44" s="956">
        <v>24433043.440647863</v>
      </c>
      <c r="Z44" s="956">
        <v>639825.69154959335</v>
      </c>
      <c r="AA44" s="956"/>
      <c r="AB44" s="956">
        <v>38.958191819426908</v>
      </c>
      <c r="AC44" s="956">
        <v>42.530616683157895</v>
      </c>
      <c r="AD44" s="956">
        <v>44.697716192287899</v>
      </c>
      <c r="AE44" s="956">
        <v>49.602764611222177</v>
      </c>
      <c r="AF44" s="957" t="s">
        <v>834</v>
      </c>
      <c r="AG44" s="957" t="s">
        <v>835</v>
      </c>
      <c r="AH44" s="957"/>
    </row>
    <row r="45" spans="1:34" ht="18.75" customHeight="1">
      <c r="A45" s="950">
        <v>38</v>
      </c>
      <c r="B45" s="950" t="s">
        <v>758</v>
      </c>
      <c r="C45" s="950" t="s">
        <v>771</v>
      </c>
      <c r="D45" s="950" t="s">
        <v>829</v>
      </c>
      <c r="E45" s="950" t="s">
        <v>830</v>
      </c>
      <c r="F45" s="951" t="s">
        <v>836</v>
      </c>
      <c r="G45" s="951" t="s">
        <v>832</v>
      </c>
      <c r="H45" s="951" t="s">
        <v>736</v>
      </c>
      <c r="I45" s="952" t="s">
        <v>833</v>
      </c>
      <c r="J45" s="952" t="s">
        <v>836</v>
      </c>
      <c r="K45" s="953" t="s">
        <v>766</v>
      </c>
      <c r="L45" s="950">
        <v>2016</v>
      </c>
      <c r="M45" s="958">
        <v>6.5983874556443195E-2</v>
      </c>
      <c r="N45" s="955">
        <v>91039941.265597492</v>
      </c>
      <c r="O45" s="955">
        <v>1379730151.9134212</v>
      </c>
      <c r="P45" s="958">
        <v>2.6670905663994444E-2</v>
      </c>
      <c r="Q45" s="958">
        <v>1.5040071603837258E-2</v>
      </c>
      <c r="R45" s="958">
        <v>0.12039327439739812</v>
      </c>
      <c r="S45" s="956">
        <v>6.3296106683271139E-2</v>
      </c>
      <c r="T45" s="956">
        <v>6.3296106683271139E-2</v>
      </c>
      <c r="U45" s="956">
        <v>6.3296106683271139E-2</v>
      </c>
      <c r="V45" s="956">
        <v>0.18988832004981343</v>
      </c>
      <c r="W45" s="956">
        <v>0.12595925229970956</v>
      </c>
      <c r="X45" s="958">
        <v>7.742125191806469E-3</v>
      </c>
      <c r="Y45" s="956">
        <v>24433043.440647874</v>
      </c>
      <c r="Z45" s="956">
        <v>3155857446.8035583</v>
      </c>
      <c r="AA45" s="956"/>
      <c r="AB45" s="1196">
        <v>7.3903962968109955E-3</v>
      </c>
      <c r="AC45" s="1196">
        <v>8.1832303141305528E-3</v>
      </c>
      <c r="AD45" s="1196">
        <v>8.7712161968764735E-3</v>
      </c>
      <c r="AE45" s="1196">
        <v>9.7942926092541363E-3</v>
      </c>
      <c r="AF45" s="957" t="s">
        <v>837</v>
      </c>
      <c r="AG45" s="957" t="s">
        <v>835</v>
      </c>
      <c r="AH45" s="957"/>
    </row>
    <row r="46" spans="1:34" ht="18.75" customHeight="1">
      <c r="A46" s="950">
        <v>39</v>
      </c>
      <c r="B46" s="950" t="s">
        <v>758</v>
      </c>
      <c r="C46" s="950" t="s">
        <v>771</v>
      </c>
      <c r="D46" s="950" t="s">
        <v>829</v>
      </c>
      <c r="E46" s="950" t="s">
        <v>830</v>
      </c>
      <c r="F46" s="951" t="s">
        <v>838</v>
      </c>
      <c r="G46" s="951" t="s">
        <v>832</v>
      </c>
      <c r="H46" s="951" t="s">
        <v>736</v>
      </c>
      <c r="I46" s="952" t="s">
        <v>833</v>
      </c>
      <c r="J46" s="952" t="s">
        <v>838</v>
      </c>
      <c r="K46" s="953" t="s">
        <v>766</v>
      </c>
      <c r="L46" s="950">
        <v>2016</v>
      </c>
      <c r="M46" s="958">
        <v>0.52573295173332313</v>
      </c>
      <c r="N46" s="955">
        <v>5583512.8085025204</v>
      </c>
      <c r="O46" s="955">
        <v>10620435.318147501</v>
      </c>
      <c r="P46" s="958">
        <v>0.19863807912374151</v>
      </c>
      <c r="Q46" s="958">
        <v>3.3116917337878429E-2</v>
      </c>
      <c r="R46" s="958">
        <v>1.06881631989195</v>
      </c>
      <c r="S46" s="956">
        <v>0.41563700720718572</v>
      </c>
      <c r="T46" s="956">
        <v>0.41563700720718572</v>
      </c>
      <c r="U46" s="956">
        <v>0.41563700720718572</v>
      </c>
      <c r="V46" s="956">
        <v>1.2469110216215571</v>
      </c>
      <c r="W46" s="956">
        <v>0.82711764434229962</v>
      </c>
      <c r="X46" s="958">
        <v>9.7724503578921096E-2</v>
      </c>
      <c r="Y46" s="956">
        <v>1592612.0445172032</v>
      </c>
      <c r="Z46" s="956">
        <v>16296957.121209927</v>
      </c>
      <c r="AA46" s="956"/>
      <c r="AB46" s="1196">
        <v>0.26663824583951251</v>
      </c>
      <c r="AC46" s="1196">
        <v>0.29255349004053033</v>
      </c>
      <c r="AD46" s="1196">
        <v>0.31258815928135597</v>
      </c>
      <c r="AE46" s="1196">
        <v>0.33654432835249976</v>
      </c>
      <c r="AF46" s="957" t="s">
        <v>839</v>
      </c>
      <c r="AG46" s="957" t="s">
        <v>835</v>
      </c>
      <c r="AH46" s="957"/>
    </row>
    <row r="47" spans="1:34" ht="18.75" customHeight="1">
      <c r="A47" s="950">
        <v>40</v>
      </c>
      <c r="B47" s="950" t="s">
        <v>758</v>
      </c>
      <c r="C47" s="950" t="s">
        <v>771</v>
      </c>
      <c r="D47" s="950" t="s">
        <v>829</v>
      </c>
      <c r="E47" s="950" t="s">
        <v>830</v>
      </c>
      <c r="F47" s="951" t="s">
        <v>840</v>
      </c>
      <c r="G47" s="951" t="s">
        <v>832</v>
      </c>
      <c r="H47" s="951" t="s">
        <v>736</v>
      </c>
      <c r="I47" s="952" t="s">
        <v>833</v>
      </c>
      <c r="J47" s="952" t="s">
        <v>840</v>
      </c>
      <c r="K47" s="953" t="s">
        <v>766</v>
      </c>
      <c r="L47" s="950">
        <v>2016</v>
      </c>
      <c r="M47" s="954">
        <v>420.38822782558418</v>
      </c>
      <c r="N47" s="955">
        <v>127903893.1543678</v>
      </c>
      <c r="O47" s="955">
        <v>304251.84314969479</v>
      </c>
      <c r="P47" s="954">
        <v>381.82048624610803</v>
      </c>
      <c r="Q47" s="954">
        <v>159.34630053275419</v>
      </c>
      <c r="R47" s="954">
        <v>538.62799204923965</v>
      </c>
      <c r="S47" s="956">
        <v>409.29856805963675</v>
      </c>
      <c r="T47" s="956">
        <v>409.29856805963675</v>
      </c>
      <c r="U47" s="956">
        <v>409.29856805963675</v>
      </c>
      <c r="V47" s="956">
        <v>1227.8957041789104</v>
      </c>
      <c r="W47" s="956">
        <v>814.50415043867713</v>
      </c>
      <c r="X47" s="954">
        <v>167.9982447322794</v>
      </c>
      <c r="Y47" s="956">
        <v>107489593.11494845</v>
      </c>
      <c r="Z47" s="956">
        <v>639825.69154959312</v>
      </c>
      <c r="AA47" s="956"/>
      <c r="AB47" s="956">
        <v>129.96920524153668</v>
      </c>
      <c r="AC47" s="956">
        <v>135.93907446279894</v>
      </c>
      <c r="AD47" s="956">
        <v>140.69571954251344</v>
      </c>
      <c r="AE47" s="956">
        <v>148.93464849372771</v>
      </c>
      <c r="AF47" s="957" t="s">
        <v>841</v>
      </c>
      <c r="AG47" s="957" t="s">
        <v>835</v>
      </c>
      <c r="AH47" s="957"/>
    </row>
    <row r="48" spans="1:34" ht="18.75" customHeight="1">
      <c r="A48" s="950">
        <v>41</v>
      </c>
      <c r="B48" s="950" t="s">
        <v>758</v>
      </c>
      <c r="C48" s="950" t="s">
        <v>771</v>
      </c>
      <c r="D48" s="950" t="s">
        <v>829</v>
      </c>
      <c r="E48" s="950" t="s">
        <v>830</v>
      </c>
      <c r="F48" s="951" t="s">
        <v>842</v>
      </c>
      <c r="G48" s="951" t="s">
        <v>832</v>
      </c>
      <c r="H48" s="951" t="s">
        <v>736</v>
      </c>
      <c r="I48" s="952" t="s">
        <v>833</v>
      </c>
      <c r="J48" s="952" t="s">
        <v>842</v>
      </c>
      <c r="K48" s="953" t="s">
        <v>766</v>
      </c>
      <c r="L48" s="950">
        <v>2016</v>
      </c>
      <c r="M48" s="958">
        <v>9.2702107710692289E-2</v>
      </c>
      <c r="N48" s="955">
        <v>127903893.1543678</v>
      </c>
      <c r="O48" s="955">
        <v>1379730151.9134212</v>
      </c>
      <c r="P48" s="958">
        <v>5.4788961069329976E-2</v>
      </c>
      <c r="Q48" s="958">
        <v>2.5221059821279014E-2</v>
      </c>
      <c r="R48" s="958">
        <v>0.14657682054043045</v>
      </c>
      <c r="S48" s="956">
        <v>8.9169367199944768E-2</v>
      </c>
      <c r="T48" s="956">
        <v>8.9169367199944768E-2</v>
      </c>
      <c r="U48" s="956">
        <v>8.9169367199944768E-2</v>
      </c>
      <c r="V48" s="956">
        <v>0.26750810159983429</v>
      </c>
      <c r="W48" s="956">
        <v>0.17744704072789008</v>
      </c>
      <c r="X48" s="958">
        <v>3.4060344906839936E-2</v>
      </c>
      <c r="Y48" s="956">
        <v>107489593.11494845</v>
      </c>
      <c r="Z48" s="956">
        <v>3155857446.8035583</v>
      </c>
      <c r="AA48" s="956"/>
      <c r="AB48" s="1196">
        <v>2.465524933930701E-2</v>
      </c>
      <c r="AC48" s="1196">
        <v>2.6155763583351588E-2</v>
      </c>
      <c r="AD48" s="1196">
        <v>2.760929817473335E-2</v>
      </c>
      <c r="AE48" s="1196">
        <v>2.9407827132965084E-2</v>
      </c>
      <c r="AF48" s="957" t="s">
        <v>843</v>
      </c>
      <c r="AG48" s="957" t="s">
        <v>835</v>
      </c>
      <c r="AH48" s="957"/>
    </row>
    <row r="49" spans="1:34" ht="18.75" customHeight="1">
      <c r="A49" s="950">
        <v>42</v>
      </c>
      <c r="B49" s="950" t="s">
        <v>758</v>
      </c>
      <c r="C49" s="950" t="s">
        <v>771</v>
      </c>
      <c r="D49" s="950" t="s">
        <v>829</v>
      </c>
      <c r="E49" s="950" t="s">
        <v>830</v>
      </c>
      <c r="F49" s="951" t="s">
        <v>844</v>
      </c>
      <c r="G49" s="951" t="s">
        <v>832</v>
      </c>
      <c r="H49" s="951" t="s">
        <v>736</v>
      </c>
      <c r="I49" s="952" t="s">
        <v>833</v>
      </c>
      <c r="J49" s="952" t="s">
        <v>844</v>
      </c>
      <c r="K49" s="953" t="s">
        <v>766</v>
      </c>
      <c r="L49" s="950">
        <v>2016</v>
      </c>
      <c r="M49" s="958">
        <v>0.7386130785174343</v>
      </c>
      <c r="N49" s="955">
        <v>7844392.4255322125</v>
      </c>
      <c r="O49" s="955">
        <v>10620435.318147501</v>
      </c>
      <c r="P49" s="958">
        <v>0.40805415913151299</v>
      </c>
      <c r="Q49" s="958">
        <v>5.5534559626822765E-2</v>
      </c>
      <c r="R49" s="958">
        <v>1.3012661936111558</v>
      </c>
      <c r="S49" s="956">
        <v>0.58553504883008811</v>
      </c>
      <c r="T49" s="956">
        <v>0.58553504883008811</v>
      </c>
      <c r="U49" s="956">
        <v>0.58553504883008811</v>
      </c>
      <c r="V49" s="956">
        <v>1.7566051464902643</v>
      </c>
      <c r="W49" s="956">
        <v>1.1652147471718752</v>
      </c>
      <c r="X49" s="958">
        <v>0.4299246286110649</v>
      </c>
      <c r="Y49" s="956">
        <v>7006463.2378266267</v>
      </c>
      <c r="Z49" s="956">
        <v>16296957.121209927</v>
      </c>
      <c r="AA49" s="956"/>
      <c r="AB49" s="1196">
        <v>0.88953720078656118</v>
      </c>
      <c r="AC49" s="1196">
        <v>0.93507815706608466</v>
      </c>
      <c r="AD49" s="1196">
        <v>0.98393877220394577</v>
      </c>
      <c r="AE49" s="1196">
        <v>1.0104902748585376</v>
      </c>
      <c r="AF49" s="957" t="s">
        <v>845</v>
      </c>
      <c r="AG49" s="957" t="s">
        <v>835</v>
      </c>
      <c r="AH49" s="957"/>
    </row>
    <row r="50" spans="1:34" ht="18.75" customHeight="1">
      <c r="A50" s="950">
        <v>43</v>
      </c>
      <c r="B50" s="950" t="s">
        <v>758</v>
      </c>
      <c r="C50" s="950" t="s">
        <v>771</v>
      </c>
      <c r="D50" s="950" t="s">
        <v>846</v>
      </c>
      <c r="E50" s="950" t="s">
        <v>772</v>
      </c>
      <c r="F50" s="951" t="s">
        <v>773</v>
      </c>
      <c r="G50" s="951" t="s">
        <v>774</v>
      </c>
      <c r="H50" s="951" t="s">
        <v>736</v>
      </c>
      <c r="I50" s="952" t="s">
        <v>847</v>
      </c>
      <c r="J50" s="952" t="s">
        <v>773</v>
      </c>
      <c r="K50" s="953" t="s">
        <v>848</v>
      </c>
      <c r="L50" s="950">
        <v>2016</v>
      </c>
      <c r="M50" s="954">
        <v>37359.942249947097</v>
      </c>
      <c r="N50" s="955" t="s">
        <v>767</v>
      </c>
      <c r="O50" s="955" t="s">
        <v>767</v>
      </c>
      <c r="P50" s="954">
        <v>28969.162092688963</v>
      </c>
      <c r="Q50" s="954">
        <v>66741.149765853857</v>
      </c>
      <c r="R50" s="954">
        <v>111.749128412769</v>
      </c>
      <c r="S50" s="956">
        <v>38055.983396743606</v>
      </c>
      <c r="T50" s="956">
        <v>38055.983396743606</v>
      </c>
      <c r="U50" s="956">
        <v>38055.983396743606</v>
      </c>
      <c r="V50" s="956">
        <v>114167.95019023083</v>
      </c>
      <c r="W50" s="956">
        <v>79587.380765111782</v>
      </c>
      <c r="X50" s="954">
        <v>5310.0314466642203</v>
      </c>
      <c r="Y50" s="956" t="s">
        <v>768</v>
      </c>
      <c r="Z50" s="956" t="s">
        <v>768</v>
      </c>
      <c r="AA50" s="956"/>
      <c r="AB50" s="956">
        <v>7907.2113050183834</v>
      </c>
      <c r="AC50" s="956">
        <v>7690.2468851833637</v>
      </c>
      <c r="AD50" s="956">
        <v>7890.67589020578</v>
      </c>
      <c r="AE50" s="956">
        <v>8062.9929962634114</v>
      </c>
      <c r="AF50" s="957" t="s">
        <v>849</v>
      </c>
      <c r="AG50" s="957" t="s">
        <v>850</v>
      </c>
      <c r="AH50" s="957"/>
    </row>
    <row r="51" spans="1:34" ht="18.75" customHeight="1">
      <c r="A51" s="950">
        <v>44</v>
      </c>
      <c r="B51" s="950" t="s">
        <v>758</v>
      </c>
      <c r="C51" s="950" t="s">
        <v>771</v>
      </c>
      <c r="D51" s="950" t="s">
        <v>846</v>
      </c>
      <c r="E51" s="950" t="s">
        <v>772</v>
      </c>
      <c r="F51" s="951" t="s">
        <v>778</v>
      </c>
      <c r="G51" s="951" t="s">
        <v>774</v>
      </c>
      <c r="H51" s="951" t="s">
        <v>736</v>
      </c>
      <c r="I51" s="952" t="s">
        <v>847</v>
      </c>
      <c r="J51" s="952" t="s">
        <v>778</v>
      </c>
      <c r="K51" s="953" t="s">
        <v>848</v>
      </c>
      <c r="L51" s="950">
        <v>2016</v>
      </c>
      <c r="M51" s="954">
        <v>36438.311610215598</v>
      </c>
      <c r="N51" s="955" t="s">
        <v>767</v>
      </c>
      <c r="O51" s="955" t="s">
        <v>767</v>
      </c>
      <c r="P51" s="954">
        <v>26882.147796141435</v>
      </c>
      <c r="Q51" s="954">
        <v>68352.677258835494</v>
      </c>
      <c r="R51" s="954">
        <v>74.695319897478598</v>
      </c>
      <c r="S51" s="956">
        <v>35093.260469887748</v>
      </c>
      <c r="T51" s="956">
        <v>35093.260469887748</v>
      </c>
      <c r="U51" s="956">
        <v>35093.260469887748</v>
      </c>
      <c r="V51" s="956">
        <v>105279.78140966324</v>
      </c>
      <c r="W51" s="956">
        <v>73564.986399048386</v>
      </c>
      <c r="X51" s="954">
        <v>5518.9322076968392</v>
      </c>
      <c r="Y51" s="956" t="s">
        <v>768</v>
      </c>
      <c r="Z51" s="956" t="s">
        <v>768</v>
      </c>
      <c r="AA51" s="956"/>
      <c r="AB51" s="956">
        <v>6802.790333210186</v>
      </c>
      <c r="AC51" s="956">
        <v>6615.3243185268466</v>
      </c>
      <c r="AD51" s="956">
        <v>6744.4724462677095</v>
      </c>
      <c r="AE51" s="956">
        <v>6857.4517421489036</v>
      </c>
      <c r="AF51" s="957" t="s">
        <v>849</v>
      </c>
      <c r="AG51" s="957" t="s">
        <v>850</v>
      </c>
      <c r="AH51" s="957"/>
    </row>
    <row r="52" spans="1:34" ht="18.75" customHeight="1">
      <c r="A52" s="950">
        <v>45</v>
      </c>
      <c r="B52" s="950" t="s">
        <v>758</v>
      </c>
      <c r="C52" s="950" t="s">
        <v>771</v>
      </c>
      <c r="D52" s="950" t="s">
        <v>846</v>
      </c>
      <c r="E52" s="950" t="s">
        <v>772</v>
      </c>
      <c r="F52" s="951" t="s">
        <v>779</v>
      </c>
      <c r="G52" s="951" t="s">
        <v>774</v>
      </c>
      <c r="H52" s="951" t="s">
        <v>736</v>
      </c>
      <c r="I52" s="952" t="s">
        <v>847</v>
      </c>
      <c r="J52" s="952" t="s">
        <v>779</v>
      </c>
      <c r="K52" s="953" t="s">
        <v>848</v>
      </c>
      <c r="L52" s="950">
        <v>2016</v>
      </c>
      <c r="M52" s="954">
        <v>67699410.8394586</v>
      </c>
      <c r="N52" s="955" t="s">
        <v>767</v>
      </c>
      <c r="O52" s="955" t="s">
        <v>767</v>
      </c>
      <c r="P52" s="954">
        <v>172800465.07203701</v>
      </c>
      <c r="Q52" s="954">
        <v>172460845.21371642</v>
      </c>
      <c r="R52" s="954">
        <v>1032489.93762617</v>
      </c>
      <c r="S52" s="956">
        <v>70479219.393036798</v>
      </c>
      <c r="T52" s="956">
        <v>70479219.393036798</v>
      </c>
      <c r="U52" s="956">
        <v>70479219.393036798</v>
      </c>
      <c r="V52" s="956">
        <v>211437658.17911041</v>
      </c>
      <c r="W52" s="956">
        <v>145656202.28516582</v>
      </c>
      <c r="X52" s="954">
        <v>33263728.448498197</v>
      </c>
      <c r="Y52" s="956" t="s">
        <v>768</v>
      </c>
      <c r="Z52" s="956" t="s">
        <v>768</v>
      </c>
      <c r="AA52" s="956"/>
      <c r="AB52" s="956">
        <v>43142142.26657068</v>
      </c>
      <c r="AC52" s="956">
        <v>42505763.816100433</v>
      </c>
      <c r="AD52" s="956">
        <v>43234557.246516667</v>
      </c>
      <c r="AE52" s="956">
        <v>43889057.540329121</v>
      </c>
      <c r="AF52" s="957" t="s">
        <v>849</v>
      </c>
      <c r="AG52" s="957" t="s">
        <v>850</v>
      </c>
      <c r="AH52" s="957"/>
    </row>
    <row r="53" spans="1:34" ht="18.75" customHeight="1">
      <c r="A53" s="950">
        <v>46</v>
      </c>
      <c r="B53" s="950" t="s">
        <v>758</v>
      </c>
      <c r="C53" s="950" t="s">
        <v>771</v>
      </c>
      <c r="D53" s="950" t="s">
        <v>846</v>
      </c>
      <c r="E53" s="950" t="s">
        <v>772</v>
      </c>
      <c r="F53" s="951" t="s">
        <v>780</v>
      </c>
      <c r="G53" s="951" t="s">
        <v>774</v>
      </c>
      <c r="H53" s="951" t="s">
        <v>736</v>
      </c>
      <c r="I53" s="952" t="s">
        <v>847</v>
      </c>
      <c r="J53" s="952" t="s">
        <v>780</v>
      </c>
      <c r="K53" s="953" t="s">
        <v>848</v>
      </c>
      <c r="L53" s="950">
        <v>2016</v>
      </c>
      <c r="M53" s="954">
        <v>54672508.702405602</v>
      </c>
      <c r="N53" s="955" t="s">
        <v>767</v>
      </c>
      <c r="O53" s="955" t="s">
        <v>767</v>
      </c>
      <c r="P53" s="954">
        <v>158258802.05444619</v>
      </c>
      <c r="Q53" s="954">
        <v>167737013.89033544</v>
      </c>
      <c r="R53" s="954">
        <v>624041.56883064599</v>
      </c>
      <c r="S53" s="956">
        <v>53104884.395673916</v>
      </c>
      <c r="T53" s="956">
        <v>53104884.395673916</v>
      </c>
      <c r="U53" s="956">
        <v>53104884.395673916</v>
      </c>
      <c r="V53" s="956">
        <v>159314653.18702173</v>
      </c>
      <c r="W53" s="956">
        <v>109817141.51925409</v>
      </c>
      <c r="X53" s="954">
        <v>33868101.648062274</v>
      </c>
      <c r="Y53" s="956" t="s">
        <v>768</v>
      </c>
      <c r="Z53" s="956" t="s">
        <v>768</v>
      </c>
      <c r="AA53" s="956"/>
      <c r="AB53" s="956">
        <v>38344472.130597897</v>
      </c>
      <c r="AC53" s="956">
        <v>37768384.849307768</v>
      </c>
      <c r="AD53" s="956">
        <v>38100645.886496991</v>
      </c>
      <c r="AE53" s="956">
        <v>38525551.703283243</v>
      </c>
      <c r="AF53" s="957" t="s">
        <v>849</v>
      </c>
      <c r="AG53" s="957" t="s">
        <v>850</v>
      </c>
      <c r="AH53" s="957"/>
    </row>
    <row r="54" spans="1:34" ht="18.75" customHeight="1">
      <c r="A54" s="950">
        <v>47</v>
      </c>
      <c r="B54" s="950" t="s">
        <v>758</v>
      </c>
      <c r="C54" s="950" t="s">
        <v>771</v>
      </c>
      <c r="D54" s="950" t="s">
        <v>846</v>
      </c>
      <c r="E54" s="950" t="s">
        <v>772</v>
      </c>
      <c r="F54" s="951" t="s">
        <v>781</v>
      </c>
      <c r="G54" s="951" t="s">
        <v>774</v>
      </c>
      <c r="H54" s="951" t="s">
        <v>736</v>
      </c>
      <c r="I54" s="952" t="s">
        <v>847</v>
      </c>
      <c r="J54" s="952" t="s">
        <v>781</v>
      </c>
      <c r="K54" s="953" t="s">
        <v>848</v>
      </c>
      <c r="L54" s="950">
        <v>2016</v>
      </c>
      <c r="M54" s="954">
        <v>822665.18352141499</v>
      </c>
      <c r="N54" s="955" t="s">
        <v>767</v>
      </c>
      <c r="O54" s="955" t="s">
        <v>767</v>
      </c>
      <c r="P54" s="954">
        <v>-933885.90742931678</v>
      </c>
      <c r="Q54" s="954">
        <v>-780082.90165939706</v>
      </c>
      <c r="R54" s="954">
        <v>67210.402317334898</v>
      </c>
      <c r="S54" s="956">
        <v>885322.77227546775</v>
      </c>
      <c r="T54" s="956">
        <v>885322.77227546775</v>
      </c>
      <c r="U54" s="956">
        <v>885322.77227546775</v>
      </c>
      <c r="V54" s="956">
        <v>2655968.3168264031</v>
      </c>
      <c r="W54" s="956">
        <v>1914214.9637194227</v>
      </c>
      <c r="X54" s="954">
        <v>836574.30775762093</v>
      </c>
      <c r="Y54" s="956" t="s">
        <v>768</v>
      </c>
      <c r="Z54" s="956" t="s">
        <v>768</v>
      </c>
      <c r="AA54" s="956"/>
      <c r="AB54" s="956">
        <v>1531320.6729991059</v>
      </c>
      <c r="AC54" s="956">
        <v>1687108.1391049311</v>
      </c>
      <c r="AD54" s="956">
        <v>1460709.8904566674</v>
      </c>
      <c r="AE54" s="956">
        <v>1458920.1077730919</v>
      </c>
      <c r="AF54" s="957" t="s">
        <v>849</v>
      </c>
      <c r="AG54" s="957" t="s">
        <v>850</v>
      </c>
      <c r="AH54" s="957"/>
    </row>
    <row r="55" spans="1:34" ht="18.75" customHeight="1">
      <c r="A55" s="950">
        <v>48</v>
      </c>
      <c r="B55" s="950" t="s">
        <v>758</v>
      </c>
      <c r="C55" s="950" t="s">
        <v>771</v>
      </c>
      <c r="D55" s="950" t="s">
        <v>846</v>
      </c>
      <c r="E55" s="950" t="s">
        <v>772</v>
      </c>
      <c r="F55" s="951" t="s">
        <v>782</v>
      </c>
      <c r="G55" s="951" t="s">
        <v>774</v>
      </c>
      <c r="H55" s="951" t="s">
        <v>736</v>
      </c>
      <c r="I55" s="952" t="s">
        <v>847</v>
      </c>
      <c r="J55" s="952" t="s">
        <v>782</v>
      </c>
      <c r="K55" s="953" t="s">
        <v>848</v>
      </c>
      <c r="L55" s="950">
        <v>2016</v>
      </c>
      <c r="M55" s="954">
        <v>716993.593016561</v>
      </c>
      <c r="N55" s="955" t="s">
        <v>767</v>
      </c>
      <c r="O55" s="955" t="s">
        <v>767</v>
      </c>
      <c r="P55" s="954">
        <v>-835957.48843687319</v>
      </c>
      <c r="Q55" s="954">
        <v>-790274.81353473954</v>
      </c>
      <c r="R55" s="954">
        <v>38763.076341592903</v>
      </c>
      <c r="S55" s="956">
        <v>701654.88071326318</v>
      </c>
      <c r="T55" s="956">
        <v>701654.88071326318</v>
      </c>
      <c r="U55" s="956">
        <v>701654.88071326318</v>
      </c>
      <c r="V55" s="956">
        <v>2104964.6421397896</v>
      </c>
      <c r="W55" s="956">
        <v>1488258.5251713269</v>
      </c>
      <c r="X55" s="954">
        <v>845800.47900917358</v>
      </c>
      <c r="Y55" s="956" t="s">
        <v>768</v>
      </c>
      <c r="Z55" s="956" t="s">
        <v>768</v>
      </c>
      <c r="AA55" s="956"/>
      <c r="AB55" s="956">
        <v>1246537.9082693283</v>
      </c>
      <c r="AC55" s="956">
        <v>1444966.1196303174</v>
      </c>
      <c r="AD55" s="956">
        <v>1309860.3850438662</v>
      </c>
      <c r="AE55" s="956">
        <v>1310894.5274673658</v>
      </c>
      <c r="AF55" s="957" t="s">
        <v>849</v>
      </c>
      <c r="AG55" s="957" t="s">
        <v>850</v>
      </c>
      <c r="AH55" s="957"/>
    </row>
    <row r="56" spans="1:34" ht="18.75" customHeight="1">
      <c r="A56" s="950">
        <v>49</v>
      </c>
      <c r="B56" s="950" t="s">
        <v>758</v>
      </c>
      <c r="C56" s="950" t="s">
        <v>771</v>
      </c>
      <c r="D56" s="950" t="s">
        <v>846</v>
      </c>
      <c r="E56" s="950" t="s">
        <v>772</v>
      </c>
      <c r="F56" s="951" t="s">
        <v>783</v>
      </c>
      <c r="G56" s="951" t="s">
        <v>774</v>
      </c>
      <c r="H56" s="951" t="s">
        <v>736</v>
      </c>
      <c r="I56" s="952" t="s">
        <v>847</v>
      </c>
      <c r="J56" s="952" t="s">
        <v>783</v>
      </c>
      <c r="K56" s="953" t="s">
        <v>848</v>
      </c>
      <c r="L56" s="950">
        <v>2016</v>
      </c>
      <c r="M56" s="954">
        <v>128250.001890332</v>
      </c>
      <c r="N56" s="955" t="s">
        <v>767</v>
      </c>
      <c r="O56" s="955" t="s">
        <v>767</v>
      </c>
      <c r="P56" s="954">
        <v>269132.43180932821</v>
      </c>
      <c r="Q56" s="954">
        <v>296697.17006932048</v>
      </c>
      <c r="R56" s="954">
        <v>1260.8270398638001</v>
      </c>
      <c r="S56" s="956">
        <v>141338.4441734117</v>
      </c>
      <c r="T56" s="956">
        <v>141338.4441734117</v>
      </c>
      <c r="U56" s="956">
        <v>141338.4441734117</v>
      </c>
      <c r="V56" s="956">
        <v>424015.3325202351</v>
      </c>
      <c r="W56" s="956">
        <v>295584.44084617589</v>
      </c>
      <c r="X56" s="954">
        <v>6442.0477026642202</v>
      </c>
      <c r="Y56" s="956" t="s">
        <v>768</v>
      </c>
      <c r="Z56" s="956" t="s">
        <v>768</v>
      </c>
      <c r="AA56" s="956"/>
      <c r="AB56" s="956">
        <v>34847.338516717849</v>
      </c>
      <c r="AC56" s="956">
        <v>31374.942088462525</v>
      </c>
      <c r="AD56" s="956">
        <v>33671.167740869947</v>
      </c>
      <c r="AE56" s="956">
        <v>35187.99142095507</v>
      </c>
      <c r="AF56" s="957" t="s">
        <v>851</v>
      </c>
      <c r="AG56" s="957" t="s">
        <v>850</v>
      </c>
      <c r="AH56" s="957"/>
    </row>
    <row r="57" spans="1:34" ht="18.75" customHeight="1">
      <c r="A57" s="950">
        <v>50</v>
      </c>
      <c r="B57" s="950" t="s">
        <v>758</v>
      </c>
      <c r="C57" s="950" t="s">
        <v>771</v>
      </c>
      <c r="D57" s="950" t="s">
        <v>846</v>
      </c>
      <c r="E57" s="950" t="s">
        <v>772</v>
      </c>
      <c r="F57" s="951" t="s">
        <v>785</v>
      </c>
      <c r="G57" s="951" t="s">
        <v>774</v>
      </c>
      <c r="H57" s="951" t="s">
        <v>736</v>
      </c>
      <c r="I57" s="952" t="s">
        <v>847</v>
      </c>
      <c r="J57" s="952" t="s">
        <v>785</v>
      </c>
      <c r="K57" s="953" t="s">
        <v>848</v>
      </c>
      <c r="L57" s="950">
        <v>2016</v>
      </c>
      <c r="M57" s="954">
        <v>97804.343194222107</v>
      </c>
      <c r="N57" s="955" t="s">
        <v>767</v>
      </c>
      <c r="O57" s="955" t="s">
        <v>767</v>
      </c>
      <c r="P57" s="954">
        <v>236796.75498653812</v>
      </c>
      <c r="Q57" s="954">
        <v>287151.68807807314</v>
      </c>
      <c r="R57" s="954">
        <v>825.33274796973899</v>
      </c>
      <c r="S57" s="956">
        <v>100926.04588659786</v>
      </c>
      <c r="T57" s="956">
        <v>100926.04588659786</v>
      </c>
      <c r="U57" s="956">
        <v>100926.04588659786</v>
      </c>
      <c r="V57" s="956">
        <v>302778.1376597936</v>
      </c>
      <c r="W57" s="956">
        <v>211568.34940794698</v>
      </c>
      <c r="X57" s="954">
        <v>6198.1419747915243</v>
      </c>
      <c r="Y57" s="956" t="s">
        <v>768</v>
      </c>
      <c r="Z57" s="956" t="s">
        <v>768</v>
      </c>
      <c r="AA57" s="956"/>
      <c r="AB57" s="956">
        <v>26555.772005604376</v>
      </c>
      <c r="AC57" s="956">
        <v>23252.523106999564</v>
      </c>
      <c r="AD57" s="956">
        <v>24629.063079917942</v>
      </c>
      <c r="AE57" s="956">
        <v>25638.337539252239</v>
      </c>
      <c r="AF57" s="957" t="s">
        <v>1893</v>
      </c>
      <c r="AG57" s="957" t="s">
        <v>850</v>
      </c>
      <c r="AH57" s="957"/>
    </row>
    <row r="58" spans="1:34" ht="18.75" customHeight="1">
      <c r="A58" s="950">
        <v>51</v>
      </c>
      <c r="B58" s="950" t="s">
        <v>758</v>
      </c>
      <c r="C58" s="950" t="s">
        <v>771</v>
      </c>
      <c r="D58" s="950" t="s">
        <v>846</v>
      </c>
      <c r="E58" s="950" t="s">
        <v>772</v>
      </c>
      <c r="F58" s="951" t="s">
        <v>786</v>
      </c>
      <c r="G58" s="951" t="s">
        <v>774</v>
      </c>
      <c r="H58" s="951" t="s">
        <v>736</v>
      </c>
      <c r="I58" s="952" t="s">
        <v>847</v>
      </c>
      <c r="J58" s="952" t="s">
        <v>786</v>
      </c>
      <c r="K58" s="953" t="s">
        <v>848</v>
      </c>
      <c r="L58" s="950">
        <v>2016</v>
      </c>
      <c r="M58" s="954">
        <v>622467999.60087097</v>
      </c>
      <c r="N58" s="955" t="s">
        <v>767</v>
      </c>
      <c r="O58" s="955" t="s">
        <v>767</v>
      </c>
      <c r="P58" s="954">
        <v>2169183161.5208969</v>
      </c>
      <c r="Q58" s="954">
        <v>2170897257.3384709</v>
      </c>
      <c r="R58" s="954">
        <v>11133227.128706099</v>
      </c>
      <c r="S58" s="956">
        <v>669008045.25631535</v>
      </c>
      <c r="T58" s="956">
        <v>669008045.25631535</v>
      </c>
      <c r="U58" s="956">
        <v>669008045.25631535</v>
      </c>
      <c r="V58" s="956">
        <v>2007024135.7689462</v>
      </c>
      <c r="W58" s="956">
        <v>1382608547.7315123</v>
      </c>
      <c r="X58" s="954">
        <v>53946269.870446295</v>
      </c>
      <c r="Y58" s="956" t="s">
        <v>768</v>
      </c>
      <c r="Z58" s="956" t="s">
        <v>768</v>
      </c>
      <c r="AA58" s="956"/>
      <c r="AB58" s="956">
        <v>190128830.24201593</v>
      </c>
      <c r="AC58" s="956">
        <v>173416523.30115259</v>
      </c>
      <c r="AD58" s="956">
        <v>184490916.81191111</v>
      </c>
      <c r="AE58" s="956">
        <v>191537780.19137591</v>
      </c>
      <c r="AF58" s="957" t="s">
        <v>1893</v>
      </c>
      <c r="AG58" s="957" t="s">
        <v>850</v>
      </c>
      <c r="AH58" s="957"/>
    </row>
    <row r="59" spans="1:34" ht="18.75" customHeight="1">
      <c r="A59" s="950">
        <v>52</v>
      </c>
      <c r="B59" s="950" t="s">
        <v>758</v>
      </c>
      <c r="C59" s="950" t="s">
        <v>771</v>
      </c>
      <c r="D59" s="950" t="s">
        <v>846</v>
      </c>
      <c r="E59" s="950" t="s">
        <v>772</v>
      </c>
      <c r="F59" s="951" t="s">
        <v>787</v>
      </c>
      <c r="G59" s="951" t="s">
        <v>774</v>
      </c>
      <c r="H59" s="951" t="s">
        <v>736</v>
      </c>
      <c r="I59" s="952" t="s">
        <v>847</v>
      </c>
      <c r="J59" s="952" t="s">
        <v>787</v>
      </c>
      <c r="K59" s="953" t="s">
        <v>848</v>
      </c>
      <c r="L59" s="950">
        <v>2016</v>
      </c>
      <c r="M59" s="954">
        <v>424281432.92512399</v>
      </c>
      <c r="N59" s="955" t="s">
        <v>767</v>
      </c>
      <c r="O59" s="955" t="s">
        <v>767</v>
      </c>
      <c r="P59" s="954">
        <v>1934264941.6334074</v>
      </c>
      <c r="Q59" s="954">
        <v>2075911835.8221164</v>
      </c>
      <c r="R59" s="954">
        <v>6751199.06814628</v>
      </c>
      <c r="S59" s="956">
        <v>424986810.56923443</v>
      </c>
      <c r="T59" s="956">
        <v>424986810.56923443</v>
      </c>
      <c r="U59" s="956">
        <v>424986810.56923443</v>
      </c>
      <c r="V59" s="956">
        <v>1274960431.7077034</v>
      </c>
      <c r="W59" s="956">
        <v>878842638.51066768</v>
      </c>
      <c r="X59" s="954">
        <v>46277626.747786298</v>
      </c>
      <c r="Y59" s="956" t="s">
        <v>768</v>
      </c>
      <c r="Z59" s="956" t="s">
        <v>768</v>
      </c>
      <c r="AA59" s="956"/>
      <c r="AB59" s="956">
        <v>149683734.12956506</v>
      </c>
      <c r="AC59" s="956">
        <v>132753920.91708483</v>
      </c>
      <c r="AD59" s="956">
        <v>139133671.07659218</v>
      </c>
      <c r="AE59" s="956">
        <v>144037630.24443343</v>
      </c>
      <c r="AF59" s="957" t="s">
        <v>1893</v>
      </c>
      <c r="AG59" s="957" t="s">
        <v>850</v>
      </c>
      <c r="AH59" s="957"/>
    </row>
    <row r="60" spans="1:34" ht="18.75" customHeight="1">
      <c r="A60" s="950">
        <v>53</v>
      </c>
      <c r="B60" s="950" t="s">
        <v>758</v>
      </c>
      <c r="C60" s="950" t="s">
        <v>771</v>
      </c>
      <c r="D60" s="950" t="s">
        <v>846</v>
      </c>
      <c r="E60" s="950" t="s">
        <v>772</v>
      </c>
      <c r="F60" s="951" t="s">
        <v>788</v>
      </c>
      <c r="G60" s="951" t="s">
        <v>774</v>
      </c>
      <c r="H60" s="951" t="s">
        <v>736</v>
      </c>
      <c r="I60" s="952" t="s">
        <v>847</v>
      </c>
      <c r="J60" s="952" t="s">
        <v>788</v>
      </c>
      <c r="K60" s="953" t="s">
        <v>848</v>
      </c>
      <c r="L60" s="950">
        <v>2016</v>
      </c>
      <c r="M60" s="954">
        <v>1238409.8967502301</v>
      </c>
      <c r="N60" s="955" t="s">
        <v>767</v>
      </c>
      <c r="O60" s="955" t="s">
        <v>767</v>
      </c>
      <c r="P60" s="954">
        <v>-28473475.208798978</v>
      </c>
      <c r="Q60" s="954">
        <v>-29464988.738078784</v>
      </c>
      <c r="R60" s="954">
        <v>806223.21620807797</v>
      </c>
      <c r="S60" s="956">
        <v>1784810.1444445392</v>
      </c>
      <c r="T60" s="956">
        <v>1784810.1444445392</v>
      </c>
      <c r="U60" s="956">
        <v>1784810.1444445392</v>
      </c>
      <c r="V60" s="956">
        <v>5354430.4333336176</v>
      </c>
      <c r="W60" s="956">
        <v>3859056.1463959673</v>
      </c>
      <c r="X60" s="954">
        <v>1486699.8226902529</v>
      </c>
      <c r="Y60" s="956" t="s">
        <v>768</v>
      </c>
      <c r="Z60" s="956" t="s">
        <v>768</v>
      </c>
      <c r="AA60" s="956"/>
      <c r="AB60" s="956">
        <v>8279297.3566716397</v>
      </c>
      <c r="AC60" s="956">
        <v>11540749.906429717</v>
      </c>
      <c r="AD60" s="956">
        <v>8673457.43914444</v>
      </c>
      <c r="AE60" s="956">
        <v>8526646.5114671569</v>
      </c>
      <c r="AF60" s="957" t="s">
        <v>1893</v>
      </c>
      <c r="AG60" s="957" t="s">
        <v>850</v>
      </c>
      <c r="AH60" s="957"/>
    </row>
    <row r="61" spans="1:34" ht="18.75" customHeight="1">
      <c r="A61" s="950">
        <v>54</v>
      </c>
      <c r="B61" s="950" t="s">
        <v>758</v>
      </c>
      <c r="C61" s="950" t="s">
        <v>771</v>
      </c>
      <c r="D61" s="950" t="s">
        <v>846</v>
      </c>
      <c r="E61" s="950" t="s">
        <v>772</v>
      </c>
      <c r="F61" s="951" t="s">
        <v>789</v>
      </c>
      <c r="G61" s="951" t="s">
        <v>774</v>
      </c>
      <c r="H61" s="951" t="s">
        <v>736</v>
      </c>
      <c r="I61" s="952" t="s">
        <v>847</v>
      </c>
      <c r="J61" s="952" t="s">
        <v>789</v>
      </c>
      <c r="K61" s="953" t="s">
        <v>848</v>
      </c>
      <c r="L61" s="950">
        <v>2016</v>
      </c>
      <c r="M61" s="954">
        <v>451045.580858309</v>
      </c>
      <c r="N61" s="955" t="s">
        <v>767</v>
      </c>
      <c r="O61" s="955" t="s">
        <v>767</v>
      </c>
      <c r="P61" s="954">
        <v>-26334895.867990877</v>
      </c>
      <c r="Q61" s="954">
        <v>-29056739.574923828</v>
      </c>
      <c r="R61" s="954">
        <v>462418.04391632299</v>
      </c>
      <c r="S61" s="956">
        <v>679849.33936842519</v>
      </c>
      <c r="T61" s="956">
        <v>679849.33936842519</v>
      </c>
      <c r="U61" s="956">
        <v>679849.33936842519</v>
      </c>
      <c r="V61" s="956">
        <v>2039548.0181052755</v>
      </c>
      <c r="W61" s="956">
        <v>1442007.4640094039</v>
      </c>
      <c r="X61" s="954">
        <v>1235875.7957188531</v>
      </c>
      <c r="Y61" s="956" t="s">
        <v>768</v>
      </c>
      <c r="Z61" s="956" t="s">
        <v>768</v>
      </c>
      <c r="AA61" s="956"/>
      <c r="AB61" s="956">
        <v>5792537.1122864587</v>
      </c>
      <c r="AC61" s="956">
        <v>8824905.5353054143</v>
      </c>
      <c r="AD61" s="956">
        <v>7307652.4743594695</v>
      </c>
      <c r="AE61" s="956">
        <v>7200997.1570832739</v>
      </c>
      <c r="AF61" s="957" t="s">
        <v>1893</v>
      </c>
      <c r="AG61" s="957" t="s">
        <v>850</v>
      </c>
      <c r="AH61" s="957"/>
    </row>
    <row r="62" spans="1:34" ht="18.75" customHeight="1">
      <c r="A62" s="950">
        <v>55</v>
      </c>
      <c r="B62" s="950" t="s">
        <v>758</v>
      </c>
      <c r="C62" s="950" t="s">
        <v>759</v>
      </c>
      <c r="D62" s="950" t="s">
        <v>852</v>
      </c>
      <c r="E62" s="950" t="s">
        <v>761</v>
      </c>
      <c r="F62" s="951" t="s">
        <v>762</v>
      </c>
      <c r="G62" s="951" t="s">
        <v>853</v>
      </c>
      <c r="H62" s="951" t="s">
        <v>736</v>
      </c>
      <c r="I62" s="952" t="s">
        <v>764</v>
      </c>
      <c r="J62" s="952" t="s">
        <v>765</v>
      </c>
      <c r="K62" s="953" t="s">
        <v>848</v>
      </c>
      <c r="L62" s="950">
        <v>2016</v>
      </c>
      <c r="M62" s="954">
        <v>42453.529695588535</v>
      </c>
      <c r="N62" s="955" t="s">
        <v>767</v>
      </c>
      <c r="O62" s="955" t="s">
        <v>767</v>
      </c>
      <c r="P62" s="954">
        <v>107458.39836377802</v>
      </c>
      <c r="Q62" s="954">
        <v>114401.61230873302</v>
      </c>
      <c r="R62" s="954">
        <v>646.64169377370911</v>
      </c>
      <c r="S62" s="956">
        <v>25311.150040951987</v>
      </c>
      <c r="T62" s="956">
        <v>25311.150040951987</v>
      </c>
      <c r="U62" s="956">
        <v>25311.150040951987</v>
      </c>
      <c r="V62" s="956">
        <v>75933.450122855953</v>
      </c>
      <c r="W62" s="956">
        <v>52309.404419983221</v>
      </c>
      <c r="X62" s="954">
        <v>28427.490403928648</v>
      </c>
      <c r="Y62" s="956" t="s">
        <v>768</v>
      </c>
      <c r="Z62" s="956" t="s">
        <v>768</v>
      </c>
      <c r="AA62" s="956"/>
      <c r="AB62" s="956">
        <v>13635.754587761314</v>
      </c>
      <c r="AC62" s="956">
        <v>74309.1201108401</v>
      </c>
      <c r="AD62" s="956">
        <v>282.50965819733153</v>
      </c>
      <c r="AE62" s="956">
        <v>5895.6554862177727</v>
      </c>
      <c r="AF62" s="957" t="s">
        <v>854</v>
      </c>
      <c r="AG62" s="957" t="s">
        <v>855</v>
      </c>
      <c r="AH62" s="957"/>
    </row>
    <row r="63" spans="1:34" ht="18.75" customHeight="1">
      <c r="A63" s="950">
        <v>56</v>
      </c>
      <c r="B63" s="950" t="s">
        <v>758</v>
      </c>
      <c r="C63" s="950" t="s">
        <v>759</v>
      </c>
      <c r="D63" s="950" t="s">
        <v>856</v>
      </c>
      <c r="E63" s="950" t="s">
        <v>857</v>
      </c>
      <c r="F63" s="951" t="s">
        <v>858</v>
      </c>
      <c r="G63" s="951" t="s">
        <v>859</v>
      </c>
      <c r="H63" s="951" t="s">
        <v>736</v>
      </c>
      <c r="I63" s="952" t="s">
        <v>860</v>
      </c>
      <c r="J63" s="952" t="s">
        <v>861</v>
      </c>
      <c r="K63" s="953" t="s">
        <v>848</v>
      </c>
      <c r="L63" s="959">
        <v>2016</v>
      </c>
      <c r="M63" s="958">
        <v>3.7510014566642389</v>
      </c>
      <c r="N63" s="955">
        <v>82402</v>
      </c>
      <c r="O63" s="955">
        <v>21968</v>
      </c>
      <c r="P63" s="958">
        <v>7.3340558175075525</v>
      </c>
      <c r="Q63" s="958">
        <v>13.499810030395137</v>
      </c>
      <c r="R63" s="958">
        <v>0.70816317545376795</v>
      </c>
      <c r="S63" s="956">
        <v>0.4587736522038085</v>
      </c>
      <c r="T63" s="956">
        <v>0.4587736522038085</v>
      </c>
      <c r="U63" s="956">
        <v>0.4587736522038085</v>
      </c>
      <c r="V63" s="956">
        <v>1.3763209566114254</v>
      </c>
      <c r="W63" s="956">
        <v>0.94812667427335662</v>
      </c>
      <c r="X63" s="958">
        <v>0.96906534940455347</v>
      </c>
      <c r="Y63" s="956">
        <v>6198.1419747915243</v>
      </c>
      <c r="Z63" s="956">
        <v>6396</v>
      </c>
      <c r="AA63" s="956"/>
      <c r="AB63" s="1196">
        <v>2.0723766053902128</v>
      </c>
      <c r="AC63" s="1196">
        <v>1.9291112018847127</v>
      </c>
      <c r="AD63" s="1196">
        <v>1.9128420952597045</v>
      </c>
      <c r="AE63" s="1196">
        <v>1.923063630189376</v>
      </c>
      <c r="AF63" s="957" t="s">
        <v>862</v>
      </c>
      <c r="AG63" s="957" t="s">
        <v>863</v>
      </c>
      <c r="AH63" s="957"/>
    </row>
    <row r="64" spans="1:34" ht="18.75" customHeight="1">
      <c r="A64" s="950">
        <v>57</v>
      </c>
      <c r="B64" s="950" t="s">
        <v>758</v>
      </c>
      <c r="C64" s="950" t="s">
        <v>759</v>
      </c>
      <c r="D64" s="950" t="s">
        <v>856</v>
      </c>
      <c r="E64" s="950" t="s">
        <v>857</v>
      </c>
      <c r="F64" s="951" t="s">
        <v>864</v>
      </c>
      <c r="G64" s="951" t="s">
        <v>859</v>
      </c>
      <c r="H64" s="951" t="s">
        <v>736</v>
      </c>
      <c r="I64" s="952" t="s">
        <v>860</v>
      </c>
      <c r="J64" s="952" t="s">
        <v>865</v>
      </c>
      <c r="K64" s="953" t="s">
        <v>848</v>
      </c>
      <c r="L64" s="959">
        <v>2016</v>
      </c>
      <c r="M64" s="954">
        <v>17791.417197742172</v>
      </c>
      <c r="N64" s="955">
        <v>390841853</v>
      </c>
      <c r="O64" s="955">
        <v>21968</v>
      </c>
      <c r="P64" s="954">
        <v>61441.877780799441</v>
      </c>
      <c r="Q64" s="954">
        <v>98316.27268759931</v>
      </c>
      <c r="R64" s="954">
        <v>3845.101555649735</v>
      </c>
      <c r="S64" s="956">
        <v>3288.086214407957</v>
      </c>
      <c r="T64" s="956">
        <v>3288.086214407957</v>
      </c>
      <c r="U64" s="956">
        <v>3288.086214407957</v>
      </c>
      <c r="V64" s="956">
        <v>9864.2586432238713</v>
      </c>
      <c r="W64" s="956">
        <v>6795.3384685782694</v>
      </c>
      <c r="X64" s="954">
        <v>7235.4013051573329</v>
      </c>
      <c r="Y64" s="956">
        <v>46277626.747786298</v>
      </c>
      <c r="Z64" s="956">
        <v>6396</v>
      </c>
      <c r="AA64" s="956"/>
      <c r="AB64" s="956">
        <v>6722.9627949490559</v>
      </c>
      <c r="AC64" s="956">
        <v>5642.8249504425266</v>
      </c>
      <c r="AD64" s="956">
        <v>5560.8400309388462</v>
      </c>
      <c r="AE64" s="956">
        <v>5411.7382325094059</v>
      </c>
      <c r="AF64" s="957" t="s">
        <v>862</v>
      </c>
      <c r="AG64" s="957" t="s">
        <v>863</v>
      </c>
      <c r="AH64" s="957"/>
    </row>
    <row r="65" spans="1:35" ht="18.75" customHeight="1">
      <c r="A65" s="950">
        <v>58</v>
      </c>
      <c r="B65" s="950" t="s">
        <v>758</v>
      </c>
      <c r="C65" s="950" t="s">
        <v>759</v>
      </c>
      <c r="D65" s="950" t="s">
        <v>856</v>
      </c>
      <c r="E65" s="950" t="s">
        <v>857</v>
      </c>
      <c r="F65" s="951" t="s">
        <v>866</v>
      </c>
      <c r="G65" s="951" t="s">
        <v>859</v>
      </c>
      <c r="H65" s="951" t="s">
        <v>736</v>
      </c>
      <c r="I65" s="952" t="s">
        <v>860</v>
      </c>
      <c r="J65" s="952" t="s">
        <v>867</v>
      </c>
      <c r="K65" s="953" t="s">
        <v>848</v>
      </c>
      <c r="L65" s="959">
        <v>2016</v>
      </c>
      <c r="M65" s="954">
        <v>3.8351758779093545</v>
      </c>
      <c r="N65" s="955">
        <v>84251.143685912699</v>
      </c>
      <c r="O65" s="955">
        <v>21968</v>
      </c>
      <c r="P65" s="954">
        <v>-854.08657015297149</v>
      </c>
      <c r="Q65" s="954">
        <v>-1395.6140195788223</v>
      </c>
      <c r="R65" s="954">
        <v>132.09404088456441</v>
      </c>
      <c r="S65" s="956">
        <v>-5.4602621085363587</v>
      </c>
      <c r="T65" s="956">
        <v>-5.4602621085363587</v>
      </c>
      <c r="U65" s="956">
        <v>-5.4602621085363587</v>
      </c>
      <c r="V65" s="956">
        <v>-16.380786325609076</v>
      </c>
      <c r="W65" s="956">
        <v>-11.284475751296048</v>
      </c>
      <c r="X65" s="954">
        <v>193.22635955579318</v>
      </c>
      <c r="Y65" s="956">
        <v>1235875.7957188531</v>
      </c>
      <c r="Z65" s="956">
        <v>6396</v>
      </c>
      <c r="AA65" s="956"/>
      <c r="AB65" s="956">
        <v>320.34845090273683</v>
      </c>
      <c r="AC65" s="956">
        <v>552.44798997088503</v>
      </c>
      <c r="AD65" s="956">
        <v>435.26977170681278</v>
      </c>
      <c r="AE65" s="956">
        <v>416.29418816082318</v>
      </c>
      <c r="AF65" s="957" t="s">
        <v>862</v>
      </c>
      <c r="AG65" s="957" t="s">
        <v>863</v>
      </c>
      <c r="AH65" s="957"/>
    </row>
    <row r="66" spans="1:35" ht="18.75" customHeight="1">
      <c r="A66" s="950">
        <v>59</v>
      </c>
      <c r="B66" s="950" t="s">
        <v>758</v>
      </c>
      <c r="C66" s="950" t="s">
        <v>759</v>
      </c>
      <c r="D66" s="950" t="s">
        <v>856</v>
      </c>
      <c r="E66" s="950" t="s">
        <v>868</v>
      </c>
      <c r="F66" s="951" t="s">
        <v>858</v>
      </c>
      <c r="G66" s="951" t="s">
        <v>869</v>
      </c>
      <c r="H66" s="951" t="s">
        <v>736</v>
      </c>
      <c r="I66" s="952" t="s">
        <v>860</v>
      </c>
      <c r="J66" s="952" t="s">
        <v>870</v>
      </c>
      <c r="K66" s="953" t="s">
        <v>848</v>
      </c>
      <c r="L66" s="959">
        <v>2016</v>
      </c>
      <c r="M66" s="958">
        <v>3.2393629493648981</v>
      </c>
      <c r="N66" s="955">
        <v>43967.87331172976</v>
      </c>
      <c r="O66" s="955">
        <v>13573</v>
      </c>
      <c r="P66" s="958">
        <v>0</v>
      </c>
      <c r="Q66" s="958">
        <v>16.91622014213597</v>
      </c>
      <c r="R66" s="958">
        <v>1.8624585434977029E-2</v>
      </c>
      <c r="S66" s="956" t="s">
        <v>1999</v>
      </c>
      <c r="T66" s="956" t="s">
        <v>1999</v>
      </c>
      <c r="U66" s="956" t="s">
        <v>1999</v>
      </c>
      <c r="V66" s="956"/>
      <c r="W66" s="956"/>
      <c r="X66" s="958">
        <v>0.11933547106168485</v>
      </c>
      <c r="Y66" s="956">
        <v>754.67751899409495</v>
      </c>
      <c r="Z66" s="956">
        <v>6324</v>
      </c>
      <c r="AA66" s="956"/>
      <c r="AB66" s="1196">
        <v>0.81395537750256408</v>
      </c>
      <c r="AC66" s="1196">
        <v>0.31818725216192234</v>
      </c>
      <c r="AD66" s="1196">
        <v>0.38378263426876924</v>
      </c>
      <c r="AE66" s="1196">
        <v>0.4185144470670395</v>
      </c>
      <c r="AF66" s="957" t="s">
        <v>871</v>
      </c>
      <c r="AG66" s="957" t="s">
        <v>872</v>
      </c>
      <c r="AH66" s="957"/>
    </row>
    <row r="67" spans="1:35" ht="18.75" customHeight="1">
      <c r="A67" s="950">
        <v>60</v>
      </c>
      <c r="B67" s="950" t="s">
        <v>758</v>
      </c>
      <c r="C67" s="950" t="s">
        <v>759</v>
      </c>
      <c r="D67" s="950" t="s">
        <v>856</v>
      </c>
      <c r="E67" s="950" t="s">
        <v>868</v>
      </c>
      <c r="F67" s="951" t="s">
        <v>864</v>
      </c>
      <c r="G67" s="951" t="s">
        <v>869</v>
      </c>
      <c r="H67" s="951" t="s">
        <v>736</v>
      </c>
      <c r="I67" s="952" t="s">
        <v>860</v>
      </c>
      <c r="J67" s="952" t="s">
        <v>873</v>
      </c>
      <c r="K67" s="953" t="s">
        <v>848</v>
      </c>
      <c r="L67" s="959">
        <v>2016</v>
      </c>
      <c r="M67" s="954">
        <v>26408.666304034865</v>
      </c>
      <c r="N67" s="955">
        <v>358444827.74466521</v>
      </c>
      <c r="O67" s="955">
        <v>13573</v>
      </c>
      <c r="P67" s="954">
        <v>65949.398012764752</v>
      </c>
      <c r="Q67" s="954">
        <v>150255.9347505201</v>
      </c>
      <c r="R67" s="954">
        <v>824.67508692301249</v>
      </c>
      <c r="S67" s="956" t="s">
        <v>1999</v>
      </c>
      <c r="T67" s="956" t="s">
        <v>1999</v>
      </c>
      <c r="U67" s="956" t="s">
        <v>1999</v>
      </c>
      <c r="V67" s="956"/>
      <c r="W67" s="956"/>
      <c r="X67" s="954">
        <v>2185.5275346277672</v>
      </c>
      <c r="Y67" s="956">
        <v>13821276.128985999</v>
      </c>
      <c r="Z67" s="956">
        <v>6324</v>
      </c>
      <c r="AA67" s="956"/>
      <c r="AB67" s="956">
        <v>4520.8309775290709</v>
      </c>
      <c r="AC67" s="956">
        <v>2982.8673548802053</v>
      </c>
      <c r="AD67" s="956">
        <v>3437.9587874432677</v>
      </c>
      <c r="AE67" s="956">
        <v>3610.650948352933</v>
      </c>
      <c r="AF67" s="957" t="s">
        <v>871</v>
      </c>
      <c r="AG67" s="957" t="s">
        <v>872</v>
      </c>
      <c r="AH67" s="957"/>
    </row>
    <row r="68" spans="1:35" ht="18.75" customHeight="1">
      <c r="A68" s="950">
        <v>61</v>
      </c>
      <c r="B68" s="950" t="s">
        <v>758</v>
      </c>
      <c r="C68" s="950" t="s">
        <v>759</v>
      </c>
      <c r="D68" s="950" t="s">
        <v>856</v>
      </c>
      <c r="E68" s="950" t="s">
        <v>868</v>
      </c>
      <c r="F68" s="951" t="s">
        <v>866</v>
      </c>
      <c r="G68" s="951" t="s">
        <v>869</v>
      </c>
      <c r="H68" s="951" t="s">
        <v>736</v>
      </c>
      <c r="I68" s="952" t="s">
        <v>860</v>
      </c>
      <c r="J68" s="952" t="s">
        <v>874</v>
      </c>
      <c r="K68" s="953" t="s">
        <v>848</v>
      </c>
      <c r="L68" s="959">
        <v>2016</v>
      </c>
      <c r="M68" s="954">
        <v>-75.019524055109414</v>
      </c>
      <c r="N68" s="955">
        <v>-1018240</v>
      </c>
      <c r="O68" s="955">
        <v>13573</v>
      </c>
      <c r="P68" s="954">
        <v>-968.65441579763183</v>
      </c>
      <c r="Q68" s="954">
        <v>-2253.965942153563</v>
      </c>
      <c r="R68" s="954">
        <v>52.180663016717212</v>
      </c>
      <c r="S68" s="956" t="s">
        <v>1999</v>
      </c>
      <c r="T68" s="956" t="s">
        <v>1999</v>
      </c>
      <c r="U68" s="956" t="s">
        <v>1999</v>
      </c>
      <c r="V68" s="956"/>
      <c r="W68" s="956"/>
      <c r="X68" s="954">
        <v>68.555562551130933</v>
      </c>
      <c r="Y68" s="956">
        <v>433545.37757335202</v>
      </c>
      <c r="Z68" s="956">
        <v>6324</v>
      </c>
      <c r="AA68" s="956"/>
      <c r="AB68" s="956">
        <v>102.68333734484352</v>
      </c>
      <c r="AC68" s="956">
        <v>33.464489628557644</v>
      </c>
      <c r="AD68" s="956">
        <v>29.053088350983359</v>
      </c>
      <c r="AE68" s="956">
        <v>25.140103775531259</v>
      </c>
      <c r="AF68" s="957" t="s">
        <v>871</v>
      </c>
      <c r="AG68" s="957" t="s">
        <v>872</v>
      </c>
      <c r="AH68" s="957"/>
    </row>
    <row r="69" spans="1:35" ht="18.75" customHeight="1">
      <c r="A69" s="950">
        <v>62</v>
      </c>
      <c r="B69" s="950" t="s">
        <v>758</v>
      </c>
      <c r="C69" s="950" t="s">
        <v>759</v>
      </c>
      <c r="D69" s="950" t="s">
        <v>856</v>
      </c>
      <c r="E69" s="950" t="s">
        <v>875</v>
      </c>
      <c r="F69" s="951" t="s">
        <v>858</v>
      </c>
      <c r="G69" s="951" t="s">
        <v>876</v>
      </c>
      <c r="H69" s="951" t="s">
        <v>736</v>
      </c>
      <c r="I69" s="952" t="s">
        <v>860</v>
      </c>
      <c r="J69" s="952" t="s">
        <v>877</v>
      </c>
      <c r="K69" s="953" t="s">
        <v>848</v>
      </c>
      <c r="L69" s="959">
        <v>2016</v>
      </c>
      <c r="M69" s="954">
        <v>0</v>
      </c>
      <c r="N69" s="955" t="s">
        <v>767</v>
      </c>
      <c r="O69" s="955" t="s">
        <v>767</v>
      </c>
      <c r="P69" s="954" t="s">
        <v>878</v>
      </c>
      <c r="Q69" s="954" t="s">
        <v>878</v>
      </c>
      <c r="R69" s="954" t="s">
        <v>878</v>
      </c>
      <c r="S69" s="956">
        <v>1.47</v>
      </c>
      <c r="T69" s="956">
        <v>1.47</v>
      </c>
      <c r="U69" s="956">
        <v>1.47</v>
      </c>
      <c r="V69" s="956">
        <v>4.41</v>
      </c>
      <c r="W69" s="956">
        <v>2.96</v>
      </c>
      <c r="X69" s="954">
        <v>0</v>
      </c>
      <c r="Y69" s="956" t="s">
        <v>768</v>
      </c>
      <c r="Z69" s="956" t="s">
        <v>768</v>
      </c>
      <c r="AA69" s="956"/>
      <c r="AB69" s="1196">
        <v>9.6570666666666669E-3</v>
      </c>
      <c r="AC69" s="1196">
        <v>9.6570666666666669E-3</v>
      </c>
      <c r="AD69" s="1196">
        <v>9.6570666666666669E-3</v>
      </c>
      <c r="AE69" s="1196">
        <v>9.6570666666666669E-3</v>
      </c>
      <c r="AF69" s="957" t="s">
        <v>879</v>
      </c>
      <c r="AG69" s="957" t="s">
        <v>880</v>
      </c>
      <c r="AH69" s="957"/>
    </row>
    <row r="70" spans="1:35" ht="18.75" customHeight="1">
      <c r="A70" s="950">
        <v>63</v>
      </c>
      <c r="B70" s="950" t="s">
        <v>758</v>
      </c>
      <c r="C70" s="950" t="s">
        <v>759</v>
      </c>
      <c r="D70" s="950" t="s">
        <v>856</v>
      </c>
      <c r="E70" s="950" t="s">
        <v>875</v>
      </c>
      <c r="F70" s="951" t="s">
        <v>864</v>
      </c>
      <c r="G70" s="951" t="s">
        <v>876</v>
      </c>
      <c r="H70" s="951" t="s">
        <v>736</v>
      </c>
      <c r="I70" s="952" t="s">
        <v>860</v>
      </c>
      <c r="J70" s="952" t="s">
        <v>881</v>
      </c>
      <c r="K70" s="953" t="s">
        <v>848</v>
      </c>
      <c r="L70" s="959">
        <v>2016</v>
      </c>
      <c r="M70" s="954">
        <v>0</v>
      </c>
      <c r="N70" s="955" t="s">
        <v>767</v>
      </c>
      <c r="O70" s="955" t="s">
        <v>767</v>
      </c>
      <c r="P70" s="954">
        <v>0</v>
      </c>
      <c r="Q70" s="954">
        <v>0</v>
      </c>
      <c r="R70" s="954">
        <v>0</v>
      </c>
      <c r="S70" s="956">
        <v>70.650000000000006</v>
      </c>
      <c r="T70" s="956">
        <v>70.650000000000006</v>
      </c>
      <c r="U70" s="956">
        <v>70.650000000000006</v>
      </c>
      <c r="V70" s="956">
        <v>211.95000000000002</v>
      </c>
      <c r="W70" s="956">
        <v>153.78</v>
      </c>
      <c r="X70" s="954">
        <v>0</v>
      </c>
      <c r="Y70" s="956" t="s">
        <v>768</v>
      </c>
      <c r="Z70" s="956" t="s">
        <v>768</v>
      </c>
      <c r="AA70" s="956"/>
      <c r="AB70" s="956">
        <v>57.330694999999999</v>
      </c>
      <c r="AC70" s="956">
        <v>58.090694999999997</v>
      </c>
      <c r="AD70" s="956">
        <v>57.330694999999999</v>
      </c>
      <c r="AE70" s="956">
        <v>57.330694999999999</v>
      </c>
      <c r="AF70" s="957" t="s">
        <v>879</v>
      </c>
      <c r="AG70" s="957" t="s">
        <v>880</v>
      </c>
      <c r="AH70" s="957"/>
    </row>
    <row r="71" spans="1:35" ht="18.75" customHeight="1">
      <c r="A71" s="950">
        <v>64</v>
      </c>
      <c r="B71" s="950" t="s">
        <v>758</v>
      </c>
      <c r="C71" s="950" t="s">
        <v>759</v>
      </c>
      <c r="D71" s="950" t="s">
        <v>856</v>
      </c>
      <c r="E71" s="950" t="s">
        <v>875</v>
      </c>
      <c r="F71" s="951" t="s">
        <v>866</v>
      </c>
      <c r="G71" s="951" t="s">
        <v>876</v>
      </c>
      <c r="H71" s="951" t="s">
        <v>736</v>
      </c>
      <c r="I71" s="952" t="s">
        <v>860</v>
      </c>
      <c r="J71" s="952" t="s">
        <v>882</v>
      </c>
      <c r="K71" s="953" t="s">
        <v>848</v>
      </c>
      <c r="L71" s="950">
        <v>2016</v>
      </c>
      <c r="M71" s="954">
        <v>0</v>
      </c>
      <c r="N71" s="955" t="s">
        <v>767</v>
      </c>
      <c r="O71" s="955" t="s">
        <v>767</v>
      </c>
      <c r="P71" s="954">
        <v>0</v>
      </c>
      <c r="Q71" s="954">
        <v>0</v>
      </c>
      <c r="R71" s="954">
        <v>0</v>
      </c>
      <c r="S71" s="956">
        <v>2.06</v>
      </c>
      <c r="T71" s="956">
        <v>2.06</v>
      </c>
      <c r="U71" s="956">
        <v>2.06</v>
      </c>
      <c r="V71" s="956">
        <v>6.18</v>
      </c>
      <c r="W71" s="956">
        <v>4.32</v>
      </c>
      <c r="X71" s="954">
        <v>0</v>
      </c>
      <c r="Y71" s="956" t="s">
        <v>768</v>
      </c>
      <c r="Z71" s="956" t="s">
        <v>768</v>
      </c>
      <c r="AA71" s="956"/>
      <c r="AB71" s="1196">
        <v>1.4233685333333332</v>
      </c>
      <c r="AC71" s="1196">
        <v>1.4740351999999999</v>
      </c>
      <c r="AD71" s="1196">
        <v>1.4233685333333332</v>
      </c>
      <c r="AE71" s="1196">
        <v>1.4233685333333332</v>
      </c>
      <c r="AF71" s="957" t="s">
        <v>879</v>
      </c>
      <c r="AG71" s="957" t="s">
        <v>880</v>
      </c>
      <c r="AH71" s="957"/>
    </row>
    <row r="72" spans="1:35" ht="18.75" customHeight="1">
      <c r="A72" s="950">
        <v>65</v>
      </c>
      <c r="B72" s="950" t="s">
        <v>758</v>
      </c>
      <c r="C72" s="950" t="s">
        <v>759</v>
      </c>
      <c r="D72" s="950" t="s">
        <v>856</v>
      </c>
      <c r="E72" s="950" t="s">
        <v>883</v>
      </c>
      <c r="F72" s="951" t="s">
        <v>858</v>
      </c>
      <c r="G72" s="951" t="s">
        <v>884</v>
      </c>
      <c r="H72" s="951" t="s">
        <v>736</v>
      </c>
      <c r="I72" s="952" t="s">
        <v>860</v>
      </c>
      <c r="J72" s="952" t="s">
        <v>885</v>
      </c>
      <c r="K72" s="953" t="s">
        <v>848</v>
      </c>
      <c r="L72" s="950">
        <v>2016</v>
      </c>
      <c r="M72" s="958">
        <v>3.5477427511241526</v>
      </c>
      <c r="N72" s="955">
        <v>47983.220708954163</v>
      </c>
      <c r="O72" s="955">
        <v>13525</v>
      </c>
      <c r="P72" s="958">
        <v>7.5891127354438295</v>
      </c>
      <c r="Q72" s="958">
        <v>3.5473660611335993</v>
      </c>
      <c r="R72" s="958">
        <v>8.1899694272682635E-2</v>
      </c>
      <c r="S72" s="956" t="s">
        <v>1999</v>
      </c>
      <c r="T72" s="956" t="s">
        <v>1999</v>
      </c>
      <c r="U72" s="956" t="s">
        <v>1999</v>
      </c>
      <c r="V72" s="956"/>
      <c r="W72" s="956"/>
      <c r="X72" s="958">
        <v>0.11933547106168485</v>
      </c>
      <c r="Y72" s="956">
        <v>754.67751899409495</v>
      </c>
      <c r="Z72" s="956">
        <v>6324</v>
      </c>
      <c r="AA72" s="956"/>
      <c r="AB72" s="956" t="s">
        <v>767</v>
      </c>
      <c r="AC72" s="956" t="s">
        <v>767</v>
      </c>
      <c r="AD72" s="956" t="s">
        <v>767</v>
      </c>
      <c r="AE72" s="956" t="s">
        <v>767</v>
      </c>
      <c r="AF72" s="957" t="s">
        <v>886</v>
      </c>
      <c r="AG72" s="957" t="s">
        <v>887</v>
      </c>
      <c r="AH72" s="957"/>
    </row>
    <row r="73" spans="1:35" ht="18.75" customHeight="1">
      <c r="A73" s="950">
        <v>66</v>
      </c>
      <c r="B73" s="950" t="s">
        <v>758</v>
      </c>
      <c r="C73" s="950" t="s">
        <v>759</v>
      </c>
      <c r="D73" s="950" t="s">
        <v>856</v>
      </c>
      <c r="E73" s="950" t="s">
        <v>883</v>
      </c>
      <c r="F73" s="951" t="s">
        <v>864</v>
      </c>
      <c r="G73" s="951" t="s">
        <v>884</v>
      </c>
      <c r="H73" s="951" t="s">
        <v>736</v>
      </c>
      <c r="I73" s="952" t="s">
        <v>860</v>
      </c>
      <c r="J73" s="952" t="s">
        <v>888</v>
      </c>
      <c r="K73" s="953" t="s">
        <v>848</v>
      </c>
      <c r="L73" s="950">
        <v>2016</v>
      </c>
      <c r="M73" s="954">
        <v>26921.303517263077</v>
      </c>
      <c r="N73" s="955">
        <v>364110630.07098311</v>
      </c>
      <c r="O73" s="955">
        <v>13525</v>
      </c>
      <c r="P73" s="954">
        <v>66208.753183408335</v>
      </c>
      <c r="Q73" s="954">
        <v>26917.323284614697</v>
      </c>
      <c r="R73" s="954">
        <v>761.27707542182577</v>
      </c>
      <c r="S73" s="956" t="s">
        <v>1999</v>
      </c>
      <c r="T73" s="956" t="s">
        <v>1999</v>
      </c>
      <c r="U73" s="956" t="s">
        <v>1999</v>
      </c>
      <c r="V73" s="956"/>
      <c r="W73" s="956"/>
      <c r="X73" s="954">
        <v>2185.5275346277672</v>
      </c>
      <c r="Y73" s="956">
        <v>13821276.128985999</v>
      </c>
      <c r="Z73" s="956">
        <v>6324</v>
      </c>
      <c r="AA73" s="956"/>
      <c r="AB73" s="956" t="s">
        <v>767</v>
      </c>
      <c r="AC73" s="956" t="s">
        <v>767</v>
      </c>
      <c r="AD73" s="956" t="s">
        <v>767</v>
      </c>
      <c r="AE73" s="956" t="s">
        <v>767</v>
      </c>
      <c r="AF73" s="957" t="s">
        <v>886</v>
      </c>
      <c r="AG73" s="957" t="s">
        <v>887</v>
      </c>
      <c r="AH73" s="957"/>
    </row>
    <row r="74" spans="1:35" ht="18.75" customHeight="1">
      <c r="A74" s="950">
        <v>67</v>
      </c>
      <c r="B74" s="950" t="s">
        <v>758</v>
      </c>
      <c r="C74" s="950" t="s">
        <v>759</v>
      </c>
      <c r="D74" s="950" t="s">
        <v>856</v>
      </c>
      <c r="E74" s="950" t="s">
        <v>883</v>
      </c>
      <c r="F74" s="951" t="s">
        <v>866</v>
      </c>
      <c r="G74" s="951" t="s">
        <v>884</v>
      </c>
      <c r="H74" s="951" t="s">
        <v>736</v>
      </c>
      <c r="I74" s="952" t="s">
        <v>860</v>
      </c>
      <c r="J74" s="952" t="s">
        <v>889</v>
      </c>
      <c r="K74" s="953" t="s">
        <v>848</v>
      </c>
      <c r="L74" s="950">
        <v>2016</v>
      </c>
      <c r="M74" s="954">
        <v>-44.401914902810184</v>
      </c>
      <c r="N74" s="955">
        <v>-600535.89906050777</v>
      </c>
      <c r="O74" s="955">
        <v>13525</v>
      </c>
      <c r="P74" s="954">
        <v>-964.44774937687782</v>
      </c>
      <c r="Q74" s="954">
        <v>-44.395202118763066</v>
      </c>
      <c r="R74" s="954">
        <v>54.528459728478438</v>
      </c>
      <c r="S74" s="956" t="s">
        <v>1999</v>
      </c>
      <c r="T74" s="956" t="s">
        <v>1999</v>
      </c>
      <c r="U74" s="956" t="s">
        <v>1999</v>
      </c>
      <c r="V74" s="956"/>
      <c r="W74" s="956"/>
      <c r="X74" s="954">
        <v>68.555562551130933</v>
      </c>
      <c r="Y74" s="956">
        <v>433545.37757335202</v>
      </c>
      <c r="Z74" s="956">
        <v>6324</v>
      </c>
      <c r="AA74" s="956"/>
      <c r="AB74" s="956" t="s">
        <v>767</v>
      </c>
      <c r="AC74" s="956" t="s">
        <v>767</v>
      </c>
      <c r="AD74" s="956" t="s">
        <v>767</v>
      </c>
      <c r="AE74" s="956" t="s">
        <v>767</v>
      </c>
      <c r="AF74" s="957" t="s">
        <v>886</v>
      </c>
      <c r="AG74" s="957" t="s">
        <v>887</v>
      </c>
      <c r="AH74" s="957"/>
    </row>
    <row r="75" spans="1:35" s="970" customFormat="1" ht="41.4">
      <c r="A75" s="960">
        <v>68</v>
      </c>
      <c r="B75" s="960" t="s">
        <v>758</v>
      </c>
      <c r="C75" s="960" t="s">
        <v>759</v>
      </c>
      <c r="D75" s="960" t="s">
        <v>890</v>
      </c>
      <c r="E75" s="960" t="s">
        <v>891</v>
      </c>
      <c r="F75" s="961" t="s">
        <v>892</v>
      </c>
      <c r="G75" s="961" t="s">
        <v>893</v>
      </c>
      <c r="H75" s="961" t="s">
        <v>736</v>
      </c>
      <c r="I75" s="962" t="s">
        <v>894</v>
      </c>
      <c r="J75" s="962" t="s">
        <v>894</v>
      </c>
      <c r="K75" s="963" t="s">
        <v>848</v>
      </c>
      <c r="L75" s="960">
        <v>2016</v>
      </c>
      <c r="M75" s="964">
        <v>2.6745722060229009E-2</v>
      </c>
      <c r="N75" s="965">
        <v>21968</v>
      </c>
      <c r="O75" s="965">
        <v>821365</v>
      </c>
      <c r="P75" s="966">
        <v>3.7552926231167474E-2</v>
      </c>
      <c r="Q75" s="966">
        <v>4.1519488924159326E-2</v>
      </c>
      <c r="R75" s="966">
        <v>7.7566998391272058E-3</v>
      </c>
      <c r="S75" s="956">
        <v>0.7</v>
      </c>
      <c r="T75" s="956">
        <v>0.7</v>
      </c>
      <c r="U75" s="956">
        <v>0.7</v>
      </c>
      <c r="V75" s="956">
        <v>2.0999999999999996</v>
      </c>
      <c r="W75" s="956">
        <v>1.42</v>
      </c>
      <c r="X75" s="966">
        <v>6.4650270942856886E-3</v>
      </c>
      <c r="Y75" s="968">
        <v>6396</v>
      </c>
      <c r="Z75" s="968">
        <v>989323</v>
      </c>
      <c r="AA75" s="968"/>
      <c r="AB75" s="1197">
        <v>2.0531556144587765E-2</v>
      </c>
      <c r="AC75" s="1197">
        <v>2.1147502828925399E-2</v>
      </c>
      <c r="AD75" s="1197">
        <v>2.1781927913793159E-2</v>
      </c>
      <c r="AE75" s="1197">
        <v>2.2435385751206953E-2</v>
      </c>
      <c r="AF75" s="969" t="s">
        <v>895</v>
      </c>
      <c r="AG75" s="969" t="s">
        <v>896</v>
      </c>
      <c r="AH75" s="969"/>
      <c r="AI75" s="481"/>
    </row>
    <row r="76" spans="1:35" s="970" customFormat="1" ht="27.6">
      <c r="A76" s="960">
        <v>69</v>
      </c>
      <c r="B76" s="960" t="s">
        <v>758</v>
      </c>
      <c r="C76" s="960" t="s">
        <v>759</v>
      </c>
      <c r="D76" s="960" t="s">
        <v>890</v>
      </c>
      <c r="E76" s="960" t="s">
        <v>897</v>
      </c>
      <c r="F76" s="961" t="s">
        <v>892</v>
      </c>
      <c r="G76" s="961" t="s">
        <v>898</v>
      </c>
      <c r="H76" s="961" t="s">
        <v>736</v>
      </c>
      <c r="I76" s="962" t="s">
        <v>899</v>
      </c>
      <c r="J76" s="962" t="s">
        <v>899</v>
      </c>
      <c r="K76" s="963" t="s">
        <v>848</v>
      </c>
      <c r="L76" s="960">
        <v>2016</v>
      </c>
      <c r="M76" s="964">
        <v>1.6742897906088707E-2</v>
      </c>
      <c r="N76" s="965">
        <v>399</v>
      </c>
      <c r="O76" s="965">
        <v>23831</v>
      </c>
      <c r="P76" s="966">
        <v>1.8132975151108125E-2</v>
      </c>
      <c r="Q76" s="966">
        <v>4.1752339389870337E-2</v>
      </c>
      <c r="R76" s="966">
        <v>1.3302034428794992E-3</v>
      </c>
      <c r="S76" s="956">
        <v>8.1084387646647351E-3</v>
      </c>
      <c r="T76" s="956">
        <v>8.1084387646647351E-3</v>
      </c>
      <c r="U76" s="956">
        <v>8.1084387646647351E-3</v>
      </c>
      <c r="V76" s="956">
        <v>2.4325316293994204E-2</v>
      </c>
      <c r="W76" s="956">
        <v>1.6757342193826446E-2</v>
      </c>
      <c r="X76" s="966">
        <v>0</v>
      </c>
      <c r="Y76" s="968">
        <v>0</v>
      </c>
      <c r="Z76" s="968">
        <v>25819</v>
      </c>
      <c r="AA76" s="968"/>
      <c r="AB76" s="1197">
        <v>3.9336032998241607E-2</v>
      </c>
      <c r="AC76" s="1197">
        <v>4.0516113988188857E-2</v>
      </c>
      <c r="AD76" s="1197">
        <v>4.1731597407834525E-2</v>
      </c>
      <c r="AE76" s="1197">
        <v>4.298354533006956E-2</v>
      </c>
      <c r="AF76" s="969" t="s">
        <v>900</v>
      </c>
      <c r="AG76" s="969" t="s">
        <v>901</v>
      </c>
      <c r="AH76" s="969"/>
      <c r="AI76" s="481"/>
    </row>
    <row r="77" spans="1:35" s="970" customFormat="1" ht="51">
      <c r="A77" s="960">
        <v>70</v>
      </c>
      <c r="B77" s="960" t="s">
        <v>758</v>
      </c>
      <c r="C77" s="960" t="s">
        <v>759</v>
      </c>
      <c r="D77" s="960" t="s">
        <v>890</v>
      </c>
      <c r="E77" s="960" t="s">
        <v>902</v>
      </c>
      <c r="F77" s="961" t="s">
        <v>892</v>
      </c>
      <c r="G77" s="961" t="s">
        <v>903</v>
      </c>
      <c r="H77" s="961" t="s">
        <v>736</v>
      </c>
      <c r="I77" s="962" t="s">
        <v>904</v>
      </c>
      <c r="J77" s="962" t="s">
        <v>904</v>
      </c>
      <c r="K77" s="963" t="s">
        <v>848</v>
      </c>
      <c r="L77" s="960">
        <v>2016</v>
      </c>
      <c r="M77" s="964">
        <v>1.8295677799607071E-2</v>
      </c>
      <c r="N77" s="965">
        <v>298</v>
      </c>
      <c r="O77" s="965">
        <v>16288</v>
      </c>
      <c r="P77" s="966">
        <v>2.6755852842809364E-2</v>
      </c>
      <c r="Q77" s="966">
        <v>5.9709586069771649E-2</v>
      </c>
      <c r="R77" s="966">
        <v>4.2153438516198964E-4</v>
      </c>
      <c r="S77" s="956">
        <v>8.1084387646647351E-3</v>
      </c>
      <c r="T77" s="956">
        <v>8.1084387646647351E-3</v>
      </c>
      <c r="U77" s="956">
        <v>8.1084387646647351E-3</v>
      </c>
      <c r="V77" s="956">
        <v>2.4325316293994204E-2</v>
      </c>
      <c r="W77" s="956">
        <v>1.6757342193826446E-2</v>
      </c>
      <c r="X77" s="966">
        <v>0</v>
      </c>
      <c r="Y77" s="968">
        <v>0</v>
      </c>
      <c r="Z77" s="968">
        <v>17611</v>
      </c>
      <c r="AA77" s="968"/>
      <c r="AB77" s="1197">
        <v>0.23067787995720859</v>
      </c>
      <c r="AC77" s="1197">
        <v>0.23759821635592485</v>
      </c>
      <c r="AD77" s="1197">
        <v>0.24472616284660262</v>
      </c>
      <c r="AE77" s="1197">
        <v>0.2520679477320007</v>
      </c>
      <c r="AF77" s="969" t="s">
        <v>905</v>
      </c>
      <c r="AG77" s="969" t="s">
        <v>906</v>
      </c>
      <c r="AH77" s="969" t="s">
        <v>1894</v>
      </c>
      <c r="AI77" s="481"/>
    </row>
    <row r="78" spans="1:35" ht="18.75" customHeight="1">
      <c r="A78" s="950">
        <v>71</v>
      </c>
      <c r="B78" s="950" t="s">
        <v>758</v>
      </c>
      <c r="C78" s="950" t="s">
        <v>759</v>
      </c>
      <c r="D78" s="950" t="s">
        <v>907</v>
      </c>
      <c r="E78" s="950" t="s">
        <v>830</v>
      </c>
      <c r="F78" s="951" t="s">
        <v>831</v>
      </c>
      <c r="G78" s="951" t="s">
        <v>832</v>
      </c>
      <c r="H78" s="951" t="s">
        <v>736</v>
      </c>
      <c r="I78" s="952" t="s">
        <v>833</v>
      </c>
      <c r="J78" s="952" t="s">
        <v>831</v>
      </c>
      <c r="K78" s="953" t="s">
        <v>848</v>
      </c>
      <c r="L78" s="950">
        <v>2016</v>
      </c>
      <c r="M78" s="954">
        <v>254.14889648737142</v>
      </c>
      <c r="N78" s="955">
        <v>24856865.894483704</v>
      </c>
      <c r="O78" s="955">
        <v>97804.343194222107</v>
      </c>
      <c r="P78" s="954">
        <v>185.09887405791844</v>
      </c>
      <c r="Q78" s="954">
        <v>119.32561930251238</v>
      </c>
      <c r="R78" s="954">
        <v>962.76142935991925</v>
      </c>
      <c r="S78" s="956">
        <v>233.49104225851681</v>
      </c>
      <c r="T78" s="956">
        <v>233.49104225851681</v>
      </c>
      <c r="U78" s="956">
        <v>233.49104225851681</v>
      </c>
      <c r="V78" s="956">
        <v>700.47312677555044</v>
      </c>
      <c r="W78" s="956">
        <v>464.64717409444847</v>
      </c>
      <c r="X78" s="954">
        <v>791.68698077758927</v>
      </c>
      <c r="Y78" s="956">
        <v>4906988.3064535465</v>
      </c>
      <c r="Z78" s="956">
        <v>6198.1419747915243</v>
      </c>
      <c r="AA78" s="956"/>
      <c r="AB78" s="956">
        <v>137.20434257768378</v>
      </c>
      <c r="AC78" s="956">
        <v>131.48743307547286</v>
      </c>
      <c r="AD78" s="956">
        <v>142.18828178015946</v>
      </c>
      <c r="AE78" s="956">
        <v>148.70172436149767</v>
      </c>
      <c r="AF78" s="957" t="s">
        <v>908</v>
      </c>
      <c r="AG78" s="957" t="s">
        <v>909</v>
      </c>
      <c r="AH78" s="957"/>
    </row>
    <row r="79" spans="1:35" ht="18.75" customHeight="1">
      <c r="A79" s="950">
        <v>72</v>
      </c>
      <c r="B79" s="950" t="s">
        <v>758</v>
      </c>
      <c r="C79" s="950" t="s">
        <v>759</v>
      </c>
      <c r="D79" s="950" t="s">
        <v>907</v>
      </c>
      <c r="E79" s="950" t="s">
        <v>830</v>
      </c>
      <c r="F79" s="951" t="s">
        <v>836</v>
      </c>
      <c r="G79" s="951" t="s">
        <v>832</v>
      </c>
      <c r="H79" s="951" t="s">
        <v>736</v>
      </c>
      <c r="I79" s="952" t="s">
        <v>833</v>
      </c>
      <c r="J79" s="952" t="s">
        <v>836</v>
      </c>
      <c r="K79" s="953" t="s">
        <v>848</v>
      </c>
      <c r="L79" s="950">
        <v>2016</v>
      </c>
      <c r="M79" s="958">
        <v>5.8585796986478963E-2</v>
      </c>
      <c r="N79" s="955">
        <v>24856865.894483704</v>
      </c>
      <c r="O79" s="955">
        <v>424281432.92512399</v>
      </c>
      <c r="P79" s="958">
        <v>2.2660190848293814E-2</v>
      </c>
      <c r="Q79" s="958">
        <v>1.6505784312419156E-2</v>
      </c>
      <c r="R79" s="958">
        <v>0.19222505797688974</v>
      </c>
      <c r="S79" s="956">
        <v>5.1659215319599487E-2</v>
      </c>
      <c r="T79" s="956">
        <v>5.1659215319599487E-2</v>
      </c>
      <c r="U79" s="956">
        <v>5.1659215319599487E-2</v>
      </c>
      <c r="V79" s="956">
        <v>0.15497764595879845</v>
      </c>
      <c r="W79" s="956">
        <v>0.10280183848600298</v>
      </c>
      <c r="X79" s="958">
        <v>0.10603370681034921</v>
      </c>
      <c r="Y79" s="956">
        <v>4906988.3064535465</v>
      </c>
      <c r="Z79" s="956">
        <v>46277626.747786298</v>
      </c>
      <c r="AA79" s="956"/>
      <c r="AB79" s="1196">
        <v>2.8104671292637853E-2</v>
      </c>
      <c r="AC79" s="1196">
        <v>2.659091644170105E-2</v>
      </c>
      <c r="AD79" s="1196">
        <v>2.9060680753699424E-2</v>
      </c>
      <c r="AE79" s="1196">
        <v>3.0560202561186491E-2</v>
      </c>
      <c r="AF79" s="957" t="s">
        <v>910</v>
      </c>
      <c r="AG79" s="957" t="s">
        <v>909</v>
      </c>
      <c r="AH79" s="957"/>
    </row>
    <row r="80" spans="1:35" ht="18.75" customHeight="1">
      <c r="A80" s="950">
        <v>73</v>
      </c>
      <c r="B80" s="950" t="s">
        <v>758</v>
      </c>
      <c r="C80" s="950" t="s">
        <v>759</v>
      </c>
      <c r="D80" s="950" t="s">
        <v>907</v>
      </c>
      <c r="E80" s="950" t="s">
        <v>830</v>
      </c>
      <c r="F80" s="951" t="s">
        <v>838</v>
      </c>
      <c r="G80" s="951" t="s">
        <v>832</v>
      </c>
      <c r="H80" s="951" t="s">
        <v>736</v>
      </c>
      <c r="I80" s="952" t="s">
        <v>833</v>
      </c>
      <c r="J80" s="952" t="s">
        <v>838</v>
      </c>
      <c r="K80" s="953" t="s">
        <v>848</v>
      </c>
      <c r="L80" s="950">
        <v>2016</v>
      </c>
      <c r="M80" s="958">
        <v>0.90336078837294476</v>
      </c>
      <c r="N80" s="955">
        <v>407456.89151629503</v>
      </c>
      <c r="O80" s="955">
        <v>451045.580858309</v>
      </c>
      <c r="P80" s="958">
        <v>0.19256602471479006</v>
      </c>
      <c r="Q80" s="958">
        <v>0.15518995573662073</v>
      </c>
      <c r="R80" s="958">
        <v>2.2174402850636699</v>
      </c>
      <c r="S80" s="956">
        <v>0.13266795330321654</v>
      </c>
      <c r="T80" s="956">
        <v>0.13266795330321654</v>
      </c>
      <c r="U80" s="956">
        <v>0.13266795330321654</v>
      </c>
      <c r="V80" s="956">
        <v>0.39800385990964959</v>
      </c>
      <c r="W80" s="956">
        <v>0.26400922707340091</v>
      </c>
      <c r="X80" s="958">
        <v>1.0162588104301145</v>
      </c>
      <c r="Y80" s="956">
        <v>1255969.6659966127</v>
      </c>
      <c r="Z80" s="956">
        <v>1235875.7957188531</v>
      </c>
      <c r="AA80" s="956"/>
      <c r="AB80" s="1196">
        <v>0.66191702769160277</v>
      </c>
      <c r="AC80" s="1196">
        <v>0.59311048820798706</v>
      </c>
      <c r="AD80" s="1196">
        <v>0.62904910440325268</v>
      </c>
      <c r="AE80" s="1196">
        <v>0.63632995653081859</v>
      </c>
      <c r="AF80" s="957" t="s">
        <v>911</v>
      </c>
      <c r="AG80" s="957" t="s">
        <v>909</v>
      </c>
      <c r="AH80" s="957"/>
    </row>
    <row r="81" spans="1:34" ht="18.75" customHeight="1">
      <c r="A81" s="950">
        <v>74</v>
      </c>
      <c r="B81" s="950" t="s">
        <v>758</v>
      </c>
      <c r="C81" s="950" t="s">
        <v>759</v>
      </c>
      <c r="D81" s="950" t="s">
        <v>907</v>
      </c>
      <c r="E81" s="950" t="s">
        <v>830</v>
      </c>
      <c r="F81" s="951" t="s">
        <v>840</v>
      </c>
      <c r="G81" s="951" t="s">
        <v>832</v>
      </c>
      <c r="H81" s="951" t="s">
        <v>736</v>
      </c>
      <c r="I81" s="952" t="s">
        <v>833</v>
      </c>
      <c r="J81" s="952" t="s">
        <v>840</v>
      </c>
      <c r="K81" s="953" t="s">
        <v>848</v>
      </c>
      <c r="L81" s="950">
        <v>2016</v>
      </c>
      <c r="M81" s="954">
        <v>384.07231652920501</v>
      </c>
      <c r="N81" s="955">
        <v>37563940.657222301</v>
      </c>
      <c r="O81" s="955">
        <v>97804.343194222107</v>
      </c>
      <c r="P81" s="954">
        <v>413.22048092535744</v>
      </c>
      <c r="Q81" s="954">
        <v>276.57103073558193</v>
      </c>
      <c r="R81" s="954">
        <v>1078.0793842289152</v>
      </c>
      <c r="S81" s="956">
        <v>357.02014108757282</v>
      </c>
      <c r="T81" s="956">
        <v>357.02014108757282</v>
      </c>
      <c r="U81" s="956">
        <v>357.02014108757282</v>
      </c>
      <c r="V81" s="956">
        <v>1071.0604232627184</v>
      </c>
      <c r="W81" s="956">
        <v>710.47008076426994</v>
      </c>
      <c r="X81" s="954">
        <v>839.00673256190248</v>
      </c>
      <c r="Y81" s="956">
        <v>5200282.8462246144</v>
      </c>
      <c r="Z81" s="956">
        <v>6198.1419747915243</v>
      </c>
      <c r="AA81" s="956"/>
      <c r="AB81" s="956">
        <v>161.77039432192072</v>
      </c>
      <c r="AC81" s="956">
        <v>155.05040710528166</v>
      </c>
      <c r="AD81" s="956">
        <v>157.77312302335312</v>
      </c>
      <c r="AE81" s="956">
        <v>163.7140243575025</v>
      </c>
      <c r="AF81" s="957" t="s">
        <v>912</v>
      </c>
      <c r="AG81" s="957" t="s">
        <v>909</v>
      </c>
      <c r="AH81" s="957"/>
    </row>
    <row r="82" spans="1:34" ht="18.75" customHeight="1">
      <c r="A82" s="950">
        <v>75</v>
      </c>
      <c r="B82" s="950" t="s">
        <v>758</v>
      </c>
      <c r="C82" s="950" t="s">
        <v>759</v>
      </c>
      <c r="D82" s="950" t="s">
        <v>907</v>
      </c>
      <c r="E82" s="950" t="s">
        <v>830</v>
      </c>
      <c r="F82" s="951" t="s">
        <v>842</v>
      </c>
      <c r="G82" s="951" t="s">
        <v>832</v>
      </c>
      <c r="H82" s="951" t="s">
        <v>736</v>
      </c>
      <c r="I82" s="952" t="s">
        <v>833</v>
      </c>
      <c r="J82" s="952" t="s">
        <v>842</v>
      </c>
      <c r="K82" s="953" t="s">
        <v>848</v>
      </c>
      <c r="L82" s="950">
        <v>2016</v>
      </c>
      <c r="M82" s="958">
        <v>8.8535433658374227E-2</v>
      </c>
      <c r="N82" s="955">
        <v>37563940.657222301</v>
      </c>
      <c r="O82" s="955">
        <v>424281432.92512399</v>
      </c>
      <c r="P82" s="958">
        <v>5.0587314525005783E-2</v>
      </c>
      <c r="Q82" s="958">
        <v>3.8256845487738847E-2</v>
      </c>
      <c r="R82" s="958">
        <v>0.21524945414033653</v>
      </c>
      <c r="S82" s="956">
        <v>7.8989669854043293E-2</v>
      </c>
      <c r="T82" s="956">
        <v>7.8989669854043293E-2</v>
      </c>
      <c r="U82" s="956">
        <v>7.8989669854043293E-2</v>
      </c>
      <c r="V82" s="956">
        <v>0.23696900956212988</v>
      </c>
      <c r="W82" s="956">
        <v>0.15718944300954615</v>
      </c>
      <c r="X82" s="958">
        <v>0.11237142463173895</v>
      </c>
      <c r="Y82" s="956">
        <v>5200282.8462246144</v>
      </c>
      <c r="Z82" s="956">
        <v>46277626.747786298</v>
      </c>
      <c r="AA82" s="956"/>
      <c r="AB82" s="1196">
        <v>3.3136733662229412E-2</v>
      </c>
      <c r="AC82" s="1196">
        <v>3.1356094823310914E-2</v>
      </c>
      <c r="AD82" s="1196">
        <v>3.224593688237104E-2</v>
      </c>
      <c r="AE82" s="1196">
        <v>3.3645431940718798E-2</v>
      </c>
      <c r="AF82" s="957" t="s">
        <v>913</v>
      </c>
      <c r="AG82" s="957" t="s">
        <v>909</v>
      </c>
      <c r="AH82" s="957"/>
    </row>
    <row r="83" spans="1:34" ht="18.75" customHeight="1">
      <c r="A83" s="950">
        <v>76</v>
      </c>
      <c r="B83" s="950" t="s">
        <v>758</v>
      </c>
      <c r="C83" s="950" t="s">
        <v>759</v>
      </c>
      <c r="D83" s="950" t="s">
        <v>907</v>
      </c>
      <c r="E83" s="950" t="s">
        <v>830</v>
      </c>
      <c r="F83" s="951" t="s">
        <v>844</v>
      </c>
      <c r="G83" s="951" t="s">
        <v>832</v>
      </c>
      <c r="H83" s="951" t="s">
        <v>736</v>
      </c>
      <c r="I83" s="952" t="s">
        <v>833</v>
      </c>
      <c r="J83" s="952" t="s">
        <v>844</v>
      </c>
      <c r="K83" s="953" t="s">
        <v>848</v>
      </c>
      <c r="L83" s="950">
        <v>2016</v>
      </c>
      <c r="M83" s="958">
        <v>1.3651677243040317</v>
      </c>
      <c r="N83" s="955">
        <v>615752.86917772784</v>
      </c>
      <c r="O83" s="955">
        <v>451045.580858309</v>
      </c>
      <c r="P83" s="958">
        <v>0.42989038019556641</v>
      </c>
      <c r="Q83" s="958">
        <v>0.35969682176192008</v>
      </c>
      <c r="R83" s="958">
        <v>2.4830415762243181</v>
      </c>
      <c r="S83" s="956">
        <v>0.20285631066596607</v>
      </c>
      <c r="T83" s="956">
        <v>0.20285631066596607</v>
      </c>
      <c r="U83" s="956">
        <v>0.20285631066596607</v>
      </c>
      <c r="V83" s="956">
        <v>0.60856893199789819</v>
      </c>
      <c r="W83" s="956">
        <v>0.40368405822527248</v>
      </c>
      <c r="X83" s="958">
        <v>1.0770013966110084</v>
      </c>
      <c r="Y83" s="956">
        <v>1331039.9580269461</v>
      </c>
      <c r="Z83" s="956">
        <v>1235875.7957188531</v>
      </c>
      <c r="AA83" s="956"/>
      <c r="AB83" s="1196">
        <v>0.78043141030640073</v>
      </c>
      <c r="AC83" s="1196">
        <v>0.69939780938818086</v>
      </c>
      <c r="AD83" s="1196">
        <v>0.6979973349012869</v>
      </c>
      <c r="AE83" s="1196">
        <v>0.70057114973085366</v>
      </c>
      <c r="AF83" s="957" t="s">
        <v>914</v>
      </c>
      <c r="AG83" s="957" t="s">
        <v>909</v>
      </c>
      <c r="AH83" s="957"/>
    </row>
    <row r="84" spans="1:34" ht="18.75" customHeight="1">
      <c r="A84" s="950">
        <v>77</v>
      </c>
      <c r="B84" s="950" t="s">
        <v>758</v>
      </c>
      <c r="C84" s="950" t="s">
        <v>759</v>
      </c>
      <c r="D84" s="950" t="s">
        <v>915</v>
      </c>
      <c r="E84" s="950" t="s">
        <v>916</v>
      </c>
      <c r="F84" s="951" t="s">
        <v>917</v>
      </c>
      <c r="G84" s="951" t="s">
        <v>918</v>
      </c>
      <c r="H84" s="951" t="s">
        <v>919</v>
      </c>
      <c r="I84" s="952" t="s">
        <v>920</v>
      </c>
      <c r="J84" s="952" t="s">
        <v>921</v>
      </c>
      <c r="K84" s="953" t="s">
        <v>848</v>
      </c>
      <c r="L84" s="950" t="s">
        <v>922</v>
      </c>
      <c r="M84" s="954">
        <v>0</v>
      </c>
      <c r="N84" s="955" t="s">
        <v>767</v>
      </c>
      <c r="O84" s="955" t="s">
        <v>767</v>
      </c>
      <c r="P84" s="954">
        <v>19533.959284520995</v>
      </c>
      <c r="Q84" s="954">
        <v>18683.521073355674</v>
      </c>
      <c r="R84" s="954">
        <v>36845.376452039825</v>
      </c>
      <c r="S84" s="956" t="s">
        <v>922</v>
      </c>
      <c r="T84" s="956" t="s">
        <v>922</v>
      </c>
      <c r="U84" s="956" t="s">
        <v>922</v>
      </c>
      <c r="V84" s="956"/>
      <c r="W84" s="956"/>
      <c r="X84" s="954">
        <v>37390.980254976144</v>
      </c>
      <c r="Y84" s="956" t="s">
        <v>768</v>
      </c>
      <c r="Z84" s="956" t="s">
        <v>768</v>
      </c>
      <c r="AA84" s="956"/>
      <c r="AB84" s="956">
        <v>37390.980254976144</v>
      </c>
      <c r="AC84" s="956">
        <v>37390.980254976144</v>
      </c>
      <c r="AD84" s="956">
        <v>37390.980254976144</v>
      </c>
      <c r="AE84" s="956">
        <v>37390.980254976144</v>
      </c>
      <c r="AF84" s="957" t="s">
        <v>1895</v>
      </c>
      <c r="AG84" s="957" t="s">
        <v>923</v>
      </c>
      <c r="AH84" s="957"/>
    </row>
    <row r="85" spans="1:34" ht="18.75" customHeight="1">
      <c r="A85" s="950">
        <v>78</v>
      </c>
      <c r="B85" s="950" t="s">
        <v>758</v>
      </c>
      <c r="C85" s="950" t="s">
        <v>759</v>
      </c>
      <c r="D85" s="950" t="s">
        <v>924</v>
      </c>
      <c r="E85" s="950" t="s">
        <v>925</v>
      </c>
      <c r="F85" s="951" t="s">
        <v>773</v>
      </c>
      <c r="G85" s="951" t="s">
        <v>774</v>
      </c>
      <c r="H85" s="951" t="s">
        <v>736</v>
      </c>
      <c r="I85" s="952" t="s">
        <v>926</v>
      </c>
      <c r="J85" s="952" t="s">
        <v>927</v>
      </c>
      <c r="K85" s="953" t="s">
        <v>928</v>
      </c>
      <c r="L85" s="950">
        <v>2016</v>
      </c>
      <c r="M85" s="954">
        <v>929.27079517745756</v>
      </c>
      <c r="N85" s="955" t="s">
        <v>767</v>
      </c>
      <c r="O85" s="955" t="s">
        <v>767</v>
      </c>
      <c r="P85" s="954">
        <v>491.41787051347353</v>
      </c>
      <c r="Q85" s="954">
        <v>219.03197422503709</v>
      </c>
      <c r="R85" s="954">
        <v>472.46451493200942</v>
      </c>
      <c r="S85" s="956">
        <v>2045.6073286677167</v>
      </c>
      <c r="T85" s="956">
        <v>2045.6073286677167</v>
      </c>
      <c r="U85" s="956">
        <v>2045.6073286677167</v>
      </c>
      <c r="V85" s="956">
        <v>6136.8219860031504</v>
      </c>
      <c r="W85" s="956">
        <v>4278.0271282258254</v>
      </c>
      <c r="X85" s="954">
        <v>2846.1503726502024</v>
      </c>
      <c r="Y85" s="956" t="s">
        <v>768</v>
      </c>
      <c r="Z85" s="956" t="s">
        <v>768</v>
      </c>
      <c r="AA85" s="956"/>
      <c r="AB85" s="956">
        <v>4238.2258237923897</v>
      </c>
      <c r="AC85" s="956">
        <v>4121.9339768291866</v>
      </c>
      <c r="AD85" s="956">
        <v>4229.36292392004</v>
      </c>
      <c r="AE85" s="956">
        <v>4321.7240333684649</v>
      </c>
      <c r="AF85" s="957" t="s">
        <v>849</v>
      </c>
      <c r="AG85" s="957" t="s">
        <v>1896</v>
      </c>
      <c r="AH85" s="971"/>
    </row>
    <row r="86" spans="1:34" ht="18.75" customHeight="1">
      <c r="A86" s="950">
        <v>79</v>
      </c>
      <c r="B86" s="950" t="s">
        <v>758</v>
      </c>
      <c r="C86" s="950" t="s">
        <v>759</v>
      </c>
      <c r="D86" s="950" t="s">
        <v>924</v>
      </c>
      <c r="E86" s="950" t="s">
        <v>925</v>
      </c>
      <c r="F86" s="951" t="s">
        <v>778</v>
      </c>
      <c r="G86" s="951" t="s">
        <v>774</v>
      </c>
      <c r="H86" s="951" t="s">
        <v>736</v>
      </c>
      <c r="I86" s="952" t="s">
        <v>926</v>
      </c>
      <c r="J86" s="952" t="s">
        <v>929</v>
      </c>
      <c r="K86" s="953" t="s">
        <v>928</v>
      </c>
      <c r="L86" s="950">
        <v>2016</v>
      </c>
      <c r="M86" s="954">
        <v>740.14404512616363</v>
      </c>
      <c r="N86" s="955" t="s">
        <v>767</v>
      </c>
      <c r="O86" s="955" t="s">
        <v>767</v>
      </c>
      <c r="P86" s="954">
        <v>318.91910754790689</v>
      </c>
      <c r="Q86" s="954">
        <v>142.14357720803355</v>
      </c>
      <c r="R86" s="954">
        <v>375.30491883338573</v>
      </c>
      <c r="S86" s="956">
        <v>1879.2156065807903</v>
      </c>
      <c r="T86" s="956">
        <v>1879.2156065807903</v>
      </c>
      <c r="U86" s="956">
        <v>1879.2156065807903</v>
      </c>
      <c r="V86" s="956">
        <v>5637.646819742371</v>
      </c>
      <c r="W86" s="956">
        <v>3939.3452955908119</v>
      </c>
      <c r="X86" s="954">
        <v>2834.2529214697938</v>
      </c>
      <c r="Y86" s="956" t="s">
        <v>768</v>
      </c>
      <c r="Z86" s="956" t="s">
        <v>768</v>
      </c>
      <c r="AA86" s="956"/>
      <c r="AB86" s="956">
        <v>3842.5758595311272</v>
      </c>
      <c r="AC86" s="956">
        <v>3736.6851371626813</v>
      </c>
      <c r="AD86" s="956">
        <v>3809.634831869279</v>
      </c>
      <c r="AE86" s="956">
        <v>3873.4515149824629</v>
      </c>
      <c r="AF86" s="957" t="s">
        <v>849</v>
      </c>
      <c r="AG86" s="957" t="s">
        <v>1896</v>
      </c>
      <c r="AH86" s="957"/>
    </row>
    <row r="87" spans="1:34" ht="18.75" customHeight="1">
      <c r="A87" s="950">
        <v>80</v>
      </c>
      <c r="B87" s="950" t="s">
        <v>758</v>
      </c>
      <c r="C87" s="950" t="s">
        <v>759</v>
      </c>
      <c r="D87" s="950" t="s">
        <v>924</v>
      </c>
      <c r="E87" s="950" t="s">
        <v>925</v>
      </c>
      <c r="F87" s="951" t="s">
        <v>779</v>
      </c>
      <c r="G87" s="951" t="s">
        <v>774</v>
      </c>
      <c r="H87" s="951" t="s">
        <v>736</v>
      </c>
      <c r="I87" s="952" t="s">
        <v>926</v>
      </c>
      <c r="J87" s="952" t="s">
        <v>930</v>
      </c>
      <c r="K87" s="953" t="s">
        <v>928</v>
      </c>
      <c r="L87" s="950">
        <v>2016</v>
      </c>
      <c r="M87" s="954">
        <v>3515134.8480861313</v>
      </c>
      <c r="N87" s="955" t="s">
        <v>767</v>
      </c>
      <c r="O87" s="955" t="s">
        <v>767</v>
      </c>
      <c r="P87" s="954">
        <v>1927660.3566466852</v>
      </c>
      <c r="Q87" s="954">
        <v>1278348.796947879</v>
      </c>
      <c r="R87" s="954">
        <v>2351367.3470587926</v>
      </c>
      <c r="S87" s="956">
        <v>4163975.6682137055</v>
      </c>
      <c r="T87" s="956">
        <v>4163975.6682137055</v>
      </c>
      <c r="U87" s="956">
        <v>4163975.6682137055</v>
      </c>
      <c r="V87" s="956">
        <v>12491927.004641116</v>
      </c>
      <c r="W87" s="956">
        <v>8605499.4289531801</v>
      </c>
      <c r="X87" s="954">
        <v>15494532.942354519</v>
      </c>
      <c r="Y87" s="956" t="s">
        <v>768</v>
      </c>
      <c r="Z87" s="956" t="s">
        <v>768</v>
      </c>
      <c r="AA87" s="956"/>
      <c r="AB87" s="956">
        <v>20095983.695516996</v>
      </c>
      <c r="AC87" s="956">
        <v>19799553.099052675</v>
      </c>
      <c r="AD87" s="956">
        <v>20139031.393953968</v>
      </c>
      <c r="AE87" s="956">
        <v>20443903.302073326</v>
      </c>
      <c r="AF87" s="957" t="s">
        <v>849</v>
      </c>
      <c r="AG87" s="957" t="s">
        <v>1896</v>
      </c>
      <c r="AH87" s="957"/>
    </row>
    <row r="88" spans="1:34" ht="18.75" customHeight="1">
      <c r="A88" s="950">
        <v>81</v>
      </c>
      <c r="B88" s="950" t="s">
        <v>758</v>
      </c>
      <c r="C88" s="950" t="s">
        <v>759</v>
      </c>
      <c r="D88" s="950" t="s">
        <v>924</v>
      </c>
      <c r="E88" s="950" t="s">
        <v>925</v>
      </c>
      <c r="F88" s="951" t="s">
        <v>780</v>
      </c>
      <c r="G88" s="951" t="s">
        <v>774</v>
      </c>
      <c r="H88" s="951" t="s">
        <v>736</v>
      </c>
      <c r="I88" s="952" t="s">
        <v>926</v>
      </c>
      <c r="J88" s="952" t="s">
        <v>931</v>
      </c>
      <c r="K88" s="953" t="s">
        <v>928</v>
      </c>
      <c r="L88" s="950">
        <v>2016</v>
      </c>
      <c r="M88" s="954">
        <v>2625359.8568609315</v>
      </c>
      <c r="N88" s="955" t="s">
        <v>767</v>
      </c>
      <c r="O88" s="955" t="s">
        <v>767</v>
      </c>
      <c r="P88" s="954">
        <v>1313895.7263670263</v>
      </c>
      <c r="Q88" s="954">
        <v>825918.07880019047</v>
      </c>
      <c r="R88" s="954">
        <v>1668325.764766549</v>
      </c>
      <c r="S88" s="956">
        <v>3152613.0685632708</v>
      </c>
      <c r="T88" s="956">
        <v>3152613.0685632708</v>
      </c>
      <c r="U88" s="956">
        <v>3152613.0685632708</v>
      </c>
      <c r="V88" s="956">
        <v>9457839.2056898121</v>
      </c>
      <c r="W88" s="956">
        <v>6519380.6454094453</v>
      </c>
      <c r="X88" s="954">
        <v>15890094.776891826</v>
      </c>
      <c r="Y88" s="956" t="s">
        <v>768</v>
      </c>
      <c r="Z88" s="956" t="s">
        <v>768</v>
      </c>
      <c r="AA88" s="956"/>
      <c r="AB88" s="956">
        <v>18270382.078567553</v>
      </c>
      <c r="AC88" s="956">
        <v>17995887.890619796</v>
      </c>
      <c r="AD88" s="956">
        <v>18154203.698921781</v>
      </c>
      <c r="AE88" s="956">
        <v>18356662.911129724</v>
      </c>
      <c r="AF88" s="957" t="s">
        <v>849</v>
      </c>
      <c r="AG88" s="957" t="s">
        <v>1896</v>
      </c>
      <c r="AH88" s="957"/>
    </row>
    <row r="89" spans="1:34" ht="18.75" customHeight="1">
      <c r="A89" s="950">
        <v>82</v>
      </c>
      <c r="B89" s="950" t="s">
        <v>758</v>
      </c>
      <c r="C89" s="950" t="s">
        <v>759</v>
      </c>
      <c r="D89" s="950" t="s">
        <v>924</v>
      </c>
      <c r="E89" s="950" t="s">
        <v>925</v>
      </c>
      <c r="F89" s="951" t="s">
        <v>781</v>
      </c>
      <c r="G89" s="951" t="s">
        <v>774</v>
      </c>
      <c r="H89" s="951" t="s">
        <v>736</v>
      </c>
      <c r="I89" s="952" t="s">
        <v>926</v>
      </c>
      <c r="J89" s="952" t="s">
        <v>932</v>
      </c>
      <c r="K89" s="953" t="s">
        <v>928</v>
      </c>
      <c r="L89" s="950">
        <v>2016</v>
      </c>
      <c r="M89" s="954">
        <v>40721.875985925755</v>
      </c>
      <c r="N89" s="955" t="s">
        <v>767</v>
      </c>
      <c r="O89" s="955" t="s">
        <v>767</v>
      </c>
      <c r="P89" s="954">
        <v>36224.955523545803</v>
      </c>
      <c r="Q89" s="954">
        <v>10484.676605899693</v>
      </c>
      <c r="R89" s="954">
        <v>24608.467718135285</v>
      </c>
      <c r="S89" s="956">
        <v>50326.729533214566</v>
      </c>
      <c r="T89" s="956">
        <v>50326.729533214566</v>
      </c>
      <c r="U89" s="956">
        <v>50326.729533214566</v>
      </c>
      <c r="V89" s="956">
        <v>150980.1885996437</v>
      </c>
      <c r="W89" s="956">
        <v>108814.75295155354</v>
      </c>
      <c r="X89" s="954">
        <v>374173.23724446661</v>
      </c>
      <c r="Y89" s="956" t="s">
        <v>768</v>
      </c>
      <c r="Z89" s="956" t="s">
        <v>768</v>
      </c>
      <c r="AA89" s="956"/>
      <c r="AB89" s="956">
        <v>684911.32008498046</v>
      </c>
      <c r="AC89" s="956">
        <v>754590.12802157062</v>
      </c>
      <c r="AD89" s="956">
        <v>653329.34960935335</v>
      </c>
      <c r="AE89" s="956">
        <v>652528.83640393056</v>
      </c>
      <c r="AF89" s="957" t="s">
        <v>849</v>
      </c>
      <c r="AG89" s="957" t="s">
        <v>1896</v>
      </c>
      <c r="AH89" s="957"/>
    </row>
    <row r="90" spans="1:34" ht="18.75" customHeight="1">
      <c r="A90" s="950">
        <v>83</v>
      </c>
      <c r="B90" s="950" t="s">
        <v>758</v>
      </c>
      <c r="C90" s="950" t="s">
        <v>759</v>
      </c>
      <c r="D90" s="950" t="s">
        <v>924</v>
      </c>
      <c r="E90" s="950" t="s">
        <v>925</v>
      </c>
      <c r="F90" s="951" t="s">
        <v>782</v>
      </c>
      <c r="G90" s="951" t="s">
        <v>774</v>
      </c>
      <c r="H90" s="951" t="s">
        <v>736</v>
      </c>
      <c r="I90" s="952" t="s">
        <v>926</v>
      </c>
      <c r="J90" s="952" t="s">
        <v>933</v>
      </c>
      <c r="K90" s="953" t="s">
        <v>928</v>
      </c>
      <c r="L90" s="950">
        <v>2016</v>
      </c>
      <c r="M90" s="954">
        <v>25268.224979089129</v>
      </c>
      <c r="N90" s="955" t="s">
        <v>767</v>
      </c>
      <c r="O90" s="955" t="s">
        <v>767</v>
      </c>
      <c r="P90" s="954">
        <v>24024.130264612726</v>
      </c>
      <c r="Q90" s="954">
        <v>5865.7814489256234</v>
      </c>
      <c r="R90" s="954">
        <v>13695.783272898685</v>
      </c>
      <c r="S90" s="956">
        <v>39616.648223838019</v>
      </c>
      <c r="T90" s="956">
        <v>39616.648223838019</v>
      </c>
      <c r="U90" s="956">
        <v>39616.648223838019</v>
      </c>
      <c r="V90" s="956">
        <v>118849.94467151407</v>
      </c>
      <c r="W90" s="956">
        <v>84029.650585349285</v>
      </c>
      <c r="X90" s="954">
        <v>387621.69002220535</v>
      </c>
      <c r="Y90" s="956" t="s">
        <v>768</v>
      </c>
      <c r="Z90" s="956" t="s">
        <v>768</v>
      </c>
      <c r="AA90" s="956"/>
      <c r="AB90" s="956">
        <v>571184.72397564666</v>
      </c>
      <c r="AC90" s="956">
        <v>662107.88193444919</v>
      </c>
      <c r="AD90" s="956">
        <v>600200.15236974554</v>
      </c>
      <c r="AE90" s="956">
        <v>600674.01389517495</v>
      </c>
      <c r="AF90" s="957" t="s">
        <v>849</v>
      </c>
      <c r="AG90" s="957" t="s">
        <v>1896</v>
      </c>
      <c r="AH90" s="957"/>
    </row>
    <row r="91" spans="1:34" ht="18.75" customHeight="1">
      <c r="A91" s="950">
        <v>84</v>
      </c>
      <c r="B91" s="950" t="s">
        <v>758</v>
      </c>
      <c r="C91" s="950" t="s">
        <v>759</v>
      </c>
      <c r="D91" s="950" t="s">
        <v>924</v>
      </c>
      <c r="E91" s="950" t="s">
        <v>925</v>
      </c>
      <c r="F91" s="951" t="s">
        <v>783</v>
      </c>
      <c r="G91" s="951" t="s">
        <v>774</v>
      </c>
      <c r="H91" s="951" t="s">
        <v>736</v>
      </c>
      <c r="I91" s="952" t="s">
        <v>926</v>
      </c>
      <c r="J91" s="952" t="s">
        <v>934</v>
      </c>
      <c r="K91" s="953" t="s">
        <v>928</v>
      </c>
      <c r="L91" s="950">
        <v>2016</v>
      </c>
      <c r="M91" s="954">
        <v>12212.805663345569</v>
      </c>
      <c r="N91" s="955" t="s">
        <v>767</v>
      </c>
      <c r="O91" s="955" t="s">
        <v>767</v>
      </c>
      <c r="P91" s="954">
        <v>6857.0031069133192</v>
      </c>
      <c r="Q91" s="954">
        <v>2944.1001747175792</v>
      </c>
      <c r="R91" s="954">
        <v>1509.0301823954469</v>
      </c>
      <c r="S91" s="956">
        <v>7306.4063528787756</v>
      </c>
      <c r="T91" s="956">
        <v>7306.4063528787756</v>
      </c>
      <c r="U91" s="956">
        <v>7306.4063528787756</v>
      </c>
      <c r="V91" s="956">
        <v>21919.219058636329</v>
      </c>
      <c r="W91" s="956">
        <v>15280.060913652613</v>
      </c>
      <c r="X91" s="954">
        <v>4054.2623407428978</v>
      </c>
      <c r="Y91" s="956" t="s">
        <v>768</v>
      </c>
      <c r="Z91" s="956" t="s">
        <v>768</v>
      </c>
      <c r="AA91" s="956"/>
      <c r="AB91" s="956">
        <v>14571.589559766082</v>
      </c>
      <c r="AC91" s="956">
        <v>13119.58955933391</v>
      </c>
      <c r="AD91" s="956">
        <v>14079.767844611993</v>
      </c>
      <c r="AE91" s="956">
        <v>14714.035281998378</v>
      </c>
      <c r="AF91" s="957" t="s">
        <v>935</v>
      </c>
      <c r="AG91" s="957" t="s">
        <v>1896</v>
      </c>
      <c r="AH91" s="957"/>
    </row>
    <row r="92" spans="1:34" ht="18.75" customHeight="1">
      <c r="A92" s="950">
        <v>85</v>
      </c>
      <c r="B92" s="950" t="s">
        <v>758</v>
      </c>
      <c r="C92" s="950" t="s">
        <v>759</v>
      </c>
      <c r="D92" s="950" t="s">
        <v>924</v>
      </c>
      <c r="E92" s="950" t="s">
        <v>925</v>
      </c>
      <c r="F92" s="951" t="s">
        <v>785</v>
      </c>
      <c r="G92" s="951" t="s">
        <v>774</v>
      </c>
      <c r="H92" s="951" t="s">
        <v>736</v>
      </c>
      <c r="I92" s="952" t="s">
        <v>926</v>
      </c>
      <c r="J92" s="952" t="s">
        <v>936</v>
      </c>
      <c r="K92" s="953" t="s">
        <v>928</v>
      </c>
      <c r="L92" s="950">
        <v>2016</v>
      </c>
      <c r="M92" s="954">
        <v>9561.106466467374</v>
      </c>
      <c r="N92" s="955" t="s">
        <v>767</v>
      </c>
      <c r="O92" s="955" t="s">
        <v>767</v>
      </c>
      <c r="P92" s="954">
        <v>4339.8669662691809</v>
      </c>
      <c r="Q92" s="954">
        <v>1803.5670695796587</v>
      </c>
      <c r="R92" s="954">
        <v>1186.4867226503263</v>
      </c>
      <c r="S92" s="956">
        <v>5396.1399023338818</v>
      </c>
      <c r="T92" s="956">
        <v>5396.1399023338818</v>
      </c>
      <c r="U92" s="956">
        <v>5396.1399023338818</v>
      </c>
      <c r="V92" s="956">
        <v>16188.419707001645</v>
      </c>
      <c r="W92" s="956">
        <v>11311.771924503202</v>
      </c>
      <c r="X92" s="954">
        <v>3637.1866576251391</v>
      </c>
      <c r="Y92" s="956" t="s">
        <v>768</v>
      </c>
      <c r="Z92" s="956" t="s">
        <v>768</v>
      </c>
      <c r="AA92" s="956"/>
      <c r="AB92" s="956">
        <v>12198.395945682996</v>
      </c>
      <c r="AC92" s="956">
        <v>10681.048306012832</v>
      </c>
      <c r="AD92" s="956">
        <v>11313.36205012746</v>
      </c>
      <c r="AE92" s="956">
        <v>11776.972351881317</v>
      </c>
      <c r="AF92" s="957" t="s">
        <v>935</v>
      </c>
      <c r="AG92" s="957" t="s">
        <v>1896</v>
      </c>
      <c r="AH92" s="957"/>
    </row>
    <row r="93" spans="1:34" ht="18.75" customHeight="1">
      <c r="A93" s="950">
        <v>86</v>
      </c>
      <c r="B93" s="950" t="s">
        <v>758</v>
      </c>
      <c r="C93" s="950" t="s">
        <v>759</v>
      </c>
      <c r="D93" s="950" t="s">
        <v>924</v>
      </c>
      <c r="E93" s="950" t="s">
        <v>925</v>
      </c>
      <c r="F93" s="951" t="s">
        <v>786</v>
      </c>
      <c r="G93" s="951" t="s">
        <v>774</v>
      </c>
      <c r="H93" s="951" t="s">
        <v>736</v>
      </c>
      <c r="I93" s="952" t="s">
        <v>926</v>
      </c>
      <c r="J93" s="952" t="s">
        <v>937</v>
      </c>
      <c r="K93" s="953" t="s">
        <v>928</v>
      </c>
      <c r="L93" s="950">
        <v>2016</v>
      </c>
      <c r="M93" s="954">
        <v>46049141.974360339</v>
      </c>
      <c r="N93" s="955" t="s">
        <v>767</v>
      </c>
      <c r="O93" s="955" t="s">
        <v>767</v>
      </c>
      <c r="P93" s="954">
        <v>25237042.285346583</v>
      </c>
      <c r="Q93" s="954">
        <v>16714964.959891923</v>
      </c>
      <c r="R93" s="954">
        <v>14804156.202913992</v>
      </c>
      <c r="S93" s="956">
        <v>34835587.671396069</v>
      </c>
      <c r="T93" s="956">
        <v>34835587.671396069</v>
      </c>
      <c r="U93" s="956">
        <v>34835587.671396069</v>
      </c>
      <c r="V93" s="956">
        <v>104506763.0141882</v>
      </c>
      <c r="W93" s="956">
        <v>71993127.169748381</v>
      </c>
      <c r="X93" s="954">
        <v>20109152.663810141</v>
      </c>
      <c r="Y93" s="956" t="s">
        <v>768</v>
      </c>
      <c r="Z93" s="956" t="s">
        <v>768</v>
      </c>
      <c r="AA93" s="956"/>
      <c r="AB93" s="956">
        <v>73279244.515534729</v>
      </c>
      <c r="AC93" s="956">
        <v>66838005.566242762</v>
      </c>
      <c r="AD93" s="956">
        <v>71106286.125814557</v>
      </c>
      <c r="AE93" s="956">
        <v>73822280.454470843</v>
      </c>
      <c r="AF93" s="957" t="s">
        <v>935</v>
      </c>
      <c r="AG93" s="957" t="s">
        <v>1896</v>
      </c>
      <c r="AH93" s="957"/>
    </row>
    <row r="94" spans="1:34" ht="18.75" customHeight="1">
      <c r="A94" s="950">
        <v>87</v>
      </c>
      <c r="B94" s="950" t="s">
        <v>758</v>
      </c>
      <c r="C94" s="950" t="s">
        <v>759</v>
      </c>
      <c r="D94" s="950" t="s">
        <v>924</v>
      </c>
      <c r="E94" s="950" t="s">
        <v>925</v>
      </c>
      <c r="F94" s="951" t="s">
        <v>787</v>
      </c>
      <c r="G94" s="951" t="s">
        <v>774</v>
      </c>
      <c r="H94" s="951" t="s">
        <v>736</v>
      </c>
      <c r="I94" s="952" t="s">
        <v>926</v>
      </c>
      <c r="J94" s="952" t="s">
        <v>938</v>
      </c>
      <c r="K94" s="953" t="s">
        <v>928</v>
      </c>
      <c r="L94" s="950">
        <v>2016</v>
      </c>
      <c r="M94" s="954">
        <v>33164544.343028806</v>
      </c>
      <c r="N94" s="955" t="s">
        <v>767</v>
      </c>
      <c r="O94" s="955" t="s">
        <v>767</v>
      </c>
      <c r="P94" s="954">
        <v>16538879.534338683</v>
      </c>
      <c r="Q94" s="954">
        <v>10317369.910208927</v>
      </c>
      <c r="R94" s="954">
        <v>10036625.689705309</v>
      </c>
      <c r="S94" s="956">
        <v>21815455.059507266</v>
      </c>
      <c r="T94" s="956">
        <v>21815455.059507266</v>
      </c>
      <c r="U94" s="956">
        <v>21815455.059507266</v>
      </c>
      <c r="V94" s="956">
        <v>65446365.178521797</v>
      </c>
      <c r="W94" s="956">
        <v>45112816.699248835</v>
      </c>
      <c r="X94" s="954">
        <v>18847541.687370114</v>
      </c>
      <c r="Y94" s="956" t="s">
        <v>768</v>
      </c>
      <c r="Z94" s="956" t="s">
        <v>768</v>
      </c>
      <c r="AA94" s="956"/>
      <c r="AB94" s="956">
        <v>61863730.31769821</v>
      </c>
      <c r="AC94" s="956">
        <v>54866701.515628688</v>
      </c>
      <c r="AD94" s="956">
        <v>57503428.516442455</v>
      </c>
      <c r="AE94" s="956">
        <v>59530216.592064209</v>
      </c>
      <c r="AF94" s="957" t="s">
        <v>935</v>
      </c>
      <c r="AG94" s="957" t="s">
        <v>1896</v>
      </c>
      <c r="AH94" s="957"/>
    </row>
    <row r="95" spans="1:34" ht="18.75" customHeight="1">
      <c r="A95" s="950">
        <v>88</v>
      </c>
      <c r="B95" s="950" t="s">
        <v>758</v>
      </c>
      <c r="C95" s="950" t="s">
        <v>759</v>
      </c>
      <c r="D95" s="950" t="s">
        <v>924</v>
      </c>
      <c r="E95" s="950" t="s">
        <v>925</v>
      </c>
      <c r="F95" s="951" t="s">
        <v>788</v>
      </c>
      <c r="G95" s="951" t="s">
        <v>774</v>
      </c>
      <c r="H95" s="951" t="s">
        <v>736</v>
      </c>
      <c r="I95" s="952" t="s">
        <v>926</v>
      </c>
      <c r="J95" s="952" t="s">
        <v>939</v>
      </c>
      <c r="K95" s="953" t="s">
        <v>928</v>
      </c>
      <c r="L95" s="950">
        <v>2016</v>
      </c>
      <c r="M95" s="954">
        <v>560964.19382027769</v>
      </c>
      <c r="N95" s="955" t="s">
        <v>767</v>
      </c>
      <c r="O95" s="955" t="s">
        <v>767</v>
      </c>
      <c r="P95" s="954">
        <v>525635.65437626862</v>
      </c>
      <c r="Q95" s="954">
        <v>167769.44976755657</v>
      </c>
      <c r="R95" s="954">
        <v>345872.63006051077</v>
      </c>
      <c r="S95" s="956">
        <v>195129.59938028964</v>
      </c>
      <c r="T95" s="956">
        <v>195129.59938028964</v>
      </c>
      <c r="U95" s="956">
        <v>195129.59938028964</v>
      </c>
      <c r="V95" s="956">
        <v>585388.79814086889</v>
      </c>
      <c r="W95" s="956">
        <v>421902.62206663995</v>
      </c>
      <c r="X95" s="954">
        <v>463920.78687777388</v>
      </c>
      <c r="Y95" s="956" t="s">
        <v>768</v>
      </c>
      <c r="Z95" s="956" t="s">
        <v>768</v>
      </c>
      <c r="AA95" s="956"/>
      <c r="AB95" s="956">
        <v>2785026.7858298011</v>
      </c>
      <c r="AC95" s="956">
        <v>3882128.6678475644</v>
      </c>
      <c r="AD95" s="956">
        <v>2917616.1035340433</v>
      </c>
      <c r="AE95" s="956">
        <v>2868231.1921799076</v>
      </c>
      <c r="AF95" s="957" t="s">
        <v>935</v>
      </c>
      <c r="AG95" s="957" t="s">
        <v>1896</v>
      </c>
      <c r="AH95" s="957"/>
    </row>
    <row r="96" spans="1:34" ht="18.75" customHeight="1">
      <c r="A96" s="950">
        <v>89</v>
      </c>
      <c r="B96" s="950" t="s">
        <v>758</v>
      </c>
      <c r="C96" s="950" t="s">
        <v>759</v>
      </c>
      <c r="D96" s="950" t="s">
        <v>924</v>
      </c>
      <c r="E96" s="950" t="s">
        <v>925</v>
      </c>
      <c r="F96" s="951" t="s">
        <v>789</v>
      </c>
      <c r="G96" s="951" t="s">
        <v>774</v>
      </c>
      <c r="H96" s="951" t="s">
        <v>736</v>
      </c>
      <c r="I96" s="952" t="s">
        <v>926</v>
      </c>
      <c r="J96" s="952" t="s">
        <v>940</v>
      </c>
      <c r="K96" s="953" t="s">
        <v>928</v>
      </c>
      <c r="L96" s="950">
        <v>2016</v>
      </c>
      <c r="M96" s="954">
        <v>371293.58326287294</v>
      </c>
      <c r="N96" s="955" t="s">
        <v>767</v>
      </c>
      <c r="O96" s="955" t="s">
        <v>767</v>
      </c>
      <c r="P96" s="954">
        <v>349439.29916558019</v>
      </c>
      <c r="Q96" s="954">
        <v>99843.581838185171</v>
      </c>
      <c r="R96" s="954">
        <v>200510.07670012189</v>
      </c>
      <c r="S96" s="956">
        <v>120004.51135934365</v>
      </c>
      <c r="T96" s="956">
        <v>120004.51135934365</v>
      </c>
      <c r="U96" s="956">
        <v>120004.51135934365</v>
      </c>
      <c r="V96" s="956">
        <v>360013.53407803096</v>
      </c>
      <c r="W96" s="956">
        <v>254537.86754538078</v>
      </c>
      <c r="X96" s="954">
        <v>447181.16146424651</v>
      </c>
      <c r="Y96" s="956" t="s">
        <v>768</v>
      </c>
      <c r="Z96" s="956" t="s">
        <v>768</v>
      </c>
      <c r="AA96" s="956"/>
      <c r="AB96" s="956">
        <v>2147120.5578473569</v>
      </c>
      <c r="AC96" s="956">
        <v>3271128.9938435787</v>
      </c>
      <c r="AD96" s="956">
        <v>2708728.5852723569</v>
      </c>
      <c r="AE96" s="956">
        <v>2669194.6436008019</v>
      </c>
      <c r="AF96" s="957" t="s">
        <v>935</v>
      </c>
      <c r="AG96" s="957" t="s">
        <v>1896</v>
      </c>
      <c r="AH96" s="957"/>
    </row>
    <row r="97" spans="1:34" ht="18.75" customHeight="1">
      <c r="A97" s="950">
        <v>90</v>
      </c>
      <c r="B97" s="950" t="s">
        <v>758</v>
      </c>
      <c r="C97" s="950" t="s">
        <v>759</v>
      </c>
      <c r="D97" s="950" t="s">
        <v>924</v>
      </c>
      <c r="E97" s="950" t="s">
        <v>941</v>
      </c>
      <c r="F97" s="951" t="s">
        <v>773</v>
      </c>
      <c r="G97" s="951" t="s">
        <v>774</v>
      </c>
      <c r="H97" s="951" t="s">
        <v>736</v>
      </c>
      <c r="I97" s="952" t="s">
        <v>926</v>
      </c>
      <c r="J97" s="952" t="s">
        <v>942</v>
      </c>
      <c r="K97" s="953" t="s">
        <v>928</v>
      </c>
      <c r="L97" s="950">
        <v>2016</v>
      </c>
      <c r="M97" s="954">
        <v>179.66311391256937</v>
      </c>
      <c r="N97" s="955" t="s">
        <v>767</v>
      </c>
      <c r="O97" s="955" t="s">
        <v>767</v>
      </c>
      <c r="P97" s="954">
        <v>3.2145977314806737</v>
      </c>
      <c r="Q97" s="954">
        <v>0</v>
      </c>
      <c r="R97" s="954">
        <v>612.81753846723996</v>
      </c>
      <c r="S97" s="956">
        <v>174.5346430703155</v>
      </c>
      <c r="T97" s="956">
        <v>174.5346430703155</v>
      </c>
      <c r="U97" s="956">
        <v>174.5346430703155</v>
      </c>
      <c r="V97" s="956">
        <v>523.60392921094649</v>
      </c>
      <c r="W97" s="956">
        <v>365.00843901273851</v>
      </c>
      <c r="X97" s="954">
        <v>473.23329797333901</v>
      </c>
      <c r="Y97" s="956" t="s">
        <v>768</v>
      </c>
      <c r="Z97" s="956" t="s">
        <v>768</v>
      </c>
      <c r="AA97" s="956"/>
      <c r="AB97" s="956">
        <v>704.69557877978821</v>
      </c>
      <c r="AC97" s="956">
        <v>685.35957503429279</v>
      </c>
      <c r="AD97" s="956">
        <v>703.22193234968267</v>
      </c>
      <c r="AE97" s="956">
        <v>718.57893978286882</v>
      </c>
      <c r="AF97" s="957" t="s">
        <v>1897</v>
      </c>
      <c r="AG97" s="957"/>
      <c r="AH97" s="957" t="s">
        <v>1898</v>
      </c>
    </row>
    <row r="98" spans="1:34" ht="18.75" customHeight="1">
      <c r="A98" s="950">
        <v>91</v>
      </c>
      <c r="B98" s="950" t="s">
        <v>758</v>
      </c>
      <c r="C98" s="950" t="s">
        <v>759</v>
      </c>
      <c r="D98" s="950" t="s">
        <v>924</v>
      </c>
      <c r="E98" s="950" t="s">
        <v>941</v>
      </c>
      <c r="F98" s="951" t="s">
        <v>778</v>
      </c>
      <c r="G98" s="951" t="s">
        <v>774</v>
      </c>
      <c r="H98" s="951" t="s">
        <v>736</v>
      </c>
      <c r="I98" s="952" t="s">
        <v>926</v>
      </c>
      <c r="J98" s="952" t="s">
        <v>943</v>
      </c>
      <c r="K98" s="953" t="s">
        <v>928</v>
      </c>
      <c r="L98" s="950">
        <v>2016</v>
      </c>
      <c r="M98" s="954">
        <v>136.97370720813427</v>
      </c>
      <c r="N98" s="955" t="s">
        <v>767</v>
      </c>
      <c r="O98" s="955" t="s">
        <v>767</v>
      </c>
      <c r="P98" s="954">
        <v>2.4964126509166493</v>
      </c>
      <c r="Q98" s="954">
        <v>0</v>
      </c>
      <c r="R98" s="954">
        <v>466.77326383783571</v>
      </c>
      <c r="S98" s="956">
        <v>160.33782268484541</v>
      </c>
      <c r="T98" s="956">
        <v>160.33782268484541</v>
      </c>
      <c r="U98" s="956">
        <v>160.33782268484541</v>
      </c>
      <c r="V98" s="956">
        <v>481.01346805453625</v>
      </c>
      <c r="W98" s="956">
        <v>336.11153786023272</v>
      </c>
      <c r="X98" s="954">
        <v>317.6270806321217</v>
      </c>
      <c r="Y98" s="956" t="s">
        <v>768</v>
      </c>
      <c r="Z98" s="956" t="s">
        <v>768</v>
      </c>
      <c r="AA98" s="956"/>
      <c r="AB98" s="956">
        <v>430.62711274807629</v>
      </c>
      <c r="AC98" s="956">
        <v>418.76022509061414</v>
      </c>
      <c r="AD98" s="956">
        <v>426.93550062341495</v>
      </c>
      <c r="AE98" s="956">
        <v>434.08726417963072</v>
      </c>
      <c r="AF98" s="957" t="s">
        <v>1897</v>
      </c>
      <c r="AG98" s="957"/>
      <c r="AH98" s="957" t="s">
        <v>1898</v>
      </c>
    </row>
    <row r="99" spans="1:34" ht="18.75" customHeight="1">
      <c r="A99" s="950">
        <v>92</v>
      </c>
      <c r="B99" s="950" t="s">
        <v>758</v>
      </c>
      <c r="C99" s="950" t="s">
        <v>759</v>
      </c>
      <c r="D99" s="950" t="s">
        <v>924</v>
      </c>
      <c r="E99" s="950" t="s">
        <v>941</v>
      </c>
      <c r="F99" s="951" t="s">
        <v>779</v>
      </c>
      <c r="G99" s="951" t="s">
        <v>774</v>
      </c>
      <c r="H99" s="951" t="s">
        <v>736</v>
      </c>
      <c r="I99" s="952" t="s">
        <v>926</v>
      </c>
      <c r="J99" s="952" t="s">
        <v>944</v>
      </c>
      <c r="K99" s="953" t="s">
        <v>928</v>
      </c>
      <c r="L99" s="950">
        <v>2016</v>
      </c>
      <c r="M99" s="954">
        <v>964484.10927345138</v>
      </c>
      <c r="N99" s="955" t="s">
        <v>767</v>
      </c>
      <c r="O99" s="955" t="s">
        <v>767</v>
      </c>
      <c r="P99" s="954">
        <v>75731.238205650938</v>
      </c>
      <c r="Q99" s="954">
        <v>0</v>
      </c>
      <c r="R99" s="954">
        <v>1505805.4656984</v>
      </c>
      <c r="S99" s="956">
        <v>355277.37744197831</v>
      </c>
      <c r="T99" s="956">
        <v>355277.37744197831</v>
      </c>
      <c r="U99" s="956">
        <v>355277.37744197831</v>
      </c>
      <c r="V99" s="956">
        <v>1065832.1323259349</v>
      </c>
      <c r="W99" s="956">
        <v>734235.62294937449</v>
      </c>
      <c r="X99" s="954">
        <v>894302.95553985599</v>
      </c>
      <c r="Y99" s="956" t="s">
        <v>768</v>
      </c>
      <c r="Z99" s="956" t="s">
        <v>768</v>
      </c>
      <c r="AA99" s="956"/>
      <c r="AB99" s="956">
        <v>1159886.3728415575</v>
      </c>
      <c r="AC99" s="956">
        <v>1142777.1924928012</v>
      </c>
      <c r="AD99" s="956">
        <v>1162370.9707371246</v>
      </c>
      <c r="AE99" s="956">
        <v>1179967.3609933893</v>
      </c>
      <c r="AF99" s="957" t="s">
        <v>1897</v>
      </c>
      <c r="AG99" s="957"/>
      <c r="AH99" s="957" t="s">
        <v>1898</v>
      </c>
    </row>
    <row r="100" spans="1:34" ht="18.75" customHeight="1">
      <c r="A100" s="950">
        <v>93</v>
      </c>
      <c r="B100" s="950" t="s">
        <v>758</v>
      </c>
      <c r="C100" s="950" t="s">
        <v>759</v>
      </c>
      <c r="D100" s="950" t="s">
        <v>924</v>
      </c>
      <c r="E100" s="950" t="s">
        <v>941</v>
      </c>
      <c r="F100" s="951" t="s">
        <v>780</v>
      </c>
      <c r="G100" s="951" t="s">
        <v>774</v>
      </c>
      <c r="H100" s="951" t="s">
        <v>736</v>
      </c>
      <c r="I100" s="952" t="s">
        <v>926</v>
      </c>
      <c r="J100" s="952" t="s">
        <v>945</v>
      </c>
      <c r="K100" s="953" t="s">
        <v>928</v>
      </c>
      <c r="L100" s="950">
        <v>2016</v>
      </c>
      <c r="M100" s="954">
        <v>695274.22810670407</v>
      </c>
      <c r="N100" s="955" t="s">
        <v>767</v>
      </c>
      <c r="O100" s="955" t="s">
        <v>767</v>
      </c>
      <c r="P100" s="954">
        <v>51888.273623867812</v>
      </c>
      <c r="Q100" s="954">
        <v>0</v>
      </c>
      <c r="R100" s="954">
        <v>996265.9581351541</v>
      </c>
      <c r="S100" s="956">
        <v>268986.22670601611</v>
      </c>
      <c r="T100" s="956">
        <v>268986.22670601611</v>
      </c>
      <c r="U100" s="956">
        <v>268986.22670601611</v>
      </c>
      <c r="V100" s="956">
        <v>806958.68011804833</v>
      </c>
      <c r="W100" s="956">
        <v>556244.47470430972</v>
      </c>
      <c r="X100" s="954">
        <v>597915.3801314208</v>
      </c>
      <c r="Y100" s="956" t="s">
        <v>768</v>
      </c>
      <c r="Z100" s="956" t="s">
        <v>768</v>
      </c>
      <c r="AA100" s="956"/>
      <c r="AB100" s="956">
        <v>687481.26421117724</v>
      </c>
      <c r="AC100" s="956">
        <v>677152.54691684572</v>
      </c>
      <c r="AD100" s="956">
        <v>683109.68298373395</v>
      </c>
      <c r="AE100" s="956">
        <v>690727.85509208811</v>
      </c>
      <c r="AF100" s="957" t="s">
        <v>1897</v>
      </c>
      <c r="AG100" s="957"/>
      <c r="AH100" s="957" t="s">
        <v>1898</v>
      </c>
    </row>
    <row r="101" spans="1:34" ht="18.75" customHeight="1">
      <c r="A101" s="950">
        <v>94</v>
      </c>
      <c r="B101" s="950" t="s">
        <v>758</v>
      </c>
      <c r="C101" s="950" t="s">
        <v>759</v>
      </c>
      <c r="D101" s="950" t="s">
        <v>924</v>
      </c>
      <c r="E101" s="950" t="s">
        <v>941</v>
      </c>
      <c r="F101" s="951" t="s">
        <v>781</v>
      </c>
      <c r="G101" s="951" t="s">
        <v>774</v>
      </c>
      <c r="H101" s="951" t="s">
        <v>736</v>
      </c>
      <c r="I101" s="952" t="s">
        <v>926</v>
      </c>
      <c r="J101" s="952" t="s">
        <v>946</v>
      </c>
      <c r="K101" s="953" t="s">
        <v>928</v>
      </c>
      <c r="L101" s="950">
        <v>2016</v>
      </c>
      <c r="M101" s="954">
        <v>8792.2766963747308</v>
      </c>
      <c r="N101" s="955" t="s">
        <v>767</v>
      </c>
      <c r="O101" s="955" t="s">
        <v>767</v>
      </c>
      <c r="P101" s="954">
        <v>340.85037339717735</v>
      </c>
      <c r="Q101" s="954">
        <v>0</v>
      </c>
      <c r="R101" s="954">
        <v>47831.746023068205</v>
      </c>
      <c r="S101" s="956">
        <v>4293.9608461887365</v>
      </c>
      <c r="T101" s="956">
        <v>4293.9608461887365</v>
      </c>
      <c r="U101" s="956">
        <v>4293.9608461887365</v>
      </c>
      <c r="V101" s="956">
        <v>12881.882538566209</v>
      </c>
      <c r="W101" s="956">
        <v>9284.2569544142261</v>
      </c>
      <c r="X101" s="954">
        <v>24000.382445871961</v>
      </c>
      <c r="Y101" s="956" t="s">
        <v>768</v>
      </c>
      <c r="Z101" s="956" t="s">
        <v>768</v>
      </c>
      <c r="AA101" s="956"/>
      <c r="AB101" s="956">
        <v>43931.879641105064</v>
      </c>
      <c r="AC101" s="956">
        <v>48401.248030907918</v>
      </c>
      <c r="AD101" s="956">
        <v>41906.135161378792</v>
      </c>
      <c r="AE101" s="956">
        <v>41854.788295353297</v>
      </c>
      <c r="AF101" s="957" t="s">
        <v>1897</v>
      </c>
      <c r="AG101" s="957"/>
      <c r="AH101" s="957" t="s">
        <v>1898</v>
      </c>
    </row>
    <row r="102" spans="1:34" ht="18.75" customHeight="1">
      <c r="A102" s="950">
        <v>95</v>
      </c>
      <c r="B102" s="950" t="s">
        <v>758</v>
      </c>
      <c r="C102" s="950" t="s">
        <v>759</v>
      </c>
      <c r="D102" s="950" t="s">
        <v>924</v>
      </c>
      <c r="E102" s="950" t="s">
        <v>941</v>
      </c>
      <c r="F102" s="951" t="s">
        <v>782</v>
      </c>
      <c r="G102" s="951" t="s">
        <v>774</v>
      </c>
      <c r="H102" s="951" t="s">
        <v>736</v>
      </c>
      <c r="I102" s="952" t="s">
        <v>926</v>
      </c>
      <c r="J102" s="952" t="s">
        <v>947</v>
      </c>
      <c r="K102" s="953" t="s">
        <v>928</v>
      </c>
      <c r="L102" s="950">
        <v>2016</v>
      </c>
      <c r="M102" s="954">
        <v>5543.2893819244573</v>
      </c>
      <c r="N102" s="955" t="s">
        <v>767</v>
      </c>
      <c r="O102" s="955" t="s">
        <v>767</v>
      </c>
      <c r="P102" s="954">
        <v>246.90576695026056</v>
      </c>
      <c r="Q102" s="954">
        <v>0</v>
      </c>
      <c r="R102" s="954">
        <v>29610.004248709818</v>
      </c>
      <c r="S102" s="956">
        <v>3380.1587726482899</v>
      </c>
      <c r="T102" s="956">
        <v>3380.1587726482899</v>
      </c>
      <c r="U102" s="956">
        <v>3380.1587726482899</v>
      </c>
      <c r="V102" s="956">
        <v>10140.476317944869</v>
      </c>
      <c r="W102" s="956">
        <v>7169.5505128000968</v>
      </c>
      <c r="X102" s="954">
        <v>16742.97437430673</v>
      </c>
      <c r="Y102" s="956" t="s">
        <v>768</v>
      </c>
      <c r="Z102" s="956" t="s">
        <v>768</v>
      </c>
      <c r="AA102" s="956"/>
      <c r="AB102" s="956">
        <v>24671.816471291557</v>
      </c>
      <c r="AC102" s="956">
        <v>28599.161464932306</v>
      </c>
      <c r="AD102" s="956">
        <v>25925.112111259743</v>
      </c>
      <c r="AE102" s="956">
        <v>25945.580138672707</v>
      </c>
      <c r="AF102" s="957" t="s">
        <v>1897</v>
      </c>
      <c r="AG102" s="957"/>
      <c r="AH102" s="957" t="s">
        <v>1898</v>
      </c>
    </row>
    <row r="103" spans="1:34" ht="18.75" customHeight="1">
      <c r="A103" s="950">
        <v>96</v>
      </c>
      <c r="B103" s="950" t="s">
        <v>758</v>
      </c>
      <c r="C103" s="950" t="s">
        <v>759</v>
      </c>
      <c r="D103" s="950" t="s">
        <v>924</v>
      </c>
      <c r="E103" s="950" t="s">
        <v>941</v>
      </c>
      <c r="F103" s="951" t="s">
        <v>783</v>
      </c>
      <c r="G103" s="951" t="s">
        <v>774</v>
      </c>
      <c r="H103" s="951" t="s">
        <v>736</v>
      </c>
      <c r="I103" s="952" t="s">
        <v>926</v>
      </c>
      <c r="J103" s="952" t="s">
        <v>948</v>
      </c>
      <c r="K103" s="953" t="s">
        <v>928</v>
      </c>
      <c r="L103" s="950">
        <v>2016</v>
      </c>
      <c r="M103" s="954">
        <v>1816.6152161294369</v>
      </c>
      <c r="N103" s="955" t="s">
        <v>767</v>
      </c>
      <c r="O103" s="955" t="s">
        <v>767</v>
      </c>
      <c r="P103" s="954">
        <v>22.772752313722378</v>
      </c>
      <c r="Q103" s="954">
        <v>0</v>
      </c>
      <c r="R103" s="954">
        <v>2334.8742633611901</v>
      </c>
      <c r="S103" s="956">
        <v>623.39482610131301</v>
      </c>
      <c r="T103" s="956">
        <v>623.39482610131301</v>
      </c>
      <c r="U103" s="956">
        <v>623.39482610131301</v>
      </c>
      <c r="V103" s="956">
        <v>1870.1844783039392</v>
      </c>
      <c r="W103" s="956">
        <v>1303.7203867440007</v>
      </c>
      <c r="X103" s="954">
        <v>1911.6941065122201</v>
      </c>
      <c r="Y103" s="956" t="s">
        <v>768</v>
      </c>
      <c r="Z103" s="956" t="s">
        <v>768</v>
      </c>
      <c r="AA103" s="956"/>
      <c r="AB103" s="956">
        <v>6870.8977226213347</v>
      </c>
      <c r="AC103" s="956">
        <v>6186.2405371237392</v>
      </c>
      <c r="AD103" s="956">
        <v>6638.9905110760355</v>
      </c>
      <c r="AE103" s="956">
        <v>6938.0647248532268</v>
      </c>
      <c r="AF103" s="957" t="s">
        <v>1897</v>
      </c>
      <c r="AG103" s="957"/>
      <c r="AH103" s="957" t="s">
        <v>1898</v>
      </c>
    </row>
    <row r="104" spans="1:34" ht="18.75" customHeight="1">
      <c r="A104" s="950">
        <v>97</v>
      </c>
      <c r="B104" s="950" t="s">
        <v>758</v>
      </c>
      <c r="C104" s="950" t="s">
        <v>759</v>
      </c>
      <c r="D104" s="950" t="s">
        <v>924</v>
      </c>
      <c r="E104" s="950" t="s">
        <v>941</v>
      </c>
      <c r="F104" s="951" t="s">
        <v>785</v>
      </c>
      <c r="G104" s="951" t="s">
        <v>774</v>
      </c>
      <c r="H104" s="951" t="s">
        <v>736</v>
      </c>
      <c r="I104" s="952" t="s">
        <v>926</v>
      </c>
      <c r="J104" s="952" t="s">
        <v>949</v>
      </c>
      <c r="K104" s="953" t="s">
        <v>928</v>
      </c>
      <c r="L104" s="950">
        <v>2016</v>
      </c>
      <c r="M104" s="954">
        <v>1316.9663351064876</v>
      </c>
      <c r="N104" s="955" t="s">
        <v>767</v>
      </c>
      <c r="O104" s="955" t="s">
        <v>767</v>
      </c>
      <c r="P104" s="954">
        <v>19.052256035260427</v>
      </c>
      <c r="Q104" s="954">
        <v>0</v>
      </c>
      <c r="R104" s="954">
        <v>1697.2428099729545</v>
      </c>
      <c r="S104" s="956">
        <v>460.40769340845327</v>
      </c>
      <c r="T104" s="956">
        <v>460.40769340845327</v>
      </c>
      <c r="U104" s="956">
        <v>460.40769340845327</v>
      </c>
      <c r="V104" s="956">
        <v>1381.2230802253598</v>
      </c>
      <c r="W104" s="956">
        <v>965.13932447720617</v>
      </c>
      <c r="X104" s="954">
        <v>1273.0910692480127</v>
      </c>
      <c r="Y104" s="956" t="s">
        <v>768</v>
      </c>
      <c r="Z104" s="956" t="s">
        <v>768</v>
      </c>
      <c r="AA104" s="956"/>
      <c r="AB104" s="956">
        <v>4269.6925946990341</v>
      </c>
      <c r="AC104" s="956">
        <v>3738.5893242746524</v>
      </c>
      <c r="AD104" s="956">
        <v>3959.9123017213792</v>
      </c>
      <c r="AE104" s="956">
        <v>4122.1855613400066</v>
      </c>
      <c r="AF104" s="957" t="s">
        <v>1897</v>
      </c>
      <c r="AG104" s="957"/>
      <c r="AH104" s="957" t="s">
        <v>1898</v>
      </c>
    </row>
    <row r="105" spans="1:34" ht="18.75" customHeight="1">
      <c r="A105" s="950">
        <v>98</v>
      </c>
      <c r="B105" s="950" t="s">
        <v>758</v>
      </c>
      <c r="C105" s="950" t="s">
        <v>759</v>
      </c>
      <c r="D105" s="950" t="s">
        <v>924</v>
      </c>
      <c r="E105" s="950" t="s">
        <v>941</v>
      </c>
      <c r="F105" s="951" t="s">
        <v>786</v>
      </c>
      <c r="G105" s="951" t="s">
        <v>774</v>
      </c>
      <c r="H105" s="951" t="s">
        <v>736</v>
      </c>
      <c r="I105" s="952" t="s">
        <v>926</v>
      </c>
      <c r="J105" s="952" t="s">
        <v>950</v>
      </c>
      <c r="K105" s="953" t="s">
        <v>928</v>
      </c>
      <c r="L105" s="950">
        <v>2016</v>
      </c>
      <c r="M105" s="954">
        <v>10981626.05236597</v>
      </c>
      <c r="N105" s="955" t="s">
        <v>767</v>
      </c>
      <c r="O105" s="955" t="s">
        <v>767</v>
      </c>
      <c r="P105" s="954">
        <v>931764.26533041103</v>
      </c>
      <c r="Q105" s="954">
        <v>0</v>
      </c>
      <c r="R105" s="954">
        <v>9862738.1381028295</v>
      </c>
      <c r="S105" s="956">
        <v>2972230.6794489478</v>
      </c>
      <c r="T105" s="956">
        <v>2972230.6794489478</v>
      </c>
      <c r="U105" s="956">
        <v>2972230.6794489478</v>
      </c>
      <c r="V105" s="956">
        <v>8916692.0383468438</v>
      </c>
      <c r="W105" s="956">
        <v>6142574.1773576429</v>
      </c>
      <c r="X105" s="954">
        <v>4947734.3823678801</v>
      </c>
      <c r="Y105" s="956" t="s">
        <v>768</v>
      </c>
      <c r="Z105" s="956" t="s">
        <v>768</v>
      </c>
      <c r="AA105" s="956"/>
      <c r="AB105" s="956">
        <v>18029911.238177333</v>
      </c>
      <c r="AC105" s="956">
        <v>16445083.674964601</v>
      </c>
      <c r="AD105" s="956">
        <v>17495268.077621795</v>
      </c>
      <c r="AE105" s="956">
        <v>18163521.919385746</v>
      </c>
      <c r="AF105" s="957" t="s">
        <v>1897</v>
      </c>
      <c r="AG105" s="957"/>
      <c r="AH105" s="957" t="s">
        <v>1898</v>
      </c>
    </row>
    <row r="106" spans="1:34" ht="18.75" customHeight="1">
      <c r="A106" s="950">
        <v>99</v>
      </c>
      <c r="B106" s="950" t="s">
        <v>758</v>
      </c>
      <c r="C106" s="950" t="s">
        <v>759</v>
      </c>
      <c r="D106" s="950" t="s">
        <v>924</v>
      </c>
      <c r="E106" s="950" t="s">
        <v>941</v>
      </c>
      <c r="F106" s="951" t="s">
        <v>787</v>
      </c>
      <c r="G106" s="951" t="s">
        <v>774</v>
      </c>
      <c r="H106" s="951" t="s">
        <v>736</v>
      </c>
      <c r="I106" s="952" t="s">
        <v>926</v>
      </c>
      <c r="J106" s="952" t="s">
        <v>951</v>
      </c>
      <c r="K106" s="953" t="s">
        <v>928</v>
      </c>
      <c r="L106" s="950">
        <v>2016</v>
      </c>
      <c r="M106" s="954">
        <v>7486838.00215948</v>
      </c>
      <c r="N106" s="955" t="s">
        <v>767</v>
      </c>
      <c r="O106" s="955" t="s">
        <v>767</v>
      </c>
      <c r="P106" s="954">
        <v>629953.80776272097</v>
      </c>
      <c r="Q106" s="954">
        <v>0</v>
      </c>
      <c r="R106" s="954">
        <v>6193583.0252720006</v>
      </c>
      <c r="S106" s="956">
        <v>1861331.1601241818</v>
      </c>
      <c r="T106" s="956">
        <v>1861331.1601241818</v>
      </c>
      <c r="U106" s="956">
        <v>1861331.1601241818</v>
      </c>
      <c r="V106" s="956">
        <v>5583993.4803725453</v>
      </c>
      <c r="W106" s="956">
        <v>3849101.0714299981</v>
      </c>
      <c r="X106" s="954">
        <v>3292261.1533036013</v>
      </c>
      <c r="Y106" s="956" t="s">
        <v>768</v>
      </c>
      <c r="Z106" s="956" t="s">
        <v>768</v>
      </c>
      <c r="AA106" s="956"/>
      <c r="AB106" s="956">
        <v>10806266.382203573</v>
      </c>
      <c r="AC106" s="956">
        <v>9584035.5737668127</v>
      </c>
      <c r="AD106" s="956">
        <v>10044615.209065508</v>
      </c>
      <c r="AE106" s="956">
        <v>10398651.600549916</v>
      </c>
      <c r="AF106" s="957" t="s">
        <v>1897</v>
      </c>
      <c r="AG106" s="957"/>
      <c r="AH106" s="957" t="s">
        <v>1898</v>
      </c>
    </row>
    <row r="107" spans="1:34" ht="18.75" customHeight="1">
      <c r="A107" s="950">
        <v>100</v>
      </c>
      <c r="B107" s="950" t="s">
        <v>758</v>
      </c>
      <c r="C107" s="950" t="s">
        <v>759</v>
      </c>
      <c r="D107" s="950" t="s">
        <v>924</v>
      </c>
      <c r="E107" s="950" t="s">
        <v>941</v>
      </c>
      <c r="F107" s="951" t="s">
        <v>788</v>
      </c>
      <c r="G107" s="951" t="s">
        <v>774</v>
      </c>
      <c r="H107" s="951" t="s">
        <v>736</v>
      </c>
      <c r="I107" s="952" t="s">
        <v>926</v>
      </c>
      <c r="J107" s="952" t="s">
        <v>952</v>
      </c>
      <c r="K107" s="953" t="s">
        <v>928</v>
      </c>
      <c r="L107" s="950">
        <v>2016</v>
      </c>
      <c r="M107" s="954">
        <v>89746.586656676416</v>
      </c>
      <c r="N107" s="955" t="s">
        <v>767</v>
      </c>
      <c r="O107" s="955" t="s">
        <v>767</v>
      </c>
      <c r="P107" s="954">
        <v>-288.13398167120465</v>
      </c>
      <c r="Q107" s="954">
        <v>0</v>
      </c>
      <c r="R107" s="954">
        <v>491198.30008748802</v>
      </c>
      <c r="S107" s="956">
        <v>16648.784203600502</v>
      </c>
      <c r="T107" s="956">
        <v>16648.784203600502</v>
      </c>
      <c r="U107" s="956">
        <v>16648.784203600502</v>
      </c>
      <c r="V107" s="956">
        <v>49946.352610801507</v>
      </c>
      <c r="W107" s="956">
        <v>35997.438277066591</v>
      </c>
      <c r="X107" s="954">
        <v>174837.23265558452</v>
      </c>
      <c r="Y107" s="956" t="s">
        <v>768</v>
      </c>
      <c r="Z107" s="956" t="s">
        <v>768</v>
      </c>
      <c r="AA107" s="956"/>
      <c r="AB107" s="956">
        <v>1049589.4770812392</v>
      </c>
      <c r="AC107" s="956">
        <v>1463052.8579401688</v>
      </c>
      <c r="AD107" s="956">
        <v>1099558.2433939446</v>
      </c>
      <c r="AE107" s="956">
        <v>1080946.615115315</v>
      </c>
      <c r="AF107" s="957" t="s">
        <v>1897</v>
      </c>
      <c r="AG107" s="957"/>
      <c r="AH107" s="957" t="s">
        <v>1898</v>
      </c>
    </row>
    <row r="108" spans="1:34" ht="18.75" customHeight="1">
      <c r="A108" s="950">
        <v>101</v>
      </c>
      <c r="B108" s="950" t="s">
        <v>758</v>
      </c>
      <c r="C108" s="950" t="s">
        <v>759</v>
      </c>
      <c r="D108" s="950" t="s">
        <v>924</v>
      </c>
      <c r="E108" s="950" t="s">
        <v>941</v>
      </c>
      <c r="F108" s="951" t="s">
        <v>789</v>
      </c>
      <c r="G108" s="951" t="s">
        <v>774</v>
      </c>
      <c r="H108" s="951" t="s">
        <v>736</v>
      </c>
      <c r="I108" s="952" t="s">
        <v>926</v>
      </c>
      <c r="J108" s="952" t="s">
        <v>953</v>
      </c>
      <c r="K108" s="953" t="s">
        <v>928</v>
      </c>
      <c r="L108" s="950">
        <v>2016</v>
      </c>
      <c r="M108" s="954">
        <v>63474.740110751896</v>
      </c>
      <c r="N108" s="955" t="s">
        <v>767</v>
      </c>
      <c r="O108" s="955" t="s">
        <v>767</v>
      </c>
      <c r="P108" s="954">
        <v>-432.3494416749736</v>
      </c>
      <c r="Q108" s="954">
        <v>0</v>
      </c>
      <c r="R108" s="954">
        <v>300691.72016428836</v>
      </c>
      <c r="S108" s="956">
        <v>10238.98588130885</v>
      </c>
      <c r="T108" s="956">
        <v>10238.98588130885</v>
      </c>
      <c r="U108" s="956">
        <v>10238.98588130885</v>
      </c>
      <c r="V108" s="956">
        <v>30716.957643926551</v>
      </c>
      <c r="W108" s="956">
        <v>21717.597134757172</v>
      </c>
      <c r="X108" s="954">
        <v>117291.16209752079</v>
      </c>
      <c r="Y108" s="956" t="s">
        <v>768</v>
      </c>
      <c r="Z108" s="956" t="s">
        <v>768</v>
      </c>
      <c r="AA108" s="956"/>
      <c r="AB108" s="956">
        <v>563168.32437389879</v>
      </c>
      <c r="AC108" s="956">
        <v>857984.53540061135</v>
      </c>
      <c r="AD108" s="956">
        <v>710472.51304831647</v>
      </c>
      <c r="AE108" s="956">
        <v>700103.15413845319</v>
      </c>
      <c r="AF108" s="957" t="s">
        <v>1897</v>
      </c>
      <c r="AG108" s="957"/>
      <c r="AH108" s="957" t="s">
        <v>1898</v>
      </c>
    </row>
    <row r="109" spans="1:34" ht="18.75" customHeight="1">
      <c r="A109" s="950">
        <v>102</v>
      </c>
      <c r="B109" s="950" t="s">
        <v>758</v>
      </c>
      <c r="C109" s="950" t="s">
        <v>759</v>
      </c>
      <c r="D109" s="950" t="s">
        <v>924</v>
      </c>
      <c r="E109" s="950" t="s">
        <v>954</v>
      </c>
      <c r="F109" s="951" t="s">
        <v>773</v>
      </c>
      <c r="G109" s="951" t="s">
        <v>774</v>
      </c>
      <c r="H109" s="951" t="s">
        <v>736</v>
      </c>
      <c r="I109" s="952" t="s">
        <v>926</v>
      </c>
      <c r="J109" s="952" t="s">
        <v>955</v>
      </c>
      <c r="K109" s="953" t="s">
        <v>928</v>
      </c>
      <c r="L109" s="950">
        <v>2016</v>
      </c>
      <c r="M109" s="954">
        <v>2.2948559936257622</v>
      </c>
      <c r="N109" s="955" t="s">
        <v>767</v>
      </c>
      <c r="O109" s="955" t="s">
        <v>767</v>
      </c>
      <c r="P109" s="954">
        <v>759.07662427382411</v>
      </c>
      <c r="Q109" s="954">
        <v>532.70939885066502</v>
      </c>
      <c r="R109" s="954">
        <v>295.83382005334192</v>
      </c>
      <c r="S109" s="956">
        <v>2220.1419717380322</v>
      </c>
      <c r="T109" s="956">
        <v>2220.1419717380322</v>
      </c>
      <c r="U109" s="956">
        <v>2220.1419717380322</v>
      </c>
      <c r="V109" s="956">
        <v>6660.4259152140967</v>
      </c>
      <c r="W109" s="956">
        <v>4643.035567238564</v>
      </c>
      <c r="X109" s="954">
        <v>44.203631837464549</v>
      </c>
      <c r="Y109" s="956" t="s">
        <v>768</v>
      </c>
      <c r="Z109" s="956" t="s">
        <v>768</v>
      </c>
      <c r="AA109" s="956"/>
      <c r="AB109" s="956">
        <v>65.823990102289216</v>
      </c>
      <c r="AC109" s="956">
        <v>64.017858550612416</v>
      </c>
      <c r="AD109" s="956">
        <v>65.686340185146975</v>
      </c>
      <c r="AE109" s="956">
        <v>67.120802860552388</v>
      </c>
      <c r="AF109" s="957" t="s">
        <v>1897</v>
      </c>
      <c r="AG109" s="957"/>
      <c r="AH109" s="957" t="s">
        <v>1898</v>
      </c>
    </row>
    <row r="110" spans="1:34" ht="18.75" customHeight="1">
      <c r="A110" s="950">
        <v>103</v>
      </c>
      <c r="B110" s="950" t="s">
        <v>758</v>
      </c>
      <c r="C110" s="950" t="s">
        <v>759</v>
      </c>
      <c r="D110" s="950" t="s">
        <v>924</v>
      </c>
      <c r="E110" s="950" t="s">
        <v>954</v>
      </c>
      <c r="F110" s="951" t="s">
        <v>778</v>
      </c>
      <c r="G110" s="951" t="s">
        <v>774</v>
      </c>
      <c r="H110" s="951" t="s">
        <v>736</v>
      </c>
      <c r="I110" s="952" t="s">
        <v>926</v>
      </c>
      <c r="J110" s="952" t="s">
        <v>956</v>
      </c>
      <c r="K110" s="953" t="s">
        <v>928</v>
      </c>
      <c r="L110" s="950">
        <v>2016</v>
      </c>
      <c r="M110" s="954">
        <v>1.8141154684596772</v>
      </c>
      <c r="N110" s="955" t="s">
        <v>767</v>
      </c>
      <c r="O110" s="955" t="s">
        <v>767</v>
      </c>
      <c r="P110" s="954">
        <v>549.99555323302025</v>
      </c>
      <c r="Q110" s="954">
        <v>404.66758912006918</v>
      </c>
      <c r="R110" s="954">
        <v>239.66784916986686</v>
      </c>
      <c r="S110" s="956">
        <v>2039.5534292656355</v>
      </c>
      <c r="T110" s="956">
        <v>2039.5534292656355</v>
      </c>
      <c r="U110" s="956">
        <v>2039.5534292656355</v>
      </c>
      <c r="V110" s="956">
        <v>6118.6602877969062</v>
      </c>
      <c r="W110" s="956">
        <v>4275.4568334510441</v>
      </c>
      <c r="X110" s="954">
        <v>26.522179629427182</v>
      </c>
      <c r="Y110" s="956" t="s">
        <v>768</v>
      </c>
      <c r="Z110" s="956" t="s">
        <v>768</v>
      </c>
      <c r="AA110" s="956"/>
      <c r="AB110" s="956">
        <v>35.957795584924213</v>
      </c>
      <c r="AC110" s="956">
        <v>34.966898569886716</v>
      </c>
      <c r="AD110" s="956">
        <v>35.649542271958623</v>
      </c>
      <c r="AE110" s="956">
        <v>36.246721697993884</v>
      </c>
      <c r="AF110" s="957" t="s">
        <v>1897</v>
      </c>
      <c r="AG110" s="957"/>
      <c r="AH110" s="957" t="s">
        <v>1898</v>
      </c>
    </row>
    <row r="111" spans="1:34" ht="18.75" customHeight="1">
      <c r="A111" s="950">
        <v>104</v>
      </c>
      <c r="B111" s="950" t="s">
        <v>758</v>
      </c>
      <c r="C111" s="950" t="s">
        <v>759</v>
      </c>
      <c r="D111" s="950" t="s">
        <v>924</v>
      </c>
      <c r="E111" s="950" t="s">
        <v>954</v>
      </c>
      <c r="F111" s="951" t="s">
        <v>779</v>
      </c>
      <c r="G111" s="951" t="s">
        <v>774</v>
      </c>
      <c r="H111" s="951" t="s">
        <v>736</v>
      </c>
      <c r="I111" s="952" t="s">
        <v>926</v>
      </c>
      <c r="J111" s="952" t="s">
        <v>957</v>
      </c>
      <c r="K111" s="953" t="s">
        <v>928</v>
      </c>
      <c r="L111" s="950">
        <v>2016</v>
      </c>
      <c r="M111" s="954">
        <v>9437.3598381299926</v>
      </c>
      <c r="N111" s="955" t="s">
        <v>767</v>
      </c>
      <c r="O111" s="955" t="s">
        <v>767</v>
      </c>
      <c r="P111" s="954">
        <v>7483086.972370836</v>
      </c>
      <c r="Q111" s="954">
        <v>1810305.6616795</v>
      </c>
      <c r="R111" s="954">
        <v>945388.48241063219</v>
      </c>
      <c r="S111" s="956">
        <v>4519253.0456556836</v>
      </c>
      <c r="T111" s="956">
        <v>4519253.0456556836</v>
      </c>
      <c r="U111" s="956">
        <v>4519253.0456556836</v>
      </c>
      <c r="V111" s="956">
        <v>13557759.136967052</v>
      </c>
      <c r="W111" s="956">
        <v>9339735.0519025531</v>
      </c>
      <c r="X111" s="954">
        <v>142106.93686552515</v>
      </c>
      <c r="Y111" s="956" t="s">
        <v>768</v>
      </c>
      <c r="Z111" s="956" t="s">
        <v>768</v>
      </c>
      <c r="AA111" s="956"/>
      <c r="AB111" s="956">
        <v>184308.79439180423</v>
      </c>
      <c r="AC111" s="956">
        <v>181590.1035985105</v>
      </c>
      <c r="AD111" s="956">
        <v>184703.60310186652</v>
      </c>
      <c r="AE111" s="956">
        <v>187499.71274649882</v>
      </c>
      <c r="AF111" s="957" t="s">
        <v>1897</v>
      </c>
      <c r="AG111" s="957"/>
      <c r="AH111" s="957" t="s">
        <v>1898</v>
      </c>
    </row>
    <row r="112" spans="1:34" ht="18.75" customHeight="1">
      <c r="A112" s="950">
        <v>105</v>
      </c>
      <c r="B112" s="950" t="s">
        <v>758</v>
      </c>
      <c r="C112" s="950" t="s">
        <v>759</v>
      </c>
      <c r="D112" s="950" t="s">
        <v>924</v>
      </c>
      <c r="E112" s="950" t="s">
        <v>954</v>
      </c>
      <c r="F112" s="951" t="s">
        <v>780</v>
      </c>
      <c r="G112" s="951" t="s">
        <v>774</v>
      </c>
      <c r="H112" s="951" t="s">
        <v>736</v>
      </c>
      <c r="I112" s="952" t="s">
        <v>926</v>
      </c>
      <c r="J112" s="952" t="s">
        <v>958</v>
      </c>
      <c r="K112" s="953" t="s">
        <v>928</v>
      </c>
      <c r="L112" s="950">
        <v>2016</v>
      </c>
      <c r="M112" s="954">
        <v>7067.957955825831</v>
      </c>
      <c r="N112" s="955" t="s">
        <v>767</v>
      </c>
      <c r="O112" s="955" t="s">
        <v>767</v>
      </c>
      <c r="P112" s="954">
        <v>5348025.2220682688</v>
      </c>
      <c r="Q112" s="954">
        <v>1229103.758879758</v>
      </c>
      <c r="R112" s="954">
        <v>683328.81799301051</v>
      </c>
      <c r="S112" s="956">
        <v>3421599.2952692867</v>
      </c>
      <c r="T112" s="956">
        <v>3421599.2952692867</v>
      </c>
      <c r="U112" s="956">
        <v>3421599.2952692867</v>
      </c>
      <c r="V112" s="956">
        <v>10264797.885807861</v>
      </c>
      <c r="W112" s="956">
        <v>7075625.1201137546</v>
      </c>
      <c r="X112" s="954">
        <v>85264.163813361665</v>
      </c>
      <c r="Y112" s="956" t="s">
        <v>768</v>
      </c>
      <c r="Z112" s="956" t="s">
        <v>768</v>
      </c>
      <c r="AA112" s="956"/>
      <c r="AB112" s="956">
        <v>98036.473183604612</v>
      </c>
      <c r="AC112" s="956">
        <v>96563.573384351723</v>
      </c>
      <c r="AD112" s="956">
        <v>97413.075240875303</v>
      </c>
      <c r="AE112" s="956">
        <v>98499.444811201989</v>
      </c>
      <c r="AF112" s="957" t="s">
        <v>1897</v>
      </c>
      <c r="AG112" s="957"/>
      <c r="AH112" s="957" t="s">
        <v>1898</v>
      </c>
    </row>
    <row r="113" spans="1:34" ht="18.75" customHeight="1">
      <c r="A113" s="950">
        <v>106</v>
      </c>
      <c r="B113" s="950" t="s">
        <v>758</v>
      </c>
      <c r="C113" s="950" t="s">
        <v>759</v>
      </c>
      <c r="D113" s="950" t="s">
        <v>924</v>
      </c>
      <c r="E113" s="950" t="s">
        <v>954</v>
      </c>
      <c r="F113" s="951" t="s">
        <v>781</v>
      </c>
      <c r="G113" s="951" t="s">
        <v>774</v>
      </c>
      <c r="H113" s="951" t="s">
        <v>736</v>
      </c>
      <c r="I113" s="952" t="s">
        <v>926</v>
      </c>
      <c r="J113" s="952" t="s">
        <v>959</v>
      </c>
      <c r="K113" s="953" t="s">
        <v>928</v>
      </c>
      <c r="L113" s="950">
        <v>2016</v>
      </c>
      <c r="M113" s="954">
        <v>347.53545859703235</v>
      </c>
      <c r="N113" s="955" t="s">
        <v>767</v>
      </c>
      <c r="O113" s="955" t="s">
        <v>767</v>
      </c>
      <c r="P113" s="954">
        <v>62430.278941530822</v>
      </c>
      <c r="Q113" s="954">
        <v>183358.90166458068</v>
      </c>
      <c r="R113" s="954">
        <v>15979.783781101989</v>
      </c>
      <c r="S113" s="956">
        <v>54620.690379403299</v>
      </c>
      <c r="T113" s="956">
        <v>54620.690379403299</v>
      </c>
      <c r="U113" s="956">
        <v>54620.690379403299</v>
      </c>
      <c r="V113" s="956">
        <v>163862.0711382099</v>
      </c>
      <c r="W113" s="956">
        <v>118099.00990596776</v>
      </c>
      <c r="X113" s="954">
        <v>5203.5126562540627</v>
      </c>
      <c r="Y113" s="956" t="s">
        <v>768</v>
      </c>
      <c r="Z113" s="956" t="s">
        <v>768</v>
      </c>
      <c r="AA113" s="956"/>
      <c r="AB113" s="956">
        <v>9524.8520410490109</v>
      </c>
      <c r="AC113" s="956">
        <v>10493.853890675831</v>
      </c>
      <c r="AD113" s="956">
        <v>9085.6512465464421</v>
      </c>
      <c r="AE113" s="956">
        <v>9074.5187544778164</v>
      </c>
      <c r="AF113" s="957" t="s">
        <v>1897</v>
      </c>
      <c r="AG113" s="957"/>
      <c r="AH113" s="957" t="s">
        <v>1898</v>
      </c>
    </row>
    <row r="114" spans="1:34" ht="18.75" customHeight="1">
      <c r="A114" s="950">
        <v>107</v>
      </c>
      <c r="B114" s="950" t="s">
        <v>758</v>
      </c>
      <c r="C114" s="950" t="s">
        <v>759</v>
      </c>
      <c r="D114" s="950" t="s">
        <v>924</v>
      </c>
      <c r="E114" s="950" t="s">
        <v>954</v>
      </c>
      <c r="F114" s="951" t="s">
        <v>782</v>
      </c>
      <c r="G114" s="951" t="s">
        <v>774</v>
      </c>
      <c r="H114" s="951" t="s">
        <v>736</v>
      </c>
      <c r="I114" s="952" t="s">
        <v>926</v>
      </c>
      <c r="J114" s="952" t="s">
        <v>960</v>
      </c>
      <c r="K114" s="953" t="s">
        <v>928</v>
      </c>
      <c r="L114" s="950">
        <v>2016</v>
      </c>
      <c r="M114" s="954">
        <v>205.89504009842426</v>
      </c>
      <c r="N114" s="955" t="s">
        <v>767</v>
      </c>
      <c r="O114" s="955" t="s">
        <v>767</v>
      </c>
      <c r="P114" s="954">
        <v>41800.438527461592</v>
      </c>
      <c r="Q114" s="954">
        <v>114802.08959769846</v>
      </c>
      <c r="R114" s="954">
        <v>10023.095131716365</v>
      </c>
      <c r="S114" s="956">
        <v>42996.806996486303</v>
      </c>
      <c r="T114" s="956">
        <v>42996.806996486303</v>
      </c>
      <c r="U114" s="956">
        <v>42996.806996486303</v>
      </c>
      <c r="V114" s="956">
        <v>128990.42098945891</v>
      </c>
      <c r="W114" s="956">
        <v>91199.201098149366</v>
      </c>
      <c r="X114" s="954">
        <v>3525.9652979913144</v>
      </c>
      <c r="Y114" s="956" t="s">
        <v>768</v>
      </c>
      <c r="Z114" s="956" t="s">
        <v>768</v>
      </c>
      <c r="AA114" s="956"/>
      <c r="AB114" s="956">
        <v>5195.7296697341799</v>
      </c>
      <c r="AC114" s="956">
        <v>6022.8038712014795</v>
      </c>
      <c r="AD114" s="956">
        <v>5459.6658638570734</v>
      </c>
      <c r="AE114" s="956">
        <v>5463.9763019407146</v>
      </c>
      <c r="AF114" s="957" t="s">
        <v>1897</v>
      </c>
      <c r="AG114" s="957"/>
      <c r="AH114" s="957" t="s">
        <v>1898</v>
      </c>
    </row>
    <row r="115" spans="1:34" ht="18.75" customHeight="1">
      <c r="A115" s="950">
        <v>108</v>
      </c>
      <c r="B115" s="950" t="s">
        <v>758</v>
      </c>
      <c r="C115" s="950" t="s">
        <v>759</v>
      </c>
      <c r="D115" s="950" t="s">
        <v>924</v>
      </c>
      <c r="E115" s="950" t="s">
        <v>954</v>
      </c>
      <c r="F115" s="951" t="s">
        <v>783</v>
      </c>
      <c r="G115" s="951" t="s">
        <v>774</v>
      </c>
      <c r="H115" s="951" t="s">
        <v>736</v>
      </c>
      <c r="I115" s="952" t="s">
        <v>926</v>
      </c>
      <c r="J115" s="952" t="s">
        <v>961</v>
      </c>
      <c r="K115" s="953" t="s">
        <v>928</v>
      </c>
      <c r="L115" s="950">
        <v>2016</v>
      </c>
      <c r="M115" s="954">
        <v>21.021047825213778</v>
      </c>
      <c r="N115" s="955" t="s">
        <v>767</v>
      </c>
      <c r="O115" s="955" t="s">
        <v>767</v>
      </c>
      <c r="P115" s="954">
        <v>5467.4462053439074</v>
      </c>
      <c r="Q115" s="954">
        <v>3226.0769265078825</v>
      </c>
      <c r="R115" s="954">
        <v>927.19700802013165</v>
      </c>
      <c r="S115" s="956">
        <v>7929.8011789800885</v>
      </c>
      <c r="T115" s="956">
        <v>7929.8011789800885</v>
      </c>
      <c r="U115" s="956">
        <v>7929.8011789800885</v>
      </c>
      <c r="V115" s="956">
        <v>23789.403536940266</v>
      </c>
      <c r="W115" s="956">
        <v>16583.781300396615</v>
      </c>
      <c r="X115" s="954">
        <v>175.62397211619006</v>
      </c>
      <c r="Y115" s="956" t="s">
        <v>768</v>
      </c>
      <c r="Z115" s="956" t="s">
        <v>768</v>
      </c>
      <c r="AA115" s="956"/>
      <c r="AB115" s="956">
        <v>631.21727787945633</v>
      </c>
      <c r="AC115" s="956">
        <v>568.31902755511237</v>
      </c>
      <c r="AD115" s="956">
        <v>609.91237061671347</v>
      </c>
      <c r="AE115" s="956">
        <v>637.38779213009843</v>
      </c>
      <c r="AF115" s="957" t="s">
        <v>1897</v>
      </c>
      <c r="AG115" s="957"/>
      <c r="AH115" s="957" t="s">
        <v>1898</v>
      </c>
    </row>
    <row r="116" spans="1:34" ht="18.75" customHeight="1">
      <c r="A116" s="950">
        <v>109</v>
      </c>
      <c r="B116" s="950" t="s">
        <v>758</v>
      </c>
      <c r="C116" s="950" t="s">
        <v>759</v>
      </c>
      <c r="D116" s="950" t="s">
        <v>924</v>
      </c>
      <c r="E116" s="950" t="s">
        <v>954</v>
      </c>
      <c r="F116" s="951" t="s">
        <v>785</v>
      </c>
      <c r="G116" s="951" t="s">
        <v>774</v>
      </c>
      <c r="H116" s="951" t="s">
        <v>736</v>
      </c>
      <c r="I116" s="952" t="s">
        <v>926</v>
      </c>
      <c r="J116" s="952" t="s">
        <v>962</v>
      </c>
      <c r="K116" s="953" t="s">
        <v>928</v>
      </c>
      <c r="L116" s="950">
        <v>2016</v>
      </c>
      <c r="M116" s="954">
        <v>15.484829734260011</v>
      </c>
      <c r="N116" s="955" t="s">
        <v>767</v>
      </c>
      <c r="O116" s="955" t="s">
        <v>767</v>
      </c>
      <c r="P116" s="954">
        <v>4077.0401928630044</v>
      </c>
      <c r="Q116" s="954">
        <v>2224.0404643668626</v>
      </c>
      <c r="R116" s="954">
        <v>744.71766701418085</v>
      </c>
      <c r="S116" s="956">
        <v>5856.5475957423359</v>
      </c>
      <c r="T116" s="956">
        <v>5856.5475957423359</v>
      </c>
      <c r="U116" s="956">
        <v>5856.5475957423359</v>
      </c>
      <c r="V116" s="956">
        <v>17569.642787227007</v>
      </c>
      <c r="W116" s="956">
        <v>12276.91124898041</v>
      </c>
      <c r="X116" s="954">
        <v>105.37438536331554</v>
      </c>
      <c r="Y116" s="956" t="s">
        <v>768</v>
      </c>
      <c r="Z116" s="956" t="s">
        <v>768</v>
      </c>
      <c r="AA116" s="956"/>
      <c r="AB116" s="956">
        <v>353.40459431740931</v>
      </c>
      <c r="AC116" s="956">
        <v>309.44491064884568</v>
      </c>
      <c r="AD116" s="956">
        <v>327.76392433024984</v>
      </c>
      <c r="AE116" s="956">
        <v>341.19536329503256</v>
      </c>
      <c r="AF116" s="957" t="s">
        <v>1897</v>
      </c>
      <c r="AG116" s="957"/>
      <c r="AH116" s="957" t="s">
        <v>1898</v>
      </c>
    </row>
    <row r="117" spans="1:34" ht="18.75" customHeight="1">
      <c r="A117" s="950">
        <v>110</v>
      </c>
      <c r="B117" s="950" t="s">
        <v>758</v>
      </c>
      <c r="C117" s="950" t="s">
        <v>759</v>
      </c>
      <c r="D117" s="950" t="s">
        <v>924</v>
      </c>
      <c r="E117" s="950" t="s">
        <v>954</v>
      </c>
      <c r="F117" s="951" t="s">
        <v>786</v>
      </c>
      <c r="G117" s="951" t="s">
        <v>774</v>
      </c>
      <c r="H117" s="951" t="s">
        <v>736</v>
      </c>
      <c r="I117" s="952" t="s">
        <v>926</v>
      </c>
      <c r="J117" s="952" t="s">
        <v>963</v>
      </c>
      <c r="K117" s="953" t="s">
        <v>928</v>
      </c>
      <c r="L117" s="950">
        <v>2016</v>
      </c>
      <c r="M117" s="954">
        <v>88531.347012777289</v>
      </c>
      <c r="N117" s="955" t="s">
        <v>767</v>
      </c>
      <c r="O117" s="955" t="s">
        <v>767</v>
      </c>
      <c r="P117" s="954">
        <v>90435276.594303176</v>
      </c>
      <c r="Q117" s="954">
        <v>15192873.811917851</v>
      </c>
      <c r="R117" s="954">
        <v>5200166.6123276148</v>
      </c>
      <c r="S117" s="956">
        <v>3419490.3110347735</v>
      </c>
      <c r="T117" s="956">
        <v>3419490.3110347735</v>
      </c>
      <c r="U117" s="956">
        <v>3419490.3110347735</v>
      </c>
      <c r="V117" s="956">
        <v>10258470.933104321</v>
      </c>
      <c r="W117" s="956">
        <v>7066905.3480670908</v>
      </c>
      <c r="X117" s="954">
        <v>872214.08680340752</v>
      </c>
      <c r="Y117" s="956" t="s">
        <v>768</v>
      </c>
      <c r="Z117" s="956" t="s">
        <v>768</v>
      </c>
      <c r="AA117" s="956"/>
      <c r="AB117" s="956">
        <v>3178412.8553455691</v>
      </c>
      <c r="AC117" s="956">
        <v>2899030.653521121</v>
      </c>
      <c r="AD117" s="956">
        <v>3084162.9906577109</v>
      </c>
      <c r="AE117" s="956">
        <v>3201966.4880370642</v>
      </c>
      <c r="AF117" s="957" t="s">
        <v>1897</v>
      </c>
      <c r="AG117" s="957"/>
      <c r="AH117" s="957" t="s">
        <v>1898</v>
      </c>
    </row>
    <row r="118" spans="1:34" ht="18.75" customHeight="1">
      <c r="A118" s="950">
        <v>111</v>
      </c>
      <c r="B118" s="950" t="s">
        <v>758</v>
      </c>
      <c r="C118" s="950" t="s">
        <v>759</v>
      </c>
      <c r="D118" s="950" t="s">
        <v>924</v>
      </c>
      <c r="E118" s="950" t="s">
        <v>954</v>
      </c>
      <c r="F118" s="951" t="s">
        <v>787</v>
      </c>
      <c r="G118" s="951" t="s">
        <v>774</v>
      </c>
      <c r="H118" s="951" t="s">
        <v>736</v>
      </c>
      <c r="I118" s="952" t="s">
        <v>926</v>
      </c>
      <c r="J118" s="952" t="s">
        <v>964</v>
      </c>
      <c r="K118" s="953" t="s">
        <v>928</v>
      </c>
      <c r="L118" s="950">
        <v>2016</v>
      </c>
      <c r="M118" s="954">
        <v>57968.140250054239</v>
      </c>
      <c r="N118" s="955" t="s">
        <v>767</v>
      </c>
      <c r="O118" s="955" t="s">
        <v>767</v>
      </c>
      <c r="P118" s="954">
        <v>63306957.689823508</v>
      </c>
      <c r="Q118" s="954">
        <v>9857099.3366330154</v>
      </c>
      <c r="R118" s="954">
        <v>3609567.1005901182</v>
      </c>
      <c r="S118" s="956">
        <v>23676786.219631448</v>
      </c>
      <c r="T118" s="956">
        <v>23676786.219631448</v>
      </c>
      <c r="U118" s="956">
        <v>23676786.219631448</v>
      </c>
      <c r="V118" s="956">
        <v>71030358.658894345</v>
      </c>
      <c r="W118" s="956">
        <v>48961917.770678833</v>
      </c>
      <c r="X118" s="954">
        <v>523328.46247964632</v>
      </c>
      <c r="Y118" s="956" t="s">
        <v>768</v>
      </c>
      <c r="Z118" s="956" t="s">
        <v>768</v>
      </c>
      <c r="AA118" s="956"/>
      <c r="AB118" s="956">
        <v>1717733.3472678436</v>
      </c>
      <c r="AC118" s="956">
        <v>1523451.0166779284</v>
      </c>
      <c r="AD118" s="956">
        <v>1596663.4446010408</v>
      </c>
      <c r="AE118" s="956">
        <v>1652940.0617313257</v>
      </c>
      <c r="AF118" s="957" t="s">
        <v>1897</v>
      </c>
      <c r="AG118" s="957"/>
      <c r="AH118" s="957" t="s">
        <v>1898</v>
      </c>
    </row>
    <row r="119" spans="1:34" ht="18.75" customHeight="1">
      <c r="A119" s="950">
        <v>112</v>
      </c>
      <c r="B119" s="950" t="s">
        <v>758</v>
      </c>
      <c r="C119" s="950" t="s">
        <v>759</v>
      </c>
      <c r="D119" s="950" t="s">
        <v>924</v>
      </c>
      <c r="E119" s="950" t="s">
        <v>954</v>
      </c>
      <c r="F119" s="951" t="s">
        <v>788</v>
      </c>
      <c r="G119" s="951" t="s">
        <v>774</v>
      </c>
      <c r="H119" s="951" t="s">
        <v>736</v>
      </c>
      <c r="I119" s="952" t="s">
        <v>926</v>
      </c>
      <c r="J119" s="952" t="s">
        <v>965</v>
      </c>
      <c r="K119" s="953" t="s">
        <v>928</v>
      </c>
      <c r="L119" s="950">
        <v>2016</v>
      </c>
      <c r="M119" s="954">
        <v>3071.8387393744697</v>
      </c>
      <c r="N119" s="955" t="s">
        <v>767</v>
      </c>
      <c r="O119" s="955" t="s">
        <v>767</v>
      </c>
      <c r="P119" s="954">
        <v>893955.50610527652</v>
      </c>
      <c r="Q119" s="954">
        <v>2695915.4186337399</v>
      </c>
      <c r="R119" s="954">
        <v>124550.1004654429</v>
      </c>
      <c r="S119" s="956">
        <v>211778.38358389013</v>
      </c>
      <c r="T119" s="956">
        <v>211778.38358389013</v>
      </c>
      <c r="U119" s="956">
        <v>211778.38358389013</v>
      </c>
      <c r="V119" s="956">
        <v>635335.15075167036</v>
      </c>
      <c r="W119" s="956">
        <v>457900.06034370651</v>
      </c>
      <c r="X119" s="954">
        <v>26231.327729491735</v>
      </c>
      <c r="Y119" s="956" t="s">
        <v>768</v>
      </c>
      <c r="Z119" s="956" t="s">
        <v>768</v>
      </c>
      <c r="AA119" s="956"/>
      <c r="AB119" s="956">
        <v>157472.89714302411</v>
      </c>
      <c r="AC119" s="956">
        <v>219505.98519137705</v>
      </c>
      <c r="AD119" s="956">
        <v>164969.85340044225</v>
      </c>
      <c r="AE119" s="956">
        <v>162177.49782754242</v>
      </c>
      <c r="AF119" s="957" t="s">
        <v>1897</v>
      </c>
      <c r="AG119" s="957"/>
      <c r="AH119" s="957" t="s">
        <v>1898</v>
      </c>
    </row>
    <row r="120" spans="1:34" ht="18.75" customHeight="1">
      <c r="A120" s="950">
        <v>113</v>
      </c>
      <c r="B120" s="950" t="s">
        <v>758</v>
      </c>
      <c r="C120" s="950" t="s">
        <v>759</v>
      </c>
      <c r="D120" s="950" t="s">
        <v>924</v>
      </c>
      <c r="E120" s="950" t="s">
        <v>954</v>
      </c>
      <c r="F120" s="951" t="s">
        <v>789</v>
      </c>
      <c r="G120" s="951" t="s">
        <v>774</v>
      </c>
      <c r="H120" s="951" t="s">
        <v>736</v>
      </c>
      <c r="I120" s="952" t="s">
        <v>926</v>
      </c>
      <c r="J120" s="952" t="s">
        <v>966</v>
      </c>
      <c r="K120" s="953" t="s">
        <v>928</v>
      </c>
      <c r="L120" s="950">
        <v>2016</v>
      </c>
      <c r="M120" s="954">
        <v>1843.4718773657135</v>
      </c>
      <c r="N120" s="955" t="s">
        <v>767</v>
      </c>
      <c r="O120" s="955" t="s">
        <v>767</v>
      </c>
      <c r="P120" s="954">
        <v>584625.52379133052</v>
      </c>
      <c r="Q120" s="954">
        <v>1668568.3275053771</v>
      </c>
      <c r="R120" s="954">
        <v>74877.554785553308</v>
      </c>
      <c r="S120" s="956">
        <v>130243.4972406525</v>
      </c>
      <c r="T120" s="956">
        <v>130243.4972406525</v>
      </c>
      <c r="U120" s="956">
        <v>130243.4972406525</v>
      </c>
      <c r="V120" s="956">
        <v>390730.49172195751</v>
      </c>
      <c r="W120" s="956">
        <v>276255.46468013799</v>
      </c>
      <c r="X120" s="954">
        <v>17232.474361115539</v>
      </c>
      <c r="Y120" s="956" t="s">
        <v>768</v>
      </c>
      <c r="Z120" s="956" t="s">
        <v>768</v>
      </c>
      <c r="AA120" s="956"/>
      <c r="AB120" s="956">
        <v>82740.963063326519</v>
      </c>
      <c r="AC120" s="956">
        <v>126055.50362125009</v>
      </c>
      <c r="AD120" s="956">
        <v>104382.96582996534</v>
      </c>
      <c r="AE120" s="956">
        <v>102859.49459513476</v>
      </c>
      <c r="AF120" s="957" t="s">
        <v>1897</v>
      </c>
      <c r="AG120" s="957"/>
      <c r="AH120" s="957" t="s">
        <v>1898</v>
      </c>
    </row>
    <row r="121" spans="1:34" ht="18.75" customHeight="1">
      <c r="A121" s="950">
        <v>114</v>
      </c>
      <c r="B121" s="950" t="s">
        <v>758</v>
      </c>
      <c r="C121" s="950" t="s">
        <v>759</v>
      </c>
      <c r="D121" s="950" t="s">
        <v>967</v>
      </c>
      <c r="E121" s="950" t="s">
        <v>761</v>
      </c>
      <c r="F121" s="951" t="s">
        <v>762</v>
      </c>
      <c r="G121" s="951" t="s">
        <v>853</v>
      </c>
      <c r="H121" s="951" t="s">
        <v>736</v>
      </c>
      <c r="I121" s="952" t="s">
        <v>764</v>
      </c>
      <c r="J121" s="952" t="s">
        <v>765</v>
      </c>
      <c r="K121" s="953" t="s">
        <v>928</v>
      </c>
      <c r="L121" s="950">
        <v>2016</v>
      </c>
      <c r="M121" s="954">
        <v>2517.0776141727811</v>
      </c>
      <c r="N121" s="955" t="s">
        <v>767</v>
      </c>
      <c r="O121" s="955" t="s">
        <v>767</v>
      </c>
      <c r="P121" s="954">
        <v>5096.8419351586581</v>
      </c>
      <c r="Q121" s="954">
        <v>2092.4401557868309</v>
      </c>
      <c r="R121" s="954">
        <v>2649.622900475184</v>
      </c>
      <c r="S121" s="956">
        <v>1756.6706579150623</v>
      </c>
      <c r="T121" s="956">
        <v>1756.6706579150623</v>
      </c>
      <c r="U121" s="956">
        <v>1756.6706579150623</v>
      </c>
      <c r="V121" s="956">
        <v>5270.0119737451869</v>
      </c>
      <c r="W121" s="956">
        <v>3630.4314789696873</v>
      </c>
      <c r="X121" s="954">
        <v>13879.125282212352</v>
      </c>
      <c r="Y121" s="956" t="s">
        <v>768</v>
      </c>
      <c r="Z121" s="956" t="s">
        <v>768</v>
      </c>
      <c r="AA121" s="956"/>
      <c r="AB121" s="956">
        <v>5717.3526951150425</v>
      </c>
      <c r="AC121" s="956">
        <v>31157.164453418794</v>
      </c>
      <c r="AD121" s="956">
        <v>118.45382998754334</v>
      </c>
      <c r="AE121" s="956">
        <v>2471.9968056517355</v>
      </c>
      <c r="AF121" s="957" t="s">
        <v>854</v>
      </c>
      <c r="AG121" s="957" t="s">
        <v>855</v>
      </c>
      <c r="AH121" s="957"/>
    </row>
    <row r="122" spans="1:34" ht="18.75" customHeight="1">
      <c r="A122" s="950">
        <v>115</v>
      </c>
      <c r="B122" s="950" t="s">
        <v>758</v>
      </c>
      <c r="C122" s="950" t="s">
        <v>968</v>
      </c>
      <c r="D122" s="950" t="s">
        <v>969</v>
      </c>
      <c r="E122" s="950" t="s">
        <v>970</v>
      </c>
      <c r="F122" s="951" t="s">
        <v>858</v>
      </c>
      <c r="G122" s="951" t="s">
        <v>971</v>
      </c>
      <c r="H122" s="951" t="s">
        <v>736</v>
      </c>
      <c r="I122" s="952" t="s">
        <v>972</v>
      </c>
      <c r="J122" s="952" t="s">
        <v>973</v>
      </c>
      <c r="K122" s="953" t="s">
        <v>928</v>
      </c>
      <c r="L122" s="950">
        <v>2016</v>
      </c>
      <c r="M122" s="958">
        <v>1.4341758820431807</v>
      </c>
      <c r="N122" s="955">
        <v>10894</v>
      </c>
      <c r="O122" s="955">
        <v>7596</v>
      </c>
      <c r="P122" s="958">
        <v>3.3838585700631554</v>
      </c>
      <c r="Q122" s="958">
        <v>2.3069873997709047</v>
      </c>
      <c r="R122" s="958">
        <v>0.26884430299462286</v>
      </c>
      <c r="S122" s="956">
        <v>5.9191732809693987</v>
      </c>
      <c r="T122" s="956">
        <v>5.9191732809693987</v>
      </c>
      <c r="U122" s="956">
        <v>5.9191732809693987</v>
      </c>
      <c r="V122" s="956">
        <v>17.757519842908195</v>
      </c>
      <c r="W122" s="956">
        <v>12.232886632382417</v>
      </c>
      <c r="X122" s="958">
        <v>0.26225631959406365</v>
      </c>
      <c r="Y122" s="956">
        <v>5015.6521122364675</v>
      </c>
      <c r="Z122" s="956">
        <v>19125</v>
      </c>
      <c r="AA122" s="956"/>
      <c r="AB122" s="1196">
        <v>0.29678634626486983</v>
      </c>
      <c r="AC122" s="1196">
        <v>0.30732636107501854</v>
      </c>
      <c r="AD122" s="1196">
        <v>0.3179882288746031</v>
      </c>
      <c r="AE122" s="1196">
        <v>0.32877465443180598</v>
      </c>
      <c r="AF122" s="957" t="s">
        <v>974</v>
      </c>
      <c r="AG122" s="957" t="s">
        <v>1899</v>
      </c>
      <c r="AH122" s="957" t="s">
        <v>1900</v>
      </c>
    </row>
    <row r="123" spans="1:34" ht="18.75" customHeight="1">
      <c r="A123" s="950">
        <v>116</v>
      </c>
      <c r="B123" s="950" t="s">
        <v>758</v>
      </c>
      <c r="C123" s="950" t="s">
        <v>968</v>
      </c>
      <c r="D123" s="950" t="s">
        <v>969</v>
      </c>
      <c r="E123" s="950" t="s">
        <v>970</v>
      </c>
      <c r="F123" s="951" t="s">
        <v>864</v>
      </c>
      <c r="G123" s="951" t="s">
        <v>971</v>
      </c>
      <c r="H123" s="951" t="s">
        <v>736</v>
      </c>
      <c r="I123" s="952" t="s">
        <v>972</v>
      </c>
      <c r="J123" s="952" t="s">
        <v>975</v>
      </c>
      <c r="K123" s="953" t="s">
        <v>928</v>
      </c>
      <c r="L123" s="950">
        <v>2016</v>
      </c>
      <c r="M123" s="954">
        <v>5359.3141126908895</v>
      </c>
      <c r="N123" s="955">
        <v>40709350</v>
      </c>
      <c r="O123" s="955">
        <v>7596</v>
      </c>
      <c r="P123" s="954">
        <v>32280.702379432401</v>
      </c>
      <c r="Q123" s="954">
        <v>11554.678835533767</v>
      </c>
      <c r="R123" s="954">
        <v>1365.2271913067175</v>
      </c>
      <c r="S123" s="956">
        <v>22756.948852021575</v>
      </c>
      <c r="T123" s="956">
        <v>22756.948852021575</v>
      </c>
      <c r="U123" s="956">
        <v>22756.948852021575</v>
      </c>
      <c r="V123" s="956">
        <v>68270.846556064731</v>
      </c>
      <c r="W123" s="956">
        <v>47030.752808120793</v>
      </c>
      <c r="X123" s="954">
        <v>1185.0003295766467</v>
      </c>
      <c r="Y123" s="956">
        <v>22663131.303153366</v>
      </c>
      <c r="Z123" s="956">
        <v>19125</v>
      </c>
      <c r="AA123" s="956"/>
      <c r="AB123" s="956">
        <v>1341.0236164455055</v>
      </c>
      <c r="AC123" s="956">
        <v>1388.6484784244335</v>
      </c>
      <c r="AD123" s="956">
        <v>1436.8239308824202</v>
      </c>
      <c r="AE123" s="956">
        <v>1485.5621952644722</v>
      </c>
      <c r="AF123" s="957" t="s">
        <v>974</v>
      </c>
      <c r="AG123" s="957" t="s">
        <v>1899</v>
      </c>
      <c r="AH123" s="957" t="s">
        <v>1900</v>
      </c>
    </row>
    <row r="124" spans="1:34" ht="18.75" customHeight="1">
      <c r="A124" s="950">
        <v>117</v>
      </c>
      <c r="B124" s="950" t="s">
        <v>758</v>
      </c>
      <c r="C124" s="950" t="s">
        <v>968</v>
      </c>
      <c r="D124" s="950" t="s">
        <v>969</v>
      </c>
      <c r="E124" s="950" t="s">
        <v>970</v>
      </c>
      <c r="F124" s="951" t="s">
        <v>866</v>
      </c>
      <c r="G124" s="951" t="s">
        <v>971</v>
      </c>
      <c r="H124" s="951" t="s">
        <v>736</v>
      </c>
      <c r="I124" s="952" t="s">
        <v>972</v>
      </c>
      <c r="J124" s="952" t="s">
        <v>976</v>
      </c>
      <c r="K124" s="953" t="s">
        <v>928</v>
      </c>
      <c r="L124" s="950">
        <v>2016</v>
      </c>
      <c r="M124" s="954">
        <v>57.479199578725648</v>
      </c>
      <c r="N124" s="955">
        <v>436612</v>
      </c>
      <c r="O124" s="955">
        <v>7596</v>
      </c>
      <c r="P124" s="954">
        <v>374.50159386892693</v>
      </c>
      <c r="Q124" s="954">
        <v>1012.8361450994053</v>
      </c>
      <c r="R124" s="954">
        <v>38.795446822207033</v>
      </c>
      <c r="S124" s="956">
        <v>227.57675605417438</v>
      </c>
      <c r="T124" s="956">
        <v>227.57675605417438</v>
      </c>
      <c r="U124" s="956">
        <v>227.57675605417438</v>
      </c>
      <c r="V124" s="956">
        <v>682.73026816252309</v>
      </c>
      <c r="W124" s="956">
        <v>470.32254756362431</v>
      </c>
      <c r="X124" s="954">
        <v>30.415937146294521</v>
      </c>
      <c r="Y124" s="956">
        <v>581704.79792288272</v>
      </c>
      <c r="Z124" s="956">
        <v>19125</v>
      </c>
      <c r="AA124" s="956"/>
      <c r="AB124" s="956">
        <v>34.420657118361454</v>
      </c>
      <c r="AC124" s="956">
        <v>35.643065899521488</v>
      </c>
      <c r="AD124" s="956">
        <v>36.879606934476236</v>
      </c>
      <c r="AE124" s="956">
        <v>38.130593916558837</v>
      </c>
      <c r="AF124" s="957" t="s">
        <v>974</v>
      </c>
      <c r="AG124" s="957" t="s">
        <v>1899</v>
      </c>
      <c r="AH124" s="957" t="s">
        <v>1900</v>
      </c>
    </row>
    <row r="125" spans="1:34" ht="18.75" customHeight="1">
      <c r="A125" s="950">
        <v>118</v>
      </c>
      <c r="B125" s="950" t="s">
        <v>758</v>
      </c>
      <c r="C125" s="950" t="s">
        <v>968</v>
      </c>
      <c r="D125" s="950" t="s">
        <v>969</v>
      </c>
      <c r="E125" s="950" t="s">
        <v>977</v>
      </c>
      <c r="F125" s="951" t="s">
        <v>858</v>
      </c>
      <c r="G125" s="951" t="s">
        <v>978</v>
      </c>
      <c r="H125" s="951" t="s">
        <v>736</v>
      </c>
      <c r="I125" s="952" t="s">
        <v>979</v>
      </c>
      <c r="J125" s="952" t="s">
        <v>980</v>
      </c>
      <c r="K125" s="953" t="s">
        <v>928</v>
      </c>
      <c r="L125" s="950">
        <v>2016</v>
      </c>
      <c r="M125" s="954">
        <v>11.26777251184834</v>
      </c>
      <c r="N125" s="955">
        <v>9510</v>
      </c>
      <c r="O125" s="955">
        <v>844</v>
      </c>
      <c r="P125" s="954">
        <v>17.906423626106665</v>
      </c>
      <c r="Q125" s="954">
        <v>12.24668734474648</v>
      </c>
      <c r="R125" s="954">
        <v>2.438675637506734</v>
      </c>
      <c r="S125" s="956">
        <v>10.789542905182435</v>
      </c>
      <c r="T125" s="956">
        <v>10.789542905182435</v>
      </c>
      <c r="U125" s="956">
        <v>10.789542905182435</v>
      </c>
      <c r="V125" s="956">
        <v>32.368628715547302</v>
      </c>
      <c r="W125" s="956">
        <v>22.298258373119776</v>
      </c>
      <c r="X125" s="954">
        <v>2.3603068763465731</v>
      </c>
      <c r="Y125" s="956">
        <v>5015.6521122364675</v>
      </c>
      <c r="Z125" s="956">
        <v>2125</v>
      </c>
      <c r="AA125" s="956"/>
      <c r="AB125" s="1196">
        <v>2.6710771163838287</v>
      </c>
      <c r="AC125" s="1196">
        <v>2.7659372496751669</v>
      </c>
      <c r="AD125" s="1196">
        <v>2.8618940598714282</v>
      </c>
      <c r="AE125" s="1196">
        <v>2.958971889886254</v>
      </c>
      <c r="AF125" s="957" t="s">
        <v>981</v>
      </c>
      <c r="AG125" s="957" t="s">
        <v>1899</v>
      </c>
      <c r="AH125" s="957"/>
    </row>
    <row r="126" spans="1:34" ht="18.75" customHeight="1">
      <c r="A126" s="950">
        <v>119</v>
      </c>
      <c r="B126" s="950" t="s">
        <v>758</v>
      </c>
      <c r="C126" s="950" t="s">
        <v>968</v>
      </c>
      <c r="D126" s="950" t="s">
        <v>969</v>
      </c>
      <c r="E126" s="950" t="s">
        <v>977</v>
      </c>
      <c r="F126" s="951" t="s">
        <v>864</v>
      </c>
      <c r="G126" s="951" t="s">
        <v>978</v>
      </c>
      <c r="H126" s="951" t="s">
        <v>736</v>
      </c>
      <c r="I126" s="952" t="s">
        <v>979</v>
      </c>
      <c r="J126" s="952" t="s">
        <v>982</v>
      </c>
      <c r="K126" s="953" t="s">
        <v>928</v>
      </c>
      <c r="L126" s="950">
        <v>2016</v>
      </c>
      <c r="M126" s="954">
        <v>42129.538929510527</v>
      </c>
      <c r="N126" s="955">
        <v>35557330.856506884</v>
      </c>
      <c r="O126" s="955">
        <v>844</v>
      </c>
      <c r="P126" s="954">
        <v>264147.81464039435</v>
      </c>
      <c r="Q126" s="954">
        <v>60820.487255878936</v>
      </c>
      <c r="R126" s="954">
        <v>11858.389836685174</v>
      </c>
      <c r="S126" s="956">
        <v>41669.508633721016</v>
      </c>
      <c r="T126" s="956">
        <v>41669.508633721016</v>
      </c>
      <c r="U126" s="956">
        <v>41669.508633721016</v>
      </c>
      <c r="V126" s="956">
        <v>125008.52590116306</v>
      </c>
      <c r="W126" s="956">
        <v>86116.48129684561</v>
      </c>
      <c r="X126" s="954">
        <v>10665.002966189819</v>
      </c>
      <c r="Y126" s="956">
        <v>22663131.303153366</v>
      </c>
      <c r="Z126" s="956">
        <v>2125</v>
      </c>
      <c r="AA126" s="956"/>
      <c r="AB126" s="956">
        <v>12069.212548009549</v>
      </c>
      <c r="AC126" s="956">
        <v>12497.836305819901</v>
      </c>
      <c r="AD126" s="956">
        <v>12931.415377941781</v>
      </c>
      <c r="AE126" s="956">
        <v>13370.059757380248</v>
      </c>
      <c r="AF126" s="957" t="s">
        <v>981</v>
      </c>
      <c r="AG126" s="957" t="s">
        <v>1899</v>
      </c>
      <c r="AH126" s="957"/>
    </row>
    <row r="127" spans="1:34" ht="18.75" customHeight="1">
      <c r="A127" s="950">
        <v>120</v>
      </c>
      <c r="B127" s="950" t="s">
        <v>758</v>
      </c>
      <c r="C127" s="950" t="s">
        <v>968</v>
      </c>
      <c r="D127" s="950" t="s">
        <v>969</v>
      </c>
      <c r="E127" s="950" t="s">
        <v>977</v>
      </c>
      <c r="F127" s="951" t="s">
        <v>866</v>
      </c>
      <c r="G127" s="951" t="s">
        <v>978</v>
      </c>
      <c r="H127" s="951" t="s">
        <v>736</v>
      </c>
      <c r="I127" s="952" t="s">
        <v>979</v>
      </c>
      <c r="J127" s="952" t="s">
        <v>983</v>
      </c>
      <c r="K127" s="953" t="s">
        <v>928</v>
      </c>
      <c r="L127" s="950">
        <v>2016</v>
      </c>
      <c r="M127" s="954">
        <v>304.37886208823659</v>
      </c>
      <c r="N127" s="955">
        <v>256895.75960247169</v>
      </c>
      <c r="O127" s="955">
        <v>844</v>
      </c>
      <c r="P127" s="954">
        <v>2683.0776137754438</v>
      </c>
      <c r="Q127" s="954">
        <v>9099.5842183728782</v>
      </c>
      <c r="R127" s="954">
        <v>310.47414957462883</v>
      </c>
      <c r="S127" s="956">
        <v>274.11790952173322</v>
      </c>
      <c r="T127" s="956">
        <v>274.11790952173322</v>
      </c>
      <c r="U127" s="956">
        <v>274.11790952173322</v>
      </c>
      <c r="V127" s="956">
        <v>822.35372856519962</v>
      </c>
      <c r="W127" s="956">
        <v>566.50703601903206</v>
      </c>
      <c r="X127" s="954">
        <v>273.74343431665068</v>
      </c>
      <c r="Y127" s="956">
        <v>581704.79792288272</v>
      </c>
      <c r="Z127" s="956">
        <v>2125</v>
      </c>
      <c r="AA127" s="956"/>
      <c r="AB127" s="956">
        <v>309.78591406525305</v>
      </c>
      <c r="AC127" s="956">
        <v>320.78759309569335</v>
      </c>
      <c r="AD127" s="956">
        <v>331.91646241028604</v>
      </c>
      <c r="AE127" s="956">
        <v>343.17534524902942</v>
      </c>
      <c r="AF127" s="957" t="s">
        <v>984</v>
      </c>
      <c r="AG127" s="957" t="s">
        <v>1899</v>
      </c>
      <c r="AH127" s="957"/>
    </row>
    <row r="128" spans="1:34" ht="18.75" customHeight="1">
      <c r="A128" s="950">
        <v>121</v>
      </c>
      <c r="B128" s="950" t="s">
        <v>758</v>
      </c>
      <c r="C128" s="950" t="s">
        <v>968</v>
      </c>
      <c r="D128" s="950" t="s">
        <v>969</v>
      </c>
      <c r="E128" s="950" t="s">
        <v>985</v>
      </c>
      <c r="F128" s="951" t="s">
        <v>858</v>
      </c>
      <c r="G128" s="951" t="s">
        <v>986</v>
      </c>
      <c r="H128" s="951" t="s">
        <v>736</v>
      </c>
      <c r="I128" s="952" t="s">
        <v>987</v>
      </c>
      <c r="J128" s="952" t="s">
        <v>988</v>
      </c>
      <c r="K128" s="953" t="s">
        <v>928</v>
      </c>
      <c r="L128" s="950">
        <v>2016</v>
      </c>
      <c r="M128" s="958">
        <v>1.3624876072368007E-2</v>
      </c>
      <c r="N128" s="955">
        <v>9510</v>
      </c>
      <c r="O128" s="955">
        <v>697988</v>
      </c>
      <c r="P128" s="958">
        <v>2.1652265569657395E-2</v>
      </c>
      <c r="Q128" s="958">
        <v>1.4808569945279902E-2</v>
      </c>
      <c r="R128" s="958">
        <v>2.948821810769932E-3</v>
      </c>
      <c r="S128" s="956">
        <v>6.9596880192404446E-4</v>
      </c>
      <c r="T128" s="956">
        <v>6.9596880192404446E-4</v>
      </c>
      <c r="U128" s="956">
        <v>6.9596880192404446E-4</v>
      </c>
      <c r="V128" s="956">
        <v>2.0879064057721334E-3</v>
      </c>
      <c r="W128" s="956">
        <v>1.4383271192590491E-3</v>
      </c>
      <c r="X128" s="958">
        <v>2.8540591007818294E-3</v>
      </c>
      <c r="Y128" s="956">
        <v>5015.6521122364675</v>
      </c>
      <c r="Z128" s="956">
        <v>1757375</v>
      </c>
      <c r="AA128" s="956"/>
      <c r="AB128" s="1196">
        <v>3.2298393184810505E-3</v>
      </c>
      <c r="AC128" s="1196">
        <v>3.3445432281440954E-3</v>
      </c>
      <c r="AD128" s="1196">
        <v>3.4605732283814125E-3</v>
      </c>
      <c r="AE128" s="1196">
        <v>3.5779587543969217E-3</v>
      </c>
      <c r="AF128" s="957" t="s">
        <v>989</v>
      </c>
      <c r="AG128" s="957" t="s">
        <v>990</v>
      </c>
      <c r="AH128" s="957" t="s">
        <v>1901</v>
      </c>
    </row>
    <row r="129" spans="1:35" ht="18.75" customHeight="1">
      <c r="A129" s="950">
        <v>122</v>
      </c>
      <c r="B129" s="950" t="s">
        <v>758</v>
      </c>
      <c r="C129" s="950" t="s">
        <v>968</v>
      </c>
      <c r="D129" s="950" t="s">
        <v>969</v>
      </c>
      <c r="E129" s="950" t="s">
        <v>985</v>
      </c>
      <c r="F129" s="951" t="s">
        <v>864</v>
      </c>
      <c r="G129" s="951" t="s">
        <v>986</v>
      </c>
      <c r="H129" s="951" t="s">
        <v>736</v>
      </c>
      <c r="I129" s="952" t="s">
        <v>987</v>
      </c>
      <c r="J129" s="952" t="s">
        <v>991</v>
      </c>
      <c r="K129" s="953" t="s">
        <v>928</v>
      </c>
      <c r="L129" s="950">
        <v>2016</v>
      </c>
      <c r="M129" s="954">
        <v>50.942610555635461</v>
      </c>
      <c r="N129" s="955">
        <v>35557330.856506884</v>
      </c>
      <c r="O129" s="955">
        <v>697988</v>
      </c>
      <c r="P129" s="954">
        <v>319.40485446238733</v>
      </c>
      <c r="Q129" s="954">
        <v>73.543515424279249</v>
      </c>
      <c r="R129" s="954">
        <v>14.339044542545555</v>
      </c>
      <c r="S129" s="956">
        <v>2.687850472946804</v>
      </c>
      <c r="T129" s="956">
        <v>2.687850472946804</v>
      </c>
      <c r="U129" s="956">
        <v>2.687850472946804</v>
      </c>
      <c r="V129" s="956">
        <v>8.0635514188404116</v>
      </c>
      <c r="W129" s="956">
        <v>5.5548585181761796</v>
      </c>
      <c r="X129" s="954">
        <v>12.896013260205343</v>
      </c>
      <c r="Y129" s="956">
        <v>22663131.303153366</v>
      </c>
      <c r="Z129" s="956">
        <v>1757375</v>
      </c>
      <c r="AA129" s="956"/>
      <c r="AB129" s="956">
        <v>14.593969223711667</v>
      </c>
      <c r="AC129" s="956">
        <v>15.112256718040994</v>
      </c>
      <c r="AD129" s="956">
        <v>15.636536128103726</v>
      </c>
      <c r="AE129" s="956">
        <v>16.166940456324365</v>
      </c>
      <c r="AF129" s="957" t="s">
        <v>989</v>
      </c>
      <c r="AG129" s="957" t="s">
        <v>990</v>
      </c>
      <c r="AH129" s="957" t="s">
        <v>1901</v>
      </c>
    </row>
    <row r="130" spans="1:35" ht="18.75" customHeight="1">
      <c r="A130" s="950">
        <v>123</v>
      </c>
      <c r="B130" s="950" t="s">
        <v>758</v>
      </c>
      <c r="C130" s="950" t="s">
        <v>968</v>
      </c>
      <c r="D130" s="950" t="s">
        <v>969</v>
      </c>
      <c r="E130" s="950" t="s">
        <v>985</v>
      </c>
      <c r="F130" s="951" t="s">
        <v>866</v>
      </c>
      <c r="G130" s="951" t="s">
        <v>986</v>
      </c>
      <c r="H130" s="951" t="s">
        <v>736</v>
      </c>
      <c r="I130" s="952" t="s">
        <v>987</v>
      </c>
      <c r="J130" s="952" t="s">
        <v>992</v>
      </c>
      <c r="K130" s="953" t="s">
        <v>928</v>
      </c>
      <c r="L130" s="950">
        <v>2016</v>
      </c>
      <c r="M130" s="958">
        <v>0.36805217281672464</v>
      </c>
      <c r="N130" s="955">
        <v>256896</v>
      </c>
      <c r="O130" s="955">
        <v>697988</v>
      </c>
      <c r="P130" s="958">
        <v>3.2443501980356029</v>
      </c>
      <c r="Q130" s="958">
        <v>11.003124810608076</v>
      </c>
      <c r="R130" s="958">
        <v>0.37542218811926098</v>
      </c>
      <c r="S130" s="956">
        <v>1.7681704846285007E-2</v>
      </c>
      <c r="T130" s="956">
        <v>1.7681704846285007E-2</v>
      </c>
      <c r="U130" s="956">
        <v>1.7681704846285007E-2</v>
      </c>
      <c r="V130" s="956">
        <v>5.304511453885502E-2</v>
      </c>
      <c r="W130" s="956">
        <v>3.654197648635614E-2</v>
      </c>
      <c r="X130" s="958">
        <v>0.33100778031033939</v>
      </c>
      <c r="Y130" s="956">
        <v>581704.79792288272</v>
      </c>
      <c r="Z130" s="956">
        <v>1757375</v>
      </c>
      <c r="AA130" s="956"/>
      <c r="AB130" s="1196">
        <v>0.37458998073186583</v>
      </c>
      <c r="AC130" s="1196">
        <v>0.38789309926927856</v>
      </c>
      <c r="AD130" s="1196">
        <v>0.40135001500639189</v>
      </c>
      <c r="AE130" s="1196">
        <v>0.41496414177633556</v>
      </c>
      <c r="AF130" s="957" t="s">
        <v>989</v>
      </c>
      <c r="AG130" s="957" t="s">
        <v>990</v>
      </c>
      <c r="AH130" s="957" t="s">
        <v>1901</v>
      </c>
    </row>
    <row r="131" spans="1:35" s="970" customFormat="1" ht="58.5" customHeight="1">
      <c r="A131" s="960">
        <v>124</v>
      </c>
      <c r="B131" s="960" t="s">
        <v>758</v>
      </c>
      <c r="C131" s="960" t="s">
        <v>968</v>
      </c>
      <c r="D131" s="960" t="s">
        <v>993</v>
      </c>
      <c r="E131" s="960" t="s">
        <v>994</v>
      </c>
      <c r="F131" s="961" t="s">
        <v>892</v>
      </c>
      <c r="G131" s="961" t="s">
        <v>893</v>
      </c>
      <c r="H131" s="961" t="s">
        <v>736</v>
      </c>
      <c r="I131" s="962" t="s">
        <v>995</v>
      </c>
      <c r="J131" s="962" t="s">
        <v>996</v>
      </c>
      <c r="K131" s="963" t="s">
        <v>928</v>
      </c>
      <c r="L131" s="960">
        <v>2016</v>
      </c>
      <c r="M131" s="966">
        <v>1.784727291138386E-3</v>
      </c>
      <c r="N131" s="965">
        <v>846</v>
      </c>
      <c r="O131" s="965">
        <v>474022</v>
      </c>
      <c r="P131" s="966">
        <v>5.7633289986996103E-4</v>
      </c>
      <c r="Q131" s="966">
        <v>3.4948027582373115E-4</v>
      </c>
      <c r="R131" s="966">
        <v>5.1885327214244914E-3</v>
      </c>
      <c r="S131" s="956">
        <v>3.7685926059003345E-2</v>
      </c>
      <c r="T131" s="956">
        <v>3.7685926059003345E-2</v>
      </c>
      <c r="U131" s="956">
        <v>3.7685926059003345E-2</v>
      </c>
      <c r="V131" s="956">
        <v>0.11305777817701004</v>
      </c>
      <c r="W131" s="956">
        <v>7.7883792082639236E-2</v>
      </c>
      <c r="X131" s="966">
        <v>4.2100299754134251E-3</v>
      </c>
      <c r="Y131" s="968">
        <v>2125</v>
      </c>
      <c r="Z131" s="968">
        <v>504747</v>
      </c>
      <c r="AA131" s="968"/>
      <c r="AB131" s="1197">
        <v>4.3872377805434749E-3</v>
      </c>
      <c r="AC131" s="1197">
        <v>4.5430453227856757E-3</v>
      </c>
      <c r="AD131" s="1197">
        <v>4.700654154223465E-3</v>
      </c>
      <c r="AE131" s="1197">
        <v>4.8601042580343279E-3</v>
      </c>
      <c r="AF131" s="969" t="s">
        <v>997</v>
      </c>
      <c r="AG131" s="969" t="s">
        <v>1902</v>
      </c>
      <c r="AH131" s="969" t="s">
        <v>1903</v>
      </c>
      <c r="AI131" s="481"/>
    </row>
    <row r="132" spans="1:35" s="970" customFormat="1" ht="58.5" customHeight="1">
      <c r="A132" s="960">
        <v>125</v>
      </c>
      <c r="B132" s="960" t="s">
        <v>758</v>
      </c>
      <c r="C132" s="960" t="s">
        <v>968</v>
      </c>
      <c r="D132" s="960" t="s">
        <v>993</v>
      </c>
      <c r="E132" s="960" t="s">
        <v>998</v>
      </c>
      <c r="F132" s="961" t="s">
        <v>892</v>
      </c>
      <c r="G132" s="961" t="s">
        <v>893</v>
      </c>
      <c r="H132" s="961" t="s">
        <v>736</v>
      </c>
      <c r="I132" s="962" t="s">
        <v>995</v>
      </c>
      <c r="J132" s="962" t="s">
        <v>999</v>
      </c>
      <c r="K132" s="963" t="s">
        <v>928</v>
      </c>
      <c r="L132" s="960">
        <v>2016</v>
      </c>
      <c r="M132" s="966">
        <v>1.5543325580859833E-3</v>
      </c>
      <c r="N132" s="965">
        <v>675</v>
      </c>
      <c r="O132" s="965">
        <v>434270</v>
      </c>
      <c r="P132" s="966">
        <v>1.6561512406387753E-4</v>
      </c>
      <c r="Q132" s="966">
        <v>8.2360588010079149E-5</v>
      </c>
      <c r="R132" s="966">
        <v>4.6253895407677584E-3</v>
      </c>
      <c r="S132" s="956">
        <v>3.7685926059003345E-2</v>
      </c>
      <c r="T132" s="956">
        <v>3.7685926059003345E-2</v>
      </c>
      <c r="U132" s="956">
        <v>3.7685926059003345E-2</v>
      </c>
      <c r="V132" s="956">
        <v>0.11305777817701004</v>
      </c>
      <c r="W132" s="956">
        <v>7.7883792082639236E-2</v>
      </c>
      <c r="X132" s="966">
        <v>3.9306821041036402E-3</v>
      </c>
      <c r="Y132" s="968">
        <v>1984</v>
      </c>
      <c r="Z132" s="968">
        <v>504747</v>
      </c>
      <c r="AA132" s="968"/>
      <c r="AB132" s="1197">
        <v>4.4482160880291565E-3</v>
      </c>
      <c r="AC132" s="1197">
        <v>4.6061892024820928E-3</v>
      </c>
      <c r="AD132" s="1197">
        <v>4.7659886422859246E-3</v>
      </c>
      <c r="AE132" s="1197">
        <v>4.9276549463451351E-3</v>
      </c>
      <c r="AF132" s="969" t="s">
        <v>1000</v>
      </c>
      <c r="AG132" s="969" t="s">
        <v>1001</v>
      </c>
      <c r="AH132" s="969" t="s">
        <v>1904</v>
      </c>
      <c r="AI132" s="481"/>
    </row>
    <row r="133" spans="1:35" s="970" customFormat="1" ht="58.5" customHeight="1">
      <c r="A133" s="960">
        <v>126</v>
      </c>
      <c r="B133" s="960" t="s">
        <v>758</v>
      </c>
      <c r="C133" s="960" t="s">
        <v>968</v>
      </c>
      <c r="D133" s="960" t="s">
        <v>993</v>
      </c>
      <c r="E133" s="960" t="s">
        <v>1002</v>
      </c>
      <c r="F133" s="961" t="s">
        <v>892</v>
      </c>
      <c r="G133" s="961" t="s">
        <v>1003</v>
      </c>
      <c r="H133" s="961" t="s">
        <v>736</v>
      </c>
      <c r="I133" s="962" t="s">
        <v>1004</v>
      </c>
      <c r="J133" s="962" t="s">
        <v>1005</v>
      </c>
      <c r="K133" s="963" t="s">
        <v>928</v>
      </c>
      <c r="L133" s="960">
        <v>2016</v>
      </c>
      <c r="M133" s="966">
        <v>1.4239845408019038E-3</v>
      </c>
      <c r="N133" s="965">
        <v>558225</v>
      </c>
      <c r="O133" s="965">
        <v>392016194</v>
      </c>
      <c r="P133" s="966">
        <v>1.6561512406387753E-4</v>
      </c>
      <c r="Q133" s="966">
        <v>8.2360588010079149E-5</v>
      </c>
      <c r="R133" s="966">
        <v>4.6253895407677584E-3</v>
      </c>
      <c r="S133" s="956">
        <v>3.7685926059003345E-2</v>
      </c>
      <c r="T133" s="956">
        <v>3.7685926059003345E-2</v>
      </c>
      <c r="U133" s="956">
        <v>3.7685926059003345E-2</v>
      </c>
      <c r="V133" s="956">
        <v>0.11305777817701004</v>
      </c>
      <c r="W133" s="956">
        <v>7.7883792082639236E-2</v>
      </c>
      <c r="X133" s="966">
        <v>3.9306821041036402E-3</v>
      </c>
      <c r="Y133" s="968">
        <v>1640768</v>
      </c>
      <c r="Z133" s="968">
        <v>417425769</v>
      </c>
      <c r="AA133" s="968"/>
      <c r="AB133" s="1197">
        <v>4.4482160880291565E-3</v>
      </c>
      <c r="AC133" s="1197">
        <v>4.6061892024820928E-3</v>
      </c>
      <c r="AD133" s="1197">
        <v>4.7659886422859246E-3</v>
      </c>
      <c r="AE133" s="1197">
        <v>4.9276549463451351E-3</v>
      </c>
      <c r="AF133" s="969" t="s">
        <v>1006</v>
      </c>
      <c r="AG133" s="969"/>
      <c r="AH133" s="969" t="s">
        <v>1905</v>
      </c>
      <c r="AI133" s="481"/>
    </row>
    <row r="134" spans="1:35" s="970" customFormat="1" ht="58.5" customHeight="1">
      <c r="A134" s="960">
        <v>127</v>
      </c>
      <c r="B134" s="960" t="s">
        <v>758</v>
      </c>
      <c r="C134" s="960" t="s">
        <v>968</v>
      </c>
      <c r="D134" s="960" t="s">
        <v>993</v>
      </c>
      <c r="E134" s="960" t="s">
        <v>1007</v>
      </c>
      <c r="F134" s="961" t="s">
        <v>892</v>
      </c>
      <c r="G134" s="961" t="s">
        <v>898</v>
      </c>
      <c r="H134" s="961" t="s">
        <v>736</v>
      </c>
      <c r="I134" s="962" t="s">
        <v>899</v>
      </c>
      <c r="J134" s="962" t="s">
        <v>899</v>
      </c>
      <c r="K134" s="963" t="s">
        <v>928</v>
      </c>
      <c r="L134" s="960">
        <v>2016</v>
      </c>
      <c r="M134" s="966">
        <v>2.4184587227923395E-3</v>
      </c>
      <c r="N134" s="965">
        <v>74</v>
      </c>
      <c r="O134" s="965">
        <v>30598</v>
      </c>
      <c r="P134" s="966">
        <v>3.2623234267445275E-4</v>
      </c>
      <c r="Q134" s="966">
        <v>2.6106252447461169E-4</v>
      </c>
      <c r="R134" s="966">
        <v>2.9874009611637873E-3</v>
      </c>
      <c r="S134" s="956">
        <v>2.563167023549051E-3</v>
      </c>
      <c r="T134" s="956">
        <v>2.563167023549051E-3</v>
      </c>
      <c r="U134" s="956">
        <v>2.563167023549051E-3</v>
      </c>
      <c r="V134" s="956">
        <v>7.6895010706471527E-3</v>
      </c>
      <c r="W134" s="956">
        <v>5.297180895133642E-3</v>
      </c>
      <c r="X134" s="966">
        <v>3.2559502490801943E-5</v>
      </c>
      <c r="Y134" s="968">
        <v>1</v>
      </c>
      <c r="Z134" s="968">
        <v>30713</v>
      </c>
      <c r="AA134" s="968"/>
      <c r="AB134" s="1197">
        <v>3.3832400560010485E-5</v>
      </c>
      <c r="AC134" s="1197">
        <v>3.4948691698766445E-5</v>
      </c>
      <c r="AD134" s="1197">
        <v>3.6066992486708096E-5</v>
      </c>
      <c r="AE134" s="1197">
        <v>3.7254194572511009E-5</v>
      </c>
      <c r="AF134" s="969" t="s">
        <v>1008</v>
      </c>
      <c r="AG134" s="969" t="s">
        <v>901</v>
      </c>
      <c r="AH134" s="969"/>
      <c r="AI134" s="481"/>
    </row>
    <row r="135" spans="1:35" s="970" customFormat="1" ht="58.5" customHeight="1">
      <c r="A135" s="960">
        <v>128</v>
      </c>
      <c r="B135" s="960" t="s">
        <v>758</v>
      </c>
      <c r="C135" s="960" t="s">
        <v>968</v>
      </c>
      <c r="D135" s="960" t="s">
        <v>993</v>
      </c>
      <c r="E135" s="960" t="s">
        <v>902</v>
      </c>
      <c r="F135" s="961" t="s">
        <v>892</v>
      </c>
      <c r="G135" s="961" t="s">
        <v>903</v>
      </c>
      <c r="H135" s="961" t="s">
        <v>736</v>
      </c>
      <c r="I135" s="962" t="s">
        <v>904</v>
      </c>
      <c r="J135" s="962" t="s">
        <v>1009</v>
      </c>
      <c r="K135" s="963" t="s">
        <v>928</v>
      </c>
      <c r="L135" s="960">
        <v>2016</v>
      </c>
      <c r="M135" s="966">
        <v>1.7736248999632297E-3</v>
      </c>
      <c r="N135" s="965">
        <v>82</v>
      </c>
      <c r="O135" s="965">
        <v>46233</v>
      </c>
      <c r="P135" s="966">
        <v>1.5955749388362939E-4</v>
      </c>
      <c r="Q135" s="966">
        <v>1.0761366693570084E-4</v>
      </c>
      <c r="R135" s="966">
        <v>2.2228448678434671E-3</v>
      </c>
      <c r="S135" s="956">
        <v>2.563167023549051E-3</v>
      </c>
      <c r="T135" s="956">
        <v>2.563167023549051E-3</v>
      </c>
      <c r="U135" s="956">
        <v>2.563167023549051E-3</v>
      </c>
      <c r="V135" s="956">
        <v>7.6895010706471527E-3</v>
      </c>
      <c r="W135" s="956">
        <v>5.297180895133642E-3</v>
      </c>
      <c r="X135" s="966">
        <v>5.8146036005814602E-3</v>
      </c>
      <c r="Y135" s="968">
        <v>312</v>
      </c>
      <c r="Z135" s="968">
        <v>53658</v>
      </c>
      <c r="AA135" s="968"/>
      <c r="AB135" s="1197">
        <v>6.0419227280307831E-3</v>
      </c>
      <c r="AC135" s="1197">
        <v>6.2412743758804776E-3</v>
      </c>
      <c r="AD135" s="1197">
        <v>6.4409849147603502E-3</v>
      </c>
      <c r="AE135" s="1197">
        <v>6.6530001175318784E-3</v>
      </c>
      <c r="AF135" s="969" t="s">
        <v>1010</v>
      </c>
      <c r="AG135" s="969" t="s">
        <v>906</v>
      </c>
      <c r="AH135" s="969" t="s">
        <v>1906</v>
      </c>
      <c r="AI135" s="481"/>
    </row>
    <row r="136" spans="1:35" s="973" customFormat="1" ht="58.5" customHeight="1">
      <c r="A136" s="950">
        <v>129</v>
      </c>
      <c r="B136" s="950" t="s">
        <v>758</v>
      </c>
      <c r="C136" s="950" t="s">
        <v>968</v>
      </c>
      <c r="D136" s="950" t="s">
        <v>1011</v>
      </c>
      <c r="E136" s="950" t="s">
        <v>1012</v>
      </c>
      <c r="F136" s="951" t="s">
        <v>892</v>
      </c>
      <c r="G136" s="951" t="s">
        <v>1013</v>
      </c>
      <c r="H136" s="951" t="s">
        <v>736</v>
      </c>
      <c r="I136" s="952" t="s">
        <v>1014</v>
      </c>
      <c r="J136" s="952" t="s">
        <v>1014</v>
      </c>
      <c r="K136" s="953" t="s">
        <v>928</v>
      </c>
      <c r="L136" s="950">
        <v>2016</v>
      </c>
      <c r="M136" s="972">
        <v>2.3909472531483848E-2</v>
      </c>
      <c r="N136" s="955">
        <v>262</v>
      </c>
      <c r="O136" s="955">
        <v>10958</v>
      </c>
      <c r="P136" s="972">
        <v>2.3909472531483848E-2</v>
      </c>
      <c r="Q136" s="972">
        <v>4.7545172476729333E-2</v>
      </c>
      <c r="R136" s="972">
        <v>8.2588063515240007E-2</v>
      </c>
      <c r="S136" s="956">
        <v>1.0628323603292654E-2</v>
      </c>
      <c r="T136" s="956">
        <v>1.0628323603292654E-2</v>
      </c>
      <c r="U136" s="956">
        <v>1.0628323603292654E-2</v>
      </c>
      <c r="V136" s="956">
        <v>3.1884970809877962E-2</v>
      </c>
      <c r="W136" s="956">
        <v>2.1965073762811062E-2</v>
      </c>
      <c r="X136" s="972">
        <v>1.1589706150757438E-2</v>
      </c>
      <c r="Y136" s="956">
        <v>127</v>
      </c>
      <c r="Z136" s="956">
        <v>10958</v>
      </c>
      <c r="AA136" s="956"/>
      <c r="AB136" s="1197" t="s">
        <v>767</v>
      </c>
      <c r="AC136" s="1197" t="s">
        <v>767</v>
      </c>
      <c r="AD136" s="1197" t="s">
        <v>767</v>
      </c>
      <c r="AE136" s="1197" t="s">
        <v>767</v>
      </c>
      <c r="AF136" s="971" t="s">
        <v>1907</v>
      </c>
      <c r="AG136" s="957" t="s">
        <v>1015</v>
      </c>
      <c r="AH136" s="957" t="s">
        <v>1908</v>
      </c>
      <c r="AI136" s="481"/>
    </row>
    <row r="137" spans="1:35" s="973" customFormat="1" ht="58.5" customHeight="1">
      <c r="A137" s="950">
        <v>130</v>
      </c>
      <c r="B137" s="950" t="s">
        <v>758</v>
      </c>
      <c r="C137" s="950" t="s">
        <v>968</v>
      </c>
      <c r="D137" s="950" t="s">
        <v>1011</v>
      </c>
      <c r="E137" s="950" t="s">
        <v>1016</v>
      </c>
      <c r="F137" s="951" t="s">
        <v>892</v>
      </c>
      <c r="G137" s="951" t="s">
        <v>1017</v>
      </c>
      <c r="H137" s="951" t="s">
        <v>736</v>
      </c>
      <c r="I137" s="952" t="s">
        <v>1018</v>
      </c>
      <c r="J137" s="952" t="s">
        <v>1018</v>
      </c>
      <c r="K137" s="953" t="s">
        <v>928</v>
      </c>
      <c r="L137" s="950">
        <v>2016</v>
      </c>
      <c r="M137" s="972">
        <v>3.1512605042016806E-2</v>
      </c>
      <c r="N137" s="955">
        <v>45</v>
      </c>
      <c r="O137" s="955">
        <v>1428</v>
      </c>
      <c r="P137" s="972">
        <v>6.9961977186311794E-2</v>
      </c>
      <c r="Q137" s="972">
        <v>8.2892255277727075E-2</v>
      </c>
      <c r="R137" s="972">
        <v>9.2415464143912537E-2</v>
      </c>
      <c r="S137" s="956">
        <v>1.8235122434762659E-2</v>
      </c>
      <c r="T137" s="956">
        <v>1.8235122434762659E-2</v>
      </c>
      <c r="U137" s="956">
        <v>1.8235122434762659E-2</v>
      </c>
      <c r="V137" s="956">
        <v>5.4705367304287975E-2</v>
      </c>
      <c r="W137" s="956">
        <v>3.7685699485981661E-2</v>
      </c>
      <c r="X137" s="972">
        <v>1.2875536480686695E-2</v>
      </c>
      <c r="Y137" s="956">
        <v>15</v>
      </c>
      <c r="Z137" s="956">
        <v>1165</v>
      </c>
      <c r="AA137" s="956"/>
      <c r="AB137" s="1197" t="s">
        <v>767</v>
      </c>
      <c r="AC137" s="1197" t="s">
        <v>767</v>
      </c>
      <c r="AD137" s="1197" t="s">
        <v>767</v>
      </c>
      <c r="AE137" s="1197" t="s">
        <v>767</v>
      </c>
      <c r="AF137" s="971" t="s">
        <v>1909</v>
      </c>
      <c r="AG137" s="957" t="s">
        <v>1015</v>
      </c>
      <c r="AH137" s="957" t="s">
        <v>1910</v>
      </c>
      <c r="AI137" s="481"/>
    </row>
    <row r="138" spans="1:35" ht="18.75" customHeight="1">
      <c r="A138" s="950">
        <v>131</v>
      </c>
      <c r="B138" s="950" t="s">
        <v>758</v>
      </c>
      <c r="C138" s="950" t="s">
        <v>968</v>
      </c>
      <c r="D138" s="950" t="s">
        <v>1019</v>
      </c>
      <c r="E138" s="950" t="s">
        <v>830</v>
      </c>
      <c r="F138" s="951" t="s">
        <v>831</v>
      </c>
      <c r="G138" s="951" t="s">
        <v>832</v>
      </c>
      <c r="H138" s="951" t="s">
        <v>736</v>
      </c>
      <c r="I138" s="952" t="s">
        <v>833</v>
      </c>
      <c r="J138" s="952" t="s">
        <v>831</v>
      </c>
      <c r="K138" s="953" t="s">
        <v>928</v>
      </c>
      <c r="L138" s="950">
        <v>2016</v>
      </c>
      <c r="M138" s="954">
        <v>562.91022488755902</v>
      </c>
      <c r="N138" s="955">
        <v>6132094.9760652361</v>
      </c>
      <c r="O138" s="955">
        <v>10893.557631308116</v>
      </c>
      <c r="P138" s="954">
        <v>1143.591522911428</v>
      </c>
      <c r="Q138" s="954">
        <v>1065.2143373617291</v>
      </c>
      <c r="R138" s="954">
        <v>792.43577081304625</v>
      </c>
      <c r="S138" s="956">
        <v>587.08961251266157</v>
      </c>
      <c r="T138" s="956">
        <v>587.08961251266157</v>
      </c>
      <c r="U138" s="956">
        <v>587.08961251266157</v>
      </c>
      <c r="V138" s="956">
        <v>1761.2688375379848</v>
      </c>
      <c r="W138" s="956">
        <v>1168.3083289001966</v>
      </c>
      <c r="X138" s="954">
        <v>568.14453336652525</v>
      </c>
      <c r="Y138" s="956">
        <v>2849812.9793664906</v>
      </c>
      <c r="Z138" s="956">
        <v>5016</v>
      </c>
      <c r="AA138" s="956"/>
      <c r="AB138" s="956">
        <v>79.017202129017278</v>
      </c>
      <c r="AC138" s="956">
        <v>75.724783061204377</v>
      </c>
      <c r="AD138" s="956">
        <v>81.887497077136572</v>
      </c>
      <c r="AE138" s="956">
        <v>85.638646635059231</v>
      </c>
      <c r="AF138" s="957" t="s">
        <v>908</v>
      </c>
      <c r="AG138" s="957" t="s">
        <v>909</v>
      </c>
      <c r="AH138" s="957"/>
    </row>
    <row r="139" spans="1:35" ht="18.75" customHeight="1">
      <c r="A139" s="950">
        <v>132</v>
      </c>
      <c r="B139" s="950" t="s">
        <v>758</v>
      </c>
      <c r="C139" s="950" t="s">
        <v>968</v>
      </c>
      <c r="D139" s="950" t="s">
        <v>1019</v>
      </c>
      <c r="E139" s="950" t="s">
        <v>830</v>
      </c>
      <c r="F139" s="951" t="s">
        <v>836</v>
      </c>
      <c r="G139" s="951" t="s">
        <v>832</v>
      </c>
      <c r="H139" s="951" t="s">
        <v>736</v>
      </c>
      <c r="I139" s="952" t="s">
        <v>833</v>
      </c>
      <c r="J139" s="952" t="s">
        <v>836</v>
      </c>
      <c r="K139" s="953" t="s">
        <v>928</v>
      </c>
      <c r="L139" s="950">
        <v>2016</v>
      </c>
      <c r="M139" s="958">
        <v>0.15063111798501147</v>
      </c>
      <c r="N139" s="955">
        <v>6132094.9760652361</v>
      </c>
      <c r="O139" s="955">
        <v>40709350.485438272</v>
      </c>
      <c r="P139" s="958">
        <v>0.11987818387498918</v>
      </c>
      <c r="Q139" s="958">
        <v>0.21265814916531481</v>
      </c>
      <c r="R139" s="958">
        <v>0.15604863705382885</v>
      </c>
      <c r="S139" s="956">
        <v>0.1527043528777331</v>
      </c>
      <c r="T139" s="956">
        <v>0.1527043528777331</v>
      </c>
      <c r="U139" s="956">
        <v>0.1527043528777331</v>
      </c>
      <c r="V139" s="956">
        <v>0.45811305863319929</v>
      </c>
      <c r="W139" s="956">
        <v>0.30388166222668889</v>
      </c>
      <c r="X139" s="958">
        <v>0.12574665615470207</v>
      </c>
      <c r="Y139" s="956">
        <v>2849812.9793664906</v>
      </c>
      <c r="Z139" s="956">
        <v>22663131.303153358</v>
      </c>
      <c r="AA139" s="956"/>
      <c r="AB139" s="1196">
        <v>1.3752953497955449E-2</v>
      </c>
      <c r="AC139" s="1196">
        <v>1.3012201191854228E-2</v>
      </c>
      <c r="AD139" s="1196">
        <v>1.4220774435075943E-2</v>
      </c>
      <c r="AE139" s="1196">
        <v>1.495456183549795E-2</v>
      </c>
      <c r="AF139" s="957" t="s">
        <v>911</v>
      </c>
      <c r="AG139" s="957" t="s">
        <v>909</v>
      </c>
      <c r="AH139" s="957"/>
    </row>
    <row r="140" spans="1:35" ht="18.75" customHeight="1">
      <c r="A140" s="950">
        <v>133</v>
      </c>
      <c r="B140" s="950" t="s">
        <v>758</v>
      </c>
      <c r="C140" s="950" t="s">
        <v>968</v>
      </c>
      <c r="D140" s="950" t="s">
        <v>1019</v>
      </c>
      <c r="E140" s="950" t="s">
        <v>830</v>
      </c>
      <c r="F140" s="951" t="s">
        <v>838</v>
      </c>
      <c r="G140" s="951" t="s">
        <v>832</v>
      </c>
      <c r="H140" s="951" t="s">
        <v>736</v>
      </c>
      <c r="I140" s="952" t="s">
        <v>833</v>
      </c>
      <c r="J140" s="952" t="s">
        <v>838</v>
      </c>
      <c r="K140" s="953" t="s">
        <v>928</v>
      </c>
      <c r="L140" s="950">
        <v>2016</v>
      </c>
      <c r="M140" s="958">
        <v>0.95696816915946536</v>
      </c>
      <c r="N140" s="955">
        <v>417823.59033476323</v>
      </c>
      <c r="O140" s="955">
        <v>436611.79525098577</v>
      </c>
      <c r="P140" s="958">
        <v>0.96858686993274801</v>
      </c>
      <c r="Q140" s="958">
        <v>-5.9101710527065938</v>
      </c>
      <c r="R140" s="958">
        <v>1.5369808598382564</v>
      </c>
      <c r="S140" s="956">
        <v>0.98469522173561042</v>
      </c>
      <c r="T140" s="956">
        <v>0.98469522173561042</v>
      </c>
      <c r="U140" s="956">
        <v>0.98469522173561042</v>
      </c>
      <c r="V140" s="956">
        <v>2.954085665206831</v>
      </c>
      <c r="W140" s="956">
        <v>1.9595434912538647</v>
      </c>
      <c r="X140" s="958">
        <v>1.0939585071675992</v>
      </c>
      <c r="Y140" s="956">
        <v>636360.9123479469</v>
      </c>
      <c r="Z140" s="956">
        <v>581704.79792288283</v>
      </c>
      <c r="AA140" s="956"/>
      <c r="AB140" s="1196">
        <v>0.31921210726544608</v>
      </c>
      <c r="AC140" s="1196">
        <v>0.28602988118069667</v>
      </c>
      <c r="AD140" s="1196">
        <v>0.30336142112899339</v>
      </c>
      <c r="AE140" s="1196">
        <v>0.3068726408938538</v>
      </c>
      <c r="AF140" s="957" t="s">
        <v>910</v>
      </c>
      <c r="AG140" s="957" t="s">
        <v>909</v>
      </c>
      <c r="AH140" s="957"/>
    </row>
    <row r="141" spans="1:35" ht="18.75" customHeight="1">
      <c r="A141" s="950">
        <v>134</v>
      </c>
      <c r="B141" s="950" t="s">
        <v>758</v>
      </c>
      <c r="C141" s="950" t="s">
        <v>968</v>
      </c>
      <c r="D141" s="950" t="s">
        <v>1019</v>
      </c>
      <c r="E141" s="950" t="s">
        <v>830</v>
      </c>
      <c r="F141" s="951" t="s">
        <v>840</v>
      </c>
      <c r="G141" s="951" t="s">
        <v>832</v>
      </c>
      <c r="H141" s="951" t="s">
        <v>736</v>
      </c>
      <c r="I141" s="952" t="s">
        <v>833</v>
      </c>
      <c r="J141" s="952" t="s">
        <v>840</v>
      </c>
      <c r="K141" s="953" t="s">
        <v>928</v>
      </c>
      <c r="L141" s="950">
        <v>2016</v>
      </c>
      <c r="M141" s="954">
        <v>694.25857685114306</v>
      </c>
      <c r="N141" s="955">
        <v>7562945.8179578818</v>
      </c>
      <c r="O141" s="955">
        <v>10893.557631308116</v>
      </c>
      <c r="P141" s="954">
        <v>1404.4703619909544</v>
      </c>
      <c r="Q141" s="954">
        <v>1217.9598725917929</v>
      </c>
      <c r="R141" s="954">
        <v>825.28937287500628</v>
      </c>
      <c r="S141" s="956">
        <v>716.45269077123089</v>
      </c>
      <c r="T141" s="956">
        <v>716.45269077123089</v>
      </c>
      <c r="U141" s="956">
        <v>716.45269077123089</v>
      </c>
      <c r="V141" s="956">
        <v>2149.3580723136929</v>
      </c>
      <c r="W141" s="956">
        <v>1425.7408546347494</v>
      </c>
      <c r="X141" s="954">
        <v>584.35540495313512</v>
      </c>
      <c r="Y141" s="956">
        <v>2930923.4211499877</v>
      </c>
      <c r="Z141" s="956">
        <v>5015.6521122364666</v>
      </c>
      <c r="AA141" s="956"/>
      <c r="AB141" s="956">
        <v>93.165009987848066</v>
      </c>
      <c r="AC141" s="956">
        <v>89.294909536027916</v>
      </c>
      <c r="AD141" s="956">
        <v>90.862945867795887</v>
      </c>
      <c r="AE141" s="956">
        <v>94.284363825345153</v>
      </c>
      <c r="AF141" s="957" t="s">
        <v>1020</v>
      </c>
      <c r="AG141" s="957" t="s">
        <v>909</v>
      </c>
      <c r="AH141" s="957"/>
    </row>
    <row r="142" spans="1:35" ht="18.75" customHeight="1">
      <c r="A142" s="950">
        <v>135</v>
      </c>
      <c r="B142" s="950" t="s">
        <v>758</v>
      </c>
      <c r="C142" s="950" t="s">
        <v>968</v>
      </c>
      <c r="D142" s="950" t="s">
        <v>1019</v>
      </c>
      <c r="E142" s="950" t="s">
        <v>830</v>
      </c>
      <c r="F142" s="951" t="s">
        <v>842</v>
      </c>
      <c r="G142" s="951" t="s">
        <v>832</v>
      </c>
      <c r="H142" s="951" t="s">
        <v>736</v>
      </c>
      <c r="I142" s="952" t="s">
        <v>833</v>
      </c>
      <c r="J142" s="952" t="s">
        <v>842</v>
      </c>
      <c r="K142" s="953" t="s">
        <v>928</v>
      </c>
      <c r="L142" s="950">
        <v>2016</v>
      </c>
      <c r="M142" s="958">
        <v>0.18577908337454674</v>
      </c>
      <c r="N142" s="955">
        <v>7562945.8179578818</v>
      </c>
      <c r="O142" s="955">
        <v>40709350.485438272</v>
      </c>
      <c r="P142" s="958">
        <v>0.14722508249544294</v>
      </c>
      <c r="Q142" s="958">
        <v>0.24315208984559331</v>
      </c>
      <c r="R142" s="958">
        <v>0.16251825896251382</v>
      </c>
      <c r="S142" s="956">
        <v>0.18635220617086276</v>
      </c>
      <c r="T142" s="956">
        <v>0.18635220617086276</v>
      </c>
      <c r="U142" s="956">
        <v>0.18635220617086276</v>
      </c>
      <c r="V142" s="956">
        <v>0.55905661851258825</v>
      </c>
      <c r="W142" s="956">
        <v>0.37084089028001688</v>
      </c>
      <c r="X142" s="958">
        <v>0.12932561621536287</v>
      </c>
      <c r="Y142" s="956">
        <v>2930923.4211499877</v>
      </c>
      <c r="Z142" s="956">
        <v>22663131.303153358</v>
      </c>
      <c r="AA142" s="956"/>
      <c r="AB142" s="1196">
        <v>1.6215381150896296E-2</v>
      </c>
      <c r="AC142" s="1196">
        <v>1.5344029805302922E-2</v>
      </c>
      <c r="AD142" s="1196">
        <v>1.5779471882933077E-2</v>
      </c>
      <c r="AE142" s="1196">
        <v>1.6464311433542482E-2</v>
      </c>
      <c r="AF142" s="957" t="s">
        <v>1021</v>
      </c>
      <c r="AG142" s="957" t="s">
        <v>909</v>
      </c>
      <c r="AH142" s="957"/>
    </row>
    <row r="143" spans="1:35" ht="18.75" customHeight="1">
      <c r="A143" s="950">
        <v>136</v>
      </c>
      <c r="B143" s="950" t="s">
        <v>758</v>
      </c>
      <c r="C143" s="950" t="s">
        <v>968</v>
      </c>
      <c r="D143" s="950" t="s">
        <v>1019</v>
      </c>
      <c r="E143" s="950" t="s">
        <v>830</v>
      </c>
      <c r="F143" s="951" t="s">
        <v>844</v>
      </c>
      <c r="G143" s="951" t="s">
        <v>832</v>
      </c>
      <c r="H143" s="951" t="s">
        <v>736</v>
      </c>
      <c r="I143" s="952" t="s">
        <v>833</v>
      </c>
      <c r="J143" s="952" t="s">
        <v>844</v>
      </c>
      <c r="K143" s="953" t="s">
        <v>928</v>
      </c>
      <c r="L143" s="950">
        <v>2016</v>
      </c>
      <c r="M143" s="958">
        <v>1.1802652178599251</v>
      </c>
      <c r="N143" s="955">
        <v>515317.71564211778</v>
      </c>
      <c r="O143" s="955">
        <v>436611.79525098577</v>
      </c>
      <c r="P143" s="958">
        <v>1.1895432281369684</v>
      </c>
      <c r="Q143" s="958">
        <v>1.626305568224182</v>
      </c>
      <c r="R143" s="958">
        <v>1.6007025637363108</v>
      </c>
      <c r="S143" s="956">
        <v>1.2016692616697195</v>
      </c>
      <c r="T143" s="956">
        <v>1.2016692616697195</v>
      </c>
      <c r="U143" s="956">
        <v>1.2016692616697195</v>
      </c>
      <c r="V143" s="956">
        <v>3.6050077850091586</v>
      </c>
      <c r="W143" s="956">
        <v>2.3913218307227417</v>
      </c>
      <c r="X143" s="958">
        <v>1.1250943951895929</v>
      </c>
      <c r="Y143" s="956">
        <v>654472.8077979302</v>
      </c>
      <c r="Z143" s="956">
        <v>581704.79792288283</v>
      </c>
      <c r="AA143" s="956"/>
      <c r="AB143" s="1196">
        <v>0.37636613750344616</v>
      </c>
      <c r="AC143" s="1196">
        <v>0.33728736263249071</v>
      </c>
      <c r="AD143" s="1196">
        <v>0.33661197826642897</v>
      </c>
      <c r="AE143" s="1196">
        <v>0.33785321065823243</v>
      </c>
      <c r="AF143" s="957" t="s">
        <v>914</v>
      </c>
      <c r="AG143" s="957" t="s">
        <v>909</v>
      </c>
      <c r="AH143" s="957"/>
    </row>
    <row r="144" spans="1:35" ht="18.75" customHeight="1">
      <c r="A144" s="950">
        <v>137</v>
      </c>
      <c r="B144" s="950" t="s">
        <v>758</v>
      </c>
      <c r="C144" s="950" t="s">
        <v>968</v>
      </c>
      <c r="D144" s="950" t="s">
        <v>1022</v>
      </c>
      <c r="E144" s="950" t="s">
        <v>1023</v>
      </c>
      <c r="F144" s="951" t="s">
        <v>917</v>
      </c>
      <c r="G144" s="951" t="s">
        <v>1024</v>
      </c>
      <c r="H144" s="951" t="s">
        <v>919</v>
      </c>
      <c r="I144" s="952" t="s">
        <v>1025</v>
      </c>
      <c r="J144" s="952" t="s">
        <v>1026</v>
      </c>
      <c r="K144" s="953" t="s">
        <v>928</v>
      </c>
      <c r="L144" s="950" t="s">
        <v>767</v>
      </c>
      <c r="M144" s="974" t="s">
        <v>767</v>
      </c>
      <c r="N144" s="974" t="s">
        <v>767</v>
      </c>
      <c r="O144" s="974" t="s">
        <v>767</v>
      </c>
      <c r="P144" s="974" t="s">
        <v>767</v>
      </c>
      <c r="Q144" s="954">
        <v>11337.076056072163</v>
      </c>
      <c r="R144" s="954">
        <v>19111.341880527707</v>
      </c>
      <c r="S144" s="956" t="s">
        <v>922</v>
      </c>
      <c r="T144" s="956" t="s">
        <v>922</v>
      </c>
      <c r="U144" s="956" t="s">
        <v>922</v>
      </c>
      <c r="V144" s="956"/>
      <c r="W144" s="956"/>
      <c r="X144" s="954">
        <v>20105.600659819589</v>
      </c>
      <c r="Y144" s="956">
        <v>9355296831.819334</v>
      </c>
      <c r="Z144" s="956">
        <v>465308</v>
      </c>
      <c r="AA144" s="956"/>
      <c r="AB144" s="956">
        <v>20105.600659819589</v>
      </c>
      <c r="AC144" s="956">
        <v>20105.600659819589</v>
      </c>
      <c r="AD144" s="956">
        <v>20105.600659819589</v>
      </c>
      <c r="AE144" s="956">
        <v>20105.600659819589</v>
      </c>
      <c r="AF144" s="957" t="s">
        <v>1911</v>
      </c>
      <c r="AG144" s="957"/>
      <c r="AH144" s="957" t="s">
        <v>1912</v>
      </c>
    </row>
    <row r="145" spans="1:34" ht="18.75" customHeight="1">
      <c r="A145" s="950">
        <v>138</v>
      </c>
      <c r="B145" s="950" t="s">
        <v>758</v>
      </c>
      <c r="C145" s="950" t="s">
        <v>968</v>
      </c>
      <c r="D145" s="950" t="s">
        <v>1022</v>
      </c>
      <c r="E145" s="950" t="s">
        <v>1027</v>
      </c>
      <c r="F145" s="951" t="s">
        <v>917</v>
      </c>
      <c r="G145" s="951" t="s">
        <v>1028</v>
      </c>
      <c r="H145" s="951" t="s">
        <v>919</v>
      </c>
      <c r="I145" s="952" t="s">
        <v>1029</v>
      </c>
      <c r="J145" s="952" t="s">
        <v>1030</v>
      </c>
      <c r="K145" s="953" t="s">
        <v>928</v>
      </c>
      <c r="L145" s="950" t="s">
        <v>767</v>
      </c>
      <c r="M145" s="974" t="s">
        <v>767</v>
      </c>
      <c r="N145" s="974" t="s">
        <v>767</v>
      </c>
      <c r="O145" s="974" t="s">
        <v>767</v>
      </c>
      <c r="P145" s="974" t="s">
        <v>767</v>
      </c>
      <c r="Q145" s="954">
        <v>13.708677214113861</v>
      </c>
      <c r="R145" s="954">
        <v>23.109240484314036</v>
      </c>
      <c r="S145" s="956" t="s">
        <v>922</v>
      </c>
      <c r="T145" s="956" t="s">
        <v>922</v>
      </c>
      <c r="U145" s="956" t="s">
        <v>922</v>
      </c>
      <c r="V145" s="956"/>
      <c r="W145" s="956"/>
      <c r="X145" s="954">
        <v>24.311488101353799</v>
      </c>
      <c r="Y145" s="956">
        <v>9355296831.819334</v>
      </c>
      <c r="Z145" s="956">
        <v>384809716</v>
      </c>
      <c r="AA145" s="956"/>
      <c r="AB145" s="956">
        <v>24.311488101353799</v>
      </c>
      <c r="AC145" s="956">
        <v>24.311488101353799</v>
      </c>
      <c r="AD145" s="956">
        <v>24.311488101353799</v>
      </c>
      <c r="AE145" s="956">
        <v>24.311488101353799</v>
      </c>
      <c r="AF145" s="957" t="s">
        <v>1913</v>
      </c>
      <c r="AG145" s="957"/>
      <c r="AH145" s="957" t="s">
        <v>1914</v>
      </c>
    </row>
    <row r="146" spans="1:34" ht="18.75" customHeight="1">
      <c r="A146" s="950">
        <v>139</v>
      </c>
      <c r="B146" s="950" t="s">
        <v>758</v>
      </c>
      <c r="C146" s="950" t="s">
        <v>1031</v>
      </c>
      <c r="D146" s="950" t="s">
        <v>1032</v>
      </c>
      <c r="E146" s="950" t="s">
        <v>772</v>
      </c>
      <c r="F146" s="951" t="s">
        <v>481</v>
      </c>
      <c r="G146" s="951" t="s">
        <v>774</v>
      </c>
      <c r="H146" s="951" t="s">
        <v>736</v>
      </c>
      <c r="I146" s="952" t="s">
        <v>775</v>
      </c>
      <c r="J146" s="952" t="s">
        <v>773</v>
      </c>
      <c r="K146" s="953" t="s">
        <v>1033</v>
      </c>
      <c r="L146" s="950">
        <v>2016</v>
      </c>
      <c r="M146" s="954">
        <v>20942.4105399621</v>
      </c>
      <c r="N146" s="950" t="s">
        <v>767</v>
      </c>
      <c r="O146" s="950" t="s">
        <v>767</v>
      </c>
      <c r="P146" s="954">
        <v>18761.921947046667</v>
      </c>
      <c r="Q146" s="954">
        <v>17977.164602045003</v>
      </c>
      <c r="R146" s="954">
        <v>6510.3059570831938</v>
      </c>
      <c r="S146" s="956">
        <v>20052.897097934729</v>
      </c>
      <c r="T146" s="956">
        <v>20052.897097934729</v>
      </c>
      <c r="U146" s="956">
        <v>20052.897097934729</v>
      </c>
      <c r="V146" s="956">
        <v>60158.691293804186</v>
      </c>
      <c r="W146" s="956">
        <v>41937.099355406484</v>
      </c>
      <c r="X146" s="954">
        <v>45438.025563202362</v>
      </c>
      <c r="Y146" s="956" t="s">
        <v>768</v>
      </c>
      <c r="Z146" s="956" t="s">
        <v>768</v>
      </c>
      <c r="AA146" s="956"/>
      <c r="AB146" s="956">
        <v>4470.3355802905426</v>
      </c>
      <c r="AC146" s="956">
        <v>6882.5716213447668</v>
      </c>
      <c r="AD146" s="956">
        <v>6719.5503978273155</v>
      </c>
      <c r="AE146" s="956">
        <v>7392.2482367836601</v>
      </c>
      <c r="AF146" s="957" t="s">
        <v>1034</v>
      </c>
      <c r="AG146" s="957" t="s">
        <v>1035</v>
      </c>
      <c r="AH146" s="957" t="s">
        <v>1915</v>
      </c>
    </row>
    <row r="147" spans="1:34" ht="18.75" customHeight="1">
      <c r="A147" s="950">
        <v>140</v>
      </c>
      <c r="B147" s="950" t="s">
        <v>758</v>
      </c>
      <c r="C147" s="950" t="s">
        <v>1031</v>
      </c>
      <c r="D147" s="950" t="s">
        <v>1032</v>
      </c>
      <c r="E147" s="950" t="s">
        <v>772</v>
      </c>
      <c r="F147" s="951" t="s">
        <v>481</v>
      </c>
      <c r="G147" s="951" t="s">
        <v>774</v>
      </c>
      <c r="H147" s="951" t="s">
        <v>736</v>
      </c>
      <c r="I147" s="952" t="s">
        <v>775</v>
      </c>
      <c r="J147" s="952" t="s">
        <v>778</v>
      </c>
      <c r="K147" s="953" t="s">
        <v>1033</v>
      </c>
      <c r="L147" s="950">
        <v>2016</v>
      </c>
      <c r="M147" s="954">
        <v>13928.8118527406</v>
      </c>
      <c r="N147" s="950" t="s">
        <v>767</v>
      </c>
      <c r="O147" s="950" t="s">
        <v>767</v>
      </c>
      <c r="P147" s="954">
        <v>14976.994338750063</v>
      </c>
      <c r="Q147" s="954">
        <v>15325.22723764494</v>
      </c>
      <c r="R147" s="954">
        <v>4797.0181701636484</v>
      </c>
      <c r="S147" s="956">
        <v>12754.842387079609</v>
      </c>
      <c r="T147" s="956">
        <v>12754.842387079609</v>
      </c>
      <c r="U147" s="956">
        <v>12754.842387079609</v>
      </c>
      <c r="V147" s="956">
        <v>38264.527161238824</v>
      </c>
      <c r="W147" s="956">
        <v>26737.606998148458</v>
      </c>
      <c r="X147" s="954">
        <v>44723.25293662685</v>
      </c>
      <c r="Y147" s="956" t="s">
        <v>768</v>
      </c>
      <c r="Z147" s="956" t="s">
        <v>768</v>
      </c>
      <c r="AA147" s="956"/>
      <c r="AB147" s="956">
        <v>2613.4958014794465</v>
      </c>
      <c r="AC147" s="956">
        <v>4223.9270179908835</v>
      </c>
      <c r="AD147" s="956">
        <v>4125.0377977793514</v>
      </c>
      <c r="AE147" s="956">
        <v>4530.6930538504075</v>
      </c>
      <c r="AF147" s="957" t="s">
        <v>1034</v>
      </c>
      <c r="AG147" s="957" t="s">
        <v>1035</v>
      </c>
      <c r="AH147" s="957" t="s">
        <v>1915</v>
      </c>
    </row>
    <row r="148" spans="1:34" ht="18.75" customHeight="1">
      <c r="A148" s="950">
        <v>141</v>
      </c>
      <c r="B148" s="950" t="s">
        <v>758</v>
      </c>
      <c r="C148" s="950" t="s">
        <v>1031</v>
      </c>
      <c r="D148" s="950" t="s">
        <v>1032</v>
      </c>
      <c r="E148" s="950" t="s">
        <v>772</v>
      </c>
      <c r="F148" s="951" t="s">
        <v>480</v>
      </c>
      <c r="G148" s="951" t="s">
        <v>774</v>
      </c>
      <c r="H148" s="951" t="s">
        <v>736</v>
      </c>
      <c r="I148" s="952" t="s">
        <v>775</v>
      </c>
      <c r="J148" s="952" t="s">
        <v>779</v>
      </c>
      <c r="K148" s="953" t="s">
        <v>1033</v>
      </c>
      <c r="L148" s="950">
        <v>2016</v>
      </c>
      <c r="M148" s="954">
        <v>104208248.482759</v>
      </c>
      <c r="N148" s="950" t="s">
        <v>767</v>
      </c>
      <c r="O148" s="950" t="s">
        <v>767</v>
      </c>
      <c r="P148" s="954">
        <v>88627172.775303721</v>
      </c>
      <c r="Q148" s="954">
        <v>71809803.551935911</v>
      </c>
      <c r="R148" s="954">
        <v>28749606.09597994</v>
      </c>
      <c r="S148" s="956">
        <v>94291378.792599902</v>
      </c>
      <c r="T148" s="956">
        <v>94291378.792599902</v>
      </c>
      <c r="U148" s="956">
        <v>94291378.792599902</v>
      </c>
      <c r="V148" s="956">
        <v>282874136.37779969</v>
      </c>
      <c r="W148" s="956">
        <v>194867710.81518292</v>
      </c>
      <c r="X148" s="954">
        <v>218445474.01682308</v>
      </c>
      <c r="Y148" s="956" t="s">
        <v>768</v>
      </c>
      <c r="Z148" s="956" t="s">
        <v>768</v>
      </c>
      <c r="AA148" s="956"/>
      <c r="AB148" s="956">
        <v>34323160.547620453</v>
      </c>
      <c r="AC148" s="956">
        <v>52022682.482876539</v>
      </c>
      <c r="AD148" s="956">
        <v>53633850.676318891</v>
      </c>
      <c r="AE148" s="956">
        <v>57793052.352944002</v>
      </c>
      <c r="AF148" s="957" t="s">
        <v>1034</v>
      </c>
      <c r="AG148" s="957" t="s">
        <v>1035</v>
      </c>
      <c r="AH148" s="957" t="s">
        <v>1915</v>
      </c>
    </row>
    <row r="149" spans="1:34" ht="18.75" customHeight="1">
      <c r="A149" s="950">
        <v>142</v>
      </c>
      <c r="B149" s="950" t="s">
        <v>758</v>
      </c>
      <c r="C149" s="950" t="s">
        <v>1031</v>
      </c>
      <c r="D149" s="950" t="s">
        <v>1032</v>
      </c>
      <c r="E149" s="950" t="s">
        <v>772</v>
      </c>
      <c r="F149" s="951" t="s">
        <v>480</v>
      </c>
      <c r="G149" s="951" t="s">
        <v>774</v>
      </c>
      <c r="H149" s="951" t="s">
        <v>736</v>
      </c>
      <c r="I149" s="952" t="s">
        <v>775</v>
      </c>
      <c r="J149" s="952" t="s">
        <v>780</v>
      </c>
      <c r="K149" s="953" t="s">
        <v>1033</v>
      </c>
      <c r="L149" s="950">
        <v>2016</v>
      </c>
      <c r="M149" s="954">
        <v>68461323.543331504</v>
      </c>
      <c r="N149" s="950" t="s">
        <v>767</v>
      </c>
      <c r="O149" s="950" t="s">
        <v>767</v>
      </c>
      <c r="P149" s="954">
        <v>68056876.459394991</v>
      </c>
      <c r="Q149" s="954">
        <v>60445200.336516038</v>
      </c>
      <c r="R149" s="954">
        <v>22083697.691690225</v>
      </c>
      <c r="S149" s="956">
        <v>58318476.793748207</v>
      </c>
      <c r="T149" s="956">
        <v>58318476.793748207</v>
      </c>
      <c r="U149" s="956">
        <v>58318476.793748207</v>
      </c>
      <c r="V149" s="956">
        <v>174955430.38124463</v>
      </c>
      <c r="W149" s="956">
        <v>120598481.51685461</v>
      </c>
      <c r="X149" s="954">
        <v>214485632.11924869</v>
      </c>
      <c r="Y149" s="956" t="s">
        <v>768</v>
      </c>
      <c r="Z149" s="956" t="s">
        <v>768</v>
      </c>
      <c r="AA149" s="956"/>
      <c r="AB149" s="956">
        <v>24563577.069051735</v>
      </c>
      <c r="AC149" s="956">
        <v>34969526.782265306</v>
      </c>
      <c r="AD149" s="956">
        <v>35903927.568044432</v>
      </c>
      <c r="AE149" s="956">
        <v>38380871.478216641</v>
      </c>
      <c r="AF149" s="957" t="s">
        <v>1034</v>
      </c>
      <c r="AG149" s="957" t="s">
        <v>1035</v>
      </c>
      <c r="AH149" s="957" t="s">
        <v>1915</v>
      </c>
    </row>
    <row r="150" spans="1:34" ht="18.75" customHeight="1">
      <c r="A150" s="950">
        <v>143</v>
      </c>
      <c r="B150" s="950" t="s">
        <v>758</v>
      </c>
      <c r="C150" s="950" t="s">
        <v>1031</v>
      </c>
      <c r="D150" s="950" t="s">
        <v>1032</v>
      </c>
      <c r="E150" s="950" t="s">
        <v>772</v>
      </c>
      <c r="F150" s="951" t="s">
        <v>1036</v>
      </c>
      <c r="G150" s="951" t="s">
        <v>774</v>
      </c>
      <c r="H150" s="951" t="s">
        <v>736</v>
      </c>
      <c r="I150" s="952" t="s">
        <v>775</v>
      </c>
      <c r="J150" s="952" t="s">
        <v>781</v>
      </c>
      <c r="K150" s="953" t="s">
        <v>1033</v>
      </c>
      <c r="L150" s="950">
        <v>2016</v>
      </c>
      <c r="M150" s="954">
        <v>651631.97110123001</v>
      </c>
      <c r="N150" s="950" t="s">
        <v>767</v>
      </c>
      <c r="O150" s="950" t="s">
        <v>767</v>
      </c>
      <c r="P150" s="954">
        <v>430579.00311940245</v>
      </c>
      <c r="Q150" s="954">
        <v>197407.13417670046</v>
      </c>
      <c r="R150" s="954">
        <v>616067.34714183549</v>
      </c>
      <c r="S150" s="956">
        <v>1067270.5304584501</v>
      </c>
      <c r="T150" s="956">
        <v>1067270.5304584501</v>
      </c>
      <c r="U150" s="956">
        <v>1067270.5304584501</v>
      </c>
      <c r="V150" s="956">
        <v>3201811.59137535</v>
      </c>
      <c r="W150" s="956">
        <v>2307616.2544530788</v>
      </c>
      <c r="X150" s="954">
        <v>864068.43125482777</v>
      </c>
      <c r="Y150" s="956" t="s">
        <v>768</v>
      </c>
      <c r="Z150" s="956" t="s">
        <v>768</v>
      </c>
      <c r="AA150" s="956"/>
      <c r="AB150" s="956">
        <v>1483386.3360897147</v>
      </c>
      <c r="AC150" s="956">
        <v>1180270.0089859958</v>
      </c>
      <c r="AD150" s="956">
        <v>995309.84195004741</v>
      </c>
      <c r="AE150" s="956">
        <v>1401165.207052442</v>
      </c>
      <c r="AF150" s="957" t="s">
        <v>1034</v>
      </c>
      <c r="AG150" s="957" t="s">
        <v>1035</v>
      </c>
      <c r="AH150" s="957" t="s">
        <v>1915</v>
      </c>
    </row>
    <row r="151" spans="1:34" ht="18.75" customHeight="1">
      <c r="A151" s="950">
        <v>144</v>
      </c>
      <c r="B151" s="950" t="s">
        <v>758</v>
      </c>
      <c r="C151" s="950" t="s">
        <v>1031</v>
      </c>
      <c r="D151" s="950" t="s">
        <v>1032</v>
      </c>
      <c r="E151" s="950" t="s">
        <v>772</v>
      </c>
      <c r="F151" s="951" t="s">
        <v>1036</v>
      </c>
      <c r="G151" s="951" t="s">
        <v>774</v>
      </c>
      <c r="H151" s="951" t="s">
        <v>736</v>
      </c>
      <c r="I151" s="952" t="s">
        <v>775</v>
      </c>
      <c r="J151" s="952" t="s">
        <v>782</v>
      </c>
      <c r="K151" s="953" t="s">
        <v>1033</v>
      </c>
      <c r="L151" s="950">
        <v>2016</v>
      </c>
      <c r="M151" s="954">
        <v>398717.23456308001</v>
      </c>
      <c r="N151" s="950" t="s">
        <v>767</v>
      </c>
      <c r="O151" s="950" t="s">
        <v>767</v>
      </c>
      <c r="P151" s="954">
        <v>197874.57642467719</v>
      </c>
      <c r="Q151" s="954">
        <v>38041.337353056893</v>
      </c>
      <c r="R151" s="954">
        <v>474473.34083773254</v>
      </c>
      <c r="S151" s="956">
        <v>582666.69684346463</v>
      </c>
      <c r="T151" s="956">
        <v>582666.69684346463</v>
      </c>
      <c r="U151" s="956">
        <v>582666.69684346463</v>
      </c>
      <c r="V151" s="956">
        <v>1748000.0905303939</v>
      </c>
      <c r="W151" s="956">
        <v>1235876.3585157397</v>
      </c>
      <c r="X151" s="954">
        <v>837746.72519605723</v>
      </c>
      <c r="Y151" s="956" t="s">
        <v>768</v>
      </c>
      <c r="Z151" s="956" t="s">
        <v>768</v>
      </c>
      <c r="AA151" s="956"/>
      <c r="AB151" s="956">
        <v>851482.68751969282</v>
      </c>
      <c r="AC151" s="956">
        <v>716317.11897761922</v>
      </c>
      <c r="AD151" s="956">
        <v>603941.91321243416</v>
      </c>
      <c r="AE151" s="956">
        <v>847776.12700120267</v>
      </c>
      <c r="AF151" s="957" t="s">
        <v>1034</v>
      </c>
      <c r="AG151" s="957" t="s">
        <v>1035</v>
      </c>
      <c r="AH151" s="957" t="s">
        <v>1915</v>
      </c>
    </row>
    <row r="152" spans="1:34" ht="18.75" customHeight="1">
      <c r="A152" s="950">
        <v>145</v>
      </c>
      <c r="B152" s="950" t="s">
        <v>758</v>
      </c>
      <c r="C152" s="950" t="s">
        <v>1031</v>
      </c>
      <c r="D152" s="950" t="s">
        <v>1032</v>
      </c>
      <c r="E152" s="950" t="s">
        <v>772</v>
      </c>
      <c r="F152" s="951" t="s">
        <v>481</v>
      </c>
      <c r="G152" s="951" t="s">
        <v>774</v>
      </c>
      <c r="H152" s="951" t="s">
        <v>736</v>
      </c>
      <c r="I152" s="952" t="s">
        <v>775</v>
      </c>
      <c r="J152" s="952" t="s">
        <v>783</v>
      </c>
      <c r="K152" s="953" t="s">
        <v>1033</v>
      </c>
      <c r="L152" s="950">
        <v>2016</v>
      </c>
      <c r="M152" s="954">
        <v>224342.18687198</v>
      </c>
      <c r="N152" s="950" t="s">
        <v>767</v>
      </c>
      <c r="O152" s="950" t="s">
        <v>767</v>
      </c>
      <c r="P152" s="954">
        <v>149417.58976452262</v>
      </c>
      <c r="Q152" s="954">
        <v>130331.78629003785</v>
      </c>
      <c r="R152" s="954">
        <v>40559.444891439853</v>
      </c>
      <c r="S152" s="956">
        <v>219568.99472999151</v>
      </c>
      <c r="T152" s="956">
        <v>219568.99472999151</v>
      </c>
      <c r="U152" s="956">
        <v>219568.99472999151</v>
      </c>
      <c r="V152" s="956">
        <v>658706.98418997449</v>
      </c>
      <c r="W152" s="956">
        <v>459189.84685293824</v>
      </c>
      <c r="X152" s="954">
        <v>615972.39399536699</v>
      </c>
      <c r="Y152" s="956" t="s">
        <v>768</v>
      </c>
      <c r="Z152" s="956" t="s">
        <v>768</v>
      </c>
      <c r="AA152" s="956"/>
      <c r="AB152" s="956">
        <v>44333.812550275943</v>
      </c>
      <c r="AC152" s="956">
        <v>64021.853912190621</v>
      </c>
      <c r="AD152" s="956">
        <v>64366.007665118334</v>
      </c>
      <c r="AE152" s="956">
        <v>68782.917625088288</v>
      </c>
      <c r="AF152" s="957" t="s">
        <v>1034</v>
      </c>
      <c r="AG152" s="957" t="s">
        <v>1035</v>
      </c>
      <c r="AH152" s="957" t="s">
        <v>1915</v>
      </c>
    </row>
    <row r="153" spans="1:34" ht="18.75" customHeight="1">
      <c r="A153" s="950">
        <v>146</v>
      </c>
      <c r="B153" s="950" t="s">
        <v>758</v>
      </c>
      <c r="C153" s="950" t="s">
        <v>1031</v>
      </c>
      <c r="D153" s="950" t="s">
        <v>1032</v>
      </c>
      <c r="E153" s="950" t="s">
        <v>772</v>
      </c>
      <c r="F153" s="951" t="s">
        <v>481</v>
      </c>
      <c r="G153" s="951" t="s">
        <v>774</v>
      </c>
      <c r="H153" s="951" t="s">
        <v>736</v>
      </c>
      <c r="I153" s="952" t="s">
        <v>775</v>
      </c>
      <c r="J153" s="952" t="s">
        <v>785</v>
      </c>
      <c r="K153" s="953" t="s">
        <v>1033</v>
      </c>
      <c r="L153" s="950">
        <v>2016</v>
      </c>
      <c r="M153" s="954">
        <v>148324.13226125401</v>
      </c>
      <c r="N153" s="950" t="s">
        <v>767</v>
      </c>
      <c r="O153" s="950" t="s">
        <v>767</v>
      </c>
      <c r="P153" s="954">
        <v>120354.98574719284</v>
      </c>
      <c r="Q153" s="954">
        <v>113966.1670359182</v>
      </c>
      <c r="R153" s="954">
        <v>29725.930234849329</v>
      </c>
      <c r="S153" s="956">
        <v>138643.0601826249</v>
      </c>
      <c r="T153" s="956">
        <v>138643.0601826249</v>
      </c>
      <c r="U153" s="956">
        <v>138643.0601826249</v>
      </c>
      <c r="V153" s="956">
        <v>415929.18054787471</v>
      </c>
      <c r="W153" s="956">
        <v>290633.43502690142</v>
      </c>
      <c r="X153" s="954">
        <v>610341.06724811811</v>
      </c>
      <c r="Y153" s="956" t="s">
        <v>768</v>
      </c>
      <c r="Z153" s="956" t="s">
        <v>768</v>
      </c>
      <c r="AA153" s="956"/>
      <c r="AB153" s="956">
        <v>22887.238678616635</v>
      </c>
      <c r="AC153" s="956">
        <v>35639.139882102136</v>
      </c>
      <c r="AD153" s="956">
        <v>35909.639408648232</v>
      </c>
      <c r="AE153" s="956">
        <v>38576.805483799661</v>
      </c>
      <c r="AF153" s="957" t="s">
        <v>1034</v>
      </c>
      <c r="AG153" s="957" t="s">
        <v>1035</v>
      </c>
      <c r="AH153" s="957" t="s">
        <v>1915</v>
      </c>
    </row>
    <row r="154" spans="1:34" ht="18.75" customHeight="1">
      <c r="A154" s="950">
        <v>147</v>
      </c>
      <c r="B154" s="950" t="s">
        <v>758</v>
      </c>
      <c r="C154" s="950" t="s">
        <v>1031</v>
      </c>
      <c r="D154" s="950" t="s">
        <v>1032</v>
      </c>
      <c r="E154" s="950" t="s">
        <v>772</v>
      </c>
      <c r="F154" s="951" t="s">
        <v>480</v>
      </c>
      <c r="G154" s="951" t="s">
        <v>774</v>
      </c>
      <c r="H154" s="951" t="s">
        <v>736</v>
      </c>
      <c r="I154" s="952" t="s">
        <v>775</v>
      </c>
      <c r="J154" s="952" t="s">
        <v>786</v>
      </c>
      <c r="K154" s="953" t="s">
        <v>1033</v>
      </c>
      <c r="L154" s="950">
        <v>2016</v>
      </c>
      <c r="M154" s="954">
        <v>1116254876.27507</v>
      </c>
      <c r="N154" s="950" t="s">
        <v>767</v>
      </c>
      <c r="O154" s="950" t="s">
        <v>767</v>
      </c>
      <c r="P154" s="954">
        <v>714402971.23290229</v>
      </c>
      <c r="Q154" s="954">
        <v>550622819.52010953</v>
      </c>
      <c r="R154" s="954">
        <v>183084252.36191565</v>
      </c>
      <c r="S154" s="956">
        <v>1031060456.3078518</v>
      </c>
      <c r="T154" s="956">
        <v>1031060456.3078518</v>
      </c>
      <c r="U154" s="956">
        <v>1031060456.3078518</v>
      </c>
      <c r="V154" s="956">
        <v>3093181368.9235554</v>
      </c>
      <c r="W154" s="956">
        <v>2130845824.990073</v>
      </c>
      <c r="X154" s="954">
        <v>2986538274.5260029</v>
      </c>
      <c r="Y154" s="956" t="s">
        <v>768</v>
      </c>
      <c r="Z154" s="956" t="s">
        <v>768</v>
      </c>
      <c r="AA154" s="956"/>
      <c r="AB154" s="956">
        <v>340394258.66823459</v>
      </c>
      <c r="AC154" s="956">
        <v>483916297.75561202</v>
      </c>
      <c r="AD154" s="956">
        <v>513754141.17854965</v>
      </c>
      <c r="AE154" s="956">
        <v>16477456.88562895</v>
      </c>
      <c r="AF154" s="957" t="s">
        <v>1034</v>
      </c>
      <c r="AG154" s="957" t="s">
        <v>1035</v>
      </c>
      <c r="AH154" s="957" t="s">
        <v>1915</v>
      </c>
    </row>
    <row r="155" spans="1:34" ht="18.75" customHeight="1">
      <c r="A155" s="950">
        <v>148</v>
      </c>
      <c r="B155" s="950" t="s">
        <v>758</v>
      </c>
      <c r="C155" s="950" t="s">
        <v>1031</v>
      </c>
      <c r="D155" s="950" t="s">
        <v>1032</v>
      </c>
      <c r="E155" s="950" t="s">
        <v>772</v>
      </c>
      <c r="F155" s="951" t="s">
        <v>480</v>
      </c>
      <c r="G155" s="951" t="s">
        <v>774</v>
      </c>
      <c r="H155" s="951" t="s">
        <v>736</v>
      </c>
      <c r="I155" s="952" t="s">
        <v>775</v>
      </c>
      <c r="J155" s="952" t="s">
        <v>787</v>
      </c>
      <c r="K155" s="953" t="s">
        <v>1033</v>
      </c>
      <c r="L155" s="950">
        <v>2016</v>
      </c>
      <c r="M155" s="954">
        <v>731257355.60763001</v>
      </c>
      <c r="N155" s="950" t="s">
        <v>767</v>
      </c>
      <c r="O155" s="950" t="s">
        <v>767</v>
      </c>
      <c r="P155" s="954">
        <v>555559482.41726136</v>
      </c>
      <c r="Q155" s="954">
        <v>471792053.97521979</v>
      </c>
      <c r="R155" s="954">
        <v>135568225.40911594</v>
      </c>
      <c r="S155" s="956">
        <v>635527368.02568662</v>
      </c>
      <c r="T155" s="956">
        <v>635527368.02568662</v>
      </c>
      <c r="U155" s="956">
        <v>635527368.02568662</v>
      </c>
      <c r="V155" s="956">
        <v>1906582104.0770597</v>
      </c>
      <c r="W155" s="956">
        <v>1314225606.7037282</v>
      </c>
      <c r="X155" s="954">
        <v>2958404550.9717913</v>
      </c>
      <c r="Y155" s="956" t="s">
        <v>768</v>
      </c>
      <c r="Z155" s="956" t="s">
        <v>768</v>
      </c>
      <c r="AA155" s="956"/>
      <c r="AB155" s="956">
        <v>215111289.20189419</v>
      </c>
      <c r="AC155" s="956">
        <v>295053359.42022657</v>
      </c>
      <c r="AD155" s="956">
        <v>312554006.90310585</v>
      </c>
      <c r="AE155" s="956">
        <v>9913944.7033171859</v>
      </c>
      <c r="AF155" s="957" t="s">
        <v>1034</v>
      </c>
      <c r="AG155" s="957" t="s">
        <v>1035</v>
      </c>
      <c r="AH155" s="957" t="s">
        <v>1915</v>
      </c>
    </row>
    <row r="156" spans="1:34" ht="18.75" customHeight="1">
      <c r="A156" s="950">
        <v>149</v>
      </c>
      <c r="B156" s="950" t="s">
        <v>758</v>
      </c>
      <c r="C156" s="950" t="s">
        <v>1031</v>
      </c>
      <c r="D156" s="950" t="s">
        <v>1032</v>
      </c>
      <c r="E156" s="950" t="s">
        <v>772</v>
      </c>
      <c r="F156" s="951" t="s">
        <v>1036</v>
      </c>
      <c r="G156" s="951" t="s">
        <v>774</v>
      </c>
      <c r="H156" s="951" t="s">
        <v>736</v>
      </c>
      <c r="I156" s="952" t="s">
        <v>775</v>
      </c>
      <c r="J156" s="952" t="s">
        <v>788</v>
      </c>
      <c r="K156" s="953" t="s">
        <v>1033</v>
      </c>
      <c r="L156" s="950">
        <v>2016</v>
      </c>
      <c r="M156" s="954">
        <v>5043399.1145049604</v>
      </c>
      <c r="N156" s="950" t="s">
        <v>767</v>
      </c>
      <c r="O156" s="950" t="s">
        <v>767</v>
      </c>
      <c r="P156" s="954">
        <v>6182563.9187383074</v>
      </c>
      <c r="Q156" s="954">
        <v>4996277.7143258769</v>
      </c>
      <c r="R156" s="954">
        <v>5614471.9602228571</v>
      </c>
      <c r="S156" s="956">
        <v>12146941.391164841</v>
      </c>
      <c r="T156" s="956">
        <v>12146941.391164841</v>
      </c>
      <c r="U156" s="956">
        <v>12146941.391164841</v>
      </c>
      <c r="V156" s="956">
        <v>36440824.173494525</v>
      </c>
      <c r="W156" s="956">
        <v>26263705.964129154</v>
      </c>
      <c r="X156" s="954">
        <v>12536115.539130589</v>
      </c>
      <c r="Y156" s="956" t="s">
        <v>768</v>
      </c>
      <c r="Z156" s="956" t="s">
        <v>768</v>
      </c>
      <c r="AA156" s="956"/>
      <c r="AB156" s="956">
        <v>17655849.700136386</v>
      </c>
      <c r="AC156" s="956">
        <v>14202193.812482288</v>
      </c>
      <c r="AD156" s="956">
        <v>12485153.696739756</v>
      </c>
      <c r="AE156" s="956">
        <v>33242886.391109999</v>
      </c>
      <c r="AF156" s="957" t="s">
        <v>1034</v>
      </c>
      <c r="AG156" s="957" t="s">
        <v>1035</v>
      </c>
      <c r="AH156" s="957" t="s">
        <v>1915</v>
      </c>
    </row>
    <row r="157" spans="1:34" ht="18.75" customHeight="1">
      <c r="A157" s="950">
        <v>150</v>
      </c>
      <c r="B157" s="950" t="s">
        <v>758</v>
      </c>
      <c r="C157" s="950" t="s">
        <v>1031</v>
      </c>
      <c r="D157" s="950" t="s">
        <v>1032</v>
      </c>
      <c r="E157" s="950" t="s">
        <v>772</v>
      </c>
      <c r="F157" s="951" t="s">
        <v>1036</v>
      </c>
      <c r="G157" s="951" t="s">
        <v>774</v>
      </c>
      <c r="H157" s="951" t="s">
        <v>736</v>
      </c>
      <c r="I157" s="952" t="s">
        <v>775</v>
      </c>
      <c r="J157" s="952" t="s">
        <v>789</v>
      </c>
      <c r="K157" s="953" t="s">
        <v>1033</v>
      </c>
      <c r="L157" s="950">
        <v>2016</v>
      </c>
      <c r="M157" s="954">
        <v>3035633.0210892698</v>
      </c>
      <c r="N157" s="950" t="s">
        <v>767</v>
      </c>
      <c r="O157" s="950" t="s">
        <v>767</v>
      </c>
      <c r="P157" s="954">
        <v>3074276.4533362603</v>
      </c>
      <c r="Q157" s="954">
        <v>2254121.2592335637</v>
      </c>
      <c r="R157" s="954">
        <v>3790809.3088417328</v>
      </c>
      <c r="S157" s="956">
        <v>6637439.1637243759</v>
      </c>
      <c r="T157" s="956">
        <v>6637439.1637243759</v>
      </c>
      <c r="U157" s="956">
        <v>6637439.1637243759</v>
      </c>
      <c r="V157" s="956">
        <v>19912317.491173126</v>
      </c>
      <c r="W157" s="956">
        <v>14078467.480589878</v>
      </c>
      <c r="X157" s="954">
        <v>12209712.680286963</v>
      </c>
      <c r="Y157" s="956" t="s">
        <v>768</v>
      </c>
      <c r="Z157" s="956" t="s">
        <v>768</v>
      </c>
      <c r="AA157" s="956"/>
      <c r="AB157" s="956">
        <v>10353558.69913503</v>
      </c>
      <c r="AC157" s="956">
        <v>8565468.3572822008</v>
      </c>
      <c r="AD157" s="956">
        <v>7514997.8690736955</v>
      </c>
      <c r="AE157" s="956">
        <v>2739.2725179999998</v>
      </c>
      <c r="AF157" s="957" t="s">
        <v>1034</v>
      </c>
      <c r="AG157" s="957" t="s">
        <v>1035</v>
      </c>
      <c r="AH157" s="957" t="s">
        <v>1915</v>
      </c>
    </row>
    <row r="158" spans="1:34" ht="18.75" customHeight="1">
      <c r="A158" s="950">
        <v>151</v>
      </c>
      <c r="B158" s="950" t="s">
        <v>758</v>
      </c>
      <c r="C158" s="950" t="s">
        <v>1031</v>
      </c>
      <c r="D158" s="950" t="s">
        <v>1032</v>
      </c>
      <c r="E158" s="950" t="s">
        <v>1037</v>
      </c>
      <c r="F158" s="951" t="s">
        <v>892</v>
      </c>
      <c r="G158" s="951" t="s">
        <v>1038</v>
      </c>
      <c r="H158" s="951" t="s">
        <v>736</v>
      </c>
      <c r="I158" s="952" t="s">
        <v>1039</v>
      </c>
      <c r="J158" s="952" t="s">
        <v>1040</v>
      </c>
      <c r="K158" s="953" t="s">
        <v>1033</v>
      </c>
      <c r="L158" s="950">
        <v>2016</v>
      </c>
      <c r="M158" s="972">
        <v>1.5334391610619742E-2</v>
      </c>
      <c r="N158" s="955">
        <v>20942.4105399621</v>
      </c>
      <c r="O158" s="955">
        <v>1365715.1240000001</v>
      </c>
      <c r="P158" s="972">
        <v>1.2124181897873013E-2</v>
      </c>
      <c r="Q158" s="972">
        <v>1.3093636258644636E-2</v>
      </c>
      <c r="R158" s="972">
        <v>4.4015053740937993E-3</v>
      </c>
      <c r="S158" s="956">
        <v>1.4509873965698979E-2</v>
      </c>
      <c r="T158" s="956">
        <v>1.4509873965698979E-2</v>
      </c>
      <c r="U158" s="956">
        <v>1.4509873965698979E-2</v>
      </c>
      <c r="V158" s="956">
        <v>4.3529621897096936E-2</v>
      </c>
      <c r="W158" s="956">
        <v>2.9986897637077358E-2</v>
      </c>
      <c r="X158" s="972">
        <v>4.1220283694966046E-2</v>
      </c>
      <c r="Y158" s="956">
        <v>45438.025563202362</v>
      </c>
      <c r="Z158" s="956">
        <v>1102322</v>
      </c>
      <c r="AA158" s="956"/>
      <c r="AB158" s="1197">
        <v>2.5758263619654652E-3</v>
      </c>
      <c r="AC158" s="1197">
        <v>3.5689051840524775E-3</v>
      </c>
      <c r="AD158" s="1197">
        <v>3.3171003070306278E-3</v>
      </c>
      <c r="AE158" s="1197">
        <v>3.123770705835143E-3</v>
      </c>
      <c r="AF158" s="957" t="s">
        <v>1916</v>
      </c>
      <c r="AG158" s="957" t="s">
        <v>1035</v>
      </c>
      <c r="AH158" s="957"/>
    </row>
    <row r="159" spans="1:34" ht="18.75" customHeight="1">
      <c r="A159" s="950">
        <v>152</v>
      </c>
      <c r="B159" s="950" t="s">
        <v>758</v>
      </c>
      <c r="C159" s="950" t="s">
        <v>1031</v>
      </c>
      <c r="D159" s="950" t="s">
        <v>1032</v>
      </c>
      <c r="E159" s="950" t="s">
        <v>1037</v>
      </c>
      <c r="F159" s="951" t="s">
        <v>892</v>
      </c>
      <c r="G159" s="951" t="s">
        <v>1038</v>
      </c>
      <c r="H159" s="951" t="s">
        <v>736</v>
      </c>
      <c r="I159" s="952" t="s">
        <v>1039</v>
      </c>
      <c r="J159" s="952" t="s">
        <v>1041</v>
      </c>
      <c r="K159" s="953" t="s">
        <v>1033</v>
      </c>
      <c r="L159" s="950">
        <v>2016</v>
      </c>
      <c r="M159" s="972">
        <v>1.0198914552505607E-2</v>
      </c>
      <c r="N159" s="955">
        <v>13928.8118527406</v>
      </c>
      <c r="O159" s="955">
        <v>1365715.1240000001</v>
      </c>
      <c r="P159" s="972">
        <v>9.6783156948909172E-3</v>
      </c>
      <c r="Q159" s="972">
        <v>1.116210233776074E-2</v>
      </c>
      <c r="R159" s="972">
        <v>3.2431811031290812E-3</v>
      </c>
      <c r="S159" s="956">
        <v>9.2073666006794209E-3</v>
      </c>
      <c r="T159" s="956">
        <v>9.2073666006794209E-3</v>
      </c>
      <c r="U159" s="956">
        <v>9.2073666006794209E-3</v>
      </c>
      <c r="V159" s="956">
        <v>2.7622099802038301E-2</v>
      </c>
      <c r="W159" s="956">
        <v>1.9028446450624858E-2</v>
      </c>
      <c r="X159" s="972">
        <v>4.057185916331784E-2</v>
      </c>
      <c r="Y159" s="956">
        <v>44723.25293662685</v>
      </c>
      <c r="Z159" s="956">
        <v>1102322</v>
      </c>
      <c r="AA159" s="956"/>
      <c r="AB159" s="1197">
        <v>1.50590738914936E-3</v>
      </c>
      <c r="AC159" s="1197">
        <v>2.1902852394322871E-3</v>
      </c>
      <c r="AD159" s="1197">
        <v>2.0363213809589278E-3</v>
      </c>
      <c r="AE159" s="1197">
        <v>1.914552350707654E-3</v>
      </c>
      <c r="AF159" s="957" t="s">
        <v>1916</v>
      </c>
      <c r="AG159" s="957" t="s">
        <v>1035</v>
      </c>
      <c r="AH159" s="957"/>
    </row>
    <row r="160" spans="1:34" ht="18.75" customHeight="1">
      <c r="A160" s="950">
        <v>153</v>
      </c>
      <c r="B160" s="950" t="s">
        <v>758</v>
      </c>
      <c r="C160" s="950" t="s">
        <v>1031</v>
      </c>
      <c r="D160" s="950" t="s">
        <v>1032</v>
      </c>
      <c r="E160" s="950" t="s">
        <v>1037</v>
      </c>
      <c r="F160" s="951" t="s">
        <v>892</v>
      </c>
      <c r="G160" s="951" t="s">
        <v>1038</v>
      </c>
      <c r="H160" s="951" t="s">
        <v>736</v>
      </c>
      <c r="I160" s="952" t="s">
        <v>1039</v>
      </c>
      <c r="J160" s="952" t="s">
        <v>1042</v>
      </c>
      <c r="K160" s="953" t="s">
        <v>1033</v>
      </c>
      <c r="L160" s="950">
        <v>2016</v>
      </c>
      <c r="M160" s="972">
        <v>1.3939495285402873E-2</v>
      </c>
      <c r="N160" s="955">
        <v>104208248.482759</v>
      </c>
      <c r="O160" s="955">
        <v>7475754778</v>
      </c>
      <c r="P160" s="972">
        <v>1.3110647112169228E-2</v>
      </c>
      <c r="Q160" s="972">
        <v>1.0701845320799602E-2</v>
      </c>
      <c r="R160" s="972">
        <v>4.4642806229253928E-3</v>
      </c>
      <c r="S160" s="956">
        <v>1.2685712635121599E-2</v>
      </c>
      <c r="T160" s="956">
        <v>1.2685712635121599E-2</v>
      </c>
      <c r="U160" s="956">
        <v>1.2685712635121599E-2</v>
      </c>
      <c r="V160" s="956">
        <v>3.8057137905364802E-2</v>
      </c>
      <c r="W160" s="956">
        <v>2.6216986249642117E-2</v>
      </c>
      <c r="X160" s="972">
        <v>3.6402213219502724E-2</v>
      </c>
      <c r="Y160" s="956">
        <v>218445474.01682308</v>
      </c>
      <c r="Z160" s="956">
        <v>6000884416</v>
      </c>
      <c r="AA160" s="956"/>
      <c r="AB160" s="1197">
        <v>3.8599414014677817E-3</v>
      </c>
      <c r="AC160" s="1197">
        <v>5.3139392527566838E-3</v>
      </c>
      <c r="AD160" s="1197">
        <v>5.2064006152429182E-3</v>
      </c>
      <c r="AE160" s="1197">
        <v>4.7601467873511051E-3</v>
      </c>
      <c r="AF160" s="957" t="s">
        <v>1916</v>
      </c>
      <c r="AG160" s="957" t="s">
        <v>1035</v>
      </c>
      <c r="AH160" s="957"/>
    </row>
    <row r="161" spans="1:35" ht="18.75" customHeight="1">
      <c r="A161" s="950">
        <v>154</v>
      </c>
      <c r="B161" s="950" t="s">
        <v>758</v>
      </c>
      <c r="C161" s="950" t="s">
        <v>1031</v>
      </c>
      <c r="D161" s="950" t="s">
        <v>1032</v>
      </c>
      <c r="E161" s="950" t="s">
        <v>1037</v>
      </c>
      <c r="F161" s="951" t="s">
        <v>892</v>
      </c>
      <c r="G161" s="951" t="s">
        <v>1038</v>
      </c>
      <c r="H161" s="951" t="s">
        <v>736</v>
      </c>
      <c r="I161" s="952" t="s">
        <v>1039</v>
      </c>
      <c r="J161" s="952" t="s">
        <v>1043</v>
      </c>
      <c r="K161" s="953" t="s">
        <v>1033</v>
      </c>
      <c r="L161" s="950">
        <v>2016</v>
      </c>
      <c r="M161" s="972">
        <v>9.1577807962351411E-3</v>
      </c>
      <c r="N161" s="955">
        <v>68461323.543331504</v>
      </c>
      <c r="O161" s="955">
        <v>7475754778</v>
      </c>
      <c r="P161" s="972">
        <v>1.0067676344339612E-2</v>
      </c>
      <c r="Q161" s="972">
        <v>9.0081737087372889E-3</v>
      </c>
      <c r="R161" s="972">
        <v>3.4291886768264431E-3</v>
      </c>
      <c r="S161" s="956">
        <v>7.8411774966861674E-3</v>
      </c>
      <c r="T161" s="956">
        <v>7.8411774966861674E-3</v>
      </c>
      <c r="U161" s="956">
        <v>7.8411774966861674E-3</v>
      </c>
      <c r="V161" s="956">
        <v>2.35235324900585E-2</v>
      </c>
      <c r="W161" s="956">
        <v>1.6205005467527202E-2</v>
      </c>
      <c r="X161" s="972">
        <v>3.5742336837445376E-2</v>
      </c>
      <c r="Y161" s="956">
        <v>214485632.11924869</v>
      </c>
      <c r="Z161" s="956">
        <v>6000884416</v>
      </c>
      <c r="AA161" s="956"/>
      <c r="AB161" s="1197">
        <v>2.7623903680266022E-3</v>
      </c>
      <c r="AC161" s="1197">
        <v>3.5720176690191064E-3</v>
      </c>
      <c r="AD161" s="1197">
        <v>3.4853031848865465E-3</v>
      </c>
      <c r="AE161" s="1197">
        <v>3.1612551098187816E-3</v>
      </c>
      <c r="AF161" s="957" t="s">
        <v>1916</v>
      </c>
      <c r="AG161" s="957" t="s">
        <v>1035</v>
      </c>
      <c r="AH161" s="957"/>
    </row>
    <row r="162" spans="1:35" ht="18.75" customHeight="1">
      <c r="A162" s="950">
        <v>155</v>
      </c>
      <c r="B162" s="950" t="s">
        <v>758</v>
      </c>
      <c r="C162" s="950" t="s">
        <v>1031</v>
      </c>
      <c r="D162" s="950" t="s">
        <v>1032</v>
      </c>
      <c r="E162" s="950" t="s">
        <v>1037</v>
      </c>
      <c r="F162" s="951" t="s">
        <v>892</v>
      </c>
      <c r="G162" s="951" t="s">
        <v>1038</v>
      </c>
      <c r="H162" s="951" t="s">
        <v>736</v>
      </c>
      <c r="I162" s="952" t="s">
        <v>1039</v>
      </c>
      <c r="J162" s="952" t="s">
        <v>1044</v>
      </c>
      <c r="K162" s="953" t="s">
        <v>1033</v>
      </c>
      <c r="L162" s="950">
        <v>2016</v>
      </c>
      <c r="M162" s="972">
        <v>3.3800781417530033E-3</v>
      </c>
      <c r="N162" s="955">
        <v>651631.97110123001</v>
      </c>
      <c r="O162" s="955">
        <v>192786067</v>
      </c>
      <c r="P162" s="972">
        <v>2.1891780141682338E-3</v>
      </c>
      <c r="Q162" s="972">
        <v>9.6261642648832763E-4</v>
      </c>
      <c r="R162" s="972">
        <v>3.4058499977849773E-3</v>
      </c>
      <c r="S162" s="956">
        <v>5.2914865898880054E-3</v>
      </c>
      <c r="T162" s="956">
        <v>5.2914865898880054E-3</v>
      </c>
      <c r="U162" s="956">
        <v>5.2914865898880054E-3</v>
      </c>
      <c r="V162" s="956">
        <v>1.5874459769664017E-2</v>
      </c>
      <c r="W162" s="956">
        <v>1.0935675050937311E-2</v>
      </c>
      <c r="X162" s="972">
        <v>4.6692231732876214E-3</v>
      </c>
      <c r="Y162" s="956">
        <v>864068.43125482777</v>
      </c>
      <c r="Z162" s="956">
        <v>185056143</v>
      </c>
      <c r="AA162" s="956"/>
      <c r="AB162" s="1197">
        <v>6.7831937081328474E-3</v>
      </c>
      <c r="AC162" s="1197">
        <v>4.8911230203490174E-3</v>
      </c>
      <c r="AD162" s="1197">
        <v>3.7207304585269653E-3</v>
      </c>
      <c r="AE162" s="1197">
        <v>4.4938275350185517E-3</v>
      </c>
      <c r="AF162" s="957" t="s">
        <v>1916</v>
      </c>
      <c r="AG162" s="957" t="s">
        <v>1035</v>
      </c>
      <c r="AH162" s="957"/>
    </row>
    <row r="163" spans="1:35" ht="18.75" customHeight="1">
      <c r="A163" s="950">
        <v>156</v>
      </c>
      <c r="B163" s="950" t="s">
        <v>758</v>
      </c>
      <c r="C163" s="950" t="s">
        <v>1031</v>
      </c>
      <c r="D163" s="950" t="s">
        <v>1032</v>
      </c>
      <c r="E163" s="950" t="s">
        <v>1037</v>
      </c>
      <c r="F163" s="951" t="s">
        <v>892</v>
      </c>
      <c r="G163" s="951" t="s">
        <v>1038</v>
      </c>
      <c r="H163" s="951" t="s">
        <v>736</v>
      </c>
      <c r="I163" s="952" t="s">
        <v>1039</v>
      </c>
      <c r="J163" s="952" t="s">
        <v>1045</v>
      </c>
      <c r="K163" s="953" t="s">
        <v>1033</v>
      </c>
      <c r="L163" s="950">
        <v>2016</v>
      </c>
      <c r="M163" s="972">
        <v>2.0681849096650744E-3</v>
      </c>
      <c r="N163" s="955">
        <v>398717.23456308001</v>
      </c>
      <c r="O163" s="955">
        <v>192786067</v>
      </c>
      <c r="P163" s="972">
        <v>1.006046902272266E-3</v>
      </c>
      <c r="Q163" s="972">
        <v>1.8550097682314994E-4</v>
      </c>
      <c r="R163" s="972">
        <v>2.6230655371338456E-3</v>
      </c>
      <c r="S163" s="956">
        <v>2.9448123186480548E-3</v>
      </c>
      <c r="T163" s="956">
        <v>2.9448123186480548E-3</v>
      </c>
      <c r="U163" s="956">
        <v>2.9448123186480548E-3</v>
      </c>
      <c r="V163" s="956">
        <v>8.8344369559441652E-3</v>
      </c>
      <c r="W163" s="956">
        <v>6.0859098961477242E-3</v>
      </c>
      <c r="X163" s="972">
        <v>4.5269868463434755E-3</v>
      </c>
      <c r="Y163" s="956">
        <v>837746.72519605723</v>
      </c>
      <c r="Z163" s="956">
        <v>186158465</v>
      </c>
      <c r="AA163" s="956"/>
      <c r="AB163" s="1197">
        <v>3.870583887148457E-3</v>
      </c>
      <c r="AC163" s="1197">
        <v>2.9508916385277461E-3</v>
      </c>
      <c r="AD163" s="1197">
        <v>2.2443252644893329E-3</v>
      </c>
      <c r="AE163" s="1197">
        <v>2.7028936388485214E-3</v>
      </c>
      <c r="AF163" s="957" t="s">
        <v>1916</v>
      </c>
      <c r="AG163" s="957" t="s">
        <v>1035</v>
      </c>
      <c r="AH163" s="957"/>
    </row>
    <row r="164" spans="1:35" ht="18.75" customHeight="1">
      <c r="A164" s="950">
        <v>157</v>
      </c>
      <c r="B164" s="950" t="s">
        <v>758</v>
      </c>
      <c r="C164" s="950" t="s">
        <v>1031</v>
      </c>
      <c r="D164" s="950" t="s">
        <v>1032</v>
      </c>
      <c r="E164" s="950" t="s">
        <v>1037</v>
      </c>
      <c r="F164" s="951" t="s">
        <v>892</v>
      </c>
      <c r="G164" s="951" t="s">
        <v>1038</v>
      </c>
      <c r="H164" s="951" t="s">
        <v>736</v>
      </c>
      <c r="I164" s="952" t="s">
        <v>1039</v>
      </c>
      <c r="J164" s="952" t="s">
        <v>1046</v>
      </c>
      <c r="K164" s="953" t="s">
        <v>1033</v>
      </c>
      <c r="L164" s="950">
        <v>2016</v>
      </c>
      <c r="M164" s="972">
        <v>0.16426719081422428</v>
      </c>
      <c r="N164" s="955">
        <v>224342.18687198</v>
      </c>
      <c r="O164" s="955">
        <v>1365715.1240000001</v>
      </c>
      <c r="P164" s="972">
        <v>9.6555461757051056E-2</v>
      </c>
      <c r="Q164" s="972">
        <v>9.4926927599418967E-2</v>
      </c>
      <c r="R164" s="972">
        <v>2.7421539914833301E-2</v>
      </c>
      <c r="S164" s="956">
        <v>0.158875718792549</v>
      </c>
      <c r="T164" s="956">
        <v>0.158875718792549</v>
      </c>
      <c r="U164" s="956">
        <v>0.158875718792549</v>
      </c>
      <c r="V164" s="956">
        <v>0.47662715637764697</v>
      </c>
      <c r="W164" s="956">
        <v>0.32834123354287525</v>
      </c>
      <c r="X164" s="972">
        <v>0.55879533747431964</v>
      </c>
      <c r="Y164" s="956">
        <v>615972.39399536699</v>
      </c>
      <c r="Z164" s="956">
        <v>0</v>
      </c>
      <c r="AA164" s="956"/>
      <c r="AB164" s="1197">
        <v>2.5545331226792187E-2</v>
      </c>
      <c r="AC164" s="1197">
        <v>3.3198045569371622E-2</v>
      </c>
      <c r="AD164" s="1197">
        <v>3.1774224635227846E-2</v>
      </c>
      <c r="AE164" s="1197">
        <v>2.9065861461466318E-2</v>
      </c>
      <c r="AF164" s="957" t="s">
        <v>1916</v>
      </c>
      <c r="AG164" s="957" t="s">
        <v>1035</v>
      </c>
      <c r="AH164" s="957"/>
    </row>
    <row r="165" spans="1:35" ht="18.75" customHeight="1">
      <c r="A165" s="950">
        <v>158</v>
      </c>
      <c r="B165" s="950" t="s">
        <v>758</v>
      </c>
      <c r="C165" s="950" t="s">
        <v>1031</v>
      </c>
      <c r="D165" s="950" t="s">
        <v>1032</v>
      </c>
      <c r="E165" s="950" t="s">
        <v>1037</v>
      </c>
      <c r="F165" s="951" t="s">
        <v>892</v>
      </c>
      <c r="G165" s="951" t="s">
        <v>1038</v>
      </c>
      <c r="H165" s="951" t="s">
        <v>736</v>
      </c>
      <c r="I165" s="952" t="s">
        <v>1039</v>
      </c>
      <c r="J165" s="952" t="s">
        <v>1047</v>
      </c>
      <c r="K165" s="953" t="s">
        <v>1033</v>
      </c>
      <c r="L165" s="950">
        <v>2016</v>
      </c>
      <c r="M165" s="972">
        <v>0.10860546951170323</v>
      </c>
      <c r="N165" s="955">
        <v>148324.13226125401</v>
      </c>
      <c r="O165" s="955">
        <v>1365715.1240000001</v>
      </c>
      <c r="P165" s="972">
        <v>7.7774853963965829E-2</v>
      </c>
      <c r="Q165" s="972">
        <v>8.3007057564044334E-2</v>
      </c>
      <c r="R165" s="972">
        <v>2.0097187834355833E-2</v>
      </c>
      <c r="S165" s="956">
        <v>0.10008257593481465</v>
      </c>
      <c r="T165" s="956">
        <v>0.10008257593481465</v>
      </c>
      <c r="U165" s="956">
        <v>0.10008257593481465</v>
      </c>
      <c r="V165" s="956">
        <v>0.30024772780444398</v>
      </c>
      <c r="W165" s="956">
        <v>0.20683611497294865</v>
      </c>
      <c r="X165" s="972">
        <v>0.55368673332122387</v>
      </c>
      <c r="Y165" s="956">
        <v>610341.06724811811</v>
      </c>
      <c r="Z165" s="956">
        <v>1102322</v>
      </c>
      <c r="AA165" s="956"/>
      <c r="AB165" s="1197">
        <v>1.3187724205963251E-2</v>
      </c>
      <c r="AC165" s="1197">
        <v>1.8480405011107443E-2</v>
      </c>
      <c r="AD165" s="1197">
        <v>1.772676278256665E-2</v>
      </c>
      <c r="AE165" s="1197">
        <v>1.6301548735249888E-2</v>
      </c>
      <c r="AF165" s="957" t="s">
        <v>1916</v>
      </c>
      <c r="AG165" s="957" t="s">
        <v>1035</v>
      </c>
      <c r="AH165" s="957"/>
    </row>
    <row r="166" spans="1:35" ht="18.75" customHeight="1">
      <c r="A166" s="950">
        <v>159</v>
      </c>
      <c r="B166" s="950" t="s">
        <v>758</v>
      </c>
      <c r="C166" s="950" t="s">
        <v>1031</v>
      </c>
      <c r="D166" s="950" t="s">
        <v>1032</v>
      </c>
      <c r="E166" s="950" t="s">
        <v>1037</v>
      </c>
      <c r="F166" s="951" t="s">
        <v>892</v>
      </c>
      <c r="G166" s="951" t="s">
        <v>1038</v>
      </c>
      <c r="H166" s="951" t="s">
        <v>736</v>
      </c>
      <c r="I166" s="952" t="s">
        <v>1039</v>
      </c>
      <c r="J166" s="952" t="s">
        <v>1048</v>
      </c>
      <c r="K166" s="953" t="s">
        <v>1033</v>
      </c>
      <c r="L166" s="950">
        <v>2016</v>
      </c>
      <c r="M166" s="972">
        <v>0.14931667897401302</v>
      </c>
      <c r="N166" s="955">
        <v>1116254876.27507</v>
      </c>
      <c r="O166" s="955">
        <v>7475754778</v>
      </c>
      <c r="P166" s="972">
        <v>0.10568186887181981</v>
      </c>
      <c r="Q166" s="972">
        <v>8.2059551107738798E-2</v>
      </c>
      <c r="R166" s="972">
        <v>2.8429588824744671E-2</v>
      </c>
      <c r="S166" s="956">
        <v>0.13871614590479686</v>
      </c>
      <c r="T166" s="956">
        <v>0.13871614590479686</v>
      </c>
      <c r="U166" s="956">
        <v>0.13871614590479686</v>
      </c>
      <c r="V166" s="956">
        <v>0.41614843771439058</v>
      </c>
      <c r="W166" s="956">
        <v>0.28667835969426003</v>
      </c>
      <c r="X166" s="972">
        <v>0.49768301928347003</v>
      </c>
      <c r="Y166" s="956">
        <v>2986538274.5260029</v>
      </c>
      <c r="Z166" s="956">
        <v>6000884416</v>
      </c>
      <c r="AA166" s="956"/>
      <c r="AB166" s="1197">
        <v>3.8280329401266106E-2</v>
      </c>
      <c r="AC166" s="1197">
        <v>4.9430396261066649E-2</v>
      </c>
      <c r="AD166" s="1197">
        <v>4.9871673262061982E-2</v>
      </c>
      <c r="AE166" s="1197">
        <v>1.3571720174743024E-3</v>
      </c>
      <c r="AF166" s="957" t="s">
        <v>1916</v>
      </c>
      <c r="AG166" s="957" t="s">
        <v>1035</v>
      </c>
      <c r="AH166" s="957"/>
    </row>
    <row r="167" spans="1:35" ht="18.75" customHeight="1">
      <c r="A167" s="950">
        <v>160</v>
      </c>
      <c r="B167" s="950" t="s">
        <v>758</v>
      </c>
      <c r="C167" s="950" t="s">
        <v>1031</v>
      </c>
      <c r="D167" s="950" t="s">
        <v>1032</v>
      </c>
      <c r="E167" s="950" t="s">
        <v>1037</v>
      </c>
      <c r="F167" s="951" t="s">
        <v>892</v>
      </c>
      <c r="G167" s="951" t="s">
        <v>1038</v>
      </c>
      <c r="H167" s="951" t="s">
        <v>736</v>
      </c>
      <c r="I167" s="952" t="s">
        <v>1039</v>
      </c>
      <c r="J167" s="952" t="s">
        <v>1049</v>
      </c>
      <c r="K167" s="953" t="s">
        <v>1033</v>
      </c>
      <c r="L167" s="950">
        <v>2016</v>
      </c>
      <c r="M167" s="972">
        <v>9.7817194025626455E-2</v>
      </c>
      <c r="N167" s="955">
        <v>731257355.60763001</v>
      </c>
      <c r="O167" s="955">
        <v>7475754778</v>
      </c>
      <c r="P167" s="972">
        <v>8.2184098800698061E-2</v>
      </c>
      <c r="Q167" s="972">
        <v>7.0311368858897577E-2</v>
      </c>
      <c r="R167" s="972">
        <v>2.1051231093664458E-2</v>
      </c>
      <c r="S167" s="956">
        <v>8.5449469373408152E-2</v>
      </c>
      <c r="T167" s="956">
        <v>8.5449469373408152E-2</v>
      </c>
      <c r="U167" s="956">
        <v>8.5449469373408152E-2</v>
      </c>
      <c r="V167" s="956">
        <v>0.25634840812022447</v>
      </c>
      <c r="W167" s="956">
        <v>0.17659453812626769</v>
      </c>
      <c r="X167" s="972">
        <v>0.49299475642021617</v>
      </c>
      <c r="Y167" s="956">
        <v>2958404550.9717913</v>
      </c>
      <c r="Z167" s="956">
        <v>6000884416</v>
      </c>
      <c r="AA167" s="956"/>
      <c r="AB167" s="1197">
        <v>2.419115716227551E-2</v>
      </c>
      <c r="AC167" s="1197">
        <v>3.0138692459715948E-2</v>
      </c>
      <c r="AD167" s="1197">
        <v>3.034056576801911E-2</v>
      </c>
      <c r="AE167" s="1197">
        <v>8.165658346139912E-4</v>
      </c>
      <c r="AF167" s="957" t="s">
        <v>1916</v>
      </c>
      <c r="AG167" s="957" t="s">
        <v>1035</v>
      </c>
      <c r="AH167" s="957"/>
    </row>
    <row r="168" spans="1:35" ht="18.75" customHeight="1">
      <c r="A168" s="950">
        <v>161</v>
      </c>
      <c r="B168" s="950" t="s">
        <v>758</v>
      </c>
      <c r="C168" s="950" t="s">
        <v>1031</v>
      </c>
      <c r="D168" s="950" t="s">
        <v>1032</v>
      </c>
      <c r="E168" s="950" t="s">
        <v>1037</v>
      </c>
      <c r="F168" s="951" t="s">
        <v>892</v>
      </c>
      <c r="G168" s="951" t="s">
        <v>1038</v>
      </c>
      <c r="H168" s="951" t="s">
        <v>736</v>
      </c>
      <c r="I168" s="952" t="s">
        <v>1039</v>
      </c>
      <c r="J168" s="952" t="s">
        <v>1050</v>
      </c>
      <c r="K168" s="953" t="s">
        <v>1033</v>
      </c>
      <c r="L168" s="950">
        <v>2016</v>
      </c>
      <c r="M168" s="972">
        <v>2.6160599637654106E-2</v>
      </c>
      <c r="N168" s="955">
        <v>5043399.1145049604</v>
      </c>
      <c r="O168" s="955">
        <v>192786067</v>
      </c>
      <c r="P168" s="972">
        <v>3.143379705939453E-2</v>
      </c>
      <c r="Q168" s="972">
        <v>2.4363349476532244E-2</v>
      </c>
      <c r="R168" s="972">
        <v>3.1038894370888345E-2</v>
      </c>
      <c r="S168" s="956">
        <v>6.0224072196479156E-2</v>
      </c>
      <c r="T168" s="956">
        <v>6.0224072196479156E-2</v>
      </c>
      <c r="U168" s="956">
        <v>6.0224072196479156E-2</v>
      </c>
      <c r="V168" s="956">
        <v>0.18067221658943747</v>
      </c>
      <c r="W168" s="956">
        <v>0.12446235525635597</v>
      </c>
      <c r="X168" s="972">
        <v>6.7742228579413269E-2</v>
      </c>
      <c r="Y168" s="956">
        <v>12536115.539130589</v>
      </c>
      <c r="Z168" s="956">
        <v>185056143</v>
      </c>
      <c r="AA168" s="956"/>
      <c r="AB168" s="1197">
        <v>8.0736249002674607E-2</v>
      </c>
      <c r="AC168" s="1197">
        <v>5.8854903172003516E-2</v>
      </c>
      <c r="AD168" s="1197">
        <v>4.667279442131908E-2</v>
      </c>
      <c r="AE168" s="1197">
        <v>0.1066168339436025</v>
      </c>
      <c r="AF168" s="957" t="s">
        <v>1916</v>
      </c>
      <c r="AG168" s="957" t="s">
        <v>1035</v>
      </c>
      <c r="AH168" s="957"/>
    </row>
    <row r="169" spans="1:35" ht="18.75" customHeight="1">
      <c r="A169" s="950">
        <v>162</v>
      </c>
      <c r="B169" s="950" t="s">
        <v>758</v>
      </c>
      <c r="C169" s="950" t="s">
        <v>1031</v>
      </c>
      <c r="D169" s="950" t="s">
        <v>1032</v>
      </c>
      <c r="E169" s="950" t="s">
        <v>1037</v>
      </c>
      <c r="F169" s="951" t="s">
        <v>892</v>
      </c>
      <c r="G169" s="951" t="s">
        <v>1038</v>
      </c>
      <c r="H169" s="951" t="s">
        <v>736</v>
      </c>
      <c r="I169" s="952" t="s">
        <v>1039</v>
      </c>
      <c r="J169" s="952" t="s">
        <v>1051</v>
      </c>
      <c r="K169" s="953" t="s">
        <v>1033</v>
      </c>
      <c r="L169" s="950">
        <v>2016</v>
      </c>
      <c r="M169" s="972">
        <v>1.5746122467912942E-2</v>
      </c>
      <c r="N169" s="955">
        <v>3035633.0210892698</v>
      </c>
      <c r="O169" s="955">
        <v>192786067</v>
      </c>
      <c r="P169" s="972">
        <v>1.5630438020342859E-2</v>
      </c>
      <c r="Q169" s="972">
        <v>1.099177170310639E-2</v>
      </c>
      <c r="R169" s="972">
        <v>2.0957007275292972E-2</v>
      </c>
      <c r="S169" s="956">
        <v>3.3545786501100967E-2</v>
      </c>
      <c r="T169" s="956">
        <v>3.3545786501100967E-2</v>
      </c>
      <c r="U169" s="956">
        <v>3.3545786501100967E-2</v>
      </c>
      <c r="V169" s="956">
        <v>0.10063735950330291</v>
      </c>
      <c r="W169" s="956">
        <v>6.9327553660477825E-2</v>
      </c>
      <c r="X169" s="972">
        <v>6.5978424073644307E-2</v>
      </c>
      <c r="Y169" s="956">
        <v>12209712.680286963</v>
      </c>
      <c r="Z169" s="956">
        <v>185056143</v>
      </c>
      <c r="AA169" s="956"/>
      <c r="AB169" s="1197">
        <v>4.7344506630610725E-2</v>
      </c>
      <c r="AC169" s="1197">
        <v>3.5495911226590481E-2</v>
      </c>
      <c r="AD169" s="1197">
        <v>2.8093042275604323E-2</v>
      </c>
      <c r="AE169" s="1197">
        <v>8.7854153138754583E-6</v>
      </c>
      <c r="AF169" s="957" t="s">
        <v>1916</v>
      </c>
      <c r="AG169" s="957" t="s">
        <v>1035</v>
      </c>
      <c r="AH169" s="957"/>
    </row>
    <row r="170" spans="1:35" ht="18.75" customHeight="1">
      <c r="A170" s="950">
        <v>163</v>
      </c>
      <c r="B170" s="950" t="s">
        <v>758</v>
      </c>
      <c r="C170" s="950" t="s">
        <v>1031</v>
      </c>
      <c r="D170" s="950" t="s">
        <v>1052</v>
      </c>
      <c r="E170" s="950" t="s">
        <v>761</v>
      </c>
      <c r="F170" s="951" t="s">
        <v>762</v>
      </c>
      <c r="G170" s="951" t="s">
        <v>853</v>
      </c>
      <c r="H170" s="951" t="s">
        <v>736</v>
      </c>
      <c r="I170" s="952" t="s">
        <v>764</v>
      </c>
      <c r="J170" s="952" t="s">
        <v>765</v>
      </c>
      <c r="K170" s="953" t="s">
        <v>1033</v>
      </c>
      <c r="L170" s="950">
        <v>2016</v>
      </c>
      <c r="M170" s="954">
        <v>50515.357088319695</v>
      </c>
      <c r="N170" s="956" t="s">
        <v>768</v>
      </c>
      <c r="O170" s="956" t="s">
        <v>768</v>
      </c>
      <c r="P170" s="954">
        <v>49164.946911843042</v>
      </c>
      <c r="Q170" s="954">
        <v>42936.375725888036</v>
      </c>
      <c r="R170" s="954">
        <v>18127.88297446497</v>
      </c>
      <c r="S170" s="956">
        <v>38121.456776673527</v>
      </c>
      <c r="T170" s="956">
        <v>38121.456776673527</v>
      </c>
      <c r="U170" s="956">
        <v>38121.456776673527</v>
      </c>
      <c r="V170" s="956">
        <v>114364.37033002058</v>
      </c>
      <c r="W170" s="956">
        <v>78783.883639564723</v>
      </c>
      <c r="X170" s="954">
        <v>156081.39955184792</v>
      </c>
      <c r="Y170" s="956" t="s">
        <v>768</v>
      </c>
      <c r="Z170" s="956" t="s">
        <v>768</v>
      </c>
      <c r="AA170" s="956"/>
      <c r="AB170" s="956">
        <v>7763.2802826744301</v>
      </c>
      <c r="AC170" s="956">
        <v>8367.6522918695082</v>
      </c>
      <c r="AD170" s="956">
        <v>8112.4527654088233</v>
      </c>
      <c r="AE170" s="956">
        <v>10301.656640539706</v>
      </c>
      <c r="AF170" s="957" t="s">
        <v>1053</v>
      </c>
      <c r="AG170" s="957" t="s">
        <v>1054</v>
      </c>
      <c r="AH170" s="957"/>
    </row>
    <row r="171" spans="1:35" ht="18.75" customHeight="1">
      <c r="A171" s="950">
        <v>164</v>
      </c>
      <c r="B171" s="950" t="s">
        <v>758</v>
      </c>
      <c r="C171" s="950" t="s">
        <v>1031</v>
      </c>
      <c r="D171" s="950" t="s">
        <v>1055</v>
      </c>
      <c r="E171" s="950" t="s">
        <v>1056</v>
      </c>
      <c r="F171" s="951" t="s">
        <v>892</v>
      </c>
      <c r="G171" s="951" t="s">
        <v>1057</v>
      </c>
      <c r="H171" s="951" t="s">
        <v>736</v>
      </c>
      <c r="I171" s="952" t="s">
        <v>1058</v>
      </c>
      <c r="J171" s="975" t="s">
        <v>1059</v>
      </c>
      <c r="K171" s="953" t="s">
        <v>1033</v>
      </c>
      <c r="L171" s="950">
        <v>2016</v>
      </c>
      <c r="M171" s="972">
        <v>0</v>
      </c>
      <c r="N171" s="955" t="s">
        <v>767</v>
      </c>
      <c r="O171" s="955" t="s">
        <v>767</v>
      </c>
      <c r="P171" s="972">
        <v>0</v>
      </c>
      <c r="Q171" s="972">
        <v>0</v>
      </c>
      <c r="R171" s="972">
        <v>0</v>
      </c>
      <c r="S171" s="956">
        <v>1.5275889405384697E-2</v>
      </c>
      <c r="T171" s="956">
        <v>1.5275889405384697E-2</v>
      </c>
      <c r="U171" s="956">
        <v>1.5275889405384697E-2</v>
      </c>
      <c r="V171" s="956">
        <v>4.582766821615409E-2</v>
      </c>
      <c r="W171" s="956">
        <v>3.1569986961807399E-2</v>
      </c>
      <c r="X171" s="972">
        <v>0</v>
      </c>
      <c r="Y171" s="956">
        <v>0</v>
      </c>
      <c r="Z171" s="956">
        <v>0</v>
      </c>
      <c r="AA171" s="956"/>
      <c r="AB171" s="1197" t="s">
        <v>767</v>
      </c>
      <c r="AC171" s="1197" t="s">
        <v>767</v>
      </c>
      <c r="AD171" s="1197" t="s">
        <v>767</v>
      </c>
      <c r="AE171" s="1197" t="s">
        <v>767</v>
      </c>
      <c r="AF171" s="976" t="s">
        <v>1060</v>
      </c>
      <c r="AG171" s="957" t="s">
        <v>1035</v>
      </c>
      <c r="AH171" s="957"/>
    </row>
    <row r="172" spans="1:35" ht="18.75" customHeight="1">
      <c r="A172" s="950">
        <v>165</v>
      </c>
      <c r="B172" s="950" t="s">
        <v>758</v>
      </c>
      <c r="C172" s="950" t="s">
        <v>1031</v>
      </c>
      <c r="D172" s="950" t="s">
        <v>1055</v>
      </c>
      <c r="E172" s="950" t="s">
        <v>1056</v>
      </c>
      <c r="F172" s="951" t="s">
        <v>892</v>
      </c>
      <c r="G172" s="951" t="s">
        <v>1057</v>
      </c>
      <c r="H172" s="951" t="s">
        <v>736</v>
      </c>
      <c r="I172" s="952" t="s">
        <v>1058</v>
      </c>
      <c r="J172" s="975" t="s">
        <v>1061</v>
      </c>
      <c r="K172" s="953" t="s">
        <v>1033</v>
      </c>
      <c r="L172" s="950">
        <v>2016</v>
      </c>
      <c r="M172" s="972">
        <v>0.61136294769803268</v>
      </c>
      <c r="N172" s="955">
        <v>1116254876.27507</v>
      </c>
      <c r="O172" s="955">
        <v>1825846464</v>
      </c>
      <c r="P172" s="972">
        <v>0.38668994372009047</v>
      </c>
      <c r="Q172" s="972">
        <v>0.29803950384441308</v>
      </c>
      <c r="R172" s="972">
        <v>0.25720975993723594</v>
      </c>
      <c r="S172" s="956">
        <v>7.7179816548662586E-2</v>
      </c>
      <c r="T172" s="956">
        <v>7.7179816548662586E-2</v>
      </c>
      <c r="U172" s="956">
        <v>7.7179816548662586E-2</v>
      </c>
      <c r="V172" s="956">
        <v>0.23153944964598777</v>
      </c>
      <c r="W172" s="956">
        <v>0.15950402215514103</v>
      </c>
      <c r="X172" s="972">
        <v>0.11273222307972422</v>
      </c>
      <c r="Y172" s="956">
        <v>336679099</v>
      </c>
      <c r="Z172" s="956">
        <v>2986538274.5260029</v>
      </c>
      <c r="AA172" s="956"/>
      <c r="AB172" s="1197">
        <v>0.11397619162348052</v>
      </c>
      <c r="AC172" s="1197">
        <v>0.16203251164842847</v>
      </c>
      <c r="AD172" s="1197">
        <v>0.17202329049678367</v>
      </c>
      <c r="AE172" s="1197">
        <v>5.517242831332576E-3</v>
      </c>
      <c r="AF172" s="957" t="s">
        <v>1062</v>
      </c>
      <c r="AG172" s="957" t="s">
        <v>1063</v>
      </c>
      <c r="AH172" s="957"/>
    </row>
    <row r="173" spans="1:35" ht="18.75" customHeight="1">
      <c r="A173" s="950">
        <v>166</v>
      </c>
      <c r="B173" s="950" t="s">
        <v>758</v>
      </c>
      <c r="C173" s="950" t="s">
        <v>1031</v>
      </c>
      <c r="D173" s="950" t="s">
        <v>1055</v>
      </c>
      <c r="E173" s="950" t="s">
        <v>1056</v>
      </c>
      <c r="F173" s="951" t="s">
        <v>892</v>
      </c>
      <c r="G173" s="951" t="s">
        <v>1057</v>
      </c>
      <c r="H173" s="951" t="s">
        <v>736</v>
      </c>
      <c r="I173" s="952" t="s">
        <v>1058</v>
      </c>
      <c r="J173" s="975" t="s">
        <v>1064</v>
      </c>
      <c r="K173" s="953" t="s">
        <v>1033</v>
      </c>
      <c r="L173" s="950">
        <v>2016</v>
      </c>
      <c r="M173" s="972">
        <v>6.1756990309597172E-2</v>
      </c>
      <c r="N173" s="955">
        <v>651631.97110123001</v>
      </c>
      <c r="O173" s="955">
        <v>10551550</v>
      </c>
      <c r="P173" s="972">
        <v>5.3045523695406084E-2</v>
      </c>
      <c r="Q173" s="972">
        <v>2.4319729335962388E-2</v>
      </c>
      <c r="R173" s="972">
        <v>0.13571696482403345</v>
      </c>
      <c r="S173" s="956"/>
      <c r="T173" s="956"/>
      <c r="U173" s="956"/>
      <c r="V173" s="956"/>
      <c r="W173" s="956"/>
      <c r="X173" s="972">
        <v>0.39422273611562025</v>
      </c>
      <c r="Y173" s="956">
        <v>864068.43125482777</v>
      </c>
      <c r="Z173" s="956">
        <v>2191828</v>
      </c>
      <c r="AA173" s="956"/>
      <c r="AB173" s="1197">
        <v>0.36512181659067433</v>
      </c>
      <c r="AC173" s="1197">
        <v>0.4028937349564588</v>
      </c>
      <c r="AD173" s="1197">
        <v>0.44662992444088301</v>
      </c>
      <c r="AE173" s="1197">
        <v>0.52058382765844857</v>
      </c>
      <c r="AF173" s="957" t="s">
        <v>1062</v>
      </c>
      <c r="AG173" s="957" t="s">
        <v>1063</v>
      </c>
      <c r="AH173" s="957"/>
    </row>
    <row r="174" spans="1:35" s="985" customFormat="1" ht="18.75" customHeight="1">
      <c r="A174" s="977">
        <v>167</v>
      </c>
      <c r="B174" s="977" t="s">
        <v>758</v>
      </c>
      <c r="C174" s="977" t="s">
        <v>1031</v>
      </c>
      <c r="D174" s="977" t="s">
        <v>1065</v>
      </c>
      <c r="E174" s="977" t="s">
        <v>1066</v>
      </c>
      <c r="F174" s="978" t="s">
        <v>892</v>
      </c>
      <c r="G174" s="978" t="s">
        <v>893</v>
      </c>
      <c r="H174" s="978" t="s">
        <v>736</v>
      </c>
      <c r="I174" s="979" t="s">
        <v>1067</v>
      </c>
      <c r="J174" s="979" t="s">
        <v>1068</v>
      </c>
      <c r="K174" s="980" t="s">
        <v>1033</v>
      </c>
      <c r="L174" s="977">
        <v>2016</v>
      </c>
      <c r="M174" s="981">
        <v>0.25304465493910688</v>
      </c>
      <c r="N174" s="982">
        <v>374</v>
      </c>
      <c r="O174" s="982">
        <v>1478</v>
      </c>
      <c r="P174" s="981">
        <v>0.12080536912751678</v>
      </c>
      <c r="Q174" s="981">
        <v>0.13900414937759337</v>
      </c>
      <c r="R174" s="981">
        <v>8.9426617569700162E-2</v>
      </c>
      <c r="S174" s="956">
        <v>9.369689494189426E-2</v>
      </c>
      <c r="T174" s="956">
        <v>9.369689494189426E-2</v>
      </c>
      <c r="U174" s="956">
        <v>9.369689494189426E-2</v>
      </c>
      <c r="V174" s="956">
        <v>0.28109068482568278</v>
      </c>
      <c r="W174" s="956">
        <v>0.19363911803621411</v>
      </c>
      <c r="X174" s="981">
        <v>3.4883720930232558E-2</v>
      </c>
      <c r="Y174" s="983">
        <v>63</v>
      </c>
      <c r="Z174" s="983">
        <v>1806</v>
      </c>
      <c r="AA174" s="983"/>
      <c r="AB174" s="1197">
        <v>0.1</v>
      </c>
      <c r="AC174" s="1197">
        <v>0.12</v>
      </c>
      <c r="AD174" s="1197">
        <v>0.14000000000000001</v>
      </c>
      <c r="AE174" s="1197">
        <v>0.16</v>
      </c>
      <c r="AF174" s="984" t="s">
        <v>1069</v>
      </c>
      <c r="AG174" s="984" t="s">
        <v>1070</v>
      </c>
      <c r="AH174" s="984"/>
      <c r="AI174" s="481"/>
    </row>
    <row r="175" spans="1:35" s="985" customFormat="1" ht="18.75" customHeight="1">
      <c r="A175" s="977">
        <v>168</v>
      </c>
      <c r="B175" s="977" t="s">
        <v>758</v>
      </c>
      <c r="C175" s="977" t="s">
        <v>1031</v>
      </c>
      <c r="D175" s="977" t="s">
        <v>1065</v>
      </c>
      <c r="E175" s="977" t="s">
        <v>1071</v>
      </c>
      <c r="F175" s="978" t="s">
        <v>892</v>
      </c>
      <c r="G175" s="978" t="s">
        <v>893</v>
      </c>
      <c r="H175" s="978" t="s">
        <v>736</v>
      </c>
      <c r="I175" s="979" t="s">
        <v>1067</v>
      </c>
      <c r="J175" s="979" t="s">
        <v>1072</v>
      </c>
      <c r="K175" s="980" t="s">
        <v>1033</v>
      </c>
      <c r="L175" s="977">
        <v>2016</v>
      </c>
      <c r="M175" s="981">
        <v>0.11800347442904961</v>
      </c>
      <c r="N175" s="982">
        <v>2785</v>
      </c>
      <c r="O175" s="982">
        <v>23601</v>
      </c>
      <c r="P175" s="981">
        <v>4.7491950516861552E-2</v>
      </c>
      <c r="Q175" s="981">
        <v>5.598802395209581E-2</v>
      </c>
      <c r="R175" s="981">
        <v>4.17345681465877E-2</v>
      </c>
      <c r="S175" s="956">
        <v>9.3696894941894288E-2</v>
      </c>
      <c r="T175" s="956">
        <v>9.3696894941894288E-2</v>
      </c>
      <c r="U175" s="956">
        <v>9.3696894941894288E-2</v>
      </c>
      <c r="V175" s="956">
        <v>0.28109068482568289</v>
      </c>
      <c r="W175" s="956">
        <v>0.19363911803621414</v>
      </c>
      <c r="X175" s="981">
        <v>2.8803296610882181E-2</v>
      </c>
      <c r="Y175" s="983">
        <v>685</v>
      </c>
      <c r="Z175" s="983">
        <v>23782</v>
      </c>
      <c r="AA175" s="983"/>
      <c r="AB175" s="1197">
        <v>0.05</v>
      </c>
      <c r="AC175" s="1197">
        <v>0.06</v>
      </c>
      <c r="AD175" s="1197">
        <v>7.0000000000000007E-2</v>
      </c>
      <c r="AE175" s="1197">
        <v>0.08</v>
      </c>
      <c r="AF175" s="984" t="s">
        <v>1073</v>
      </c>
      <c r="AG175" s="984" t="s">
        <v>1074</v>
      </c>
      <c r="AH175" s="984"/>
      <c r="AI175" s="481"/>
    </row>
    <row r="176" spans="1:35" s="985" customFormat="1" ht="18.75" customHeight="1">
      <c r="A176" s="977">
        <v>169</v>
      </c>
      <c r="B176" s="977" t="s">
        <v>758</v>
      </c>
      <c r="C176" s="977" t="s">
        <v>1031</v>
      </c>
      <c r="D176" s="977" t="s">
        <v>1065</v>
      </c>
      <c r="E176" s="977" t="s">
        <v>1075</v>
      </c>
      <c r="F176" s="978" t="s">
        <v>892</v>
      </c>
      <c r="G176" s="978" t="s">
        <v>893</v>
      </c>
      <c r="H176" s="978" t="s">
        <v>736</v>
      </c>
      <c r="I176" s="979" t="s">
        <v>1067</v>
      </c>
      <c r="J176" s="979" t="s">
        <v>1076</v>
      </c>
      <c r="K176" s="980" t="s">
        <v>1033</v>
      </c>
      <c r="L176" s="977">
        <v>2016</v>
      </c>
      <c r="M176" s="981">
        <v>5.4201714764828386E-2</v>
      </c>
      <c r="N176" s="982">
        <v>6012</v>
      </c>
      <c r="O176" s="982">
        <v>110919</v>
      </c>
      <c r="P176" s="981">
        <v>1.6716551262005809E-2</v>
      </c>
      <c r="Q176" s="981">
        <v>2.1564372988066231E-2</v>
      </c>
      <c r="R176" s="981">
        <v>2.3849188195385531E-2</v>
      </c>
      <c r="S176" s="956">
        <v>9.3696894941894274E-2</v>
      </c>
      <c r="T176" s="956">
        <v>9.3696894941894274E-2</v>
      </c>
      <c r="U176" s="956">
        <v>9.3696894941894274E-2</v>
      </c>
      <c r="V176" s="956">
        <v>0.28109068482568283</v>
      </c>
      <c r="W176" s="956">
        <v>0.19363911803621409</v>
      </c>
      <c r="X176" s="981">
        <v>1.609106860101853E-2</v>
      </c>
      <c r="Y176" s="983">
        <v>1880</v>
      </c>
      <c r="Z176" s="983">
        <v>116835</v>
      </c>
      <c r="AA176" s="983"/>
      <c r="AB176" s="1197">
        <v>0.02</v>
      </c>
      <c r="AC176" s="1197">
        <v>2.5000000000000001E-2</v>
      </c>
      <c r="AD176" s="1197">
        <v>0.03</v>
      </c>
      <c r="AE176" s="1197">
        <v>3.5000000000000003E-2</v>
      </c>
      <c r="AF176" s="984" t="s">
        <v>1077</v>
      </c>
      <c r="AG176" s="984" t="s">
        <v>1078</v>
      </c>
      <c r="AH176" s="984"/>
      <c r="AI176" s="481"/>
    </row>
    <row r="177" spans="1:35" s="985" customFormat="1" ht="18.75" customHeight="1">
      <c r="A177" s="977">
        <v>170</v>
      </c>
      <c r="B177" s="977" t="s">
        <v>758</v>
      </c>
      <c r="C177" s="977" t="s">
        <v>1031</v>
      </c>
      <c r="D177" s="977" t="s">
        <v>1065</v>
      </c>
      <c r="E177" s="977" t="s">
        <v>1002</v>
      </c>
      <c r="F177" s="978" t="s">
        <v>892</v>
      </c>
      <c r="G177" s="978" t="s">
        <v>1003</v>
      </c>
      <c r="H177" s="978" t="s">
        <v>736</v>
      </c>
      <c r="I177" s="979" t="s">
        <v>1079</v>
      </c>
      <c r="J177" s="979" t="s">
        <v>1079</v>
      </c>
      <c r="K177" s="980" t="s">
        <v>1033</v>
      </c>
      <c r="L177" s="977">
        <v>2016</v>
      </c>
      <c r="M177" s="981">
        <v>5.5483784073566821E-2</v>
      </c>
      <c r="N177" s="982">
        <v>153283018</v>
      </c>
      <c r="O177" s="982">
        <v>2762663372</v>
      </c>
      <c r="P177" s="981">
        <v>1.9057728108446619E-2</v>
      </c>
      <c r="Q177" s="981">
        <v>2.3596968231056791E-2</v>
      </c>
      <c r="R177" s="981">
        <v>2.3029780331768984E-2</v>
      </c>
      <c r="S177" s="956">
        <v>0.35615164741344224</v>
      </c>
      <c r="T177" s="956">
        <v>0.35615164741344224</v>
      </c>
      <c r="U177" s="956">
        <v>0.35615164741344224</v>
      </c>
      <c r="V177" s="956">
        <v>1.0684549422403267</v>
      </c>
      <c r="W177" s="956">
        <v>0.73604243699913363</v>
      </c>
      <c r="X177" s="981">
        <v>1.5207557255126862E-2</v>
      </c>
      <c r="Y177" s="983">
        <v>43998213</v>
      </c>
      <c r="Z177" s="983">
        <v>2893180822</v>
      </c>
      <c r="AA177" s="983"/>
      <c r="AB177" s="1197">
        <v>2.1766028843569696E-2</v>
      </c>
      <c r="AC177" s="1197">
        <v>2.6785870017397306E-2</v>
      </c>
      <c r="AD177" s="1197">
        <v>3.1805711191224911E-2</v>
      </c>
      <c r="AE177" s="1197">
        <v>3.682555236505252E-2</v>
      </c>
      <c r="AF177" s="984" t="s">
        <v>1080</v>
      </c>
      <c r="AG177" s="984" t="s">
        <v>1917</v>
      </c>
      <c r="AH177" s="984" t="s">
        <v>1918</v>
      </c>
      <c r="AI177" s="481"/>
    </row>
    <row r="178" spans="1:35" s="985" customFormat="1" ht="18.75" customHeight="1">
      <c r="A178" s="977">
        <v>171</v>
      </c>
      <c r="B178" s="977" t="s">
        <v>758</v>
      </c>
      <c r="C178" s="977" t="s">
        <v>1031</v>
      </c>
      <c r="D178" s="977" t="s">
        <v>1065</v>
      </c>
      <c r="E178" s="977" t="s">
        <v>902</v>
      </c>
      <c r="F178" s="978" t="s">
        <v>892</v>
      </c>
      <c r="G178" s="978" t="s">
        <v>903</v>
      </c>
      <c r="H178" s="978" t="s">
        <v>736</v>
      </c>
      <c r="I178" s="979" t="s">
        <v>904</v>
      </c>
      <c r="J178" s="979" t="s">
        <v>904</v>
      </c>
      <c r="K178" s="980" t="s">
        <v>1033</v>
      </c>
      <c r="L178" s="977">
        <v>2016</v>
      </c>
      <c r="M178" s="981">
        <v>6.6221698730532658E-2</v>
      </c>
      <c r="N178" s="982">
        <v>506</v>
      </c>
      <c r="O178" s="982">
        <v>7641</v>
      </c>
      <c r="P178" s="981">
        <v>3.7783043707214324E-2</v>
      </c>
      <c r="Q178" s="981">
        <v>2.7390044772188569E-2</v>
      </c>
      <c r="R178" s="981">
        <v>3.2797681770284512E-2</v>
      </c>
      <c r="S178" s="956">
        <v>4.1436933762130007E-2</v>
      </c>
      <c r="T178" s="956">
        <v>4.1436933762130007E-2</v>
      </c>
      <c r="U178" s="956">
        <v>4.1436933762130007E-2</v>
      </c>
      <c r="V178" s="956">
        <v>0.12431080128639002</v>
      </c>
      <c r="W178" s="956">
        <v>8.5635829370864516E-2</v>
      </c>
      <c r="X178" s="981">
        <v>2.5751633986928105E-2</v>
      </c>
      <c r="Y178" s="983">
        <v>197</v>
      </c>
      <c r="Z178" s="983">
        <v>7650</v>
      </c>
      <c r="AA178" s="983"/>
      <c r="AB178" s="1197">
        <v>3.3890613325673259E-2</v>
      </c>
      <c r="AC178" s="1197">
        <v>3.8637575009834974E-2</v>
      </c>
      <c r="AD178" s="1197">
        <v>4.2538234195586458E-2</v>
      </c>
      <c r="AE178" s="1197">
        <v>4.4761506729603592E-2</v>
      </c>
      <c r="AF178" s="984" t="s">
        <v>1081</v>
      </c>
      <c r="AG178" s="984" t="s">
        <v>906</v>
      </c>
      <c r="AH178" s="984" t="s">
        <v>1919</v>
      </c>
      <c r="AI178" s="481"/>
    </row>
    <row r="179" spans="1:35" ht="18.75" customHeight="1">
      <c r="A179" s="950">
        <v>172</v>
      </c>
      <c r="B179" s="950" t="s">
        <v>758</v>
      </c>
      <c r="C179" s="950" t="s">
        <v>1031</v>
      </c>
      <c r="D179" s="950" t="s">
        <v>1082</v>
      </c>
      <c r="E179" s="950" t="s">
        <v>1083</v>
      </c>
      <c r="F179" s="951" t="s">
        <v>892</v>
      </c>
      <c r="G179" s="951" t="s">
        <v>1084</v>
      </c>
      <c r="H179" s="951" t="s">
        <v>736</v>
      </c>
      <c r="I179" s="952" t="s">
        <v>1085</v>
      </c>
      <c r="J179" s="952" t="s">
        <v>1085</v>
      </c>
      <c r="K179" s="953" t="s">
        <v>1033</v>
      </c>
      <c r="L179" s="950">
        <v>2016</v>
      </c>
      <c r="M179" s="972">
        <v>4.3746802894956537E-3</v>
      </c>
      <c r="N179" s="955">
        <v>12085769</v>
      </c>
      <c r="O179" s="955">
        <v>2762663372</v>
      </c>
      <c r="P179" s="972">
        <v>5.0917393138470511E-2</v>
      </c>
      <c r="Q179" s="972">
        <v>5.0820587780012312E-2</v>
      </c>
      <c r="R179" s="972">
        <v>4.8806258396775638E-2</v>
      </c>
      <c r="S179" s="956">
        <v>0.20301641791332467</v>
      </c>
      <c r="T179" s="956">
        <v>0.20301641791332467</v>
      </c>
      <c r="U179" s="956">
        <v>0.20301641791332467</v>
      </c>
      <c r="V179" s="956">
        <v>0.60904925373997398</v>
      </c>
      <c r="W179" s="956">
        <v>0.41956481200350093</v>
      </c>
      <c r="X179" s="972">
        <v>2.0361879752568055E-3</v>
      </c>
      <c r="Y179" s="956">
        <v>5891060</v>
      </c>
      <c r="Z179" s="956">
        <v>2893180822</v>
      </c>
      <c r="AA179" s="956"/>
      <c r="AB179" s="1197" t="s">
        <v>767</v>
      </c>
      <c r="AC179" s="1197" t="s">
        <v>767</v>
      </c>
      <c r="AD179" s="1197" t="s">
        <v>767</v>
      </c>
      <c r="AE179" s="1197" t="s">
        <v>767</v>
      </c>
      <c r="AF179" s="957" t="s">
        <v>1920</v>
      </c>
      <c r="AG179" s="957" t="s">
        <v>1086</v>
      </c>
      <c r="AH179" s="957" t="s">
        <v>1921</v>
      </c>
    </row>
    <row r="180" spans="1:35" ht="18.75" customHeight="1">
      <c r="A180" s="950">
        <v>173</v>
      </c>
      <c r="B180" s="950" t="s">
        <v>758</v>
      </c>
      <c r="C180" s="950" t="s">
        <v>1031</v>
      </c>
      <c r="D180" s="950" t="s">
        <v>1082</v>
      </c>
      <c r="E180" s="950" t="s">
        <v>1087</v>
      </c>
      <c r="F180" s="951" t="s">
        <v>892</v>
      </c>
      <c r="G180" s="951" t="s">
        <v>1088</v>
      </c>
      <c r="H180" s="951" t="s">
        <v>736</v>
      </c>
      <c r="I180" s="952" t="s">
        <v>1089</v>
      </c>
      <c r="J180" s="952" t="s">
        <v>1089</v>
      </c>
      <c r="K180" s="953" t="s">
        <v>1033</v>
      </c>
      <c r="L180" s="950">
        <v>2016</v>
      </c>
      <c r="M180" s="972">
        <v>0.10622462787550745</v>
      </c>
      <c r="N180" s="955">
        <v>157</v>
      </c>
      <c r="O180" s="955">
        <v>1478</v>
      </c>
      <c r="P180" s="972">
        <v>5.6375838926174496E-2</v>
      </c>
      <c r="Q180" s="972">
        <v>5.8091286307053944E-2</v>
      </c>
      <c r="R180" s="972">
        <v>0.16052631578947368</v>
      </c>
      <c r="S180" s="956">
        <v>1.1759343232438182E-2</v>
      </c>
      <c r="T180" s="956">
        <v>1.1759343232438182E-2</v>
      </c>
      <c r="U180" s="956">
        <v>1.1759343232438182E-2</v>
      </c>
      <c r="V180" s="956">
        <v>3.5278029697314542E-2</v>
      </c>
      <c r="W180" s="956">
        <v>2.4302500671196915E-2</v>
      </c>
      <c r="X180" s="972">
        <v>2.2148394241417496E-3</v>
      </c>
      <c r="Y180" s="956">
        <v>4</v>
      </c>
      <c r="Z180" s="956">
        <v>1806</v>
      </c>
      <c r="AA180" s="956"/>
      <c r="AB180" s="1197" t="s">
        <v>767</v>
      </c>
      <c r="AC180" s="1197" t="s">
        <v>767</v>
      </c>
      <c r="AD180" s="1197" t="s">
        <v>767</v>
      </c>
      <c r="AE180" s="1197" t="s">
        <v>767</v>
      </c>
      <c r="AF180" s="957" t="s">
        <v>1922</v>
      </c>
      <c r="AG180" s="957" t="s">
        <v>1923</v>
      </c>
      <c r="AH180" s="957" t="s">
        <v>1924</v>
      </c>
    </row>
    <row r="181" spans="1:35" ht="18.75" customHeight="1">
      <c r="A181" s="950">
        <v>174</v>
      </c>
      <c r="B181" s="950" t="s">
        <v>758</v>
      </c>
      <c r="C181" s="950" t="s">
        <v>1031</v>
      </c>
      <c r="D181" s="950" t="s">
        <v>1082</v>
      </c>
      <c r="E181" s="950" t="s">
        <v>1090</v>
      </c>
      <c r="F181" s="951" t="s">
        <v>892</v>
      </c>
      <c r="G181" s="951" t="s">
        <v>1088</v>
      </c>
      <c r="H181" s="951" t="s">
        <v>736</v>
      </c>
      <c r="I181" s="952" t="s">
        <v>1091</v>
      </c>
      <c r="J181" s="952" t="s">
        <v>1091</v>
      </c>
      <c r="K181" s="953" t="s">
        <v>1033</v>
      </c>
      <c r="L181" s="950">
        <v>2016</v>
      </c>
      <c r="M181" s="972">
        <v>1.4109571628320834E-2</v>
      </c>
      <c r="N181" s="955">
        <v>333</v>
      </c>
      <c r="O181" s="955">
        <v>23601</v>
      </c>
      <c r="P181" s="972">
        <v>3.6307405524487378E-2</v>
      </c>
      <c r="Q181" s="972">
        <v>3.6655260906757914E-2</v>
      </c>
      <c r="R181" s="972">
        <v>8.645017687507453E-2</v>
      </c>
      <c r="S181" s="956">
        <v>1.1759343232438184E-2</v>
      </c>
      <c r="T181" s="956">
        <v>1.1759343232438184E-2</v>
      </c>
      <c r="U181" s="956">
        <v>1.1759343232438184E-2</v>
      </c>
      <c r="V181" s="956">
        <v>3.5278029697314549E-2</v>
      </c>
      <c r="W181" s="956">
        <v>2.4302500671196926E-2</v>
      </c>
      <c r="X181" s="972">
        <v>2.5229164914641325E-3</v>
      </c>
      <c r="Y181" s="956">
        <v>60</v>
      </c>
      <c r="Z181" s="956">
        <v>23782</v>
      </c>
      <c r="AA181" s="956"/>
      <c r="AB181" s="1197" t="s">
        <v>767</v>
      </c>
      <c r="AC181" s="1197" t="s">
        <v>767</v>
      </c>
      <c r="AD181" s="1197" t="s">
        <v>767</v>
      </c>
      <c r="AE181" s="1197" t="s">
        <v>767</v>
      </c>
      <c r="AF181" s="957" t="s">
        <v>1925</v>
      </c>
      <c r="AG181" s="957" t="s">
        <v>1926</v>
      </c>
      <c r="AH181" s="957" t="s">
        <v>1924</v>
      </c>
    </row>
    <row r="182" spans="1:35" ht="18.75" customHeight="1">
      <c r="A182" s="950">
        <v>175</v>
      </c>
      <c r="B182" s="950" t="s">
        <v>758</v>
      </c>
      <c r="C182" s="950" t="s">
        <v>1031</v>
      </c>
      <c r="D182" s="950" t="s">
        <v>1082</v>
      </c>
      <c r="E182" s="950" t="s">
        <v>1092</v>
      </c>
      <c r="F182" s="951" t="s">
        <v>892</v>
      </c>
      <c r="G182" s="951" t="s">
        <v>1088</v>
      </c>
      <c r="H182" s="951" t="s">
        <v>736</v>
      </c>
      <c r="I182" s="952" t="s">
        <v>1093</v>
      </c>
      <c r="J182" s="952" t="s">
        <v>1093</v>
      </c>
      <c r="K182" s="953" t="s">
        <v>1033</v>
      </c>
      <c r="L182" s="950">
        <v>2016</v>
      </c>
      <c r="M182" s="972">
        <v>2.5964893300516592E-3</v>
      </c>
      <c r="N182" s="955">
        <v>288</v>
      </c>
      <c r="O182" s="955">
        <v>110919</v>
      </c>
      <c r="P182" s="972">
        <v>2.2309582309582309E-2</v>
      </c>
      <c r="Q182" s="972">
        <v>2.220463478400057E-2</v>
      </c>
      <c r="R182" s="972">
        <v>3.8799167911059702E-2</v>
      </c>
      <c r="S182" s="956">
        <v>1.1759343232438184E-2</v>
      </c>
      <c r="T182" s="956">
        <v>1.1759343232438184E-2</v>
      </c>
      <c r="U182" s="956">
        <v>1.1759343232438184E-2</v>
      </c>
      <c r="V182" s="956">
        <v>3.5278029697314549E-2</v>
      </c>
      <c r="W182" s="956">
        <v>2.4302500671196922E-2</v>
      </c>
      <c r="X182" s="972">
        <v>1.9343518637394616E-3</v>
      </c>
      <c r="Y182" s="956">
        <v>226</v>
      </c>
      <c r="Z182" s="956">
        <v>116835</v>
      </c>
      <c r="AA182" s="956"/>
      <c r="AB182" s="1197" t="s">
        <v>767</v>
      </c>
      <c r="AC182" s="1197" t="s">
        <v>767</v>
      </c>
      <c r="AD182" s="1197" t="s">
        <v>767</v>
      </c>
      <c r="AE182" s="1197" t="s">
        <v>767</v>
      </c>
      <c r="AF182" s="957" t="s">
        <v>1927</v>
      </c>
      <c r="AG182" s="957" t="s">
        <v>1928</v>
      </c>
      <c r="AH182" s="957" t="s">
        <v>1924</v>
      </c>
    </row>
    <row r="183" spans="1:35" ht="18.75" customHeight="1">
      <c r="A183" s="950">
        <v>176</v>
      </c>
      <c r="B183" s="950" t="s">
        <v>758</v>
      </c>
      <c r="C183" s="950" t="s">
        <v>1031</v>
      </c>
      <c r="D183" s="950" t="s">
        <v>1082</v>
      </c>
      <c r="E183" s="950" t="s">
        <v>1016</v>
      </c>
      <c r="F183" s="951" t="s">
        <v>892</v>
      </c>
      <c r="G183" s="951" t="s">
        <v>1017</v>
      </c>
      <c r="H183" s="951" t="s">
        <v>736</v>
      </c>
      <c r="I183" s="952" t="s">
        <v>1094</v>
      </c>
      <c r="J183" s="952" t="s">
        <v>1094</v>
      </c>
      <c r="K183" s="953" t="s">
        <v>1033</v>
      </c>
      <c r="L183" s="950">
        <v>2016</v>
      </c>
      <c r="M183" s="972">
        <v>1.3083867591259977E-3</v>
      </c>
      <c r="N183" s="955">
        <v>10</v>
      </c>
      <c r="O183" s="955">
        <v>7643</v>
      </c>
      <c r="P183" s="972">
        <v>1.7904160084254869E-2</v>
      </c>
      <c r="Q183" s="972">
        <v>1.7901803343425036E-2</v>
      </c>
      <c r="R183" s="972">
        <v>3.6222339304531087E-2</v>
      </c>
      <c r="S183" s="956">
        <v>5.6159193172643524E-3</v>
      </c>
      <c r="T183" s="956">
        <v>5.6159193172643524E-3</v>
      </c>
      <c r="U183" s="956">
        <v>5.6159193172643524E-3</v>
      </c>
      <c r="V183" s="956">
        <v>1.6847757951793059E-2</v>
      </c>
      <c r="W183" s="956">
        <v>1.1606165436239818E-2</v>
      </c>
      <c r="X183" s="972">
        <v>2.6143790849673205E-4</v>
      </c>
      <c r="Y183" s="956">
        <v>2</v>
      </c>
      <c r="Z183" s="956">
        <v>7650</v>
      </c>
      <c r="AA183" s="956"/>
      <c r="AB183" s="1197" t="s">
        <v>767</v>
      </c>
      <c r="AC183" s="1197" t="s">
        <v>767</v>
      </c>
      <c r="AD183" s="1197" t="s">
        <v>767</v>
      </c>
      <c r="AE183" s="1197" t="s">
        <v>767</v>
      </c>
      <c r="AF183" s="957" t="s">
        <v>1929</v>
      </c>
      <c r="AG183" s="957" t="s">
        <v>1095</v>
      </c>
      <c r="AH183" s="957" t="s">
        <v>1919</v>
      </c>
    </row>
    <row r="184" spans="1:35" ht="18.75" customHeight="1">
      <c r="A184" s="950">
        <v>177</v>
      </c>
      <c r="B184" s="950" t="s">
        <v>758</v>
      </c>
      <c r="C184" s="950" t="s">
        <v>1031</v>
      </c>
      <c r="D184" s="950" t="s">
        <v>1096</v>
      </c>
      <c r="E184" s="950" t="s">
        <v>830</v>
      </c>
      <c r="F184" s="951" t="s">
        <v>831</v>
      </c>
      <c r="G184" s="951" t="s">
        <v>832</v>
      </c>
      <c r="H184" s="951" t="s">
        <v>736</v>
      </c>
      <c r="I184" s="952" t="s">
        <v>833</v>
      </c>
      <c r="J184" s="952" t="s">
        <v>831</v>
      </c>
      <c r="K184" s="953" t="s">
        <v>1033</v>
      </c>
      <c r="L184" s="950">
        <v>2016</v>
      </c>
      <c r="M184" s="954">
        <v>308.75989172309579</v>
      </c>
      <c r="N184" s="955">
        <v>45796543.016906992</v>
      </c>
      <c r="O184" s="955">
        <v>148324.13226125421</v>
      </c>
      <c r="P184" s="954">
        <v>99.629885801856304</v>
      </c>
      <c r="Q184" s="954">
        <v>126.72592204790902</v>
      </c>
      <c r="R184" s="954">
        <v>336.89032019194184</v>
      </c>
      <c r="S184" s="956">
        <v>292.93386693769145</v>
      </c>
      <c r="T184" s="956">
        <v>292.93386693769145</v>
      </c>
      <c r="U184" s="956">
        <v>292.93386693769145</v>
      </c>
      <c r="V184" s="956">
        <v>878.8016008130744</v>
      </c>
      <c r="W184" s="956">
        <v>582.93839520600602</v>
      </c>
      <c r="X184" s="954">
        <v>12.655258112763464</v>
      </c>
      <c r="Y184" s="956">
        <v>7724023.7428444577</v>
      </c>
      <c r="Z184" s="956">
        <v>610341.06724811811</v>
      </c>
      <c r="AA184" s="956"/>
      <c r="AB184" s="956">
        <v>425.82168094865824</v>
      </c>
      <c r="AC184" s="956">
        <v>372.08858287144426</v>
      </c>
      <c r="AD184" s="956">
        <v>406.58573737823582</v>
      </c>
      <c r="AE184" s="956">
        <v>377.42531571531322</v>
      </c>
      <c r="AF184" s="957" t="s">
        <v>908</v>
      </c>
      <c r="AG184" s="957" t="s">
        <v>909</v>
      </c>
      <c r="AH184" s="957"/>
    </row>
    <row r="185" spans="1:35" ht="18.75" customHeight="1">
      <c r="A185" s="950">
        <v>178</v>
      </c>
      <c r="B185" s="950" t="s">
        <v>758</v>
      </c>
      <c r="C185" s="950" t="s">
        <v>1031</v>
      </c>
      <c r="D185" s="950" t="s">
        <v>1096</v>
      </c>
      <c r="E185" s="950" t="s">
        <v>830</v>
      </c>
      <c r="F185" s="951" t="s">
        <v>836</v>
      </c>
      <c r="G185" s="951" t="s">
        <v>832</v>
      </c>
      <c r="H185" s="951" t="s">
        <v>736</v>
      </c>
      <c r="I185" s="952" t="s">
        <v>833</v>
      </c>
      <c r="J185" s="952" t="s">
        <v>836</v>
      </c>
      <c r="K185" s="953" t="s">
        <v>1033</v>
      </c>
      <c r="L185" s="950">
        <v>2016</v>
      </c>
      <c r="M185" s="958">
        <v>6.2627121171113395E-2</v>
      </c>
      <c r="N185" s="955">
        <v>45796543.016906992</v>
      </c>
      <c r="O185" s="955">
        <v>731257355.6076299</v>
      </c>
      <c r="P185" s="958">
        <v>2.1583563714012717E-2</v>
      </c>
      <c r="Q185" s="958">
        <v>3.0611934809421856E-2</v>
      </c>
      <c r="R185" s="958">
        <v>7.386965584745582E-2</v>
      </c>
      <c r="S185" s="956">
        <v>6.2935963617522572E-2</v>
      </c>
      <c r="T185" s="956">
        <v>6.2935963617522572E-2</v>
      </c>
      <c r="U185" s="956">
        <v>6.2935963617522572E-2</v>
      </c>
      <c r="V185" s="956">
        <v>0.18880789085256772</v>
      </c>
      <c r="W185" s="956">
        <v>0.12524256759886992</v>
      </c>
      <c r="X185" s="958">
        <v>2.610874750144375E-3</v>
      </c>
      <c r="Y185" s="956">
        <v>7724023.7428444577</v>
      </c>
      <c r="Z185" s="956">
        <v>2958404550.9717913</v>
      </c>
      <c r="AA185" s="956"/>
      <c r="AB185" s="956">
        <v>4.5306234194220363E-2</v>
      </c>
      <c r="AC185" s="956">
        <v>4.4944131731107784E-2</v>
      </c>
      <c r="AD185" s="956">
        <v>4.6713038052582118E-2</v>
      </c>
      <c r="AE185" s="956">
        <v>4.455339835702244E-2</v>
      </c>
      <c r="AF185" s="957" t="s">
        <v>1097</v>
      </c>
      <c r="AG185" s="957" t="s">
        <v>909</v>
      </c>
      <c r="AH185" s="957"/>
    </row>
    <row r="186" spans="1:35" ht="18.75" customHeight="1">
      <c r="A186" s="950">
        <v>179</v>
      </c>
      <c r="B186" s="950" t="s">
        <v>758</v>
      </c>
      <c r="C186" s="950" t="s">
        <v>1031</v>
      </c>
      <c r="D186" s="950" t="s">
        <v>1096</v>
      </c>
      <c r="E186" s="950" t="s">
        <v>830</v>
      </c>
      <c r="F186" s="951" t="s">
        <v>838</v>
      </c>
      <c r="G186" s="951" t="s">
        <v>832</v>
      </c>
      <c r="H186" s="951" t="s">
        <v>736</v>
      </c>
      <c r="I186" s="952" t="s">
        <v>833</v>
      </c>
      <c r="J186" s="952" t="s">
        <v>838</v>
      </c>
      <c r="K186" s="953" t="s">
        <v>1033</v>
      </c>
      <c r="L186" s="950">
        <v>2016</v>
      </c>
      <c r="M186" s="958">
        <v>0.4769468424327129</v>
      </c>
      <c r="N186" s="955">
        <v>1447835.5841930027</v>
      </c>
      <c r="O186" s="955">
        <v>3035633.0210892665</v>
      </c>
      <c r="P186" s="958">
        <v>0.15564670308157966</v>
      </c>
      <c r="Q186" s="958">
        <v>0.29694917736404691</v>
      </c>
      <c r="R186" s="958">
        <v>0.79477612732202296</v>
      </c>
      <c r="S186" s="956">
        <v>0.46665993497270553</v>
      </c>
      <c r="T186" s="956">
        <v>0.46665993497270553</v>
      </c>
      <c r="U186" s="956">
        <v>0.46665993497270553</v>
      </c>
      <c r="V186" s="956">
        <v>1.3999798049181167</v>
      </c>
      <c r="W186" s="956">
        <v>0.92865327059568403</v>
      </c>
      <c r="X186" s="958">
        <v>3.0418270850716668E-2</v>
      </c>
      <c r="Y186" s="956">
        <v>371398.34731839859</v>
      </c>
      <c r="Z186" s="956">
        <v>12209712.680286963</v>
      </c>
      <c r="AA186" s="956"/>
      <c r="AB186" s="956">
        <v>0.85132770661500889</v>
      </c>
      <c r="AC186" s="956">
        <v>0.89410211694208475</v>
      </c>
      <c r="AD186" s="956">
        <v>0.91613737967709807</v>
      </c>
      <c r="AE186" s="956">
        <v>0.82063073353252003</v>
      </c>
      <c r="AF186" s="957" t="s">
        <v>1097</v>
      </c>
      <c r="AG186" s="957" t="s">
        <v>909</v>
      </c>
      <c r="AH186" s="957"/>
    </row>
    <row r="187" spans="1:35" ht="18.75" customHeight="1">
      <c r="A187" s="950">
        <v>180</v>
      </c>
      <c r="B187" s="950" t="s">
        <v>758</v>
      </c>
      <c r="C187" s="950" t="s">
        <v>1031</v>
      </c>
      <c r="D187" s="950" t="s">
        <v>1096</v>
      </c>
      <c r="E187" s="950" t="s">
        <v>830</v>
      </c>
      <c r="F187" s="951" t="s">
        <v>840</v>
      </c>
      <c r="G187" s="951" t="s">
        <v>832</v>
      </c>
      <c r="H187" s="951" t="s">
        <v>736</v>
      </c>
      <c r="I187" s="952" t="s">
        <v>833</v>
      </c>
      <c r="J187" s="952" t="s">
        <v>840</v>
      </c>
      <c r="K187" s="953" t="s">
        <v>1033</v>
      </c>
      <c r="L187" s="950">
        <v>2016</v>
      </c>
      <c r="M187" s="954">
        <v>376.71386639097682</v>
      </c>
      <c r="N187" s="955">
        <v>55875757.343223691</v>
      </c>
      <c r="O187" s="955">
        <v>148324.13226125421</v>
      </c>
      <c r="P187" s="954">
        <v>201.62032026562042</v>
      </c>
      <c r="Q187" s="954">
        <v>176.21722775693706</v>
      </c>
      <c r="R187" s="954">
        <v>423.55486988365419</v>
      </c>
      <c r="S187" s="956">
        <v>409.87968010410589</v>
      </c>
      <c r="T187" s="956">
        <v>409.87968010410589</v>
      </c>
      <c r="U187" s="956">
        <v>409.87968010410589</v>
      </c>
      <c r="V187" s="956">
        <v>1229.6390403123178</v>
      </c>
      <c r="W187" s="956">
        <v>815.66056340717068</v>
      </c>
      <c r="X187" s="954">
        <v>143.83056313145227</v>
      </c>
      <c r="Y187" s="956">
        <v>87785699.404548407</v>
      </c>
      <c r="Z187" s="956">
        <v>610341.06724811811</v>
      </c>
      <c r="AA187" s="956"/>
      <c r="AB187" s="956">
        <v>527.7856250605796</v>
      </c>
      <c r="AC187" s="956">
        <v>485.92228093534607</v>
      </c>
      <c r="AD187" s="956">
        <v>512.80166580529874</v>
      </c>
      <c r="AE187" s="956">
        <v>497.39512565682122</v>
      </c>
      <c r="AF187" s="957" t="s">
        <v>912</v>
      </c>
      <c r="AG187" s="957" t="s">
        <v>909</v>
      </c>
      <c r="AH187" s="957"/>
    </row>
    <row r="188" spans="1:35" ht="18.75" customHeight="1">
      <c r="A188" s="950">
        <v>181</v>
      </c>
      <c r="B188" s="950" t="s">
        <v>758</v>
      </c>
      <c r="C188" s="950" t="s">
        <v>1031</v>
      </c>
      <c r="D188" s="950" t="s">
        <v>1096</v>
      </c>
      <c r="E188" s="950" t="s">
        <v>830</v>
      </c>
      <c r="F188" s="951" t="s">
        <v>842</v>
      </c>
      <c r="G188" s="951" t="s">
        <v>832</v>
      </c>
      <c r="H188" s="951" t="s">
        <v>736</v>
      </c>
      <c r="I188" s="952" t="s">
        <v>833</v>
      </c>
      <c r="J188" s="952" t="s">
        <v>842</v>
      </c>
      <c r="K188" s="953" t="s">
        <v>1033</v>
      </c>
      <c r="L188" s="950">
        <v>2016</v>
      </c>
      <c r="M188" s="958">
        <v>7.6410523483615933E-2</v>
      </c>
      <c r="N188" s="955">
        <v>55875757.343223691</v>
      </c>
      <c r="O188" s="955">
        <v>731257355.6076299</v>
      </c>
      <c r="P188" s="958">
        <v>4.3678510654396312E-2</v>
      </c>
      <c r="Q188" s="958">
        <v>4.2567062848854663E-2</v>
      </c>
      <c r="R188" s="958">
        <v>9.2872518429717235E-2</v>
      </c>
      <c r="S188" s="956">
        <v>8.8061421181050314E-2</v>
      </c>
      <c r="T188" s="956">
        <v>8.8061421181050314E-2</v>
      </c>
      <c r="U188" s="956">
        <v>8.8061421181050314E-2</v>
      </c>
      <c r="V188" s="956">
        <v>0.26418426354315094</v>
      </c>
      <c r="W188" s="956">
        <v>0.17524222815029011</v>
      </c>
      <c r="X188" s="958">
        <v>2.9673324892537812E-2</v>
      </c>
      <c r="Y188" s="956">
        <v>87785699.404548407</v>
      </c>
      <c r="Z188" s="956">
        <v>2958404550.9717913</v>
      </c>
      <c r="AA188" s="956"/>
      <c r="AB188" s="1196">
        <v>5.6154912262958941E-2</v>
      </c>
      <c r="AC188" s="1196">
        <v>5.8693967003507881E-2</v>
      </c>
      <c r="AD188" s="1196">
        <v>5.8916291266523611E-2</v>
      </c>
      <c r="AE188" s="1196">
        <v>5.8715306714998049E-2</v>
      </c>
      <c r="AF188" s="957" t="s">
        <v>1098</v>
      </c>
      <c r="AG188" s="957" t="s">
        <v>909</v>
      </c>
      <c r="AH188" s="957"/>
    </row>
    <row r="189" spans="1:35" ht="18.75" customHeight="1">
      <c r="A189" s="950">
        <v>182</v>
      </c>
      <c r="B189" s="950" t="s">
        <v>758</v>
      </c>
      <c r="C189" s="950" t="s">
        <v>1031</v>
      </c>
      <c r="D189" s="950" t="s">
        <v>1096</v>
      </c>
      <c r="E189" s="950" t="s">
        <v>830</v>
      </c>
      <c r="F189" s="951" t="s">
        <v>844</v>
      </c>
      <c r="G189" s="951" t="s">
        <v>832</v>
      </c>
      <c r="H189" s="951" t="s">
        <v>736</v>
      </c>
      <c r="I189" s="952" t="s">
        <v>833</v>
      </c>
      <c r="J189" s="952" t="s">
        <v>844</v>
      </c>
      <c r="K189" s="953" t="s">
        <v>1033</v>
      </c>
      <c r="L189" s="950">
        <v>2016</v>
      </c>
      <c r="M189" s="958">
        <v>0.58191654386551739</v>
      </c>
      <c r="N189" s="955">
        <v>1766485.0760763052</v>
      </c>
      <c r="O189" s="955">
        <v>3035633.0210892665</v>
      </c>
      <c r="P189" s="958">
        <v>0.31498117127231839</v>
      </c>
      <c r="Q189" s="958">
        <v>0.41291915635076459</v>
      </c>
      <c r="R189" s="958">
        <v>0.99923114146681258</v>
      </c>
      <c r="S189" s="956">
        <v>0.65296111666289669</v>
      </c>
      <c r="T189" s="956">
        <v>0.65296111666289669</v>
      </c>
      <c r="U189" s="956">
        <v>0.65296111666289669</v>
      </c>
      <c r="V189" s="956">
        <v>1.9588833499886902</v>
      </c>
      <c r="W189" s="956">
        <v>1.2993926221591645</v>
      </c>
      <c r="X189" s="958">
        <v>0.34571219227295985</v>
      </c>
      <c r="Y189" s="956">
        <v>4221046.5377249625</v>
      </c>
      <c r="Z189" s="956">
        <v>12209712.680286963</v>
      </c>
      <c r="AA189" s="956"/>
      <c r="AB189" s="1196">
        <v>1.0551800104827611</v>
      </c>
      <c r="AC189" s="1196">
        <v>1.1676363104205367</v>
      </c>
      <c r="AD189" s="1196">
        <v>1.1554679154125813</v>
      </c>
      <c r="AE189" s="1196">
        <v>1.0814794605117057</v>
      </c>
      <c r="AF189" s="957" t="s">
        <v>1099</v>
      </c>
      <c r="AG189" s="957" t="s">
        <v>909</v>
      </c>
      <c r="AH189" s="957"/>
    </row>
    <row r="190" spans="1:35" ht="18.75" customHeight="1">
      <c r="A190" s="950">
        <v>183</v>
      </c>
      <c r="B190" s="950" t="s">
        <v>758</v>
      </c>
      <c r="C190" s="950" t="s">
        <v>1100</v>
      </c>
      <c r="D190" s="950" t="s">
        <v>1101</v>
      </c>
      <c r="E190" s="950" t="s">
        <v>1102</v>
      </c>
      <c r="F190" s="951" t="s">
        <v>892</v>
      </c>
      <c r="G190" s="951" t="s">
        <v>1103</v>
      </c>
      <c r="H190" s="951" t="s">
        <v>919</v>
      </c>
      <c r="I190" s="952" t="s">
        <v>1104</v>
      </c>
      <c r="J190" s="952" t="s">
        <v>1105</v>
      </c>
      <c r="K190" s="953" t="s">
        <v>1033</v>
      </c>
      <c r="L190" s="972" t="s">
        <v>767</v>
      </c>
      <c r="M190" s="972" t="s">
        <v>767</v>
      </c>
      <c r="N190" s="972" t="s">
        <v>767</v>
      </c>
      <c r="O190" s="972" t="s">
        <v>767</v>
      </c>
      <c r="P190" s="972" t="s">
        <v>767</v>
      </c>
      <c r="Q190" s="972" t="s">
        <v>767</v>
      </c>
      <c r="R190" s="972" t="s">
        <v>767</v>
      </c>
      <c r="S190" s="956" t="s">
        <v>767</v>
      </c>
      <c r="T190" s="956" t="s">
        <v>767</v>
      </c>
      <c r="U190" s="956" t="s">
        <v>767</v>
      </c>
      <c r="V190" s="956"/>
      <c r="W190" s="956"/>
      <c r="X190" s="972" t="s">
        <v>767</v>
      </c>
      <c r="Y190" s="972" t="s">
        <v>767</v>
      </c>
      <c r="Z190" s="972" t="s">
        <v>767</v>
      </c>
      <c r="AA190" s="972"/>
      <c r="AB190" s="1197" t="s">
        <v>767</v>
      </c>
      <c r="AC190" s="1197" t="s">
        <v>767</v>
      </c>
      <c r="AD190" s="1197" t="s">
        <v>767</v>
      </c>
      <c r="AE190" s="1197" t="s">
        <v>767</v>
      </c>
      <c r="AF190" s="957" t="s">
        <v>1106</v>
      </c>
      <c r="AG190" s="957"/>
      <c r="AH190" s="957"/>
    </row>
    <row r="191" spans="1:35" ht="18.75" customHeight="1">
      <c r="A191" s="950">
        <v>184</v>
      </c>
      <c r="B191" s="950" t="s">
        <v>758</v>
      </c>
      <c r="C191" s="950" t="s">
        <v>1100</v>
      </c>
      <c r="D191" s="950" t="s">
        <v>1101</v>
      </c>
      <c r="E191" s="950" t="s">
        <v>1107</v>
      </c>
      <c r="F191" s="951" t="s">
        <v>892</v>
      </c>
      <c r="G191" s="951" t="s">
        <v>1103</v>
      </c>
      <c r="H191" s="951" t="s">
        <v>919</v>
      </c>
      <c r="I191" s="952" t="s">
        <v>1108</v>
      </c>
      <c r="J191" s="952" t="s">
        <v>1109</v>
      </c>
      <c r="K191" s="953" t="s">
        <v>1033</v>
      </c>
      <c r="L191" s="972" t="s">
        <v>767</v>
      </c>
      <c r="M191" s="972" t="s">
        <v>767</v>
      </c>
      <c r="N191" s="972" t="s">
        <v>767</v>
      </c>
      <c r="O191" s="972" t="s">
        <v>767</v>
      </c>
      <c r="P191" s="972" t="s">
        <v>767</v>
      </c>
      <c r="Q191" s="972" t="s">
        <v>767</v>
      </c>
      <c r="R191" s="972" t="s">
        <v>767</v>
      </c>
      <c r="S191" s="956" t="s">
        <v>767</v>
      </c>
      <c r="T191" s="956" t="s">
        <v>767</v>
      </c>
      <c r="U191" s="956" t="s">
        <v>767</v>
      </c>
      <c r="V191" s="956"/>
      <c r="W191" s="956"/>
      <c r="X191" s="972" t="s">
        <v>767</v>
      </c>
      <c r="Y191" s="972" t="s">
        <v>767</v>
      </c>
      <c r="Z191" s="972" t="s">
        <v>767</v>
      </c>
      <c r="AA191" s="972"/>
      <c r="AB191" s="1197" t="s">
        <v>767</v>
      </c>
      <c r="AC191" s="1197" t="s">
        <v>767</v>
      </c>
      <c r="AD191" s="1197" t="s">
        <v>767</v>
      </c>
      <c r="AE191" s="1197" t="s">
        <v>767</v>
      </c>
      <c r="AF191" s="957" t="s">
        <v>1110</v>
      </c>
      <c r="AG191" s="957"/>
      <c r="AH191" s="957"/>
    </row>
    <row r="192" spans="1:35" ht="18.75" customHeight="1">
      <c r="A192" s="950">
        <v>185</v>
      </c>
      <c r="B192" s="950" t="s">
        <v>758</v>
      </c>
      <c r="C192" s="950" t="s">
        <v>1100</v>
      </c>
      <c r="D192" s="950" t="s">
        <v>1111</v>
      </c>
      <c r="E192" s="950" t="s">
        <v>1112</v>
      </c>
      <c r="F192" s="951" t="s">
        <v>892</v>
      </c>
      <c r="G192" s="951" t="s">
        <v>1113</v>
      </c>
      <c r="H192" s="951" t="s">
        <v>919</v>
      </c>
      <c r="I192" s="952" t="s">
        <v>1114</v>
      </c>
      <c r="J192" s="952" t="s">
        <v>1115</v>
      </c>
      <c r="K192" s="953" t="s">
        <v>1033</v>
      </c>
      <c r="L192" s="972" t="s">
        <v>767</v>
      </c>
      <c r="M192" s="972" t="s">
        <v>767</v>
      </c>
      <c r="N192" s="972" t="s">
        <v>767</v>
      </c>
      <c r="O192" s="972" t="s">
        <v>767</v>
      </c>
      <c r="P192" s="972" t="s">
        <v>767</v>
      </c>
      <c r="Q192" s="972" t="s">
        <v>767</v>
      </c>
      <c r="R192" s="972" t="s">
        <v>767</v>
      </c>
      <c r="S192" s="956" t="s">
        <v>767</v>
      </c>
      <c r="T192" s="956" t="s">
        <v>767</v>
      </c>
      <c r="U192" s="956" t="s">
        <v>767</v>
      </c>
      <c r="V192" s="956"/>
      <c r="W192" s="956"/>
      <c r="X192" s="972" t="s">
        <v>767</v>
      </c>
      <c r="Y192" s="972" t="s">
        <v>767</v>
      </c>
      <c r="Z192" s="972" t="s">
        <v>767</v>
      </c>
      <c r="AA192" s="972"/>
      <c r="AB192" s="1197" t="s">
        <v>767</v>
      </c>
      <c r="AC192" s="1197" t="s">
        <v>767</v>
      </c>
      <c r="AD192" s="1197" t="s">
        <v>767</v>
      </c>
      <c r="AE192" s="1197" t="s">
        <v>767</v>
      </c>
      <c r="AF192" s="957" t="s">
        <v>1116</v>
      </c>
      <c r="AG192" s="957"/>
      <c r="AH192" s="957"/>
    </row>
    <row r="193" spans="1:34" ht="18.75" customHeight="1">
      <c r="A193" s="950">
        <v>186</v>
      </c>
      <c r="B193" s="950" t="s">
        <v>758</v>
      </c>
      <c r="C193" s="950" t="s">
        <v>1100</v>
      </c>
      <c r="D193" s="950" t="s">
        <v>1111</v>
      </c>
      <c r="E193" s="950" t="s">
        <v>1117</v>
      </c>
      <c r="F193" s="951" t="s">
        <v>892</v>
      </c>
      <c r="G193" s="951" t="s">
        <v>1113</v>
      </c>
      <c r="H193" s="951" t="s">
        <v>919</v>
      </c>
      <c r="I193" s="952" t="s">
        <v>1118</v>
      </c>
      <c r="J193" s="952" t="s">
        <v>1119</v>
      </c>
      <c r="K193" s="953" t="s">
        <v>1033</v>
      </c>
      <c r="L193" s="972" t="s">
        <v>767</v>
      </c>
      <c r="M193" s="972" t="s">
        <v>767</v>
      </c>
      <c r="N193" s="972" t="s">
        <v>767</v>
      </c>
      <c r="O193" s="972" t="s">
        <v>767</v>
      </c>
      <c r="P193" s="972" t="s">
        <v>767</v>
      </c>
      <c r="Q193" s="972" t="s">
        <v>767</v>
      </c>
      <c r="R193" s="972" t="s">
        <v>767</v>
      </c>
      <c r="S193" s="956" t="s">
        <v>767</v>
      </c>
      <c r="T193" s="956" t="s">
        <v>767</v>
      </c>
      <c r="U193" s="956" t="s">
        <v>767</v>
      </c>
      <c r="V193" s="956"/>
      <c r="W193" s="956"/>
      <c r="X193" s="972" t="s">
        <v>767</v>
      </c>
      <c r="Y193" s="972" t="s">
        <v>767</v>
      </c>
      <c r="Z193" s="972" t="s">
        <v>767</v>
      </c>
      <c r="AA193" s="972"/>
      <c r="AB193" s="1197" t="s">
        <v>767</v>
      </c>
      <c r="AC193" s="1197" t="s">
        <v>767</v>
      </c>
      <c r="AD193" s="1197" t="s">
        <v>767</v>
      </c>
      <c r="AE193" s="1197" t="s">
        <v>767</v>
      </c>
      <c r="AF193" s="957" t="s">
        <v>1116</v>
      </c>
      <c r="AG193" s="957" t="s">
        <v>1120</v>
      </c>
      <c r="AH193" s="957" t="s">
        <v>1930</v>
      </c>
    </row>
    <row r="194" spans="1:34" ht="18.75" customHeight="1">
      <c r="A194" s="950">
        <v>187</v>
      </c>
      <c r="B194" s="950" t="s">
        <v>758</v>
      </c>
      <c r="C194" s="950" t="s">
        <v>1100</v>
      </c>
      <c r="D194" s="950" t="s">
        <v>1121</v>
      </c>
      <c r="E194" s="950" t="s">
        <v>1122</v>
      </c>
      <c r="F194" s="951" t="s">
        <v>892</v>
      </c>
      <c r="G194" s="951" t="s">
        <v>1123</v>
      </c>
      <c r="H194" s="951" t="s">
        <v>919</v>
      </c>
      <c r="I194" s="952" t="s">
        <v>1124</v>
      </c>
      <c r="J194" s="952" t="s">
        <v>1125</v>
      </c>
      <c r="K194" s="953" t="s">
        <v>1033</v>
      </c>
      <c r="L194" s="972" t="s">
        <v>767</v>
      </c>
      <c r="M194" s="972" t="s">
        <v>767</v>
      </c>
      <c r="N194" s="972" t="s">
        <v>767</v>
      </c>
      <c r="O194" s="972" t="s">
        <v>767</v>
      </c>
      <c r="P194" s="972" t="s">
        <v>767</v>
      </c>
      <c r="Q194" s="972" t="s">
        <v>767</v>
      </c>
      <c r="R194" s="972" t="s">
        <v>767</v>
      </c>
      <c r="S194" s="956" t="s">
        <v>767</v>
      </c>
      <c r="T194" s="956" t="s">
        <v>767</v>
      </c>
      <c r="U194" s="956" t="s">
        <v>767</v>
      </c>
      <c r="V194" s="956"/>
      <c r="W194" s="956"/>
      <c r="X194" s="972" t="s">
        <v>767</v>
      </c>
      <c r="Y194" s="972" t="s">
        <v>767</v>
      </c>
      <c r="Z194" s="972" t="s">
        <v>767</v>
      </c>
      <c r="AA194" s="972"/>
      <c r="AB194" s="1197" t="s">
        <v>767</v>
      </c>
      <c r="AC194" s="1197" t="s">
        <v>767</v>
      </c>
      <c r="AD194" s="1197" t="s">
        <v>767</v>
      </c>
      <c r="AE194" s="1197" t="s">
        <v>767</v>
      </c>
      <c r="AF194" s="957" t="s">
        <v>1126</v>
      </c>
      <c r="AG194" s="957"/>
      <c r="AH194" s="957"/>
    </row>
    <row r="195" spans="1:34" ht="18.75" customHeight="1">
      <c r="A195" s="950">
        <v>188</v>
      </c>
      <c r="B195" s="950" t="s">
        <v>758</v>
      </c>
      <c r="C195" s="950" t="s">
        <v>1100</v>
      </c>
      <c r="D195" s="950" t="s">
        <v>891</v>
      </c>
      <c r="E195" s="950" t="s">
        <v>772</v>
      </c>
      <c r="F195" s="951" t="s">
        <v>773</v>
      </c>
      <c r="G195" s="951" t="s">
        <v>774</v>
      </c>
      <c r="H195" s="951" t="s">
        <v>736</v>
      </c>
      <c r="I195" s="952" t="s">
        <v>1127</v>
      </c>
      <c r="J195" s="952" t="s">
        <v>773</v>
      </c>
      <c r="K195" s="953" t="s">
        <v>1128</v>
      </c>
      <c r="L195" s="950">
        <v>2016</v>
      </c>
      <c r="M195" s="954">
        <v>4590.9439276523699</v>
      </c>
      <c r="N195" s="972" t="s">
        <v>767</v>
      </c>
      <c r="O195" s="955" t="s">
        <v>767</v>
      </c>
      <c r="P195" s="954">
        <v>2120.2284962919252</v>
      </c>
      <c r="Q195" s="954">
        <v>4869.3797351635285</v>
      </c>
      <c r="R195" s="954">
        <v>2898.0948820547387</v>
      </c>
      <c r="S195" s="956">
        <v>6596.8139663280799</v>
      </c>
      <c r="T195" s="956">
        <v>6596.8139663280799</v>
      </c>
      <c r="U195" s="956">
        <v>6596.8139663280799</v>
      </c>
      <c r="V195" s="956">
        <v>19790.441898984238</v>
      </c>
      <c r="W195" s="956">
        <v>13796.073524135645</v>
      </c>
      <c r="X195" s="954">
        <v>1897.323159941147</v>
      </c>
      <c r="Y195" s="956" t="s">
        <v>768</v>
      </c>
      <c r="Z195" s="956" t="s">
        <v>768</v>
      </c>
      <c r="AA195" s="956"/>
      <c r="AB195" s="956">
        <v>3834.4489510951771</v>
      </c>
      <c r="AC195" s="956">
        <v>3806.3192999786597</v>
      </c>
      <c r="AD195" s="956">
        <v>4170.545777149935</v>
      </c>
      <c r="AE195" s="956">
        <v>4464.195825774792</v>
      </c>
      <c r="AF195" s="957" t="s">
        <v>1034</v>
      </c>
      <c r="AG195" s="957" t="s">
        <v>1035</v>
      </c>
      <c r="AH195" s="957" t="s">
        <v>1915</v>
      </c>
    </row>
    <row r="196" spans="1:34" ht="18.75" customHeight="1">
      <c r="A196" s="950">
        <v>189</v>
      </c>
      <c r="B196" s="950" t="s">
        <v>758</v>
      </c>
      <c r="C196" s="950" t="s">
        <v>1100</v>
      </c>
      <c r="D196" s="950" t="s">
        <v>891</v>
      </c>
      <c r="E196" s="950" t="s">
        <v>772</v>
      </c>
      <c r="F196" s="951" t="s">
        <v>778</v>
      </c>
      <c r="G196" s="951" t="s">
        <v>774</v>
      </c>
      <c r="H196" s="951" t="s">
        <v>736</v>
      </c>
      <c r="I196" s="952" t="s">
        <v>1127</v>
      </c>
      <c r="J196" s="952" t="s">
        <v>778</v>
      </c>
      <c r="K196" s="953" t="s">
        <v>1128</v>
      </c>
      <c r="L196" s="950">
        <v>2016</v>
      </c>
      <c r="M196" s="954">
        <v>3554.7299791819801</v>
      </c>
      <c r="N196" s="972" t="s">
        <v>767</v>
      </c>
      <c r="O196" s="955" t="s">
        <v>767</v>
      </c>
      <c r="P196" s="954">
        <v>1561.293975827205</v>
      </c>
      <c r="Q196" s="954">
        <v>3771.8348593808496</v>
      </c>
      <c r="R196" s="954">
        <v>2497.9844953547299</v>
      </c>
      <c r="S196" s="956">
        <v>4195.9683923210259</v>
      </c>
      <c r="T196" s="956">
        <v>4195.9683923210259</v>
      </c>
      <c r="U196" s="956">
        <v>4195.9683923210259</v>
      </c>
      <c r="V196" s="956">
        <v>12587.905176963079</v>
      </c>
      <c r="W196" s="956">
        <v>8795.8871184624513</v>
      </c>
      <c r="X196" s="954">
        <v>1409.4834003058486</v>
      </c>
      <c r="Y196" s="956" t="s">
        <v>768</v>
      </c>
      <c r="Z196" s="956" t="s">
        <v>768</v>
      </c>
      <c r="AA196" s="956"/>
      <c r="AB196" s="956">
        <v>2728.1568456141981</v>
      </c>
      <c r="AC196" s="956">
        <v>2452.2034948851551</v>
      </c>
      <c r="AD196" s="956">
        <v>2788.5490277096587</v>
      </c>
      <c r="AE196" s="956">
        <v>2894.2451970290967</v>
      </c>
      <c r="AF196" s="957" t="s">
        <v>1034</v>
      </c>
      <c r="AG196" s="957" t="s">
        <v>1035</v>
      </c>
      <c r="AH196" s="957" t="s">
        <v>1915</v>
      </c>
    </row>
    <row r="197" spans="1:34" ht="18.75" customHeight="1">
      <c r="A197" s="950">
        <v>190</v>
      </c>
      <c r="B197" s="950" t="s">
        <v>758</v>
      </c>
      <c r="C197" s="950" t="s">
        <v>1100</v>
      </c>
      <c r="D197" s="950" t="s">
        <v>891</v>
      </c>
      <c r="E197" s="950" t="s">
        <v>772</v>
      </c>
      <c r="F197" s="951" t="s">
        <v>779</v>
      </c>
      <c r="G197" s="951" t="s">
        <v>774</v>
      </c>
      <c r="H197" s="951" t="s">
        <v>736</v>
      </c>
      <c r="I197" s="952" t="s">
        <v>1127</v>
      </c>
      <c r="J197" s="952" t="s">
        <v>779</v>
      </c>
      <c r="K197" s="953" t="s">
        <v>1128</v>
      </c>
      <c r="L197" s="950">
        <v>2016</v>
      </c>
      <c r="M197" s="954">
        <v>17529533.075263601</v>
      </c>
      <c r="N197" s="972" t="s">
        <v>767</v>
      </c>
      <c r="O197" s="955" t="s">
        <v>767</v>
      </c>
      <c r="P197" s="954">
        <v>11829233.779383814</v>
      </c>
      <c r="Q197" s="954">
        <v>25281292.089263417</v>
      </c>
      <c r="R197" s="954">
        <v>12199569.293464012</v>
      </c>
      <c r="S197" s="956">
        <v>31019093.225557778</v>
      </c>
      <c r="T197" s="956">
        <v>31019093.225557778</v>
      </c>
      <c r="U197" s="956">
        <v>31019093.225557778</v>
      </c>
      <c r="V197" s="956">
        <v>93057279.676673338</v>
      </c>
      <c r="W197" s="956">
        <v>64105751.404088937</v>
      </c>
      <c r="X197" s="954">
        <v>14438508.915031388</v>
      </c>
      <c r="Y197" s="956" t="s">
        <v>768</v>
      </c>
      <c r="Z197" s="956" t="s">
        <v>768</v>
      </c>
      <c r="AA197" s="956"/>
      <c r="AB197" s="956">
        <v>24587218.843618739</v>
      </c>
      <c r="AC197" s="956">
        <v>26375669.166554514</v>
      </c>
      <c r="AD197" s="956">
        <v>21504801.343680196</v>
      </c>
      <c r="AE197" s="956">
        <v>24765896.642351065</v>
      </c>
      <c r="AF197" s="957" t="s">
        <v>1034</v>
      </c>
      <c r="AG197" s="957" t="s">
        <v>1035</v>
      </c>
      <c r="AH197" s="957" t="s">
        <v>1915</v>
      </c>
    </row>
    <row r="198" spans="1:34" ht="18.75" customHeight="1">
      <c r="A198" s="950">
        <v>191</v>
      </c>
      <c r="B198" s="950" t="s">
        <v>758</v>
      </c>
      <c r="C198" s="950" t="s">
        <v>1100</v>
      </c>
      <c r="D198" s="950" t="s">
        <v>891</v>
      </c>
      <c r="E198" s="950" t="s">
        <v>772</v>
      </c>
      <c r="F198" s="951" t="s">
        <v>780</v>
      </c>
      <c r="G198" s="951" t="s">
        <v>774</v>
      </c>
      <c r="H198" s="951" t="s">
        <v>736</v>
      </c>
      <c r="I198" s="952" t="s">
        <v>1127</v>
      </c>
      <c r="J198" s="952" t="s">
        <v>780</v>
      </c>
      <c r="K198" s="953" t="s">
        <v>1128</v>
      </c>
      <c r="L198" s="950">
        <v>2016</v>
      </c>
      <c r="M198" s="954">
        <v>12908801.461421</v>
      </c>
      <c r="N198" s="972" t="s">
        <v>767</v>
      </c>
      <c r="O198" s="955" t="s">
        <v>767</v>
      </c>
      <c r="P198" s="954">
        <v>8187370.7973197354</v>
      </c>
      <c r="Q198" s="954">
        <v>19629014.223912973</v>
      </c>
      <c r="R198" s="954">
        <v>10464686.287194207</v>
      </c>
      <c r="S198" s="956">
        <v>19185065.396241453</v>
      </c>
      <c r="T198" s="956">
        <v>19185065.396241453</v>
      </c>
      <c r="U198" s="956">
        <v>19185065.396241453</v>
      </c>
      <c r="V198" s="956">
        <v>57555196.188724354</v>
      </c>
      <c r="W198" s="956">
        <v>39673357.086656652</v>
      </c>
      <c r="X198" s="954">
        <v>10977955.680839896</v>
      </c>
      <c r="Y198" s="956" t="s">
        <v>768</v>
      </c>
      <c r="Z198" s="956" t="s">
        <v>768</v>
      </c>
      <c r="AA198" s="956"/>
      <c r="AB198" s="956">
        <v>17716663.39715096</v>
      </c>
      <c r="AC198" s="956">
        <v>16341109.887258969</v>
      </c>
      <c r="AD198" s="956">
        <v>13599832.052690092</v>
      </c>
      <c r="AE198" s="956">
        <v>15392739.231134098</v>
      </c>
      <c r="AF198" s="957" t="s">
        <v>1034</v>
      </c>
      <c r="AG198" s="957" t="s">
        <v>1035</v>
      </c>
      <c r="AH198" s="957" t="s">
        <v>1915</v>
      </c>
    </row>
    <row r="199" spans="1:34" ht="18.75" customHeight="1">
      <c r="A199" s="950">
        <v>192</v>
      </c>
      <c r="B199" s="950" t="s">
        <v>758</v>
      </c>
      <c r="C199" s="950" t="s">
        <v>1100</v>
      </c>
      <c r="D199" s="950" t="s">
        <v>891</v>
      </c>
      <c r="E199" s="950" t="s">
        <v>772</v>
      </c>
      <c r="F199" s="951" t="s">
        <v>781</v>
      </c>
      <c r="G199" s="951" t="s">
        <v>774</v>
      </c>
      <c r="H199" s="951" t="s">
        <v>736</v>
      </c>
      <c r="I199" s="952" t="s">
        <v>1127</v>
      </c>
      <c r="J199" s="952" t="s">
        <v>781</v>
      </c>
      <c r="K199" s="953" t="s">
        <v>1128</v>
      </c>
      <c r="L199" s="950">
        <v>2016</v>
      </c>
      <c r="M199" s="954">
        <v>658150.57731771597</v>
      </c>
      <c r="N199" s="972" t="s">
        <v>767</v>
      </c>
      <c r="O199" s="955" t="s">
        <v>767</v>
      </c>
      <c r="P199" s="954">
        <v>717123.36628211441</v>
      </c>
      <c r="Q199" s="954">
        <v>165007.97731415418</v>
      </c>
      <c r="R199" s="954">
        <v>29882.156361386344</v>
      </c>
      <c r="S199" s="956">
        <v>351100.64679401362</v>
      </c>
      <c r="T199" s="956">
        <v>351100.64679401362</v>
      </c>
      <c r="U199" s="956">
        <v>351100.64679401362</v>
      </c>
      <c r="V199" s="956">
        <v>1053301.9403820408</v>
      </c>
      <c r="W199" s="956">
        <v>759137.9470984065</v>
      </c>
      <c r="X199" s="954">
        <v>190743.77595599869</v>
      </c>
      <c r="Y199" s="956" t="s">
        <v>768</v>
      </c>
      <c r="Z199" s="956" t="s">
        <v>768</v>
      </c>
      <c r="AA199" s="956"/>
      <c r="AB199" s="956">
        <v>350190.98834115296</v>
      </c>
      <c r="AC199" s="956">
        <v>1078819.0306778355</v>
      </c>
      <c r="AD199" s="956">
        <v>1303390.1182927629</v>
      </c>
      <c r="AE199" s="956">
        <v>1309266.2944746818</v>
      </c>
      <c r="AF199" s="957" t="s">
        <v>1034</v>
      </c>
      <c r="AG199" s="957" t="s">
        <v>1035</v>
      </c>
      <c r="AH199" s="957" t="s">
        <v>1915</v>
      </c>
    </row>
    <row r="200" spans="1:34" ht="18.75" customHeight="1">
      <c r="A200" s="950">
        <v>193</v>
      </c>
      <c r="B200" s="950" t="s">
        <v>758</v>
      </c>
      <c r="C200" s="950" t="s">
        <v>1100</v>
      </c>
      <c r="D200" s="950" t="s">
        <v>891</v>
      </c>
      <c r="E200" s="950" t="s">
        <v>772</v>
      </c>
      <c r="F200" s="951" t="s">
        <v>782</v>
      </c>
      <c r="G200" s="951" t="s">
        <v>774</v>
      </c>
      <c r="H200" s="951" t="s">
        <v>736</v>
      </c>
      <c r="I200" s="952" t="s">
        <v>1127</v>
      </c>
      <c r="J200" s="952" t="s">
        <v>782</v>
      </c>
      <c r="K200" s="953" t="s">
        <v>1128</v>
      </c>
      <c r="L200" s="950">
        <v>2016</v>
      </c>
      <c r="M200" s="954">
        <v>395429.50560636498</v>
      </c>
      <c r="N200" s="972" t="s">
        <v>767</v>
      </c>
      <c r="O200" s="955" t="s">
        <v>767</v>
      </c>
      <c r="P200" s="954">
        <v>428364.72049244336</v>
      </c>
      <c r="Q200" s="954">
        <v>99632.881440777332</v>
      </c>
      <c r="R200" s="954">
        <v>17095.51933578297</v>
      </c>
      <c r="S200" s="956">
        <v>191680.22379405162</v>
      </c>
      <c r="T200" s="956">
        <v>191680.22379405162</v>
      </c>
      <c r="U200" s="956">
        <v>191680.22379405162</v>
      </c>
      <c r="V200" s="956">
        <v>575040.6713821548</v>
      </c>
      <c r="W200" s="956">
        <v>406567.01037731807</v>
      </c>
      <c r="X200" s="954">
        <v>166308.49588132161</v>
      </c>
      <c r="Y200" s="956" t="s">
        <v>768</v>
      </c>
      <c r="Z200" s="956" t="s">
        <v>768</v>
      </c>
      <c r="AA200" s="956"/>
      <c r="AB200" s="956">
        <v>233861.07589123351</v>
      </c>
      <c r="AC200" s="956">
        <v>670682.90413193218</v>
      </c>
      <c r="AD200" s="956">
        <v>781392.44581994647</v>
      </c>
      <c r="AE200" s="956">
        <v>783607.59543471923</v>
      </c>
      <c r="AF200" s="957" t="s">
        <v>1034</v>
      </c>
      <c r="AG200" s="957" t="s">
        <v>1035</v>
      </c>
      <c r="AH200" s="957" t="s">
        <v>1915</v>
      </c>
    </row>
    <row r="201" spans="1:34" ht="18.75" customHeight="1">
      <c r="A201" s="950">
        <v>194</v>
      </c>
      <c r="B201" s="950" t="s">
        <v>758</v>
      </c>
      <c r="C201" s="950" t="s">
        <v>1100</v>
      </c>
      <c r="D201" s="950" t="s">
        <v>891</v>
      </c>
      <c r="E201" s="950" t="s">
        <v>772</v>
      </c>
      <c r="F201" s="951" t="s">
        <v>783</v>
      </c>
      <c r="G201" s="951" t="s">
        <v>774</v>
      </c>
      <c r="H201" s="951" t="s">
        <v>736</v>
      </c>
      <c r="I201" s="952" t="s">
        <v>1127</v>
      </c>
      <c r="J201" s="952" t="s">
        <v>783</v>
      </c>
      <c r="K201" s="953" t="s">
        <v>1128</v>
      </c>
      <c r="L201" s="950">
        <v>2016</v>
      </c>
      <c r="M201" s="954">
        <v>55180.001106433003</v>
      </c>
      <c r="N201" s="972" t="s">
        <v>767</v>
      </c>
      <c r="O201" s="955" t="s">
        <v>767</v>
      </c>
      <c r="P201" s="954">
        <v>18670.744517401385</v>
      </c>
      <c r="Q201" s="954">
        <v>44541.967750757394</v>
      </c>
      <c r="R201" s="954">
        <v>23630.438480622244</v>
      </c>
      <c r="S201" s="956">
        <v>72231.748057820674</v>
      </c>
      <c r="T201" s="956">
        <v>72231.748057820674</v>
      </c>
      <c r="U201" s="956">
        <v>72231.748057820674</v>
      </c>
      <c r="V201" s="956">
        <v>216695.24417346204</v>
      </c>
      <c r="W201" s="956">
        <v>151059.96804957898</v>
      </c>
      <c r="X201" s="954">
        <v>17778.648464718222</v>
      </c>
      <c r="Y201" s="956" t="s">
        <v>768</v>
      </c>
      <c r="Z201" s="956" t="s">
        <v>768</v>
      </c>
      <c r="AA201" s="956"/>
      <c r="AB201" s="956">
        <v>50873.994944157064</v>
      </c>
      <c r="AC201" s="956">
        <v>42468.011445553166</v>
      </c>
      <c r="AD201" s="956">
        <v>45142.273843468574</v>
      </c>
      <c r="AE201" s="956">
        <v>48045.957563387092</v>
      </c>
      <c r="AF201" s="957" t="s">
        <v>1034</v>
      </c>
      <c r="AG201" s="957" t="s">
        <v>1035</v>
      </c>
      <c r="AH201" s="957" t="s">
        <v>1915</v>
      </c>
    </row>
    <row r="202" spans="1:34" ht="18.75" customHeight="1">
      <c r="A202" s="950">
        <v>195</v>
      </c>
      <c r="B202" s="950" t="s">
        <v>758</v>
      </c>
      <c r="C202" s="950" t="s">
        <v>1100</v>
      </c>
      <c r="D202" s="950" t="s">
        <v>891</v>
      </c>
      <c r="E202" s="950" t="s">
        <v>772</v>
      </c>
      <c r="F202" s="951" t="s">
        <v>785</v>
      </c>
      <c r="G202" s="951" t="s">
        <v>774</v>
      </c>
      <c r="H202" s="951" t="s">
        <v>736</v>
      </c>
      <c r="I202" s="952" t="s">
        <v>1127</v>
      </c>
      <c r="J202" s="952" t="s">
        <v>785</v>
      </c>
      <c r="K202" s="953" t="s">
        <v>1128</v>
      </c>
      <c r="L202" s="950">
        <v>2016</v>
      </c>
      <c r="M202" s="954">
        <v>41747.003227813402</v>
      </c>
      <c r="N202" s="972" t="s">
        <v>767</v>
      </c>
      <c r="O202" s="955" t="s">
        <v>767</v>
      </c>
      <c r="P202" s="954">
        <v>13285.931537879211</v>
      </c>
      <c r="Q202" s="954">
        <v>34211.996240279623</v>
      </c>
      <c r="R202" s="954">
        <v>20075.722901657369</v>
      </c>
      <c r="S202" s="956">
        <v>45609.493295679466</v>
      </c>
      <c r="T202" s="956">
        <v>45609.493295679466</v>
      </c>
      <c r="U202" s="956">
        <v>45609.493295679466</v>
      </c>
      <c r="V202" s="956">
        <v>136828.47988703841</v>
      </c>
      <c r="W202" s="956">
        <v>95609.860954446704</v>
      </c>
      <c r="X202" s="954">
        <v>12459.039077470705</v>
      </c>
      <c r="Y202" s="956" t="s">
        <v>768</v>
      </c>
      <c r="Z202" s="956" t="s">
        <v>768</v>
      </c>
      <c r="AA202" s="956"/>
      <c r="AB202" s="956">
        <v>35966.382883837286</v>
      </c>
      <c r="AC202" s="956">
        <v>27495.35974494223</v>
      </c>
      <c r="AD202" s="956">
        <v>30497.573083380299</v>
      </c>
      <c r="AE202" s="956">
        <v>31427.369635600277</v>
      </c>
      <c r="AF202" s="957" t="s">
        <v>1034</v>
      </c>
      <c r="AG202" s="957" t="s">
        <v>1035</v>
      </c>
      <c r="AH202" s="957" t="s">
        <v>1915</v>
      </c>
    </row>
    <row r="203" spans="1:34" ht="18.75" customHeight="1">
      <c r="A203" s="950">
        <v>196</v>
      </c>
      <c r="B203" s="950" t="s">
        <v>758</v>
      </c>
      <c r="C203" s="950" t="s">
        <v>1100</v>
      </c>
      <c r="D203" s="950" t="s">
        <v>891</v>
      </c>
      <c r="E203" s="950" t="s">
        <v>772</v>
      </c>
      <c r="F203" s="951" t="s">
        <v>786</v>
      </c>
      <c r="G203" s="951" t="s">
        <v>774</v>
      </c>
      <c r="H203" s="951" t="s">
        <v>736</v>
      </c>
      <c r="I203" s="952" t="s">
        <v>1127</v>
      </c>
      <c r="J203" s="952" t="s">
        <v>786</v>
      </c>
      <c r="K203" s="953" t="s">
        <v>1128</v>
      </c>
      <c r="L203" s="950">
        <v>2016</v>
      </c>
      <c r="M203" s="954">
        <v>215162157.76574799</v>
      </c>
      <c r="N203" s="972" t="s">
        <v>767</v>
      </c>
      <c r="O203" s="955" t="s">
        <v>767</v>
      </c>
      <c r="P203" s="954">
        <v>102078374.17575823</v>
      </c>
      <c r="Q203" s="954">
        <v>264032344.80648011</v>
      </c>
      <c r="R203" s="954">
        <v>102671892.85767052</v>
      </c>
      <c r="S203" s="956">
        <v>339188596.29518348</v>
      </c>
      <c r="T203" s="956">
        <v>339188596.29518348</v>
      </c>
      <c r="U203" s="956">
        <v>339188596.29518348</v>
      </c>
      <c r="V203" s="956">
        <v>1017565788.8855505</v>
      </c>
      <c r="W203" s="956">
        <v>700985669.53869808</v>
      </c>
      <c r="X203" s="954">
        <v>121695934.54045625</v>
      </c>
      <c r="Y203" s="956" t="s">
        <v>768</v>
      </c>
      <c r="Z203" s="956" t="s">
        <v>768</v>
      </c>
      <c r="AA203" s="956"/>
      <c r="AB203" s="956">
        <v>326213769.72143054</v>
      </c>
      <c r="AC203" s="956">
        <v>294279626.00395632</v>
      </c>
      <c r="AD203" s="956">
        <v>232769446.2735787</v>
      </c>
      <c r="AE203" s="956">
        <v>14235163.028115101</v>
      </c>
      <c r="AF203" s="957" t="s">
        <v>1034</v>
      </c>
      <c r="AG203" s="957" t="s">
        <v>1035</v>
      </c>
      <c r="AH203" s="957" t="s">
        <v>1915</v>
      </c>
    </row>
    <row r="204" spans="1:34" ht="18.75" customHeight="1">
      <c r="A204" s="950">
        <v>197</v>
      </c>
      <c r="B204" s="950" t="s">
        <v>758</v>
      </c>
      <c r="C204" s="950" t="s">
        <v>1100</v>
      </c>
      <c r="D204" s="950" t="s">
        <v>891</v>
      </c>
      <c r="E204" s="950" t="s">
        <v>772</v>
      </c>
      <c r="F204" s="951" t="s">
        <v>787</v>
      </c>
      <c r="G204" s="951" t="s">
        <v>774</v>
      </c>
      <c r="H204" s="951" t="s">
        <v>736</v>
      </c>
      <c r="I204" s="952" t="s">
        <v>1127</v>
      </c>
      <c r="J204" s="952" t="s">
        <v>787</v>
      </c>
      <c r="K204" s="953" t="s">
        <v>1128</v>
      </c>
      <c r="L204" s="950">
        <v>2016</v>
      </c>
      <c r="M204" s="954">
        <v>155638967.50607699</v>
      </c>
      <c r="N204" s="972" t="s">
        <v>767</v>
      </c>
      <c r="O204" s="955" t="s">
        <v>767</v>
      </c>
      <c r="P204" s="954">
        <v>70335418.773030251</v>
      </c>
      <c r="Q204" s="954">
        <v>203184949.41917124</v>
      </c>
      <c r="R204" s="954">
        <v>85450449.032280743</v>
      </c>
      <c r="S204" s="956">
        <v>209069831.50117296</v>
      </c>
      <c r="T204" s="956">
        <v>209069831.50117296</v>
      </c>
      <c r="U204" s="956">
        <v>209069831.50117296</v>
      </c>
      <c r="V204" s="956">
        <v>627209494.50351882</v>
      </c>
      <c r="W204" s="956">
        <v>432341611.03345257</v>
      </c>
      <c r="X204" s="954">
        <v>85131325.578947797</v>
      </c>
      <c r="Y204" s="956" t="s">
        <v>768</v>
      </c>
      <c r="Z204" s="956" t="s">
        <v>768</v>
      </c>
      <c r="AA204" s="956"/>
      <c r="AB204" s="956">
        <v>233565859.74533337</v>
      </c>
      <c r="AC204" s="956">
        <v>183224881.58873627</v>
      </c>
      <c r="AD204" s="956">
        <v>148737521.85353315</v>
      </c>
      <c r="AE204" s="956">
        <v>8516309.8099669758</v>
      </c>
      <c r="AF204" s="957" t="s">
        <v>1034</v>
      </c>
      <c r="AG204" s="957" t="s">
        <v>1035</v>
      </c>
      <c r="AH204" s="957" t="s">
        <v>1915</v>
      </c>
    </row>
    <row r="205" spans="1:34" ht="18.75" customHeight="1">
      <c r="A205" s="950">
        <v>198</v>
      </c>
      <c r="B205" s="950" t="s">
        <v>758</v>
      </c>
      <c r="C205" s="950" t="s">
        <v>1100</v>
      </c>
      <c r="D205" s="950" t="s">
        <v>891</v>
      </c>
      <c r="E205" s="950" t="s">
        <v>772</v>
      </c>
      <c r="F205" s="951" t="s">
        <v>788</v>
      </c>
      <c r="G205" s="951" t="s">
        <v>774</v>
      </c>
      <c r="H205" s="951" t="s">
        <v>736</v>
      </c>
      <c r="I205" s="952" t="s">
        <v>1127</v>
      </c>
      <c r="J205" s="952" t="s">
        <v>788</v>
      </c>
      <c r="K205" s="953" t="s">
        <v>1128</v>
      </c>
      <c r="L205" s="950">
        <v>2016</v>
      </c>
      <c r="M205" s="954">
        <v>9847643.0532631408</v>
      </c>
      <c r="N205" s="972" t="s">
        <v>767</v>
      </c>
      <c r="O205" s="955" t="s">
        <v>767</v>
      </c>
      <c r="P205" s="954">
        <v>7906120.7257685047</v>
      </c>
      <c r="Q205" s="954">
        <v>1457968.9561695815</v>
      </c>
      <c r="R205" s="954">
        <v>480219.7888017107</v>
      </c>
      <c r="S205" s="956">
        <v>3995986.8255473995</v>
      </c>
      <c r="T205" s="956">
        <v>3995986.8255473995</v>
      </c>
      <c r="U205" s="956">
        <v>3995986.8255473995</v>
      </c>
      <c r="V205" s="956">
        <v>11987960.476642199</v>
      </c>
      <c r="W205" s="956">
        <v>8639987.6020679921</v>
      </c>
      <c r="X205" s="954">
        <v>1363967.5102556366</v>
      </c>
      <c r="Y205" s="956" t="s">
        <v>768</v>
      </c>
      <c r="Z205" s="956" t="s">
        <v>768</v>
      </c>
      <c r="AA205" s="956"/>
      <c r="AB205" s="956">
        <v>5231484.1349762296</v>
      </c>
      <c r="AC205" s="956">
        <v>12505776.919013839</v>
      </c>
      <c r="AD205" s="956">
        <v>14103603.292110633</v>
      </c>
      <c r="AE205" s="956">
        <v>10831991.280966001</v>
      </c>
      <c r="AF205" s="957" t="s">
        <v>1034</v>
      </c>
      <c r="AG205" s="957" t="s">
        <v>1035</v>
      </c>
      <c r="AH205" s="957" t="s">
        <v>1915</v>
      </c>
    </row>
    <row r="206" spans="1:34" ht="18.75" customHeight="1">
      <c r="A206" s="950">
        <v>199</v>
      </c>
      <c r="B206" s="950" t="s">
        <v>758</v>
      </c>
      <c r="C206" s="950" t="s">
        <v>1100</v>
      </c>
      <c r="D206" s="950" t="s">
        <v>891</v>
      </c>
      <c r="E206" s="950" t="s">
        <v>772</v>
      </c>
      <c r="F206" s="951" t="s">
        <v>789</v>
      </c>
      <c r="G206" s="951" t="s">
        <v>774</v>
      </c>
      <c r="H206" s="951" t="s">
        <v>736</v>
      </c>
      <c r="I206" s="952" t="s">
        <v>1127</v>
      </c>
      <c r="J206" s="952" t="s">
        <v>789</v>
      </c>
      <c r="K206" s="953" t="s">
        <v>1128</v>
      </c>
      <c r="L206" s="950">
        <v>2016</v>
      </c>
      <c r="M206" s="954">
        <v>6000837.5956774</v>
      </c>
      <c r="N206" s="972" t="s">
        <v>767</v>
      </c>
      <c r="O206" s="955" t="s">
        <v>767</v>
      </c>
      <c r="P206" s="954">
        <v>4701231.2561380565</v>
      </c>
      <c r="Q206" s="954">
        <v>908171.25417388184</v>
      </c>
      <c r="R206" s="954">
        <v>210730.83388234445</v>
      </c>
      <c r="S206" s="956">
        <v>2183522.4687020159</v>
      </c>
      <c r="T206" s="956">
        <v>2183522.4687020159</v>
      </c>
      <c r="U206" s="956">
        <v>2183522.4687020159</v>
      </c>
      <c r="V206" s="956">
        <v>6550567.4061060473</v>
      </c>
      <c r="W206" s="956">
        <v>4631402.1583452942</v>
      </c>
      <c r="X206" s="954">
        <v>985426.07679589977</v>
      </c>
      <c r="Y206" s="956" t="s">
        <v>768</v>
      </c>
      <c r="Z206" s="956" t="s">
        <v>768</v>
      </c>
      <c r="AA206" s="956"/>
      <c r="AB206" s="956">
        <v>3461678.0079611768</v>
      </c>
      <c r="AC206" s="956">
        <v>7858540.7661360269</v>
      </c>
      <c r="AD206" s="956">
        <v>8458378.7457799725</v>
      </c>
      <c r="AE206" s="956">
        <v>1298.45928</v>
      </c>
      <c r="AF206" s="957" t="s">
        <v>1034</v>
      </c>
      <c r="AG206" s="957" t="s">
        <v>1035</v>
      </c>
      <c r="AH206" s="957" t="s">
        <v>1915</v>
      </c>
    </row>
    <row r="207" spans="1:34" ht="18.75" customHeight="1">
      <c r="A207" s="950">
        <v>200</v>
      </c>
      <c r="B207" s="950" t="s">
        <v>758</v>
      </c>
      <c r="C207" s="950" t="s">
        <v>1100</v>
      </c>
      <c r="D207" s="950" t="s">
        <v>1002</v>
      </c>
      <c r="E207" s="950" t="s">
        <v>761</v>
      </c>
      <c r="F207" s="951" t="s">
        <v>762</v>
      </c>
      <c r="G207" s="951" t="s">
        <v>853</v>
      </c>
      <c r="H207" s="951" t="s">
        <v>736</v>
      </c>
      <c r="I207" s="952" t="s">
        <v>1129</v>
      </c>
      <c r="J207" s="952" t="s">
        <v>765</v>
      </c>
      <c r="K207" s="953" t="s">
        <v>1128</v>
      </c>
      <c r="L207" s="950">
        <v>2016</v>
      </c>
      <c r="M207" s="954">
        <v>11222.29901293838</v>
      </c>
      <c r="N207" s="972" t="s">
        <v>767</v>
      </c>
      <c r="O207" s="955" t="s">
        <v>767</v>
      </c>
      <c r="P207" s="954">
        <v>8058.8041723150018</v>
      </c>
      <c r="Q207" s="954">
        <v>14405.767327942591</v>
      </c>
      <c r="R207" s="954">
        <v>7489.1394575259537</v>
      </c>
      <c r="S207" s="956">
        <v>9436.5060046885974</v>
      </c>
      <c r="T207" s="956">
        <v>9436.5060046885974</v>
      </c>
      <c r="U207" s="956">
        <v>9436.5060046885974</v>
      </c>
      <c r="V207" s="956">
        <v>28309.51801406579</v>
      </c>
      <c r="W207" s="956">
        <v>19501.998451757834</v>
      </c>
      <c r="X207" s="954">
        <v>8642.8496945248098</v>
      </c>
      <c r="Y207" s="956" t="s">
        <v>768</v>
      </c>
      <c r="Z207" s="956" t="s">
        <v>768</v>
      </c>
      <c r="AA207" s="956"/>
      <c r="AB207" s="956">
        <v>3671.0171362035248</v>
      </c>
      <c r="AC207" s="956">
        <v>5471.533985799656</v>
      </c>
      <c r="AD207" s="956">
        <v>5875.4012671490527</v>
      </c>
      <c r="AE207" s="956">
        <v>6325.5673983081297</v>
      </c>
      <c r="AF207" s="957" t="s">
        <v>1053</v>
      </c>
      <c r="AG207" s="957" t="s">
        <v>1130</v>
      </c>
      <c r="AH207" s="957"/>
    </row>
    <row r="208" spans="1:34" ht="18.75" customHeight="1">
      <c r="A208" s="950">
        <v>201</v>
      </c>
      <c r="B208" s="950" t="s">
        <v>758</v>
      </c>
      <c r="C208" s="950" t="s">
        <v>1100</v>
      </c>
      <c r="D208" s="950" t="s">
        <v>1131</v>
      </c>
      <c r="E208" s="950" t="s">
        <v>1132</v>
      </c>
      <c r="F208" s="951" t="s">
        <v>1133</v>
      </c>
      <c r="G208" s="951" t="s">
        <v>971</v>
      </c>
      <c r="H208" s="951" t="s">
        <v>919</v>
      </c>
      <c r="I208" s="952" t="s">
        <v>1134</v>
      </c>
      <c r="J208" s="952" t="s">
        <v>1135</v>
      </c>
      <c r="K208" s="953" t="s">
        <v>1128</v>
      </c>
      <c r="L208" s="955" t="s">
        <v>767</v>
      </c>
      <c r="M208" s="955" t="s">
        <v>767</v>
      </c>
      <c r="N208" s="955" t="s">
        <v>767</v>
      </c>
      <c r="O208" s="955" t="s">
        <v>767</v>
      </c>
      <c r="P208" s="955" t="s">
        <v>768</v>
      </c>
      <c r="Q208" s="972">
        <v>0</v>
      </c>
      <c r="R208" s="972">
        <v>0</v>
      </c>
      <c r="S208" s="956" t="s">
        <v>922</v>
      </c>
      <c r="T208" s="956" t="s">
        <v>922</v>
      </c>
      <c r="U208" s="956" t="s">
        <v>922</v>
      </c>
      <c r="V208" s="956"/>
      <c r="W208" s="956"/>
      <c r="X208" s="972" t="s">
        <v>768</v>
      </c>
      <c r="Y208" s="956" t="s">
        <v>768</v>
      </c>
      <c r="Z208" s="956" t="s">
        <v>768</v>
      </c>
      <c r="AA208" s="956"/>
      <c r="AB208" s="1197">
        <v>7.5618945961853756E-2</v>
      </c>
      <c r="AC208" s="1197">
        <v>6.9780956172220743E-2</v>
      </c>
      <c r="AD208" s="1197">
        <v>6.2929271959086208E-2</v>
      </c>
      <c r="AE208" s="1197">
        <v>7.7459319264789508E-2</v>
      </c>
      <c r="AF208" s="957" t="s">
        <v>981</v>
      </c>
      <c r="AG208" s="957"/>
      <c r="AH208" s="957"/>
    </row>
    <row r="209" spans="1:35" ht="18.75" customHeight="1">
      <c r="A209" s="950">
        <v>202</v>
      </c>
      <c r="B209" s="950" t="s">
        <v>758</v>
      </c>
      <c r="C209" s="950" t="s">
        <v>1100</v>
      </c>
      <c r="D209" s="950" t="s">
        <v>1131</v>
      </c>
      <c r="E209" s="950" t="s">
        <v>1132</v>
      </c>
      <c r="F209" s="951" t="s">
        <v>1136</v>
      </c>
      <c r="G209" s="951" t="s">
        <v>971</v>
      </c>
      <c r="H209" s="951" t="s">
        <v>919</v>
      </c>
      <c r="I209" s="952" t="s">
        <v>1134</v>
      </c>
      <c r="J209" s="952" t="s">
        <v>1137</v>
      </c>
      <c r="K209" s="953" t="s">
        <v>1128</v>
      </c>
      <c r="L209" s="955" t="s">
        <v>767</v>
      </c>
      <c r="M209" s="955" t="s">
        <v>767</v>
      </c>
      <c r="N209" s="955" t="s">
        <v>767</v>
      </c>
      <c r="O209" s="955" t="s">
        <v>767</v>
      </c>
      <c r="P209" s="955" t="s">
        <v>768</v>
      </c>
      <c r="Q209" s="972">
        <v>0</v>
      </c>
      <c r="R209" s="972">
        <v>0</v>
      </c>
      <c r="S209" s="956" t="s">
        <v>922</v>
      </c>
      <c r="T209" s="956" t="s">
        <v>922</v>
      </c>
      <c r="U209" s="956" t="s">
        <v>922</v>
      </c>
      <c r="V209" s="956"/>
      <c r="W209" s="956"/>
      <c r="X209" s="972" t="s">
        <v>768</v>
      </c>
      <c r="Y209" s="956" t="s">
        <v>768</v>
      </c>
      <c r="Z209" s="956" t="s">
        <v>768</v>
      </c>
      <c r="AA209" s="956"/>
      <c r="AB209" s="1197">
        <v>736.08438100884052</v>
      </c>
      <c r="AC209" s="1197">
        <v>755.41100348178736</v>
      </c>
      <c r="AD209" s="1197">
        <v>595.11491482357667</v>
      </c>
      <c r="AE209" s="1197">
        <v>777.04760632103125</v>
      </c>
      <c r="AF209" s="957" t="s">
        <v>981</v>
      </c>
      <c r="AG209" s="957"/>
      <c r="AH209" s="957"/>
    </row>
    <row r="210" spans="1:35" ht="18.75" customHeight="1">
      <c r="A210" s="950">
        <v>203</v>
      </c>
      <c r="B210" s="950" t="s">
        <v>758</v>
      </c>
      <c r="C210" s="950" t="s">
        <v>1100</v>
      </c>
      <c r="D210" s="950" t="s">
        <v>1131</v>
      </c>
      <c r="E210" s="950" t="s">
        <v>1132</v>
      </c>
      <c r="F210" s="951" t="s">
        <v>1138</v>
      </c>
      <c r="G210" s="951" t="s">
        <v>971</v>
      </c>
      <c r="H210" s="951" t="s">
        <v>919</v>
      </c>
      <c r="I210" s="952" t="s">
        <v>1134</v>
      </c>
      <c r="J210" s="952" t="s">
        <v>1139</v>
      </c>
      <c r="K210" s="953" t="s">
        <v>1128</v>
      </c>
      <c r="L210" s="955" t="s">
        <v>767</v>
      </c>
      <c r="M210" s="955" t="s">
        <v>767</v>
      </c>
      <c r="N210" s="955" t="s">
        <v>767</v>
      </c>
      <c r="O210" s="955" t="s">
        <v>767</v>
      </c>
      <c r="P210" s="955" t="s">
        <v>768</v>
      </c>
      <c r="Q210" s="972">
        <v>0</v>
      </c>
      <c r="R210" s="972">
        <v>0</v>
      </c>
      <c r="S210" s="956" t="s">
        <v>922</v>
      </c>
      <c r="T210" s="956" t="s">
        <v>922</v>
      </c>
      <c r="U210" s="956" t="s">
        <v>922</v>
      </c>
      <c r="V210" s="956"/>
      <c r="W210" s="956"/>
      <c r="X210" s="972" t="s">
        <v>768</v>
      </c>
      <c r="Y210" s="956" t="s">
        <v>768</v>
      </c>
      <c r="Z210" s="956" t="s">
        <v>768</v>
      </c>
      <c r="AA210" s="956"/>
      <c r="AB210" s="1197">
        <v>7.6842321438190639</v>
      </c>
      <c r="AC210" s="1197">
        <v>45.115374238708689</v>
      </c>
      <c r="AD210" s="1197">
        <v>53.987483647622589</v>
      </c>
      <c r="AE210" s="1197">
        <v>59.220423458959303</v>
      </c>
      <c r="AF210" s="957" t="s">
        <v>981</v>
      </c>
      <c r="AG210" s="957"/>
      <c r="AH210" s="957"/>
    </row>
    <row r="211" spans="1:35" ht="18.75" customHeight="1">
      <c r="A211" s="950">
        <v>204</v>
      </c>
      <c r="B211" s="950" t="s">
        <v>758</v>
      </c>
      <c r="C211" s="950" t="s">
        <v>1100</v>
      </c>
      <c r="D211" s="950" t="s">
        <v>1131</v>
      </c>
      <c r="E211" s="950" t="s">
        <v>985</v>
      </c>
      <c r="F211" s="951" t="s">
        <v>1140</v>
      </c>
      <c r="G211" s="951" t="s">
        <v>986</v>
      </c>
      <c r="H211" s="951" t="s">
        <v>919</v>
      </c>
      <c r="I211" s="952" t="s">
        <v>1141</v>
      </c>
      <c r="J211" s="952" t="s">
        <v>1142</v>
      </c>
      <c r="K211" s="953" t="s">
        <v>1128</v>
      </c>
      <c r="L211" s="955" t="s">
        <v>767</v>
      </c>
      <c r="M211" s="955" t="s">
        <v>767</v>
      </c>
      <c r="N211" s="955" t="s">
        <v>767</v>
      </c>
      <c r="O211" s="955" t="s">
        <v>767</v>
      </c>
      <c r="P211" s="955" t="s">
        <v>768</v>
      </c>
      <c r="Q211" s="955" t="s">
        <v>768</v>
      </c>
      <c r="R211" s="955" t="s">
        <v>768</v>
      </c>
      <c r="S211" s="956" t="s">
        <v>768</v>
      </c>
      <c r="T211" s="956" t="s">
        <v>768</v>
      </c>
      <c r="U211" s="956" t="s">
        <v>768</v>
      </c>
      <c r="V211" s="956"/>
      <c r="W211" s="956"/>
      <c r="X211" s="955" t="s">
        <v>768</v>
      </c>
      <c r="Y211" s="956" t="s">
        <v>768</v>
      </c>
      <c r="Z211" s="956" t="s">
        <v>768</v>
      </c>
      <c r="AA211" s="956"/>
      <c r="AB211" s="1196">
        <v>3.2926476513913506E-6</v>
      </c>
      <c r="AC211" s="1196">
        <v>3.0384462323530759E-6</v>
      </c>
      <c r="AD211" s="1196">
        <v>2.7401058938903683E-6</v>
      </c>
      <c r="AE211" s="1196">
        <v>3.3727823419310941E-6</v>
      </c>
      <c r="AF211" s="957" t="s">
        <v>1143</v>
      </c>
      <c r="AG211" s="957"/>
      <c r="AH211" s="957"/>
    </row>
    <row r="212" spans="1:35" ht="18.75" customHeight="1">
      <c r="A212" s="950">
        <v>205</v>
      </c>
      <c r="B212" s="950" t="s">
        <v>758</v>
      </c>
      <c r="C212" s="950" t="s">
        <v>1100</v>
      </c>
      <c r="D212" s="950" t="s">
        <v>1131</v>
      </c>
      <c r="E212" s="950" t="s">
        <v>985</v>
      </c>
      <c r="F212" s="951" t="s">
        <v>1144</v>
      </c>
      <c r="G212" s="951" t="s">
        <v>986</v>
      </c>
      <c r="H212" s="951" t="s">
        <v>919</v>
      </c>
      <c r="I212" s="952" t="s">
        <v>1141</v>
      </c>
      <c r="J212" s="952" t="s">
        <v>1142</v>
      </c>
      <c r="K212" s="953" t="s">
        <v>1128</v>
      </c>
      <c r="L212" s="955" t="s">
        <v>767</v>
      </c>
      <c r="M212" s="955" t="s">
        <v>767</v>
      </c>
      <c r="N212" s="955" t="s">
        <v>767</v>
      </c>
      <c r="O212" s="955" t="s">
        <v>767</v>
      </c>
      <c r="P212" s="955" t="s">
        <v>768</v>
      </c>
      <c r="Q212" s="955" t="s">
        <v>768</v>
      </c>
      <c r="R212" s="955" t="s">
        <v>768</v>
      </c>
      <c r="S212" s="956" t="s">
        <v>768</v>
      </c>
      <c r="T212" s="956" t="s">
        <v>768</v>
      </c>
      <c r="U212" s="956" t="s">
        <v>768</v>
      </c>
      <c r="V212" s="956"/>
      <c r="W212" s="956"/>
      <c r="X212" s="955" t="s">
        <v>768</v>
      </c>
      <c r="Y212" s="956" t="s">
        <v>768</v>
      </c>
      <c r="Z212" s="956" t="s">
        <v>768</v>
      </c>
      <c r="AA212" s="956"/>
      <c r="AB212" s="1196">
        <v>3.205104855041542E-2</v>
      </c>
      <c r="AC212" s="1196">
        <v>3.2892580487755264E-2</v>
      </c>
      <c r="AD212" s="1196">
        <v>2.5912867492100349E-2</v>
      </c>
      <c r="AE212" s="1196">
        <v>3.3834695041410401E-2</v>
      </c>
      <c r="AF212" s="957" t="s">
        <v>1145</v>
      </c>
      <c r="AG212" s="957"/>
      <c r="AH212" s="957"/>
    </row>
    <row r="213" spans="1:35" ht="18.75" customHeight="1">
      <c r="A213" s="950">
        <v>206</v>
      </c>
      <c r="B213" s="950" t="s">
        <v>758</v>
      </c>
      <c r="C213" s="950" t="s">
        <v>1100</v>
      </c>
      <c r="D213" s="950" t="s">
        <v>1131</v>
      </c>
      <c r="E213" s="950" t="s">
        <v>985</v>
      </c>
      <c r="F213" s="951" t="s">
        <v>1146</v>
      </c>
      <c r="G213" s="951" t="s">
        <v>986</v>
      </c>
      <c r="H213" s="951" t="s">
        <v>919</v>
      </c>
      <c r="I213" s="952" t="s">
        <v>1141</v>
      </c>
      <c r="J213" s="952" t="s">
        <v>1147</v>
      </c>
      <c r="K213" s="953" t="s">
        <v>1128</v>
      </c>
      <c r="L213" s="955" t="s">
        <v>767</v>
      </c>
      <c r="M213" s="955" t="s">
        <v>767</v>
      </c>
      <c r="N213" s="955" t="s">
        <v>767</v>
      </c>
      <c r="O213" s="955" t="s">
        <v>767</v>
      </c>
      <c r="P213" s="955" t="s">
        <v>768</v>
      </c>
      <c r="Q213" s="955" t="s">
        <v>768</v>
      </c>
      <c r="R213" s="955" t="s">
        <v>768</v>
      </c>
      <c r="S213" s="956" t="s">
        <v>768</v>
      </c>
      <c r="T213" s="956" t="s">
        <v>768</v>
      </c>
      <c r="U213" s="956" t="s">
        <v>768</v>
      </c>
      <c r="V213" s="956"/>
      <c r="W213" s="956"/>
      <c r="X213" s="955" t="s">
        <v>768</v>
      </c>
      <c r="Y213" s="956" t="s">
        <v>768</v>
      </c>
      <c r="Z213" s="956" t="s">
        <v>768</v>
      </c>
      <c r="AA213" s="956"/>
      <c r="AB213" s="1196">
        <v>3.3459166349469058E-4</v>
      </c>
      <c r="AC213" s="1196">
        <v>1.964441968070569E-3</v>
      </c>
      <c r="AD213" s="1196">
        <v>2.3507569297057645E-3</v>
      </c>
      <c r="AE213" s="1196">
        <v>2.5786128824766743E-3</v>
      </c>
      <c r="AF213" s="957" t="s">
        <v>1148</v>
      </c>
      <c r="AG213" s="957"/>
      <c r="AH213" s="957"/>
    </row>
    <row r="214" spans="1:35" ht="18.75" customHeight="1">
      <c r="A214" s="950">
        <v>207</v>
      </c>
      <c r="B214" s="950" t="s">
        <v>758</v>
      </c>
      <c r="C214" s="950" t="s">
        <v>1100</v>
      </c>
      <c r="D214" s="950" t="s">
        <v>1131</v>
      </c>
      <c r="E214" s="950" t="s">
        <v>1149</v>
      </c>
      <c r="F214" s="951" t="s">
        <v>1140</v>
      </c>
      <c r="G214" s="951" t="s">
        <v>1150</v>
      </c>
      <c r="H214" s="951" t="s">
        <v>919</v>
      </c>
      <c r="I214" s="952" t="s">
        <v>1151</v>
      </c>
      <c r="J214" s="952" t="s">
        <v>1152</v>
      </c>
      <c r="K214" s="953" t="s">
        <v>1128</v>
      </c>
      <c r="L214" s="955" t="s">
        <v>767</v>
      </c>
      <c r="M214" s="955" t="s">
        <v>767</v>
      </c>
      <c r="N214" s="955" t="s">
        <v>767</v>
      </c>
      <c r="O214" s="955" t="s">
        <v>767</v>
      </c>
      <c r="P214" s="955" t="s">
        <v>768</v>
      </c>
      <c r="Q214" s="955" t="s">
        <v>768</v>
      </c>
      <c r="R214" s="955" t="s">
        <v>768</v>
      </c>
      <c r="S214" s="956" t="s">
        <v>768</v>
      </c>
      <c r="T214" s="956" t="s">
        <v>768</v>
      </c>
      <c r="U214" s="956" t="s">
        <v>768</v>
      </c>
      <c r="V214" s="956"/>
      <c r="W214" s="956"/>
      <c r="X214" s="955" t="s">
        <v>768</v>
      </c>
      <c r="Y214" s="956" t="s">
        <v>768</v>
      </c>
      <c r="Z214" s="956" t="s">
        <v>768</v>
      </c>
      <c r="AA214" s="956"/>
      <c r="AB214" s="956" t="s">
        <v>768</v>
      </c>
      <c r="AC214" s="956" t="s">
        <v>768</v>
      </c>
      <c r="AD214" s="956" t="s">
        <v>768</v>
      </c>
      <c r="AE214" s="956" t="s">
        <v>768</v>
      </c>
      <c r="AF214" s="957" t="s">
        <v>1153</v>
      </c>
      <c r="AG214" s="957"/>
      <c r="AH214" s="957"/>
    </row>
    <row r="215" spans="1:35" ht="18.75" customHeight="1">
      <c r="A215" s="950">
        <v>208</v>
      </c>
      <c r="B215" s="950" t="s">
        <v>758</v>
      </c>
      <c r="C215" s="950" t="s">
        <v>1100</v>
      </c>
      <c r="D215" s="950" t="s">
        <v>1131</v>
      </c>
      <c r="E215" s="950" t="s">
        <v>1149</v>
      </c>
      <c r="F215" s="951" t="s">
        <v>1144</v>
      </c>
      <c r="G215" s="951" t="s">
        <v>1150</v>
      </c>
      <c r="H215" s="951" t="s">
        <v>919</v>
      </c>
      <c r="I215" s="952" t="s">
        <v>1151</v>
      </c>
      <c r="J215" s="952" t="s">
        <v>1154</v>
      </c>
      <c r="K215" s="953" t="s">
        <v>1128</v>
      </c>
      <c r="L215" s="955" t="s">
        <v>767</v>
      </c>
      <c r="M215" s="955" t="s">
        <v>767</v>
      </c>
      <c r="N215" s="955" t="s">
        <v>767</v>
      </c>
      <c r="O215" s="955" t="s">
        <v>767</v>
      </c>
      <c r="P215" s="955" t="s">
        <v>768</v>
      </c>
      <c r="Q215" s="955" t="s">
        <v>768</v>
      </c>
      <c r="R215" s="955" t="s">
        <v>768</v>
      </c>
      <c r="S215" s="956" t="s">
        <v>768</v>
      </c>
      <c r="T215" s="956" t="s">
        <v>768</v>
      </c>
      <c r="U215" s="956" t="s">
        <v>768</v>
      </c>
      <c r="V215" s="956"/>
      <c r="W215" s="956"/>
      <c r="X215" s="955" t="s">
        <v>768</v>
      </c>
      <c r="Y215" s="956" t="s">
        <v>768</v>
      </c>
      <c r="Z215" s="956" t="s">
        <v>768</v>
      </c>
      <c r="AA215" s="956"/>
      <c r="AB215" s="956" t="s">
        <v>768</v>
      </c>
      <c r="AC215" s="956" t="s">
        <v>768</v>
      </c>
      <c r="AD215" s="956" t="s">
        <v>768</v>
      </c>
      <c r="AE215" s="956" t="s">
        <v>768</v>
      </c>
      <c r="AF215" s="957" t="s">
        <v>1153</v>
      </c>
      <c r="AG215" s="957"/>
      <c r="AH215" s="957"/>
    </row>
    <row r="216" spans="1:35" ht="18.75" customHeight="1">
      <c r="A216" s="950">
        <v>209</v>
      </c>
      <c r="B216" s="950" t="s">
        <v>758</v>
      </c>
      <c r="C216" s="950" t="s">
        <v>1100</v>
      </c>
      <c r="D216" s="950" t="s">
        <v>1131</v>
      </c>
      <c r="E216" s="950" t="s">
        <v>1149</v>
      </c>
      <c r="F216" s="951" t="s">
        <v>1146</v>
      </c>
      <c r="G216" s="951" t="s">
        <v>1150</v>
      </c>
      <c r="H216" s="951" t="s">
        <v>919</v>
      </c>
      <c r="I216" s="952" t="s">
        <v>1151</v>
      </c>
      <c r="J216" s="952" t="s">
        <v>1155</v>
      </c>
      <c r="K216" s="953" t="s">
        <v>1128</v>
      </c>
      <c r="L216" s="955" t="s">
        <v>767</v>
      </c>
      <c r="M216" s="955" t="s">
        <v>767</v>
      </c>
      <c r="N216" s="955" t="s">
        <v>767</v>
      </c>
      <c r="O216" s="955" t="s">
        <v>767</v>
      </c>
      <c r="P216" s="955" t="s">
        <v>768</v>
      </c>
      <c r="Q216" s="955" t="s">
        <v>768</v>
      </c>
      <c r="R216" s="955" t="s">
        <v>768</v>
      </c>
      <c r="S216" s="956" t="s">
        <v>768</v>
      </c>
      <c r="T216" s="956" t="s">
        <v>768</v>
      </c>
      <c r="U216" s="956" t="s">
        <v>768</v>
      </c>
      <c r="V216" s="956"/>
      <c r="W216" s="956"/>
      <c r="X216" s="955" t="s">
        <v>768</v>
      </c>
      <c r="Y216" s="956" t="s">
        <v>768</v>
      </c>
      <c r="Z216" s="956" t="s">
        <v>768</v>
      </c>
      <c r="AA216" s="956"/>
      <c r="AB216" s="956" t="s">
        <v>768</v>
      </c>
      <c r="AC216" s="956" t="s">
        <v>768</v>
      </c>
      <c r="AD216" s="956" t="s">
        <v>768</v>
      </c>
      <c r="AE216" s="956" t="s">
        <v>768</v>
      </c>
      <c r="AF216" s="957" t="s">
        <v>1153</v>
      </c>
      <c r="AG216" s="957"/>
      <c r="AH216" s="957"/>
    </row>
    <row r="217" spans="1:35" s="994" customFormat="1" ht="18.75" customHeight="1">
      <c r="A217" s="986">
        <v>210</v>
      </c>
      <c r="B217" s="986" t="s">
        <v>758</v>
      </c>
      <c r="C217" s="986" t="s">
        <v>1156</v>
      </c>
      <c r="D217" s="986" t="s">
        <v>902</v>
      </c>
      <c r="E217" s="986" t="s">
        <v>891</v>
      </c>
      <c r="F217" s="987" t="s">
        <v>892</v>
      </c>
      <c r="G217" s="987" t="s">
        <v>893</v>
      </c>
      <c r="H217" s="987" t="s">
        <v>736</v>
      </c>
      <c r="I217" s="988" t="s">
        <v>1157</v>
      </c>
      <c r="J217" s="988" t="s">
        <v>1157</v>
      </c>
      <c r="K217" s="989" t="s">
        <v>1128</v>
      </c>
      <c r="L217" s="986">
        <v>2016</v>
      </c>
      <c r="M217" s="990">
        <v>3.4340854264225909E-2</v>
      </c>
      <c r="N217" s="991">
        <v>484</v>
      </c>
      <c r="O217" s="991">
        <v>14094</v>
      </c>
      <c r="P217" s="990">
        <v>2.4270826047422537E-2</v>
      </c>
      <c r="Q217" s="990">
        <v>2.2501747030048917E-2</v>
      </c>
      <c r="R217" s="990">
        <v>1.644697779361121E-2</v>
      </c>
      <c r="S217" s="956">
        <v>9.3696894941894288E-2</v>
      </c>
      <c r="T217" s="956">
        <v>9.3696894941894288E-2</v>
      </c>
      <c r="U217" s="956">
        <v>9.3696894941894288E-2</v>
      </c>
      <c r="V217" s="956">
        <v>0.28109068482568289</v>
      </c>
      <c r="W217" s="956">
        <v>0.19363911803621414</v>
      </c>
      <c r="X217" s="990">
        <v>1.1600237953599048E-2</v>
      </c>
      <c r="Y217" s="992">
        <v>195</v>
      </c>
      <c r="Z217" s="992">
        <v>16810</v>
      </c>
      <c r="AA217" s="992"/>
      <c r="AB217" s="1197">
        <v>1.1466982997232106E-2</v>
      </c>
      <c r="AC217" s="1197">
        <v>1.1897087264842055E-2</v>
      </c>
      <c r="AD217" s="1197">
        <v>1.2337818321790445E-2</v>
      </c>
      <c r="AE217" s="1197">
        <v>1.278903105907543E-2</v>
      </c>
      <c r="AF217" s="993" t="s">
        <v>1158</v>
      </c>
      <c r="AG217" s="993" t="s">
        <v>1159</v>
      </c>
      <c r="AH217" s="993"/>
      <c r="AI217" s="481"/>
    </row>
    <row r="218" spans="1:35" s="994" customFormat="1" ht="18.75" customHeight="1">
      <c r="A218" s="986">
        <v>211</v>
      </c>
      <c r="B218" s="986" t="s">
        <v>758</v>
      </c>
      <c r="C218" s="986" t="s">
        <v>1156</v>
      </c>
      <c r="D218" s="986" t="s">
        <v>1160</v>
      </c>
      <c r="E218" s="986" t="s">
        <v>1002</v>
      </c>
      <c r="F218" s="987" t="s">
        <v>892</v>
      </c>
      <c r="G218" s="987" t="s">
        <v>1003</v>
      </c>
      <c r="H218" s="987" t="s">
        <v>919</v>
      </c>
      <c r="I218" s="988" t="s">
        <v>1161</v>
      </c>
      <c r="J218" s="988" t="s">
        <v>1162</v>
      </c>
      <c r="K218" s="989" t="s">
        <v>1128</v>
      </c>
      <c r="L218" s="991" t="s">
        <v>767</v>
      </c>
      <c r="M218" s="991" t="s">
        <v>767</v>
      </c>
      <c r="N218" s="991" t="s">
        <v>767</v>
      </c>
      <c r="O218" s="991" t="s">
        <v>767</v>
      </c>
      <c r="P218" s="991" t="s">
        <v>768</v>
      </c>
      <c r="Q218" s="990">
        <v>2.2501747030048917E-2</v>
      </c>
      <c r="R218" s="990">
        <v>1.644697779361121E-2</v>
      </c>
      <c r="S218" s="956" t="s">
        <v>922</v>
      </c>
      <c r="T218" s="956" t="s">
        <v>922</v>
      </c>
      <c r="U218" s="956" t="s">
        <v>922</v>
      </c>
      <c r="V218" s="956"/>
      <c r="W218" s="956"/>
      <c r="X218" s="990">
        <v>1.1600237953599048E-2</v>
      </c>
      <c r="Y218" s="992">
        <v>4478370</v>
      </c>
      <c r="Z218" s="992">
        <v>386058460</v>
      </c>
      <c r="AA218" s="992"/>
      <c r="AB218" s="1197">
        <v>1.1466982997232105E-2</v>
      </c>
      <c r="AC218" s="1197">
        <v>1.1897087264842055E-2</v>
      </c>
      <c r="AD218" s="1197">
        <v>1.2337818321790444E-2</v>
      </c>
      <c r="AE218" s="1197">
        <v>1.278903105907543E-2</v>
      </c>
      <c r="AF218" s="993" t="s">
        <v>1163</v>
      </c>
      <c r="AG218" s="993"/>
      <c r="AH218" s="993"/>
      <c r="AI218" s="481"/>
    </row>
    <row r="219" spans="1:35" ht="18.75" customHeight="1">
      <c r="A219" s="950">
        <v>212</v>
      </c>
      <c r="B219" s="950" t="s">
        <v>758</v>
      </c>
      <c r="C219" s="950" t="s">
        <v>1156</v>
      </c>
      <c r="D219" s="950" t="s">
        <v>1160</v>
      </c>
      <c r="E219" s="950" t="s">
        <v>1164</v>
      </c>
      <c r="F219" s="951" t="s">
        <v>892</v>
      </c>
      <c r="G219" s="951" t="s">
        <v>1150</v>
      </c>
      <c r="H219" s="951" t="s">
        <v>919</v>
      </c>
      <c r="I219" s="952" t="s">
        <v>1165</v>
      </c>
      <c r="J219" s="952" t="s">
        <v>1166</v>
      </c>
      <c r="K219" s="953" t="s">
        <v>1128</v>
      </c>
      <c r="L219" s="955" t="s">
        <v>767</v>
      </c>
      <c r="M219" s="955" t="s">
        <v>767</v>
      </c>
      <c r="N219" s="955" t="s">
        <v>767</v>
      </c>
      <c r="O219" s="955" t="s">
        <v>767</v>
      </c>
      <c r="P219" s="955" t="s">
        <v>768</v>
      </c>
      <c r="Q219" s="972">
        <v>0</v>
      </c>
      <c r="R219" s="972">
        <v>0</v>
      </c>
      <c r="S219" s="956" t="s">
        <v>922</v>
      </c>
      <c r="T219" s="956" t="s">
        <v>922</v>
      </c>
      <c r="U219" s="956" t="s">
        <v>922</v>
      </c>
      <c r="V219" s="956"/>
      <c r="W219" s="956"/>
      <c r="X219" s="972">
        <v>0</v>
      </c>
      <c r="Y219" s="956">
        <v>0</v>
      </c>
      <c r="Z219" s="956">
        <v>0</v>
      </c>
      <c r="AA219" s="956"/>
      <c r="AB219" s="1197" t="s">
        <v>768</v>
      </c>
      <c r="AC219" s="1197" t="s">
        <v>768</v>
      </c>
      <c r="AD219" s="1197" t="s">
        <v>768</v>
      </c>
      <c r="AE219" s="1197" t="s">
        <v>768</v>
      </c>
      <c r="AF219" s="957" t="s">
        <v>1167</v>
      </c>
      <c r="AG219" s="957"/>
      <c r="AH219" s="957"/>
    </row>
    <row r="220" spans="1:35" ht="18.75" customHeight="1">
      <c r="A220" s="950">
        <v>213</v>
      </c>
      <c r="B220" s="950" t="s">
        <v>758</v>
      </c>
      <c r="C220" s="950" t="s">
        <v>1156</v>
      </c>
      <c r="D220" s="950" t="s">
        <v>1168</v>
      </c>
      <c r="E220" s="950" t="s">
        <v>830</v>
      </c>
      <c r="F220" s="951" t="s">
        <v>831</v>
      </c>
      <c r="G220" s="951" t="s">
        <v>832</v>
      </c>
      <c r="H220" s="951" t="s">
        <v>736</v>
      </c>
      <c r="I220" s="952" t="s">
        <v>833</v>
      </c>
      <c r="J220" s="952" t="s">
        <v>831</v>
      </c>
      <c r="K220" s="953" t="s">
        <v>1128</v>
      </c>
      <c r="L220" s="950">
        <v>2016</v>
      </c>
      <c r="M220" s="954">
        <v>252.79448034943113</v>
      </c>
      <c r="N220" s="955">
        <v>10553411.987121101</v>
      </c>
      <c r="O220" s="955">
        <v>41747.003227813359</v>
      </c>
      <c r="P220" s="954">
        <v>218.18298505594356</v>
      </c>
      <c r="Q220" s="954">
        <v>219.63457345377984</v>
      </c>
      <c r="R220" s="954">
        <v>259.84504371055107</v>
      </c>
      <c r="S220" s="956">
        <v>292.93386693769145</v>
      </c>
      <c r="T220" s="956">
        <v>292.93386693769145</v>
      </c>
      <c r="U220" s="956">
        <v>292.93386693769145</v>
      </c>
      <c r="V220" s="956">
        <v>878.8016008130744</v>
      </c>
      <c r="W220" s="956">
        <v>582.93839520600602</v>
      </c>
      <c r="X220" s="954">
        <v>331.3686375818254</v>
      </c>
      <c r="Y220" s="956">
        <v>4128534.80468019</v>
      </c>
      <c r="Z220" s="956">
        <v>12459.039077470705</v>
      </c>
      <c r="AA220" s="956"/>
      <c r="AB220" s="956">
        <v>292.18779770452818</v>
      </c>
      <c r="AC220" s="956">
        <v>304.45084599184975</v>
      </c>
      <c r="AD220" s="956">
        <v>211.0928384021895</v>
      </c>
      <c r="AE220" s="956">
        <v>233.50066969018604</v>
      </c>
      <c r="AF220" s="957" t="s">
        <v>908</v>
      </c>
      <c r="AG220" s="957" t="s">
        <v>909</v>
      </c>
      <c r="AH220" s="957"/>
    </row>
    <row r="221" spans="1:35" ht="18.75" customHeight="1">
      <c r="A221" s="950">
        <v>214</v>
      </c>
      <c r="B221" s="950" t="s">
        <v>758</v>
      </c>
      <c r="C221" s="950" t="s">
        <v>1156</v>
      </c>
      <c r="D221" s="950" t="s">
        <v>1168</v>
      </c>
      <c r="E221" s="950" t="s">
        <v>830</v>
      </c>
      <c r="F221" s="951" t="s">
        <v>836</v>
      </c>
      <c r="G221" s="951" t="s">
        <v>832</v>
      </c>
      <c r="H221" s="951" t="s">
        <v>736</v>
      </c>
      <c r="I221" s="952" t="s">
        <v>833</v>
      </c>
      <c r="J221" s="952" t="s">
        <v>836</v>
      </c>
      <c r="K221" s="953" t="s">
        <v>1128</v>
      </c>
      <c r="L221" s="950">
        <v>2016</v>
      </c>
      <c r="M221" s="958">
        <v>6.7807003324595175E-2</v>
      </c>
      <c r="N221" s="955">
        <v>10553411.987121101</v>
      </c>
      <c r="O221" s="955">
        <v>155638967.50607666</v>
      </c>
      <c r="P221" s="958">
        <v>4.1213434891709221E-2</v>
      </c>
      <c r="Q221" s="958">
        <v>3.6981760817995001E-2</v>
      </c>
      <c r="R221" s="958">
        <v>6.1047977558683082E-2</v>
      </c>
      <c r="S221" s="956">
        <v>6.2935963617522572E-2</v>
      </c>
      <c r="T221" s="956">
        <v>6.2935963617522572E-2</v>
      </c>
      <c r="U221" s="956">
        <v>6.2935963617522572E-2</v>
      </c>
      <c r="V221" s="956">
        <v>0.18880789085256772</v>
      </c>
      <c r="W221" s="956">
        <v>0.12524256759886992</v>
      </c>
      <c r="X221" s="958">
        <v>4.8496070942200147E-2</v>
      </c>
      <c r="Y221" s="956">
        <v>4128534.80468019</v>
      </c>
      <c r="Z221" s="956">
        <v>85131325.578947797</v>
      </c>
      <c r="AA221" s="956"/>
      <c r="AB221" s="1196">
        <v>4.4993468727341356E-2</v>
      </c>
      <c r="AC221" s="1196">
        <v>4.5686947441927112E-2</v>
      </c>
      <c r="AD221" s="1196">
        <v>4.3283088129493642E-2</v>
      </c>
      <c r="AE221" s="1196">
        <v>4.3904348771593313E-2</v>
      </c>
      <c r="AF221" s="957" t="s">
        <v>911</v>
      </c>
      <c r="AG221" s="957" t="s">
        <v>909</v>
      </c>
      <c r="AH221" s="957"/>
    </row>
    <row r="222" spans="1:35" ht="18.75" customHeight="1">
      <c r="A222" s="950">
        <v>215</v>
      </c>
      <c r="B222" s="950" t="s">
        <v>758</v>
      </c>
      <c r="C222" s="950" t="s">
        <v>1156</v>
      </c>
      <c r="D222" s="950" t="s">
        <v>1168</v>
      </c>
      <c r="E222" s="950" t="s">
        <v>830</v>
      </c>
      <c r="F222" s="951" t="s">
        <v>838</v>
      </c>
      <c r="G222" s="951" t="s">
        <v>832</v>
      </c>
      <c r="H222" s="951" t="s">
        <v>736</v>
      </c>
      <c r="I222" s="952" t="s">
        <v>833</v>
      </c>
      <c r="J222" s="952" t="s">
        <v>838</v>
      </c>
      <c r="K222" s="953" t="s">
        <v>1128</v>
      </c>
      <c r="L222" s="950">
        <v>2016</v>
      </c>
      <c r="M222" s="958">
        <v>0.47732983132924717</v>
      </c>
      <c r="N222" s="955">
        <v>2864378.7973788986</v>
      </c>
      <c r="O222" s="955">
        <v>6000837.5956774</v>
      </c>
      <c r="P222" s="958">
        <v>0.27974754402891922</v>
      </c>
      <c r="Q222" s="958">
        <v>0.41831196269124932</v>
      </c>
      <c r="R222" s="958">
        <v>0.78441307302490493</v>
      </c>
      <c r="S222" s="956">
        <v>0.46665993497270547</v>
      </c>
      <c r="T222" s="956">
        <v>0.46665993497270547</v>
      </c>
      <c r="U222" s="956">
        <v>0.46665993497270547</v>
      </c>
      <c r="V222" s="956">
        <v>1.3999798049181165</v>
      </c>
      <c r="W222" s="956">
        <v>0.92865327059568392</v>
      </c>
      <c r="X222" s="958">
        <v>0.68124918386781941</v>
      </c>
      <c r="Y222" s="956">
        <v>671320.71057927387</v>
      </c>
      <c r="Z222" s="956">
        <v>985426.07679589977</v>
      </c>
      <c r="AA222" s="956"/>
      <c r="AB222" s="1196">
        <v>0.76992523654534095</v>
      </c>
      <c r="AC222" s="1196">
        <v>0.72747148842521425</v>
      </c>
      <c r="AD222" s="1196">
        <v>0.67912351188620079</v>
      </c>
      <c r="AE222" s="1196">
        <v>0.67570903030576634</v>
      </c>
      <c r="AF222" s="957" t="s">
        <v>1097</v>
      </c>
      <c r="AG222" s="957" t="s">
        <v>909</v>
      </c>
      <c r="AH222" s="957"/>
    </row>
    <row r="223" spans="1:35" ht="18.75" customHeight="1">
      <c r="A223" s="950">
        <v>216</v>
      </c>
      <c r="B223" s="950" t="s">
        <v>758</v>
      </c>
      <c r="C223" s="950" t="s">
        <v>1156</v>
      </c>
      <c r="D223" s="950" t="s">
        <v>1168</v>
      </c>
      <c r="E223" s="950" t="s">
        <v>830</v>
      </c>
      <c r="F223" s="951" t="s">
        <v>840</v>
      </c>
      <c r="G223" s="951" t="s">
        <v>832</v>
      </c>
      <c r="H223" s="951" t="s">
        <v>736</v>
      </c>
      <c r="I223" s="952" t="s">
        <v>833</v>
      </c>
      <c r="J223" s="952" t="s">
        <v>840</v>
      </c>
      <c r="K223" s="953" t="s">
        <v>1128</v>
      </c>
      <c r="L223" s="950">
        <v>2016</v>
      </c>
      <c r="M223" s="954">
        <v>511.94720125703424</v>
      </c>
      <c r="N223" s="955">
        <v>21372261.463347424</v>
      </c>
      <c r="O223" s="955">
        <v>41747.003227813359</v>
      </c>
      <c r="P223" s="954">
        <v>611.31127848128483</v>
      </c>
      <c r="Q223" s="954">
        <v>587.01052905849212</v>
      </c>
      <c r="R223" s="954">
        <v>393.1078073186211</v>
      </c>
      <c r="S223" s="956">
        <v>409.87968010410589</v>
      </c>
      <c r="T223" s="956">
        <v>409.87968010410589</v>
      </c>
      <c r="U223" s="956">
        <v>409.87968010410589</v>
      </c>
      <c r="V223" s="956">
        <v>1229.6390403123178</v>
      </c>
      <c r="W223" s="956">
        <v>815.66056340717068</v>
      </c>
      <c r="X223" s="954">
        <v>472.99893304018002</v>
      </c>
      <c r="Y223" s="956">
        <v>5893112.1903495518</v>
      </c>
      <c r="Z223" s="956">
        <v>12459.039077470705</v>
      </c>
      <c r="AA223" s="956"/>
      <c r="AB223" s="956">
        <v>352.31863450055965</v>
      </c>
      <c r="AC223" s="956">
        <v>396.69117301439019</v>
      </c>
      <c r="AD223" s="956">
        <v>298.26957040886549</v>
      </c>
      <c r="AE223" s="956">
        <v>323.15900885729343</v>
      </c>
      <c r="AF223" s="957" t="s">
        <v>912</v>
      </c>
      <c r="AG223" s="957" t="s">
        <v>909</v>
      </c>
      <c r="AH223" s="957"/>
    </row>
    <row r="224" spans="1:35" ht="18.75" customHeight="1">
      <c r="A224" s="950">
        <v>217</v>
      </c>
      <c r="B224" s="950" t="s">
        <v>758</v>
      </c>
      <c r="C224" s="950" t="s">
        <v>1156</v>
      </c>
      <c r="D224" s="950" t="s">
        <v>1168</v>
      </c>
      <c r="E224" s="950" t="s">
        <v>830</v>
      </c>
      <c r="F224" s="951" t="s">
        <v>842</v>
      </c>
      <c r="G224" s="951" t="s">
        <v>832</v>
      </c>
      <c r="H224" s="951" t="s">
        <v>736</v>
      </c>
      <c r="I224" s="952" t="s">
        <v>833</v>
      </c>
      <c r="J224" s="952" t="s">
        <v>842</v>
      </c>
      <c r="K224" s="953" t="s">
        <v>1128</v>
      </c>
      <c r="L224" s="950">
        <v>2016</v>
      </c>
      <c r="M224" s="958">
        <v>0.1373194760014903</v>
      </c>
      <c r="N224" s="955">
        <v>21372261.463347424</v>
      </c>
      <c r="O224" s="955">
        <v>155638967.50607666</v>
      </c>
      <c r="P224" s="958">
        <v>0.11547297131257045</v>
      </c>
      <c r="Q224" s="958">
        <v>9.8840007936429303E-2</v>
      </c>
      <c r="R224" s="958">
        <v>9.2356722516758291E-2</v>
      </c>
      <c r="S224" s="956">
        <v>8.8061421181050301E-2</v>
      </c>
      <c r="T224" s="956">
        <v>8.8061421181050301E-2</v>
      </c>
      <c r="U224" s="956">
        <v>8.8061421181050301E-2</v>
      </c>
      <c r="V224" s="956">
        <v>0.26418426354315089</v>
      </c>
      <c r="W224" s="956">
        <v>0.17524222815029009</v>
      </c>
      <c r="X224" s="958">
        <v>6.9223780438899513E-2</v>
      </c>
      <c r="Y224" s="956">
        <v>5893112.1903495518</v>
      </c>
      <c r="Z224" s="956">
        <v>85131325.578947797</v>
      </c>
      <c r="AA224" s="956"/>
      <c r="AB224" s="1196">
        <v>5.4252907164489959E-2</v>
      </c>
      <c r="AC224" s="1196">
        <v>5.9528850094474804E-2</v>
      </c>
      <c r="AD224" s="1196">
        <v>6.1158058227233671E-2</v>
      </c>
      <c r="AE224" s="1196">
        <v>6.0762505959310931E-2</v>
      </c>
      <c r="AF224" s="957" t="s">
        <v>1099</v>
      </c>
      <c r="AG224" s="957" t="s">
        <v>909</v>
      </c>
      <c r="AH224" s="957"/>
    </row>
    <row r="225" spans="1:34" ht="18.75" customHeight="1">
      <c r="A225" s="950">
        <v>218</v>
      </c>
      <c r="B225" s="950" t="s">
        <v>758</v>
      </c>
      <c r="C225" s="950" t="s">
        <v>1156</v>
      </c>
      <c r="D225" s="950" t="s">
        <v>1168</v>
      </c>
      <c r="E225" s="950" t="s">
        <v>830</v>
      </c>
      <c r="F225" s="951" t="s">
        <v>844</v>
      </c>
      <c r="G225" s="951" t="s">
        <v>832</v>
      </c>
      <c r="H225" s="951" t="s">
        <v>736</v>
      </c>
      <c r="I225" s="952" t="s">
        <v>833</v>
      </c>
      <c r="J225" s="952" t="s">
        <v>844</v>
      </c>
      <c r="K225" s="953" t="s">
        <v>1128</v>
      </c>
      <c r="L225" s="950">
        <v>2016</v>
      </c>
      <c r="M225" s="958">
        <v>0.96666537531878627</v>
      </c>
      <c r="N225" s="955">
        <v>5800801.9266525768</v>
      </c>
      <c r="O225" s="955">
        <v>6000837.5956774</v>
      </c>
      <c r="P225" s="958">
        <v>0.78380460670876462</v>
      </c>
      <c r="Q225" s="958">
        <v>1.0248836267359509</v>
      </c>
      <c r="R225" s="958">
        <v>1.18670303949446</v>
      </c>
      <c r="S225" s="956">
        <v>0.65296111666289658</v>
      </c>
      <c r="T225" s="956">
        <v>0.65296111666289658</v>
      </c>
      <c r="U225" s="956">
        <v>0.65296111666289658</v>
      </c>
      <c r="V225" s="956">
        <v>1.9588833499886897</v>
      </c>
      <c r="W225" s="956">
        <v>1.2993926221591643</v>
      </c>
      <c r="X225" s="958">
        <v>0.9724219511401504</v>
      </c>
      <c r="Y225" s="956">
        <v>958249.94830225257</v>
      </c>
      <c r="Z225" s="956">
        <v>985426.07679589977</v>
      </c>
      <c r="AA225" s="956"/>
      <c r="AB225" s="1196">
        <v>0.92837212963110383</v>
      </c>
      <c r="AC225" s="1196">
        <v>0.94787556637516457</v>
      </c>
      <c r="AD225" s="1196">
        <v>0.95958669028326515</v>
      </c>
      <c r="AE225" s="1196">
        <v>0.93516417233090265</v>
      </c>
      <c r="AF225" s="957" t="s">
        <v>1099</v>
      </c>
      <c r="AG225" s="957" t="s">
        <v>909</v>
      </c>
      <c r="AH225" s="957"/>
    </row>
    <row r="226" spans="1:34" ht="18.75" customHeight="1">
      <c r="A226" s="950">
        <v>219</v>
      </c>
      <c r="B226" s="950" t="s">
        <v>758</v>
      </c>
      <c r="C226" s="950" t="s">
        <v>1156</v>
      </c>
      <c r="D226" s="950" t="s">
        <v>1169</v>
      </c>
      <c r="E226" s="950" t="s">
        <v>1170</v>
      </c>
      <c r="F226" s="951" t="s">
        <v>1171</v>
      </c>
      <c r="G226" s="951" t="s">
        <v>1123</v>
      </c>
      <c r="H226" s="951" t="s">
        <v>919</v>
      </c>
      <c r="I226" s="952" t="s">
        <v>1172</v>
      </c>
      <c r="J226" s="952" t="s">
        <v>1173</v>
      </c>
      <c r="K226" s="953" t="s">
        <v>1128</v>
      </c>
      <c r="L226" s="955" t="s">
        <v>768</v>
      </c>
      <c r="M226" s="955" t="s">
        <v>768</v>
      </c>
      <c r="N226" s="955" t="s">
        <v>768</v>
      </c>
      <c r="O226" s="955" t="s">
        <v>768</v>
      </c>
      <c r="P226" s="955" t="s">
        <v>768</v>
      </c>
      <c r="Q226" s="955" t="s">
        <v>768</v>
      </c>
      <c r="R226" s="955" t="s">
        <v>768</v>
      </c>
      <c r="S226" s="956" t="s">
        <v>768</v>
      </c>
      <c r="T226" s="956" t="s">
        <v>768</v>
      </c>
      <c r="U226" s="956" t="s">
        <v>768</v>
      </c>
      <c r="V226" s="956"/>
      <c r="W226" s="956"/>
      <c r="X226" s="954" t="s">
        <v>768</v>
      </c>
      <c r="Y226" s="956" t="s">
        <v>768</v>
      </c>
      <c r="Z226" s="956" t="s">
        <v>768</v>
      </c>
      <c r="AA226" s="956"/>
      <c r="AB226" s="956" t="s">
        <v>768</v>
      </c>
      <c r="AC226" s="956" t="s">
        <v>768</v>
      </c>
      <c r="AD226" s="956" t="s">
        <v>768</v>
      </c>
      <c r="AE226" s="956" t="s">
        <v>768</v>
      </c>
      <c r="AF226" s="957" t="s">
        <v>1174</v>
      </c>
      <c r="AG226" s="957" t="s">
        <v>1175</v>
      </c>
      <c r="AH226" s="957"/>
    </row>
    <row r="227" spans="1:34" ht="18.75" customHeight="1">
      <c r="A227" s="950">
        <v>220</v>
      </c>
      <c r="B227" s="950" t="s">
        <v>758</v>
      </c>
      <c r="C227" s="950" t="s">
        <v>1156</v>
      </c>
      <c r="D227" s="950" t="s">
        <v>1176</v>
      </c>
      <c r="E227" s="950" t="s">
        <v>1177</v>
      </c>
      <c r="F227" s="951" t="s">
        <v>892</v>
      </c>
      <c r="G227" s="951" t="s">
        <v>1178</v>
      </c>
      <c r="H227" s="951" t="s">
        <v>736</v>
      </c>
      <c r="I227" s="952" t="s">
        <v>1179</v>
      </c>
      <c r="J227" s="952" t="s">
        <v>1179</v>
      </c>
      <c r="K227" s="953" t="s">
        <v>1128</v>
      </c>
      <c r="L227" s="950">
        <v>2016</v>
      </c>
      <c r="M227" s="972">
        <v>1.4687100893997445E-2</v>
      </c>
      <c r="N227" s="955">
        <v>207</v>
      </c>
      <c r="O227" s="955">
        <v>14094</v>
      </c>
      <c r="P227" s="972">
        <v>1.4758340910680562E-2</v>
      </c>
      <c r="Q227" s="972">
        <v>1.4744933612858141E-2</v>
      </c>
      <c r="R227" s="972">
        <v>0.21392946205913788</v>
      </c>
      <c r="S227" s="956">
        <v>1.4186644883065102E-2</v>
      </c>
      <c r="T227" s="956">
        <v>1.4186644883065102E-2</v>
      </c>
      <c r="U227" s="956">
        <v>1.4186644883065102E-2</v>
      </c>
      <c r="V227" s="956">
        <v>4.2559934649195302E-2</v>
      </c>
      <c r="W227" s="956">
        <v>2.9318894769707064E-2</v>
      </c>
      <c r="X227" s="972">
        <v>4.164187983343248E-4</v>
      </c>
      <c r="Y227" s="956">
        <v>7</v>
      </c>
      <c r="Z227" s="956">
        <v>16810</v>
      </c>
      <c r="AA227" s="956"/>
      <c r="AB227" s="1197" t="s">
        <v>767</v>
      </c>
      <c r="AC227" s="1197" t="s">
        <v>767</v>
      </c>
      <c r="AD227" s="1197" t="s">
        <v>767</v>
      </c>
      <c r="AE227" s="1197" t="s">
        <v>767</v>
      </c>
      <c r="AF227" s="957" t="s">
        <v>1931</v>
      </c>
      <c r="AG227" s="957" t="s">
        <v>1086</v>
      </c>
      <c r="AH227" s="957" t="s">
        <v>1932</v>
      </c>
    </row>
    <row r="228" spans="1:34" ht="18.75" customHeight="1">
      <c r="A228" s="950">
        <v>221</v>
      </c>
      <c r="B228" s="950" t="s">
        <v>758</v>
      </c>
      <c r="C228" s="950" t="s">
        <v>1156</v>
      </c>
      <c r="D228" s="950" t="s">
        <v>1176</v>
      </c>
      <c r="E228" s="950" t="s">
        <v>1180</v>
      </c>
      <c r="F228" s="951" t="s">
        <v>917</v>
      </c>
      <c r="G228" s="951" t="s">
        <v>1181</v>
      </c>
      <c r="H228" s="951" t="s">
        <v>736</v>
      </c>
      <c r="I228" s="952" t="s">
        <v>1182</v>
      </c>
      <c r="J228" s="952" t="s">
        <v>1183</v>
      </c>
      <c r="K228" s="953" t="s">
        <v>1128</v>
      </c>
      <c r="L228" s="950">
        <v>2016</v>
      </c>
      <c r="M228" s="954">
        <v>25.492516880921073</v>
      </c>
      <c r="N228" s="955">
        <v>8324671987.869771</v>
      </c>
      <c r="O228" s="955">
        <v>326553554</v>
      </c>
      <c r="P228" s="954">
        <v>24.237238356781308</v>
      </c>
      <c r="Q228" s="954">
        <v>20.415816246080006</v>
      </c>
      <c r="R228" s="954">
        <v>44.01682570672628</v>
      </c>
      <c r="S228" s="956">
        <v>51924.088203341635</v>
      </c>
      <c r="T228" s="956">
        <v>51924.088203341635</v>
      </c>
      <c r="U228" s="956">
        <v>51924.088203341635</v>
      </c>
      <c r="V228" s="956">
        <v>155772.2646100249</v>
      </c>
      <c r="W228" s="956">
        <v>107309.15523684045</v>
      </c>
      <c r="X228" s="954">
        <v>42.078878154197973</v>
      </c>
      <c r="Y228" s="956">
        <v>16244906898.737312</v>
      </c>
      <c r="Z228" s="956">
        <v>386058460</v>
      </c>
      <c r="AA228" s="956"/>
      <c r="AB228" s="956">
        <v>42.078878154197973</v>
      </c>
      <c r="AC228" s="956">
        <v>42.078878154197973</v>
      </c>
      <c r="AD228" s="956">
        <v>42.078878154197973</v>
      </c>
      <c r="AE228" s="956">
        <v>42.078878154197973</v>
      </c>
      <c r="AF228" s="957" t="s">
        <v>1933</v>
      </c>
      <c r="AG228" s="957"/>
      <c r="AH228" s="957"/>
    </row>
    <row r="229" spans="1:34" ht="18.75" customHeight="1">
      <c r="A229" s="950">
        <v>222</v>
      </c>
      <c r="B229" s="950" t="s">
        <v>758</v>
      </c>
      <c r="C229" s="950" t="s">
        <v>1156</v>
      </c>
      <c r="D229" s="950" t="s">
        <v>1184</v>
      </c>
      <c r="E229" s="950" t="s">
        <v>1185</v>
      </c>
      <c r="F229" s="951" t="s">
        <v>892</v>
      </c>
      <c r="G229" s="951" t="s">
        <v>1186</v>
      </c>
      <c r="H229" s="951" t="s">
        <v>919</v>
      </c>
      <c r="I229" s="952" t="s">
        <v>1187</v>
      </c>
      <c r="J229" s="952" t="s">
        <v>1187</v>
      </c>
      <c r="K229" s="953" t="s">
        <v>1128</v>
      </c>
      <c r="L229" s="950">
        <v>2016</v>
      </c>
      <c r="M229" s="995">
        <v>0.02</v>
      </c>
      <c r="N229" s="955">
        <v>6978197</v>
      </c>
      <c r="O229" s="955">
        <v>323682804</v>
      </c>
      <c r="P229" s="955" t="s">
        <v>768</v>
      </c>
      <c r="Q229" s="972">
        <v>6.1315466311120261E-2</v>
      </c>
      <c r="R229" s="972">
        <v>0.21392946205913788</v>
      </c>
      <c r="S229" s="956" t="s">
        <v>922</v>
      </c>
      <c r="T229" s="956" t="s">
        <v>922</v>
      </c>
      <c r="U229" s="956" t="s">
        <v>922</v>
      </c>
      <c r="V229" s="956"/>
      <c r="W229" s="956"/>
      <c r="X229" s="972">
        <v>4.164187983343248E-4</v>
      </c>
      <c r="Y229" s="956">
        <v>160762</v>
      </c>
      <c r="Z229" s="956">
        <v>386058460</v>
      </c>
      <c r="AA229" s="956"/>
      <c r="AB229" s="1197" t="s">
        <v>767</v>
      </c>
      <c r="AC229" s="1197" t="s">
        <v>767</v>
      </c>
      <c r="AD229" s="1197" t="s">
        <v>767</v>
      </c>
      <c r="AE229" s="1197" t="s">
        <v>767</v>
      </c>
      <c r="AF229" s="957" t="s">
        <v>1188</v>
      </c>
      <c r="AG229" s="957" t="s">
        <v>1086</v>
      </c>
      <c r="AH229" s="957"/>
    </row>
    <row r="230" spans="1:34" ht="18.75" customHeight="1">
      <c r="A230" s="950">
        <v>223</v>
      </c>
      <c r="B230" s="950" t="s">
        <v>758</v>
      </c>
      <c r="C230" s="950" t="s">
        <v>1189</v>
      </c>
      <c r="D230" s="950" t="s">
        <v>1190</v>
      </c>
      <c r="E230" s="950" t="s">
        <v>772</v>
      </c>
      <c r="F230" s="951" t="s">
        <v>481</v>
      </c>
      <c r="G230" s="951" t="s">
        <v>774</v>
      </c>
      <c r="H230" s="951" t="s">
        <v>736</v>
      </c>
      <c r="I230" s="952" t="s">
        <v>1191</v>
      </c>
      <c r="J230" s="952" t="s">
        <v>773</v>
      </c>
      <c r="K230" s="953" t="s">
        <v>1192</v>
      </c>
      <c r="L230" s="950">
        <v>2016</v>
      </c>
      <c r="M230" s="954">
        <v>646.382896032644</v>
      </c>
      <c r="N230" s="955" t="s">
        <v>767</v>
      </c>
      <c r="O230" s="955" t="s">
        <v>767</v>
      </c>
      <c r="P230" s="954">
        <v>47.503317920000001</v>
      </c>
      <c r="Q230" s="954">
        <v>302.2910458942402</v>
      </c>
      <c r="R230" s="954">
        <v>248.094280785423</v>
      </c>
      <c r="S230" s="956">
        <v>676.02408997536736</v>
      </c>
      <c r="T230" s="956">
        <v>676.02408997536736</v>
      </c>
      <c r="U230" s="956">
        <v>676.02408997536736</v>
      </c>
      <c r="V230" s="956">
        <v>2028.0722699261021</v>
      </c>
      <c r="W230" s="956">
        <v>1413.7852146493628</v>
      </c>
      <c r="X230" s="954">
        <v>1372.1801163610985</v>
      </c>
      <c r="Y230" s="956" t="s">
        <v>768</v>
      </c>
      <c r="Z230" s="956" t="s">
        <v>768</v>
      </c>
      <c r="AA230" s="956"/>
      <c r="AB230" s="956">
        <v>3878.4733248055977</v>
      </c>
      <c r="AC230" s="956">
        <v>2236.5430383347125</v>
      </c>
      <c r="AD230" s="956">
        <v>1896.5390873606559</v>
      </c>
      <c r="AE230" s="956">
        <v>1718.6357524322425</v>
      </c>
      <c r="AF230" s="957" t="s">
        <v>1034</v>
      </c>
      <c r="AG230" s="957" t="s">
        <v>1035</v>
      </c>
      <c r="AH230" s="957"/>
    </row>
    <row r="231" spans="1:34" ht="18.75" customHeight="1">
      <c r="A231" s="950">
        <v>224</v>
      </c>
      <c r="B231" s="950" t="s">
        <v>758</v>
      </c>
      <c r="C231" s="950" t="s">
        <v>1189</v>
      </c>
      <c r="D231" s="950" t="s">
        <v>1190</v>
      </c>
      <c r="E231" s="950" t="s">
        <v>772</v>
      </c>
      <c r="F231" s="951" t="s">
        <v>481</v>
      </c>
      <c r="G231" s="951" t="s">
        <v>774</v>
      </c>
      <c r="H231" s="951" t="s">
        <v>736</v>
      </c>
      <c r="I231" s="952" t="s">
        <v>1191</v>
      </c>
      <c r="J231" s="952" t="s">
        <v>778</v>
      </c>
      <c r="K231" s="953" t="s">
        <v>1192</v>
      </c>
      <c r="L231" s="950">
        <v>2016</v>
      </c>
      <c r="M231" s="954">
        <v>420.14889831378099</v>
      </c>
      <c r="N231" s="955" t="s">
        <v>767</v>
      </c>
      <c r="O231" s="955" t="s">
        <v>767</v>
      </c>
      <c r="P231" s="954">
        <v>35.609316123607819</v>
      </c>
      <c r="Q231" s="954">
        <v>212.64288722449444</v>
      </c>
      <c r="R231" s="954">
        <v>175.97140330581982</v>
      </c>
      <c r="S231" s="956">
        <v>406.57401239875924</v>
      </c>
      <c r="T231" s="956">
        <v>406.57401239875924</v>
      </c>
      <c r="U231" s="956">
        <v>406.57401239875924</v>
      </c>
      <c r="V231" s="956">
        <v>1219.7220371962776</v>
      </c>
      <c r="W231" s="956">
        <v>852.2893368082913</v>
      </c>
      <c r="X231" s="954">
        <v>987.68045846797577</v>
      </c>
      <c r="Y231" s="956" t="s">
        <v>768</v>
      </c>
      <c r="Z231" s="956" t="s">
        <v>768</v>
      </c>
      <c r="AA231" s="956"/>
      <c r="AB231" s="956">
        <v>2257.3302574027989</v>
      </c>
      <c r="AC231" s="956">
        <v>1267.176777167356</v>
      </c>
      <c r="AD231" s="956">
        <v>1078.5858082803281</v>
      </c>
      <c r="AE231" s="956">
        <v>980.98540621612142</v>
      </c>
      <c r="AF231" s="957" t="s">
        <v>1034</v>
      </c>
      <c r="AG231" s="957" t="s">
        <v>1035</v>
      </c>
      <c r="AH231" s="957"/>
    </row>
    <row r="232" spans="1:34" ht="18.75" customHeight="1">
      <c r="A232" s="950">
        <v>225</v>
      </c>
      <c r="B232" s="950" t="s">
        <v>758</v>
      </c>
      <c r="C232" s="950" t="s">
        <v>1189</v>
      </c>
      <c r="D232" s="950" t="s">
        <v>1190</v>
      </c>
      <c r="E232" s="950" t="s">
        <v>772</v>
      </c>
      <c r="F232" s="951" t="s">
        <v>480</v>
      </c>
      <c r="G232" s="951" t="s">
        <v>774</v>
      </c>
      <c r="H232" s="951" t="s">
        <v>736</v>
      </c>
      <c r="I232" s="952" t="s">
        <v>1191</v>
      </c>
      <c r="J232" s="952" t="s">
        <v>779</v>
      </c>
      <c r="K232" s="953" t="s">
        <v>1192</v>
      </c>
      <c r="L232" s="950">
        <v>2016</v>
      </c>
      <c r="M232" s="954">
        <v>3264127.5240094699</v>
      </c>
      <c r="N232" s="955" t="s">
        <v>767</v>
      </c>
      <c r="O232" s="955" t="s">
        <v>767</v>
      </c>
      <c r="P232" s="954">
        <v>291761.2069689713</v>
      </c>
      <c r="Q232" s="954">
        <v>2474643.6614470836</v>
      </c>
      <c r="R232" s="954">
        <v>3813183.5491236742</v>
      </c>
      <c r="S232" s="956">
        <v>3443987.4168884717</v>
      </c>
      <c r="T232" s="956">
        <v>3443987.4168884717</v>
      </c>
      <c r="U232" s="956">
        <v>3443987.4168884717</v>
      </c>
      <c r="V232" s="956">
        <v>10331962.250665415</v>
      </c>
      <c r="W232" s="956">
        <v>7117532.4043307127</v>
      </c>
      <c r="X232" s="954">
        <v>9817484.3249429446</v>
      </c>
      <c r="Y232" s="956" t="s">
        <v>768</v>
      </c>
      <c r="Z232" s="956" t="s">
        <v>768</v>
      </c>
      <c r="AA232" s="956"/>
      <c r="AB232" s="956">
        <v>22195823.690696865</v>
      </c>
      <c r="AC232" s="956">
        <v>20175159.237857323</v>
      </c>
      <c r="AD232" s="956">
        <v>18290479.708385687</v>
      </c>
      <c r="AE232" s="956">
        <v>15519242.820021885</v>
      </c>
      <c r="AF232" s="957" t="s">
        <v>1034</v>
      </c>
      <c r="AG232" s="957" t="s">
        <v>1035</v>
      </c>
      <c r="AH232" s="957"/>
    </row>
    <row r="233" spans="1:34" ht="18.75" customHeight="1">
      <c r="A233" s="950">
        <v>226</v>
      </c>
      <c r="B233" s="950" t="s">
        <v>758</v>
      </c>
      <c r="C233" s="950" t="s">
        <v>1189</v>
      </c>
      <c r="D233" s="950" t="s">
        <v>1190</v>
      </c>
      <c r="E233" s="950" t="s">
        <v>772</v>
      </c>
      <c r="F233" s="951" t="s">
        <v>480</v>
      </c>
      <c r="G233" s="951" t="s">
        <v>774</v>
      </c>
      <c r="H233" s="951" t="s">
        <v>736</v>
      </c>
      <c r="I233" s="952" t="s">
        <v>1191</v>
      </c>
      <c r="J233" s="952" t="s">
        <v>780</v>
      </c>
      <c r="K233" s="953" t="s">
        <v>1192</v>
      </c>
      <c r="L233" s="950">
        <v>2016</v>
      </c>
      <c r="M233" s="954">
        <v>2121682.97086098</v>
      </c>
      <c r="N233" s="955" t="s">
        <v>767</v>
      </c>
      <c r="O233" s="955" t="s">
        <v>767</v>
      </c>
      <c r="P233" s="954">
        <v>209409.92369477506</v>
      </c>
      <c r="Q233" s="954">
        <v>1679031.8749347455</v>
      </c>
      <c r="R233" s="954">
        <v>3619901.8057929631</v>
      </c>
      <c r="S233" s="956">
        <v>2067666.9880479064</v>
      </c>
      <c r="T233" s="956">
        <v>2067666.9880479064</v>
      </c>
      <c r="U233" s="956">
        <v>2067666.9880479064</v>
      </c>
      <c r="V233" s="956">
        <v>6203000.9641437195</v>
      </c>
      <c r="W233" s="956">
        <v>4275788.9566113846</v>
      </c>
      <c r="X233" s="954">
        <v>7125084.8235437535</v>
      </c>
      <c r="Y233" s="956" t="s">
        <v>768</v>
      </c>
      <c r="Z233" s="956" t="s">
        <v>768</v>
      </c>
      <c r="AA233" s="956"/>
      <c r="AB233" s="956">
        <v>12905084.844348436</v>
      </c>
      <c r="AC233" s="956">
        <v>11682954.254028663</v>
      </c>
      <c r="AD233" s="956">
        <v>10657916.200692849</v>
      </c>
      <c r="AE233" s="956">
        <v>9070182.4539920446</v>
      </c>
      <c r="AF233" s="957" t="s">
        <v>1034</v>
      </c>
      <c r="AG233" s="957" t="s">
        <v>1035</v>
      </c>
      <c r="AH233" s="957"/>
    </row>
    <row r="234" spans="1:34" ht="18.75" customHeight="1">
      <c r="A234" s="950">
        <v>227</v>
      </c>
      <c r="B234" s="950" t="s">
        <v>758</v>
      </c>
      <c r="C234" s="950" t="s">
        <v>1189</v>
      </c>
      <c r="D234" s="950" t="s">
        <v>1190</v>
      </c>
      <c r="E234" s="950" t="s">
        <v>772</v>
      </c>
      <c r="F234" s="951" t="s">
        <v>1036</v>
      </c>
      <c r="G234" s="951" t="s">
        <v>774</v>
      </c>
      <c r="H234" s="951" t="s">
        <v>736</v>
      </c>
      <c r="I234" s="952" t="s">
        <v>1191</v>
      </c>
      <c r="J234" s="952" t="s">
        <v>781</v>
      </c>
      <c r="K234" s="953" t="s">
        <v>1192</v>
      </c>
      <c r="L234" s="950">
        <v>2016</v>
      </c>
      <c r="M234" s="954">
        <v>48436.624184992601</v>
      </c>
      <c r="N234" s="955" t="s">
        <v>767</v>
      </c>
      <c r="O234" s="955" t="s">
        <v>767</v>
      </c>
      <c r="P234" s="954">
        <v>-1941.6546065559999</v>
      </c>
      <c r="Q234" s="954">
        <v>-4152.9136129688195</v>
      </c>
      <c r="R234" s="954">
        <v>20164.972400358296</v>
      </c>
      <c r="S234" s="956">
        <v>52361.373370805348</v>
      </c>
      <c r="T234" s="956">
        <v>52361.373370805348</v>
      </c>
      <c r="U234" s="956">
        <v>52361.373370805348</v>
      </c>
      <c r="V234" s="956">
        <v>157084.12011241604</v>
      </c>
      <c r="W234" s="956">
        <v>113213.99106190448</v>
      </c>
      <c r="X234" s="954">
        <v>292276.78967055894</v>
      </c>
      <c r="Y234" s="956" t="s">
        <v>768</v>
      </c>
      <c r="Z234" s="956" t="s">
        <v>768</v>
      </c>
      <c r="AA234" s="956"/>
      <c r="AB234" s="956">
        <v>599091.03729743022</v>
      </c>
      <c r="AC234" s="956">
        <v>694620.38598651194</v>
      </c>
      <c r="AD234" s="956">
        <v>630947.23881234415</v>
      </c>
      <c r="AE234" s="956">
        <v>578686.8654429703</v>
      </c>
      <c r="AF234" s="957" t="s">
        <v>1034</v>
      </c>
      <c r="AG234" s="957" t="s">
        <v>1035</v>
      </c>
      <c r="AH234" s="957"/>
    </row>
    <row r="235" spans="1:34" ht="18.75" customHeight="1">
      <c r="A235" s="950">
        <v>228</v>
      </c>
      <c r="B235" s="950" t="s">
        <v>758</v>
      </c>
      <c r="C235" s="950" t="s">
        <v>1189</v>
      </c>
      <c r="D235" s="950" t="s">
        <v>1190</v>
      </c>
      <c r="E235" s="950" t="s">
        <v>772</v>
      </c>
      <c r="F235" s="951" t="s">
        <v>1036</v>
      </c>
      <c r="G235" s="951" t="s">
        <v>774</v>
      </c>
      <c r="H235" s="951" t="s">
        <v>736</v>
      </c>
      <c r="I235" s="952" t="s">
        <v>1191</v>
      </c>
      <c r="J235" s="952" t="s">
        <v>782</v>
      </c>
      <c r="K235" s="953" t="s">
        <v>1192</v>
      </c>
      <c r="L235" s="950">
        <v>2016</v>
      </c>
      <c r="M235" s="954">
        <v>31483.806911152398</v>
      </c>
      <c r="N235" s="955" t="s">
        <v>767</v>
      </c>
      <c r="O235" s="955" t="s">
        <v>767</v>
      </c>
      <c r="P235" s="954">
        <v>-1456.1893425801695</v>
      </c>
      <c r="Q235" s="954">
        <v>-3327.7555219824312</v>
      </c>
      <c r="R235" s="954">
        <v>24234.285731187785</v>
      </c>
      <c r="S235" s="956">
        <v>30819.674920961261</v>
      </c>
      <c r="T235" s="956">
        <v>30819.674920961261</v>
      </c>
      <c r="U235" s="956">
        <v>30819.674920961261</v>
      </c>
      <c r="V235" s="956">
        <v>92459.024762883782</v>
      </c>
      <c r="W235" s="956">
        <v>65370.661852309859</v>
      </c>
      <c r="X235" s="954">
        <v>210107.61719250251</v>
      </c>
      <c r="Y235" s="956" t="s">
        <v>768</v>
      </c>
      <c r="Z235" s="956" t="s">
        <v>768</v>
      </c>
      <c r="AA235" s="956"/>
      <c r="AB235" s="956">
        <v>333051.44783971499</v>
      </c>
      <c r="AC235" s="956">
        <v>382709.49923325615</v>
      </c>
      <c r="AD235" s="956">
        <v>346070.77025617211</v>
      </c>
      <c r="AE235" s="956">
        <v>312068.80367218523</v>
      </c>
      <c r="AF235" s="957" t="s">
        <v>1034</v>
      </c>
      <c r="AG235" s="957" t="s">
        <v>1035</v>
      </c>
      <c r="AH235" s="957"/>
    </row>
    <row r="236" spans="1:34" ht="18.75" customHeight="1">
      <c r="A236" s="950">
        <v>229</v>
      </c>
      <c r="B236" s="950" t="s">
        <v>758</v>
      </c>
      <c r="C236" s="950" t="s">
        <v>1189</v>
      </c>
      <c r="D236" s="950" t="s">
        <v>1190</v>
      </c>
      <c r="E236" s="950" t="s">
        <v>772</v>
      </c>
      <c r="F236" s="951" t="s">
        <v>481</v>
      </c>
      <c r="G236" s="951" t="s">
        <v>774</v>
      </c>
      <c r="H236" s="951" t="s">
        <v>736</v>
      </c>
      <c r="I236" s="952" t="s">
        <v>1191</v>
      </c>
      <c r="J236" s="952" t="s">
        <v>783</v>
      </c>
      <c r="K236" s="953" t="s">
        <v>1192</v>
      </c>
      <c r="L236" s="950">
        <v>2016</v>
      </c>
      <c r="M236" s="954">
        <v>7727.1798534766604</v>
      </c>
      <c r="N236" s="955" t="s">
        <v>767</v>
      </c>
      <c r="O236" s="955" t="s">
        <v>767</v>
      </c>
      <c r="P236" s="954">
        <v>489.68608959999995</v>
      </c>
      <c r="Q236" s="954">
        <v>1878.559677919385</v>
      </c>
      <c r="R236" s="954">
        <v>1677.5531917804171</v>
      </c>
      <c r="S236" s="956">
        <v>8081.5310417933315</v>
      </c>
      <c r="T236" s="956">
        <v>8081.5310417933315</v>
      </c>
      <c r="U236" s="956">
        <v>8081.5310417933315</v>
      </c>
      <c r="V236" s="956">
        <v>24244.593125379994</v>
      </c>
      <c r="W236" s="956">
        <v>16901.097561528604</v>
      </c>
      <c r="X236" s="954">
        <v>8754.3145610059328</v>
      </c>
      <c r="Y236" s="956" t="s">
        <v>768</v>
      </c>
      <c r="Z236" s="956" t="s">
        <v>768</v>
      </c>
      <c r="AA236" s="956"/>
      <c r="AB236" s="956">
        <v>42387.930775223169</v>
      </c>
      <c r="AC236" s="956">
        <v>24705.280962152243</v>
      </c>
      <c r="AD236" s="956">
        <v>20605.618908234865</v>
      </c>
      <c r="AE236" s="956">
        <v>18522.812836596702</v>
      </c>
      <c r="AF236" s="957" t="s">
        <v>1034</v>
      </c>
      <c r="AG236" s="957" t="s">
        <v>1035</v>
      </c>
      <c r="AH236" s="957"/>
    </row>
    <row r="237" spans="1:34" ht="18.75" customHeight="1">
      <c r="A237" s="950">
        <v>230</v>
      </c>
      <c r="B237" s="950" t="s">
        <v>758</v>
      </c>
      <c r="C237" s="950" t="s">
        <v>1189</v>
      </c>
      <c r="D237" s="950" t="s">
        <v>1190</v>
      </c>
      <c r="E237" s="950" t="s">
        <v>772</v>
      </c>
      <c r="F237" s="951" t="s">
        <v>481</v>
      </c>
      <c r="G237" s="951" t="s">
        <v>774</v>
      </c>
      <c r="H237" s="951" t="s">
        <v>736</v>
      </c>
      <c r="I237" s="952" t="s">
        <v>1191</v>
      </c>
      <c r="J237" s="952" t="s">
        <v>785</v>
      </c>
      <c r="K237" s="953" t="s">
        <v>1192</v>
      </c>
      <c r="L237" s="950">
        <v>2016</v>
      </c>
      <c r="M237" s="954">
        <v>5022.6670947473503</v>
      </c>
      <c r="N237" s="955" t="s">
        <v>767</v>
      </c>
      <c r="O237" s="955" t="s">
        <v>767</v>
      </c>
      <c r="P237" s="954">
        <v>367.17370279982521</v>
      </c>
      <c r="Q237" s="954">
        <v>1341.5709739246363</v>
      </c>
      <c r="R237" s="954">
        <v>1216.4466901061928</v>
      </c>
      <c r="S237" s="956">
        <v>4860.3896676326531</v>
      </c>
      <c r="T237" s="956">
        <v>4860.3896676326531</v>
      </c>
      <c r="U237" s="956">
        <v>4860.3896676326531</v>
      </c>
      <c r="V237" s="956">
        <v>14581.169002897959</v>
      </c>
      <c r="W237" s="956">
        <v>10188.694210966119</v>
      </c>
      <c r="X237" s="954">
        <v>5805.9411367620278</v>
      </c>
      <c r="Y237" s="956" t="s">
        <v>768</v>
      </c>
      <c r="Z237" s="956" t="s">
        <v>768</v>
      </c>
      <c r="AA237" s="956"/>
      <c r="AB237" s="956">
        <v>24376.74703162568</v>
      </c>
      <c r="AC237" s="956">
        <v>13816.443223778493</v>
      </c>
      <c r="AD237" s="956">
        <v>11586.281771938673</v>
      </c>
      <c r="AE237" s="956">
        <v>10462.46996955</v>
      </c>
      <c r="AF237" s="957" t="s">
        <v>1034</v>
      </c>
      <c r="AG237" s="957" t="s">
        <v>1035</v>
      </c>
      <c r="AH237" s="957"/>
    </row>
    <row r="238" spans="1:34" ht="18.75" customHeight="1">
      <c r="A238" s="950">
        <v>231</v>
      </c>
      <c r="B238" s="950" t="s">
        <v>758</v>
      </c>
      <c r="C238" s="950" t="s">
        <v>1189</v>
      </c>
      <c r="D238" s="950" t="s">
        <v>1190</v>
      </c>
      <c r="E238" s="950" t="s">
        <v>772</v>
      </c>
      <c r="F238" s="951" t="s">
        <v>480</v>
      </c>
      <c r="G238" s="951" t="s">
        <v>774</v>
      </c>
      <c r="H238" s="951" t="s">
        <v>736</v>
      </c>
      <c r="I238" s="952" t="s">
        <v>1191</v>
      </c>
      <c r="J238" s="952" t="s">
        <v>786</v>
      </c>
      <c r="K238" s="953" t="s">
        <v>1192</v>
      </c>
      <c r="L238" s="950">
        <v>2016</v>
      </c>
      <c r="M238" s="954">
        <v>39626177.006536797</v>
      </c>
      <c r="N238" s="955" t="s">
        <v>767</v>
      </c>
      <c r="O238" s="955" t="s">
        <v>767</v>
      </c>
      <c r="P238" s="954">
        <v>3179336.26369166</v>
      </c>
      <c r="Q238" s="954">
        <v>19950472.589892048</v>
      </c>
      <c r="R238" s="954">
        <v>10966376.625013541</v>
      </c>
      <c r="S238" s="956">
        <v>41799714.521067731</v>
      </c>
      <c r="T238" s="956">
        <v>41799714.521067731</v>
      </c>
      <c r="U238" s="956">
        <v>41799714.521067731</v>
      </c>
      <c r="V238" s="956">
        <v>125399143.56320319</v>
      </c>
      <c r="W238" s="956">
        <v>86385571.891625479</v>
      </c>
      <c r="X238" s="954">
        <v>65312681.870597742</v>
      </c>
      <c r="Y238" s="956" t="s">
        <v>768</v>
      </c>
      <c r="Z238" s="956" t="s">
        <v>768</v>
      </c>
      <c r="AA238" s="956"/>
      <c r="AB238" s="956">
        <v>242578705.41045296</v>
      </c>
      <c r="AC238" s="956">
        <v>222858656.8128598</v>
      </c>
      <c r="AD238" s="956">
        <v>198723378.30078557</v>
      </c>
      <c r="AE238" s="956">
        <v>167260590.10127321</v>
      </c>
      <c r="AF238" s="957" t="s">
        <v>1034</v>
      </c>
      <c r="AG238" s="957" t="s">
        <v>1035</v>
      </c>
      <c r="AH238" s="957"/>
    </row>
    <row r="239" spans="1:34" ht="18.75" customHeight="1">
      <c r="A239" s="950">
        <v>232</v>
      </c>
      <c r="B239" s="950" t="s">
        <v>758</v>
      </c>
      <c r="C239" s="950" t="s">
        <v>1189</v>
      </c>
      <c r="D239" s="950" t="s">
        <v>1190</v>
      </c>
      <c r="E239" s="950" t="s">
        <v>772</v>
      </c>
      <c r="F239" s="951" t="s">
        <v>480</v>
      </c>
      <c r="G239" s="951" t="s">
        <v>774</v>
      </c>
      <c r="H239" s="951" t="s">
        <v>736</v>
      </c>
      <c r="I239" s="952" t="s">
        <v>1191</v>
      </c>
      <c r="J239" s="952" t="s">
        <v>787</v>
      </c>
      <c r="K239" s="953" t="s">
        <v>1192</v>
      </c>
      <c r="L239" s="950">
        <v>2016</v>
      </c>
      <c r="M239" s="954">
        <v>25757016.028534401</v>
      </c>
      <c r="N239" s="955" t="s">
        <v>767</v>
      </c>
      <c r="O239" s="955" t="s">
        <v>767</v>
      </c>
      <c r="P239" s="954">
        <v>2271941.1560426923</v>
      </c>
      <c r="Q239" s="954">
        <v>13511816.746513564</v>
      </c>
      <c r="R239" s="954">
        <v>8743089.0239656307</v>
      </c>
      <c r="S239" s="956">
        <v>25095297.793835469</v>
      </c>
      <c r="T239" s="956">
        <v>25095297.793835469</v>
      </c>
      <c r="U239" s="956">
        <v>25095297.793835469</v>
      </c>
      <c r="V239" s="956">
        <v>75285893.381506413</v>
      </c>
      <c r="W239" s="956">
        <v>51895299.286593646</v>
      </c>
      <c r="X239" s="954">
        <v>43343327.729591675</v>
      </c>
      <c r="Y239" s="956" t="s">
        <v>768</v>
      </c>
      <c r="Z239" s="956" t="s">
        <v>768</v>
      </c>
      <c r="AA239" s="956"/>
      <c r="AB239" s="956">
        <v>139361082.69522646</v>
      </c>
      <c r="AC239" s="956">
        <v>127383074.75742993</v>
      </c>
      <c r="AD239" s="956">
        <v>114488452.61539276</v>
      </c>
      <c r="AE239" s="956">
        <v>96735905.490447626</v>
      </c>
      <c r="AF239" s="957" t="s">
        <v>1034</v>
      </c>
      <c r="AG239" s="957" t="s">
        <v>1035</v>
      </c>
      <c r="AH239" s="957"/>
    </row>
    <row r="240" spans="1:34" ht="18.75" customHeight="1">
      <c r="A240" s="950">
        <v>233</v>
      </c>
      <c r="B240" s="950" t="s">
        <v>758</v>
      </c>
      <c r="C240" s="950" t="s">
        <v>1189</v>
      </c>
      <c r="D240" s="950" t="s">
        <v>1190</v>
      </c>
      <c r="E240" s="950" t="s">
        <v>772</v>
      </c>
      <c r="F240" s="951" t="s">
        <v>1036</v>
      </c>
      <c r="G240" s="951" t="s">
        <v>774</v>
      </c>
      <c r="H240" s="951" t="s">
        <v>736</v>
      </c>
      <c r="I240" s="952" t="s">
        <v>1191</v>
      </c>
      <c r="J240" s="952" t="s">
        <v>788</v>
      </c>
      <c r="K240" s="953" t="s">
        <v>1192</v>
      </c>
      <c r="L240" s="950">
        <v>2016</v>
      </c>
      <c r="M240" s="954">
        <v>479625.92932918598</v>
      </c>
      <c r="N240" s="955" t="s">
        <v>767</v>
      </c>
      <c r="O240" s="955" t="s">
        <v>767</v>
      </c>
      <c r="P240" s="954">
        <v>-20172.72153278</v>
      </c>
      <c r="Q240" s="954">
        <v>-20162.196607501144</v>
      </c>
      <c r="R240" s="954">
        <v>-24820.18808390445</v>
      </c>
      <c r="S240" s="956">
        <v>518483.77764732618</v>
      </c>
      <c r="T240" s="956">
        <v>518483.77764732618</v>
      </c>
      <c r="U240" s="956">
        <v>518483.77764732618</v>
      </c>
      <c r="V240" s="956">
        <v>1555451.3329419785</v>
      </c>
      <c r="W240" s="956">
        <v>1121048.0930783886</v>
      </c>
      <c r="X240" s="954">
        <v>1856513.035534106</v>
      </c>
      <c r="Y240" s="956" t="s">
        <v>768</v>
      </c>
      <c r="Z240" s="956" t="s">
        <v>768</v>
      </c>
      <c r="AA240" s="956"/>
      <c r="AB240" s="956">
        <v>7311069.099911456</v>
      </c>
      <c r="AC240" s="956">
        <v>8649340.477797674</v>
      </c>
      <c r="AD240" s="956">
        <v>7934351.039685159</v>
      </c>
      <c r="AE240" s="956">
        <v>7544034.4341095602</v>
      </c>
      <c r="AF240" s="957" t="s">
        <v>1034</v>
      </c>
      <c r="AG240" s="957" t="s">
        <v>1035</v>
      </c>
      <c r="AH240" s="957"/>
    </row>
    <row r="241" spans="1:35" ht="18.75" customHeight="1">
      <c r="A241" s="950">
        <v>234</v>
      </c>
      <c r="B241" s="950" t="s">
        <v>758</v>
      </c>
      <c r="C241" s="950" t="s">
        <v>1189</v>
      </c>
      <c r="D241" s="950" t="s">
        <v>1190</v>
      </c>
      <c r="E241" s="950" t="s">
        <v>772</v>
      </c>
      <c r="F241" s="951" t="s">
        <v>1036</v>
      </c>
      <c r="G241" s="951" t="s">
        <v>774</v>
      </c>
      <c r="H241" s="951" t="s">
        <v>736</v>
      </c>
      <c r="I241" s="952" t="s">
        <v>1191</v>
      </c>
      <c r="J241" s="952" t="s">
        <v>789</v>
      </c>
      <c r="K241" s="953" t="s">
        <v>1192</v>
      </c>
      <c r="L241" s="950">
        <v>2016</v>
      </c>
      <c r="M241" s="954">
        <v>311756.86585649301</v>
      </c>
      <c r="N241" s="955" t="s">
        <v>767</v>
      </c>
      <c r="O241" s="955" t="s">
        <v>767</v>
      </c>
      <c r="P241" s="954">
        <v>-15129.282970951517</v>
      </c>
      <c r="Q241" s="954">
        <v>-17678.491556422654</v>
      </c>
      <c r="R241" s="954">
        <v>-8735.7087914481344</v>
      </c>
      <c r="S241" s="956">
        <v>305177.27955149597</v>
      </c>
      <c r="T241" s="956">
        <v>305177.27955149597</v>
      </c>
      <c r="U241" s="956">
        <v>305177.27955149597</v>
      </c>
      <c r="V241" s="956">
        <v>915531.83865448786</v>
      </c>
      <c r="W241" s="956">
        <v>647302.1145657968</v>
      </c>
      <c r="X241" s="954">
        <v>1225721.3908956638</v>
      </c>
      <c r="Y241" s="956" t="s">
        <v>768</v>
      </c>
      <c r="Z241" s="956" t="s">
        <v>768</v>
      </c>
      <c r="AA241" s="956"/>
      <c r="AB241" s="956">
        <v>3990593.8418657263</v>
      </c>
      <c r="AC241" s="956">
        <v>4678663.3012988418</v>
      </c>
      <c r="AD241" s="956">
        <v>4273147.0283425795</v>
      </c>
      <c r="AE241" s="956">
        <v>3999270.9265617775</v>
      </c>
      <c r="AF241" s="957" t="s">
        <v>1034</v>
      </c>
      <c r="AG241" s="957" t="s">
        <v>1035</v>
      </c>
      <c r="AH241" s="957"/>
    </row>
    <row r="242" spans="1:35" ht="18.75" customHeight="1">
      <c r="A242" s="950">
        <v>235</v>
      </c>
      <c r="B242" s="950" t="s">
        <v>758</v>
      </c>
      <c r="C242" s="950" t="s">
        <v>1189</v>
      </c>
      <c r="D242" s="950" t="s">
        <v>1194</v>
      </c>
      <c r="E242" s="950" t="s">
        <v>761</v>
      </c>
      <c r="F242" s="951" t="s">
        <v>762</v>
      </c>
      <c r="G242" s="951" t="s">
        <v>853</v>
      </c>
      <c r="H242" s="951" t="s">
        <v>736</v>
      </c>
      <c r="I242" s="952" t="s">
        <v>764</v>
      </c>
      <c r="J242" s="952" t="s">
        <v>765</v>
      </c>
      <c r="K242" s="953" t="s">
        <v>1192</v>
      </c>
      <c r="L242" s="950">
        <v>2016</v>
      </c>
      <c r="M242" s="954">
        <v>1666.8940370278206</v>
      </c>
      <c r="N242" s="955" t="s">
        <v>767</v>
      </c>
      <c r="O242" s="955" t="s">
        <v>767</v>
      </c>
      <c r="P242" s="954">
        <v>140.33501253653108</v>
      </c>
      <c r="Q242" s="954">
        <v>1169.438431312358</v>
      </c>
      <c r="R242" s="954">
        <v>2687.7122910709199</v>
      </c>
      <c r="S242" s="956">
        <v>6151.0053413656969</v>
      </c>
      <c r="T242" s="956">
        <v>1046.2355046550006</v>
      </c>
      <c r="U242" s="956">
        <v>1046.2355046550006</v>
      </c>
      <c r="V242" s="956">
        <v>3138.7065139650017</v>
      </c>
      <c r="W242" s="956">
        <v>2162.2074083159782</v>
      </c>
      <c r="X242" s="954">
        <v>6151</v>
      </c>
      <c r="Y242" s="956" t="s">
        <v>768</v>
      </c>
      <c r="Z242" s="956" t="s">
        <v>768</v>
      </c>
      <c r="AA242" s="956"/>
      <c r="AB242" s="956">
        <v>2975.2742464885996</v>
      </c>
      <c r="AC242" s="956">
        <v>3373.1496716050933</v>
      </c>
      <c r="AD242" s="956">
        <v>3132.8068970093632</v>
      </c>
      <c r="AE242" s="956">
        <v>2916.8536994256374</v>
      </c>
      <c r="AF242" s="957" t="s">
        <v>1053</v>
      </c>
      <c r="AG242" s="957" t="s">
        <v>855</v>
      </c>
      <c r="AH242" s="957"/>
    </row>
    <row r="243" spans="1:35" s="1004" customFormat="1" ht="18.75" customHeight="1">
      <c r="A243" s="996">
        <v>236</v>
      </c>
      <c r="B243" s="996" t="s">
        <v>758</v>
      </c>
      <c r="C243" s="996" t="s">
        <v>1189</v>
      </c>
      <c r="D243" s="996" t="s">
        <v>1195</v>
      </c>
      <c r="E243" s="996" t="s">
        <v>1066</v>
      </c>
      <c r="F243" s="997" t="s">
        <v>892</v>
      </c>
      <c r="G243" s="997" t="s">
        <v>893</v>
      </c>
      <c r="H243" s="997" t="s">
        <v>736</v>
      </c>
      <c r="I243" s="998" t="s">
        <v>1196</v>
      </c>
      <c r="J243" s="998" t="s">
        <v>1068</v>
      </c>
      <c r="K243" s="999" t="s">
        <v>1192</v>
      </c>
      <c r="L243" s="996">
        <v>2016</v>
      </c>
      <c r="M243" s="1000">
        <v>7.1428571428571425E-2</v>
      </c>
      <c r="N243" s="1001">
        <v>39</v>
      </c>
      <c r="O243" s="1001">
        <v>546</v>
      </c>
      <c r="P243" s="1000">
        <v>1.8761726078799251E-2</v>
      </c>
      <c r="Q243" s="1000">
        <v>3.2015065913370999E-2</v>
      </c>
      <c r="R243" s="1000">
        <v>0.06</v>
      </c>
      <c r="S243" s="956" t="s">
        <v>922</v>
      </c>
      <c r="T243" s="956" t="s">
        <v>922</v>
      </c>
      <c r="U243" s="956" t="s">
        <v>922</v>
      </c>
      <c r="V243" s="956"/>
      <c r="W243" s="956"/>
      <c r="X243" s="1000">
        <v>8.1081081081081086E-2</v>
      </c>
      <c r="Y243" s="1002">
        <v>51</v>
      </c>
      <c r="Z243" s="1002">
        <v>629</v>
      </c>
      <c r="AA243" s="1002"/>
      <c r="AB243" s="1197">
        <v>0.10052910052910052</v>
      </c>
      <c r="AC243" s="1197">
        <v>0.11992945326278659</v>
      </c>
      <c r="AD243" s="1197">
        <v>0.13932980599647266</v>
      </c>
      <c r="AE243" s="1197">
        <v>0.16049382716049382</v>
      </c>
      <c r="AF243" s="1003" t="s">
        <v>1069</v>
      </c>
      <c r="AG243" s="1003" t="s">
        <v>1070</v>
      </c>
      <c r="AH243" s="1003"/>
      <c r="AI243" s="481"/>
    </row>
    <row r="244" spans="1:35" s="1004" customFormat="1" ht="18.75" customHeight="1">
      <c r="A244" s="996">
        <v>237</v>
      </c>
      <c r="B244" s="996" t="s">
        <v>758</v>
      </c>
      <c r="C244" s="996" t="s">
        <v>1189</v>
      </c>
      <c r="D244" s="996" t="s">
        <v>1195</v>
      </c>
      <c r="E244" s="996" t="s">
        <v>1071</v>
      </c>
      <c r="F244" s="997" t="s">
        <v>892</v>
      </c>
      <c r="G244" s="997" t="s">
        <v>893</v>
      </c>
      <c r="H244" s="997" t="s">
        <v>736</v>
      </c>
      <c r="I244" s="998" t="s">
        <v>1196</v>
      </c>
      <c r="J244" s="998" t="s">
        <v>1072</v>
      </c>
      <c r="K244" s="999" t="s">
        <v>1192</v>
      </c>
      <c r="L244" s="996">
        <v>2016</v>
      </c>
      <c r="M244" s="1000">
        <v>0</v>
      </c>
      <c r="N244" s="1001" t="s">
        <v>767</v>
      </c>
      <c r="O244" s="1001" t="s">
        <v>767</v>
      </c>
      <c r="P244" s="1000">
        <v>0</v>
      </c>
      <c r="Q244" s="1000">
        <v>0</v>
      </c>
      <c r="R244" s="1000">
        <v>0</v>
      </c>
      <c r="S244" s="956">
        <v>0</v>
      </c>
      <c r="T244" s="956">
        <v>0</v>
      </c>
      <c r="U244" s="956">
        <v>0</v>
      </c>
      <c r="V244" s="956">
        <v>0</v>
      </c>
      <c r="W244" s="956">
        <v>0</v>
      </c>
      <c r="X244" s="1000" t="s">
        <v>768</v>
      </c>
      <c r="Y244" s="1002" t="s">
        <v>768</v>
      </c>
      <c r="Z244" s="1002" t="s">
        <v>768</v>
      </c>
      <c r="AA244" s="1002"/>
      <c r="AB244" s="1197">
        <v>5.0056882821387941E-2</v>
      </c>
      <c r="AC244" s="1197">
        <v>7.01554797117937E-2</v>
      </c>
      <c r="AD244" s="1197">
        <v>8.987485779294653E-2</v>
      </c>
      <c r="AE244" s="1197">
        <v>0.10997345468335229</v>
      </c>
      <c r="AF244" s="1003" t="s">
        <v>1073</v>
      </c>
      <c r="AG244" s="1003" t="s">
        <v>1074</v>
      </c>
      <c r="AH244" s="1003"/>
      <c r="AI244" s="481"/>
    </row>
    <row r="245" spans="1:35" s="1004" customFormat="1" ht="18.75" customHeight="1">
      <c r="A245" s="996">
        <v>238</v>
      </c>
      <c r="B245" s="996" t="s">
        <v>758</v>
      </c>
      <c r="C245" s="996" t="s">
        <v>1189</v>
      </c>
      <c r="D245" s="996" t="s">
        <v>1195</v>
      </c>
      <c r="E245" s="996" t="s">
        <v>1075</v>
      </c>
      <c r="F245" s="997" t="s">
        <v>892</v>
      </c>
      <c r="G245" s="997" t="s">
        <v>893</v>
      </c>
      <c r="H245" s="997" t="s">
        <v>736</v>
      </c>
      <c r="I245" s="998" t="s">
        <v>1196</v>
      </c>
      <c r="J245" s="998" t="s">
        <v>1197</v>
      </c>
      <c r="K245" s="999" t="s">
        <v>1192</v>
      </c>
      <c r="L245" s="996">
        <v>2016</v>
      </c>
      <c r="M245" s="1000">
        <v>0</v>
      </c>
      <c r="N245" s="1001" t="s">
        <v>767</v>
      </c>
      <c r="O245" s="1001" t="s">
        <v>767</v>
      </c>
      <c r="P245" s="1000">
        <v>0</v>
      </c>
      <c r="Q245" s="1000">
        <v>0</v>
      </c>
      <c r="R245" s="1000">
        <v>0</v>
      </c>
      <c r="S245" s="956">
        <v>0.49279394107471564</v>
      </c>
      <c r="T245" s="956">
        <v>0.49279394107471564</v>
      </c>
      <c r="U245" s="956">
        <v>0.49279394107471564</v>
      </c>
      <c r="V245" s="956">
        <v>1.4783818232241468</v>
      </c>
      <c r="W245" s="956">
        <v>1.0184348604345417</v>
      </c>
      <c r="X245" s="1000" t="s">
        <v>768</v>
      </c>
      <c r="Y245" s="1002" t="s">
        <v>768</v>
      </c>
      <c r="Z245" s="1002" t="s">
        <v>768</v>
      </c>
      <c r="AA245" s="1002"/>
      <c r="AB245" s="1197">
        <v>5.0039154267815189E-2</v>
      </c>
      <c r="AC245" s="1197">
        <v>7.0007830853563033E-2</v>
      </c>
      <c r="AD245" s="1197">
        <v>8.997650743931089E-2</v>
      </c>
      <c r="AE245" s="1197">
        <v>0.11002349256068912</v>
      </c>
      <c r="AF245" s="1003" t="s">
        <v>1077</v>
      </c>
      <c r="AG245" s="1003" t="s">
        <v>1198</v>
      </c>
      <c r="AH245" s="1003"/>
      <c r="AI245" s="481"/>
    </row>
    <row r="246" spans="1:35" ht="18.75" customHeight="1">
      <c r="A246" s="950">
        <v>239</v>
      </c>
      <c r="B246" s="950" t="s">
        <v>758</v>
      </c>
      <c r="C246" s="950" t="s">
        <v>1189</v>
      </c>
      <c r="D246" s="950" t="s">
        <v>1199</v>
      </c>
      <c r="E246" s="950" t="s">
        <v>1200</v>
      </c>
      <c r="F246" s="951" t="s">
        <v>892</v>
      </c>
      <c r="G246" s="951" t="s">
        <v>1201</v>
      </c>
      <c r="H246" s="951" t="s">
        <v>919</v>
      </c>
      <c r="I246" s="952" t="s">
        <v>1202</v>
      </c>
      <c r="J246" s="952" t="s">
        <v>1203</v>
      </c>
      <c r="K246" s="953" t="s">
        <v>1192</v>
      </c>
      <c r="L246" s="950" t="s">
        <v>767</v>
      </c>
      <c r="M246" s="974" t="s">
        <v>767</v>
      </c>
      <c r="N246" s="974" t="s">
        <v>767</v>
      </c>
      <c r="O246" s="974" t="s">
        <v>767</v>
      </c>
      <c r="P246" s="955" t="s">
        <v>768</v>
      </c>
      <c r="Q246" s="955" t="s">
        <v>768</v>
      </c>
      <c r="R246" s="955" t="s">
        <v>768</v>
      </c>
      <c r="S246" s="956" t="s">
        <v>768</v>
      </c>
      <c r="T246" s="956" t="s">
        <v>768</v>
      </c>
      <c r="U246" s="956" t="s">
        <v>768</v>
      </c>
      <c r="V246" s="956"/>
      <c r="W246" s="956"/>
      <c r="X246" s="955" t="s">
        <v>768</v>
      </c>
      <c r="Y246" s="956" t="s">
        <v>768</v>
      </c>
      <c r="Z246" s="956" t="s">
        <v>768</v>
      </c>
      <c r="AA246" s="956"/>
      <c r="AB246" s="1197" t="s">
        <v>768</v>
      </c>
      <c r="AC246" s="1197" t="s">
        <v>768</v>
      </c>
      <c r="AD246" s="1197" t="s">
        <v>768</v>
      </c>
      <c r="AE246" s="1197" t="s">
        <v>768</v>
      </c>
      <c r="AF246" s="957" t="s">
        <v>1204</v>
      </c>
      <c r="AG246" s="957" t="s">
        <v>1205</v>
      </c>
      <c r="AH246" s="957"/>
    </row>
    <row r="247" spans="1:35" ht="18.75" customHeight="1">
      <c r="A247" s="950">
        <v>240</v>
      </c>
      <c r="B247" s="950" t="s">
        <v>758</v>
      </c>
      <c r="C247" s="950" t="s">
        <v>1189</v>
      </c>
      <c r="D247" s="950" t="s">
        <v>1199</v>
      </c>
      <c r="E247" s="950" t="s">
        <v>1206</v>
      </c>
      <c r="F247" s="951" t="s">
        <v>892</v>
      </c>
      <c r="G247" s="951" t="s">
        <v>1201</v>
      </c>
      <c r="H247" s="951" t="s">
        <v>919</v>
      </c>
      <c r="I247" s="952" t="s">
        <v>1202</v>
      </c>
      <c r="J247" s="952" t="s">
        <v>1207</v>
      </c>
      <c r="K247" s="953" t="s">
        <v>1192</v>
      </c>
      <c r="L247" s="950" t="s">
        <v>767</v>
      </c>
      <c r="M247" s="974" t="s">
        <v>767</v>
      </c>
      <c r="N247" s="974" t="s">
        <v>767</v>
      </c>
      <c r="O247" s="974" t="s">
        <v>767</v>
      </c>
      <c r="P247" s="955" t="s">
        <v>768</v>
      </c>
      <c r="Q247" s="955" t="s">
        <v>768</v>
      </c>
      <c r="R247" s="955" t="s">
        <v>768</v>
      </c>
      <c r="S247" s="956" t="s">
        <v>768</v>
      </c>
      <c r="T247" s="956" t="s">
        <v>768</v>
      </c>
      <c r="U247" s="956" t="s">
        <v>768</v>
      </c>
      <c r="V247" s="956"/>
      <c r="W247" s="956"/>
      <c r="X247" s="955" t="s">
        <v>768</v>
      </c>
      <c r="Y247" s="956" t="s">
        <v>768</v>
      </c>
      <c r="Z247" s="956" t="s">
        <v>768</v>
      </c>
      <c r="AA247" s="956"/>
      <c r="AB247" s="1197" t="s">
        <v>768</v>
      </c>
      <c r="AC247" s="1197" t="s">
        <v>768</v>
      </c>
      <c r="AD247" s="1197" t="s">
        <v>768</v>
      </c>
      <c r="AE247" s="1197" t="s">
        <v>768</v>
      </c>
      <c r="AF247" s="957" t="s">
        <v>1208</v>
      </c>
      <c r="AG247" s="957" t="s">
        <v>1209</v>
      </c>
      <c r="AH247" s="957"/>
    </row>
    <row r="248" spans="1:35" ht="18.75" customHeight="1">
      <c r="A248" s="950">
        <v>241</v>
      </c>
      <c r="B248" s="950" t="s">
        <v>758</v>
      </c>
      <c r="C248" s="950" t="s">
        <v>1189</v>
      </c>
      <c r="D248" s="950" t="s">
        <v>1199</v>
      </c>
      <c r="E248" s="950" t="s">
        <v>1210</v>
      </c>
      <c r="F248" s="951" t="s">
        <v>892</v>
      </c>
      <c r="G248" s="951" t="s">
        <v>1201</v>
      </c>
      <c r="H248" s="951" t="s">
        <v>919</v>
      </c>
      <c r="I248" s="952" t="s">
        <v>1202</v>
      </c>
      <c r="J248" s="952" t="s">
        <v>1211</v>
      </c>
      <c r="K248" s="953" t="s">
        <v>1192</v>
      </c>
      <c r="L248" s="950" t="s">
        <v>767</v>
      </c>
      <c r="M248" s="974" t="s">
        <v>767</v>
      </c>
      <c r="N248" s="974" t="s">
        <v>767</v>
      </c>
      <c r="O248" s="974" t="s">
        <v>767</v>
      </c>
      <c r="P248" s="955" t="s">
        <v>768</v>
      </c>
      <c r="Q248" s="955" t="s">
        <v>768</v>
      </c>
      <c r="R248" s="955" t="s">
        <v>768</v>
      </c>
      <c r="S248" s="956" t="s">
        <v>768</v>
      </c>
      <c r="T248" s="956" t="s">
        <v>768</v>
      </c>
      <c r="U248" s="956" t="s">
        <v>768</v>
      </c>
      <c r="V248" s="956"/>
      <c r="W248" s="956"/>
      <c r="X248" s="955" t="s">
        <v>768</v>
      </c>
      <c r="Y248" s="956" t="s">
        <v>768</v>
      </c>
      <c r="Z248" s="956" t="s">
        <v>768</v>
      </c>
      <c r="AA248" s="956"/>
      <c r="AB248" s="1197" t="s">
        <v>768</v>
      </c>
      <c r="AC248" s="1197" t="s">
        <v>768</v>
      </c>
      <c r="AD248" s="1197" t="s">
        <v>768</v>
      </c>
      <c r="AE248" s="1197" t="s">
        <v>768</v>
      </c>
      <c r="AF248" s="957" t="s">
        <v>1212</v>
      </c>
      <c r="AG248" s="957" t="s">
        <v>1213</v>
      </c>
      <c r="AH248" s="957"/>
    </row>
    <row r="249" spans="1:35" ht="18.75" customHeight="1">
      <c r="A249" s="950">
        <v>242</v>
      </c>
      <c r="B249" s="950" t="s">
        <v>758</v>
      </c>
      <c r="C249" s="950" t="s">
        <v>1189</v>
      </c>
      <c r="D249" s="950" t="s">
        <v>1214</v>
      </c>
      <c r="E249" s="950" t="s">
        <v>830</v>
      </c>
      <c r="F249" s="951" t="s">
        <v>1215</v>
      </c>
      <c r="G249" s="951" t="s">
        <v>832</v>
      </c>
      <c r="H249" s="951" t="s">
        <v>736</v>
      </c>
      <c r="I249" s="952" t="s">
        <v>1216</v>
      </c>
      <c r="J249" s="952" t="s">
        <v>831</v>
      </c>
      <c r="K249" s="953" t="s">
        <v>1192</v>
      </c>
      <c r="L249" s="950">
        <v>2016</v>
      </c>
      <c r="M249" s="954">
        <v>642.94933091567736</v>
      </c>
      <c r="N249" s="955">
        <v>3229320.4479800011</v>
      </c>
      <c r="O249" s="955">
        <v>5022.6670947473549</v>
      </c>
      <c r="P249" s="954">
        <v>2279.073617715474</v>
      </c>
      <c r="Q249" s="954">
        <v>219.63457345377984</v>
      </c>
      <c r="R249" s="954">
        <v>1087.7047566259882</v>
      </c>
      <c r="S249" s="956">
        <v>645.8541665847365</v>
      </c>
      <c r="T249" s="956">
        <v>645.8541665847365</v>
      </c>
      <c r="U249" s="956">
        <v>645.8541665847365</v>
      </c>
      <c r="V249" s="956">
        <v>1937.5624997542095</v>
      </c>
      <c r="W249" s="956">
        <v>1285.2497915036256</v>
      </c>
      <c r="X249" s="954">
        <v>384.1424812936512</v>
      </c>
      <c r="Y249" s="956">
        <v>2230308.6345206471</v>
      </c>
      <c r="Z249" s="956">
        <v>5805.9411367620278</v>
      </c>
      <c r="AA249" s="956"/>
      <c r="AB249" s="956">
        <v>159.21682347990077</v>
      </c>
      <c r="AC249" s="956">
        <v>251.33912046368508</v>
      </c>
      <c r="AD249" s="956">
        <v>297.3486354219516</v>
      </c>
      <c r="AE249" s="956">
        <v>317.13511850629641</v>
      </c>
      <c r="AF249" s="957" t="s">
        <v>908</v>
      </c>
      <c r="AG249" s="957" t="s">
        <v>909</v>
      </c>
      <c r="AH249" s="957"/>
    </row>
    <row r="250" spans="1:35" ht="18.75" customHeight="1">
      <c r="A250" s="950">
        <v>243</v>
      </c>
      <c r="B250" s="950" t="s">
        <v>758</v>
      </c>
      <c r="C250" s="950" t="s">
        <v>1189</v>
      </c>
      <c r="D250" s="950" t="s">
        <v>1214</v>
      </c>
      <c r="E250" s="950" t="s">
        <v>830</v>
      </c>
      <c r="F250" s="951" t="s">
        <v>1217</v>
      </c>
      <c r="G250" s="951" t="s">
        <v>832</v>
      </c>
      <c r="H250" s="951" t="s">
        <v>736</v>
      </c>
      <c r="I250" s="952" t="s">
        <v>1216</v>
      </c>
      <c r="J250" s="952" t="s">
        <v>836</v>
      </c>
      <c r="K250" s="953" t="s">
        <v>1192</v>
      </c>
      <c r="L250" s="950">
        <v>2016</v>
      </c>
      <c r="M250" s="958">
        <v>0.12537634190243419</v>
      </c>
      <c r="N250" s="955">
        <v>3229320.4479800011</v>
      </c>
      <c r="O250" s="955">
        <v>25757016.02853436</v>
      </c>
      <c r="P250" s="958">
        <v>0.36832639654609944</v>
      </c>
      <c r="Q250" s="958">
        <v>3.6981760817995001E-2</v>
      </c>
      <c r="R250" s="958">
        <v>0.15133493978885609</v>
      </c>
      <c r="S250" s="956">
        <v>0.12339609867903148</v>
      </c>
      <c r="T250" s="956">
        <v>0.12339609867903148</v>
      </c>
      <c r="U250" s="956">
        <v>0.12339609867903148</v>
      </c>
      <c r="V250" s="956">
        <v>0.37018829603709447</v>
      </c>
      <c r="W250" s="956">
        <v>0.24555823637127264</v>
      </c>
      <c r="X250" s="958">
        <v>5.145679280638054E-2</v>
      </c>
      <c r="Y250" s="956">
        <v>2230308.6345206471</v>
      </c>
      <c r="Z250" s="956">
        <v>43343327.729591675</v>
      </c>
      <c r="AA250" s="956"/>
      <c r="AB250" s="1196">
        <v>2.7849871385087075E-2</v>
      </c>
      <c r="AC250" s="1196">
        <v>2.7261178099317149E-2</v>
      </c>
      <c r="AD250" s="1196">
        <v>3.0091812718211201E-2</v>
      </c>
      <c r="AE250" s="1196">
        <v>3.4299742549982651E-2</v>
      </c>
      <c r="AF250" s="957" t="s">
        <v>911</v>
      </c>
      <c r="AG250" s="957" t="s">
        <v>909</v>
      </c>
      <c r="AH250" s="957"/>
    </row>
    <row r="251" spans="1:35" ht="18.75" customHeight="1">
      <c r="A251" s="950">
        <v>244</v>
      </c>
      <c r="B251" s="950" t="s">
        <v>758</v>
      </c>
      <c r="C251" s="950" t="s">
        <v>1189</v>
      </c>
      <c r="D251" s="950" t="s">
        <v>1214</v>
      </c>
      <c r="E251" s="950" t="s">
        <v>830</v>
      </c>
      <c r="F251" s="951" t="s">
        <v>1218</v>
      </c>
      <c r="G251" s="951" t="s">
        <v>832</v>
      </c>
      <c r="H251" s="951" t="s">
        <v>736</v>
      </c>
      <c r="I251" s="952" t="s">
        <v>1216</v>
      </c>
      <c r="J251" s="952" t="s">
        <v>838</v>
      </c>
      <c r="K251" s="953" t="s">
        <v>1192</v>
      </c>
      <c r="L251" s="950">
        <v>2016</v>
      </c>
      <c r="M251" s="958">
        <v>0.93905945941463409</v>
      </c>
      <c r="N251" s="955">
        <v>292758.23391999915</v>
      </c>
      <c r="O251" s="955">
        <v>311756.86585649324</v>
      </c>
      <c r="P251" s="958">
        <v>2.8731189213291426</v>
      </c>
      <c r="Q251" s="958">
        <v>0.41831196269124932</v>
      </c>
      <c r="R251" s="958">
        <v>0.31540465908446702</v>
      </c>
      <c r="S251" s="956">
        <v>0.9242388365030243</v>
      </c>
      <c r="T251" s="956">
        <v>0.9242388365030243</v>
      </c>
      <c r="U251" s="956">
        <v>0.9242388365030243</v>
      </c>
      <c r="V251" s="956">
        <v>2.7727165095090731</v>
      </c>
      <c r="W251" s="956">
        <v>1.8392352846410183</v>
      </c>
      <c r="X251" s="958">
        <v>0.73082070892054685</v>
      </c>
      <c r="Y251" s="956">
        <v>895782.57583344774</v>
      </c>
      <c r="Z251" s="956">
        <v>1225721.3908956638</v>
      </c>
      <c r="AA251" s="956"/>
      <c r="AB251" s="1196">
        <v>0.49549604732454949</v>
      </c>
      <c r="AC251" s="1196">
        <v>0.47088970572985678</v>
      </c>
      <c r="AD251" s="1196">
        <v>0.49160668261862084</v>
      </c>
      <c r="AE251" s="1196">
        <v>0.53771697731689494</v>
      </c>
      <c r="AF251" s="957" t="s">
        <v>1097</v>
      </c>
      <c r="AG251" s="957" t="s">
        <v>909</v>
      </c>
      <c r="AH251" s="957"/>
    </row>
    <row r="252" spans="1:35" ht="18.75" customHeight="1">
      <c r="A252" s="950">
        <v>245</v>
      </c>
      <c r="B252" s="950" t="s">
        <v>758</v>
      </c>
      <c r="C252" s="950" t="s">
        <v>1189</v>
      </c>
      <c r="D252" s="950" t="s">
        <v>1214</v>
      </c>
      <c r="E252" s="950" t="s">
        <v>830</v>
      </c>
      <c r="F252" s="951" t="s">
        <v>1215</v>
      </c>
      <c r="G252" s="951" t="s">
        <v>832</v>
      </c>
      <c r="H252" s="951" t="s">
        <v>736</v>
      </c>
      <c r="I252" s="952" t="s">
        <v>1216</v>
      </c>
      <c r="J252" s="952" t="s">
        <v>840</v>
      </c>
      <c r="K252" s="953" t="s">
        <v>1192</v>
      </c>
      <c r="L252" s="950">
        <v>2016</v>
      </c>
      <c r="M252" s="954">
        <v>762.10704985271639</v>
      </c>
      <c r="N252" s="955">
        <v>3827810.0019702204</v>
      </c>
      <c r="O252" s="955">
        <v>5022.6670947473549</v>
      </c>
      <c r="P252" s="954">
        <v>2496.4886004839304</v>
      </c>
      <c r="Q252" s="954">
        <v>587.01052905849212</v>
      </c>
      <c r="R252" s="954">
        <v>1168.1836618815444</v>
      </c>
      <c r="S252" s="956">
        <v>787.61683518185328</v>
      </c>
      <c r="T252" s="956">
        <v>787.61683518185328</v>
      </c>
      <c r="U252" s="956">
        <v>787.61683518185328</v>
      </c>
      <c r="V252" s="956">
        <v>2362.8505055455598</v>
      </c>
      <c r="W252" s="956">
        <v>1567.3575020118881</v>
      </c>
      <c r="X252" s="954">
        <v>634.57457503020896</v>
      </c>
      <c r="Y252" s="956">
        <v>3684302.629511172</v>
      </c>
      <c r="Z252" s="956">
        <v>5805.9411367620278</v>
      </c>
      <c r="AA252" s="956"/>
      <c r="AB252" s="956">
        <v>228.68142762420379</v>
      </c>
      <c r="AC252" s="956">
        <v>349.78818870904087</v>
      </c>
      <c r="AD252" s="956">
        <v>435.29951926483653</v>
      </c>
      <c r="AE252" s="956">
        <v>440.99200433297403</v>
      </c>
      <c r="AF252" s="957" t="s">
        <v>912</v>
      </c>
      <c r="AG252" s="957" t="s">
        <v>909</v>
      </c>
      <c r="AH252" s="957"/>
    </row>
    <row r="253" spans="1:35" ht="18.75" customHeight="1">
      <c r="A253" s="950">
        <v>246</v>
      </c>
      <c r="B253" s="950" t="s">
        <v>758</v>
      </c>
      <c r="C253" s="950" t="s">
        <v>1189</v>
      </c>
      <c r="D253" s="950" t="s">
        <v>1214</v>
      </c>
      <c r="E253" s="950" t="s">
        <v>830</v>
      </c>
      <c r="F253" s="951" t="s">
        <v>1217</v>
      </c>
      <c r="G253" s="951" t="s">
        <v>832</v>
      </c>
      <c r="H253" s="951" t="s">
        <v>736</v>
      </c>
      <c r="I253" s="952" t="s">
        <v>1216</v>
      </c>
      <c r="J253" s="952" t="s">
        <v>842</v>
      </c>
      <c r="K253" s="953" t="s">
        <v>1192</v>
      </c>
      <c r="L253" s="950">
        <v>2016</v>
      </c>
      <c r="M253" s="958">
        <v>0.14861232363755425</v>
      </c>
      <c r="N253" s="955">
        <v>3827810.0019702204</v>
      </c>
      <c r="O253" s="955">
        <v>25757016.02853436</v>
      </c>
      <c r="P253" s="958">
        <v>0.40346333838763115</v>
      </c>
      <c r="Q253" s="958">
        <v>9.8840007936429303E-2</v>
      </c>
      <c r="R253" s="958">
        <v>0.16253216054837744</v>
      </c>
      <c r="S253" s="956">
        <v>0.15048109889775743</v>
      </c>
      <c r="T253" s="956">
        <v>0.15048109889775743</v>
      </c>
      <c r="U253" s="956">
        <v>0.15048109889775743</v>
      </c>
      <c r="V253" s="956">
        <v>0.45144329669327232</v>
      </c>
      <c r="W253" s="956">
        <v>0.29945738680653727</v>
      </c>
      <c r="X253" s="958">
        <v>8.5002763343336882E-2</v>
      </c>
      <c r="Y253" s="956">
        <v>3684302.629511172</v>
      </c>
      <c r="Z253" s="956">
        <v>43343327.729591675</v>
      </c>
      <c r="AA253" s="956"/>
      <c r="AB253" s="1196">
        <v>4.0000473620152036E-2</v>
      </c>
      <c r="AC253" s="1196">
        <v>3.793933109912543E-2</v>
      </c>
      <c r="AD253" s="1196">
        <v>4.4052502852272399E-2</v>
      </c>
      <c r="AE253" s="1196">
        <v>4.769548161826024E-2</v>
      </c>
      <c r="AF253" s="957" t="s">
        <v>1099</v>
      </c>
      <c r="AG253" s="957" t="s">
        <v>909</v>
      </c>
      <c r="AH253" s="957"/>
    </row>
    <row r="254" spans="1:35" ht="18.75" customHeight="1">
      <c r="A254" s="950">
        <v>247</v>
      </c>
      <c r="B254" s="950" t="s">
        <v>758</v>
      </c>
      <c r="C254" s="950" t="s">
        <v>1189</v>
      </c>
      <c r="D254" s="950" t="s">
        <v>1214</v>
      </c>
      <c r="E254" s="950" t="s">
        <v>830</v>
      </c>
      <c r="F254" s="951" t="s">
        <v>1218</v>
      </c>
      <c r="G254" s="951" t="s">
        <v>832</v>
      </c>
      <c r="H254" s="951" t="s">
        <v>736</v>
      </c>
      <c r="I254" s="952" t="s">
        <v>1216</v>
      </c>
      <c r="J254" s="952" t="s">
        <v>844</v>
      </c>
      <c r="K254" s="953" t="s">
        <v>1192</v>
      </c>
      <c r="L254" s="950">
        <v>2016</v>
      </c>
      <c r="M254" s="958">
        <v>1.1130952313637799</v>
      </c>
      <c r="N254" s="955">
        <v>347015.08072978019</v>
      </c>
      <c r="O254" s="955">
        <v>311756.86585649324</v>
      </c>
      <c r="P254" s="958">
        <v>3.1472035739340263</v>
      </c>
      <c r="Q254" s="958">
        <v>1.0248836267359509</v>
      </c>
      <c r="R254" s="958">
        <v>0.3387413426109398</v>
      </c>
      <c r="S254" s="956">
        <v>1.1271059397325469</v>
      </c>
      <c r="T254" s="956">
        <v>1.1271059397325469</v>
      </c>
      <c r="U254" s="956">
        <v>1.1271059397325469</v>
      </c>
      <c r="V254" s="956">
        <v>3.3813178191976405</v>
      </c>
      <c r="W254" s="956">
        <v>2.2429408200677683</v>
      </c>
      <c r="X254" s="958">
        <v>1.2072610121764127</v>
      </c>
      <c r="Y254" s="956">
        <v>1479765.6470189795</v>
      </c>
      <c r="Z254" s="956">
        <v>1225721.3908956638</v>
      </c>
      <c r="AA254" s="956"/>
      <c r="AB254" s="1196">
        <v>0.71167569486544968</v>
      </c>
      <c r="AC254" s="1196">
        <v>0.6553363318257428</v>
      </c>
      <c r="AD254" s="1196">
        <v>0.71968096408983395</v>
      </c>
      <c r="AE254" s="1196">
        <v>0.74772194485341381</v>
      </c>
      <c r="AF254" s="957" t="s">
        <v>1099</v>
      </c>
      <c r="AG254" s="957" t="s">
        <v>909</v>
      </c>
      <c r="AH254" s="957"/>
    </row>
    <row r="255" spans="1:35" ht="18.75" customHeight="1">
      <c r="A255" s="950">
        <v>248</v>
      </c>
      <c r="B255" s="950" t="s">
        <v>758</v>
      </c>
      <c r="C255" s="950" t="s">
        <v>1189</v>
      </c>
      <c r="D255" s="950" t="s">
        <v>1219</v>
      </c>
      <c r="E255" s="950" t="s">
        <v>1037</v>
      </c>
      <c r="F255" s="951" t="s">
        <v>1040</v>
      </c>
      <c r="G255" s="951" t="s">
        <v>1038</v>
      </c>
      <c r="H255" s="951" t="s">
        <v>736</v>
      </c>
      <c r="I255" s="952" t="s">
        <v>1220</v>
      </c>
      <c r="J255" s="952" t="s">
        <v>1040</v>
      </c>
      <c r="K255" s="953" t="s">
        <v>1192</v>
      </c>
      <c r="L255" s="950">
        <v>2016</v>
      </c>
      <c r="M255" s="972">
        <v>9.6619766678112263E-4</v>
      </c>
      <c r="N255" s="955">
        <v>646.382896032644</v>
      </c>
      <c r="O255" s="955">
        <v>668996.54</v>
      </c>
      <c r="P255" s="972">
        <v>7.3983662364915303E-5</v>
      </c>
      <c r="Q255" s="972">
        <v>5.10399338113581E-4</v>
      </c>
      <c r="R255" s="972">
        <v>3.805093740521333E-4</v>
      </c>
      <c r="S255" s="956">
        <v>9.9858476131225223E-4</v>
      </c>
      <c r="T255" s="956">
        <v>9.9858476131225223E-4</v>
      </c>
      <c r="U255" s="956">
        <v>9.9858476131225223E-4</v>
      </c>
      <c r="V255" s="956">
        <v>2.9957542839367567E-3</v>
      </c>
      <c r="W255" s="956">
        <v>2.0637297808515686E-3</v>
      </c>
      <c r="X255" s="972">
        <v>2.8264866281909121E-3</v>
      </c>
      <c r="Y255" s="956">
        <v>1372.1801163610985</v>
      </c>
      <c r="Z255" s="956">
        <v>485472</v>
      </c>
      <c r="AA255" s="956"/>
      <c r="AB255" s="1197">
        <v>7.0727546014774708E-3</v>
      </c>
      <c r="AC255" s="1197">
        <v>2.4719873865529565E-3</v>
      </c>
      <c r="AD255" s="1197">
        <v>2.1043734753046525E-3</v>
      </c>
      <c r="AE255" s="1197">
        <v>1.9731358818227355E-3</v>
      </c>
      <c r="AF255" s="976" t="s">
        <v>1934</v>
      </c>
      <c r="AG255" s="957" t="s">
        <v>1221</v>
      </c>
      <c r="AH255" s="957"/>
    </row>
    <row r="256" spans="1:35" ht="18.75" customHeight="1">
      <c r="A256" s="950">
        <v>249</v>
      </c>
      <c r="B256" s="950" t="s">
        <v>758</v>
      </c>
      <c r="C256" s="950" t="s">
        <v>1189</v>
      </c>
      <c r="D256" s="950" t="s">
        <v>1219</v>
      </c>
      <c r="E256" s="950" t="s">
        <v>1037</v>
      </c>
      <c r="F256" s="951" t="s">
        <v>1041</v>
      </c>
      <c r="G256" s="951" t="s">
        <v>1038</v>
      </c>
      <c r="H256" s="951" t="s">
        <v>736</v>
      </c>
      <c r="I256" s="952" t="s">
        <v>1220</v>
      </c>
      <c r="J256" s="952" t="s">
        <v>1041</v>
      </c>
      <c r="K256" s="953" t="s">
        <v>1192</v>
      </c>
      <c r="L256" s="950">
        <v>2016</v>
      </c>
      <c r="M256" s="972">
        <v>6.2802850716355116E-4</v>
      </c>
      <c r="N256" s="955">
        <v>420.14889831378099</v>
      </c>
      <c r="O256" s="955">
        <v>668996.54</v>
      </c>
      <c r="P256" s="972">
        <v>5.5459444444939428E-5</v>
      </c>
      <c r="Q256" s="972">
        <v>3.5903408442972476E-4</v>
      </c>
      <c r="R256" s="972">
        <v>2.6989243085730668E-4</v>
      </c>
      <c r="S256" s="956">
        <v>5.9915088059546754E-4</v>
      </c>
      <c r="T256" s="956">
        <v>5.9915088059546754E-4</v>
      </c>
      <c r="U256" s="956">
        <v>5.9915088059546754E-4</v>
      </c>
      <c r="V256" s="956">
        <v>1.7974526417864026E-3</v>
      </c>
      <c r="W256" s="956">
        <v>1.2382379177140938E-3</v>
      </c>
      <c r="X256" s="972">
        <v>2.0344746112401454E-3</v>
      </c>
      <c r="Y256" s="956">
        <v>987.68045846797577</v>
      </c>
      <c r="Z256" s="956">
        <v>485472</v>
      </c>
      <c r="AA256" s="956"/>
      <c r="AB256" s="1197">
        <v>4.1164503731375328E-3</v>
      </c>
      <c r="AC256" s="1197">
        <v>1.4005744383183835E-3</v>
      </c>
      <c r="AD256" s="1197">
        <v>1.1967838579820026E-3</v>
      </c>
      <c r="AE256" s="1197">
        <v>1.1262523206619916E-3</v>
      </c>
      <c r="AF256" s="976" t="s">
        <v>1934</v>
      </c>
      <c r="AG256" s="957" t="s">
        <v>1221</v>
      </c>
      <c r="AH256" s="957"/>
    </row>
    <row r="257" spans="1:34" ht="18.75" customHeight="1">
      <c r="A257" s="950">
        <v>250</v>
      </c>
      <c r="B257" s="950" t="s">
        <v>758</v>
      </c>
      <c r="C257" s="950" t="s">
        <v>1189</v>
      </c>
      <c r="D257" s="950" t="s">
        <v>1219</v>
      </c>
      <c r="E257" s="950" t="s">
        <v>1037</v>
      </c>
      <c r="F257" s="951" t="s">
        <v>1042</v>
      </c>
      <c r="G257" s="951" t="s">
        <v>1038</v>
      </c>
      <c r="H257" s="951" t="s">
        <v>736</v>
      </c>
      <c r="I257" s="952" t="s">
        <v>1220</v>
      </c>
      <c r="J257" s="952" t="s">
        <v>1042</v>
      </c>
      <c r="K257" s="953" t="s">
        <v>1192</v>
      </c>
      <c r="L257" s="950">
        <v>2016</v>
      </c>
      <c r="M257" s="972">
        <v>7.2796534293688669E-4</v>
      </c>
      <c r="N257" s="955">
        <v>3264127.5240094699</v>
      </c>
      <c r="O257" s="955">
        <v>4483905114</v>
      </c>
      <c r="P257" s="972">
        <v>9.7088945714961247E-5</v>
      </c>
      <c r="Q257" s="972">
        <v>8.1704607597687267E-4</v>
      </c>
      <c r="R257" s="972">
        <v>1.3776113514909569E-3</v>
      </c>
      <c r="S257" s="956">
        <v>7.765318394133612E-4</v>
      </c>
      <c r="T257" s="956">
        <v>7.765318394133612E-4</v>
      </c>
      <c r="U257" s="956">
        <v>7.765318394133612E-4</v>
      </c>
      <c r="V257" s="956">
        <v>2.3295955182400835E-3</v>
      </c>
      <c r="W257" s="956">
        <v>1.6048230905014698E-3</v>
      </c>
      <c r="X257" s="972">
        <v>3.9128989842017684E-3</v>
      </c>
      <c r="Y257" s="956">
        <v>9817484.3249429446</v>
      </c>
      <c r="Z257" s="956">
        <v>2509005309</v>
      </c>
      <c r="AA257" s="956"/>
      <c r="AB257" s="1197">
        <v>8.5453752773692378E-3</v>
      </c>
      <c r="AC257" s="1197">
        <v>6.1276941240314148E-3</v>
      </c>
      <c r="AD257" s="1197">
        <v>5.520640638908233E-3</v>
      </c>
      <c r="AE257" s="1197">
        <v>4.7227408065359635E-3</v>
      </c>
      <c r="AF257" s="976" t="s">
        <v>1934</v>
      </c>
      <c r="AG257" s="957" t="s">
        <v>1221</v>
      </c>
      <c r="AH257" s="957"/>
    </row>
    <row r="258" spans="1:34" ht="18.75" customHeight="1">
      <c r="A258" s="950">
        <v>251</v>
      </c>
      <c r="B258" s="950" t="s">
        <v>758</v>
      </c>
      <c r="C258" s="950" t="s">
        <v>1189</v>
      </c>
      <c r="D258" s="950" t="s">
        <v>1219</v>
      </c>
      <c r="E258" s="950" t="s">
        <v>1037</v>
      </c>
      <c r="F258" s="951" t="s">
        <v>1043</v>
      </c>
      <c r="G258" s="951" t="s">
        <v>1038</v>
      </c>
      <c r="H258" s="951" t="s">
        <v>736</v>
      </c>
      <c r="I258" s="952" t="s">
        <v>1220</v>
      </c>
      <c r="J258" s="952" t="s">
        <v>1043</v>
      </c>
      <c r="K258" s="953" t="s">
        <v>1192</v>
      </c>
      <c r="L258" s="950">
        <v>2016</v>
      </c>
      <c r="M258" s="972">
        <v>4.7317749080739801E-4</v>
      </c>
      <c r="N258" s="955">
        <v>2121682.97086098</v>
      </c>
      <c r="O258" s="955">
        <v>4483905114</v>
      </c>
      <c r="P258" s="972">
        <v>6.9685030868200473E-5</v>
      </c>
      <c r="Q258" s="972">
        <v>5.5436118994737105E-4</v>
      </c>
      <c r="R258" s="972">
        <v>1.3077833140471415E-3</v>
      </c>
      <c r="S258" s="956">
        <v>4.6591912216197826E-4</v>
      </c>
      <c r="T258" s="956">
        <v>4.6591912216197826E-4</v>
      </c>
      <c r="U258" s="956">
        <v>4.6591912216197826E-4</v>
      </c>
      <c r="V258" s="956">
        <v>1.3977573664859348E-3</v>
      </c>
      <c r="W258" s="956">
        <v>9.628938925628455E-4</v>
      </c>
      <c r="X258" s="972">
        <v>2.8398046022403826E-3</v>
      </c>
      <c r="Y258" s="956">
        <v>7125084.8235437535</v>
      </c>
      <c r="Z258" s="956">
        <v>2509005309</v>
      </c>
      <c r="AA258" s="956"/>
      <c r="AB258" s="1197">
        <v>4.9684478719061774E-3</v>
      </c>
      <c r="AC258" s="1197">
        <v>3.5484017394720865E-3</v>
      </c>
      <c r="AD258" s="1197">
        <v>3.2168935009751288E-3</v>
      </c>
      <c r="AE258" s="1197">
        <v>2.7601939923854045E-3</v>
      </c>
      <c r="AF258" s="976" t="s">
        <v>1934</v>
      </c>
      <c r="AG258" s="957" t="s">
        <v>1221</v>
      </c>
      <c r="AH258" s="957"/>
    </row>
    <row r="259" spans="1:34" ht="18.75" customHeight="1">
      <c r="A259" s="950">
        <v>252</v>
      </c>
      <c r="B259" s="950" t="s">
        <v>758</v>
      </c>
      <c r="C259" s="950" t="s">
        <v>1189</v>
      </c>
      <c r="D259" s="950" t="s">
        <v>1219</v>
      </c>
      <c r="E259" s="950" t="s">
        <v>1037</v>
      </c>
      <c r="F259" s="951" t="s">
        <v>1044</v>
      </c>
      <c r="G259" s="951" t="s">
        <v>1038</v>
      </c>
      <c r="H259" s="951" t="s">
        <v>736</v>
      </c>
      <c r="I259" s="952" t="s">
        <v>1220</v>
      </c>
      <c r="J259" s="952" t="s">
        <v>1044</v>
      </c>
      <c r="K259" s="953" t="s">
        <v>1192</v>
      </c>
      <c r="L259" s="950">
        <v>2016</v>
      </c>
      <c r="M259" s="972">
        <v>1.7724245040813888E-4</v>
      </c>
      <c r="N259" s="955">
        <v>48436.624184992601</v>
      </c>
      <c r="O259" s="955">
        <v>273278913</v>
      </c>
      <c r="P259" s="972">
        <v>-6.2256861275032305E-6</v>
      </c>
      <c r="Q259" s="972">
        <v>-1.7515103085964824E-5</v>
      </c>
      <c r="R259" s="972">
        <v>1.1987473801171199E-4</v>
      </c>
      <c r="S259" s="956">
        <v>1.8314022057511656E-4</v>
      </c>
      <c r="T259" s="956">
        <v>1.8314022057511656E-4</v>
      </c>
      <c r="U259" s="956">
        <v>1.8314022057511656E-4</v>
      </c>
      <c r="V259" s="956">
        <v>5.4942066172534965E-4</v>
      </c>
      <c r="W259" s="956">
        <v>3.7848757753515294E-4</v>
      </c>
      <c r="X259" s="972">
        <v>8.3530389254277246E-4</v>
      </c>
      <c r="Y259" s="956">
        <v>292276.78967055894</v>
      </c>
      <c r="Z259" s="956">
        <v>349904738</v>
      </c>
      <c r="AA259" s="956"/>
      <c r="AB259" s="1197">
        <v>1.9581862924221449E-3</v>
      </c>
      <c r="AC259" s="1197">
        <v>2.3979959375240731E-3</v>
      </c>
      <c r="AD259" s="1197">
        <v>2.2819794850883154E-3</v>
      </c>
      <c r="AE259" s="1197">
        <v>1.812231140588911E-3</v>
      </c>
      <c r="AF259" s="976" t="s">
        <v>1934</v>
      </c>
      <c r="AG259" s="957" t="s">
        <v>1221</v>
      </c>
      <c r="AH259" s="957"/>
    </row>
    <row r="260" spans="1:34" ht="18.75" customHeight="1">
      <c r="A260" s="950">
        <v>253</v>
      </c>
      <c r="B260" s="950" t="s">
        <v>758</v>
      </c>
      <c r="C260" s="950" t="s">
        <v>1189</v>
      </c>
      <c r="D260" s="950" t="s">
        <v>1219</v>
      </c>
      <c r="E260" s="950" t="s">
        <v>1037</v>
      </c>
      <c r="F260" s="951" t="s">
        <v>1045</v>
      </c>
      <c r="G260" s="951" t="s">
        <v>1038</v>
      </c>
      <c r="H260" s="951" t="s">
        <v>736</v>
      </c>
      <c r="I260" s="952" t="s">
        <v>1220</v>
      </c>
      <c r="J260" s="952" t="s">
        <v>1045</v>
      </c>
      <c r="K260" s="953" t="s">
        <v>1192</v>
      </c>
      <c r="L260" s="950">
        <v>2016</v>
      </c>
      <c r="M260" s="972">
        <v>1.1520759712313551E-4</v>
      </c>
      <c r="N260" s="955">
        <v>31483.806911152398</v>
      </c>
      <c r="O260" s="955">
        <v>273278913</v>
      </c>
      <c r="P260" s="972">
        <v>-4.6690991067663614E-6</v>
      </c>
      <c r="Q260" s="972">
        <v>-1.4034961100658147E-5</v>
      </c>
      <c r="R260" s="972">
        <v>1.4406559033403328E-4</v>
      </c>
      <c r="S260" s="956">
        <v>1.0988413671147334E-4</v>
      </c>
      <c r="T260" s="956">
        <v>1.0988413671147334E-4</v>
      </c>
      <c r="U260" s="956">
        <v>1.0988413671147334E-4</v>
      </c>
      <c r="V260" s="956">
        <v>3.2965241013442002E-4</v>
      </c>
      <c r="W260" s="956">
        <v>2.270925555449394E-4</v>
      </c>
      <c r="X260" s="972">
        <v>6.0047091215010217E-4</v>
      </c>
      <c r="Y260" s="956">
        <v>210107.61719250251</v>
      </c>
      <c r="Z260" s="956">
        <v>349904738</v>
      </c>
      <c r="AA260" s="956"/>
      <c r="AB260" s="1197">
        <v>1.0886104769203772E-3</v>
      </c>
      <c r="AC260" s="1197">
        <v>1.3212048522155541E-3</v>
      </c>
      <c r="AD260" s="1197">
        <v>1.251652039241551E-3</v>
      </c>
      <c r="AE260" s="1197">
        <v>9.7728294487581615E-4</v>
      </c>
      <c r="AF260" s="976" t="s">
        <v>1934</v>
      </c>
      <c r="AG260" s="957" t="s">
        <v>1221</v>
      </c>
      <c r="AH260" s="957"/>
    </row>
    <row r="261" spans="1:34" ht="18.75" customHeight="1">
      <c r="A261" s="950">
        <v>254</v>
      </c>
      <c r="B261" s="950" t="s">
        <v>758</v>
      </c>
      <c r="C261" s="950" t="s">
        <v>1189</v>
      </c>
      <c r="D261" s="950" t="s">
        <v>1219</v>
      </c>
      <c r="E261" s="950" t="s">
        <v>1037</v>
      </c>
      <c r="F261" s="951" t="s">
        <v>1046</v>
      </c>
      <c r="G261" s="951" t="s">
        <v>1038</v>
      </c>
      <c r="H261" s="951" t="s">
        <v>736</v>
      </c>
      <c r="I261" s="952" t="s">
        <v>1220</v>
      </c>
      <c r="J261" s="952" t="s">
        <v>1046</v>
      </c>
      <c r="K261" s="953" t="s">
        <v>1192</v>
      </c>
      <c r="L261" s="950">
        <v>2016</v>
      </c>
      <c r="M261" s="972">
        <v>1.1550403315204979E-2</v>
      </c>
      <c r="N261" s="955">
        <v>7727.1798534766604</v>
      </c>
      <c r="O261" s="955">
        <v>668996.54</v>
      </c>
      <c r="P261" s="972">
        <v>7.6265768169656435E-4</v>
      </c>
      <c r="Q261" s="972">
        <v>3.1718293652414878E-3</v>
      </c>
      <c r="R261" s="972">
        <v>2.5729118499737305E-3</v>
      </c>
      <c r="S261" s="956">
        <v>1.1937583092195435E-2</v>
      </c>
      <c r="T261" s="956">
        <v>1.1937583092195435E-2</v>
      </c>
      <c r="U261" s="956">
        <v>1.1937583092195435E-2</v>
      </c>
      <c r="V261" s="956">
        <v>3.5812749276586307E-2</v>
      </c>
      <c r="W261" s="956">
        <v>2.4670860895553304E-2</v>
      </c>
      <c r="X261" s="972">
        <v>1.8032583879206077E-2</v>
      </c>
      <c r="Y261" s="956">
        <v>8754.3145610059328</v>
      </c>
      <c r="Z261" s="956">
        <v>485472</v>
      </c>
      <c r="AA261" s="956"/>
      <c r="AB261" s="1197">
        <v>7.7298309755061967E-2</v>
      </c>
      <c r="AC261" s="1197">
        <v>2.7306044137276986E-2</v>
      </c>
      <c r="AD261" s="1197">
        <v>2.2863709038061883E-2</v>
      </c>
      <c r="AE261" s="1197">
        <v>2.126571996913967E-2</v>
      </c>
      <c r="AF261" s="976" t="s">
        <v>1934</v>
      </c>
      <c r="AG261" s="957" t="s">
        <v>1221</v>
      </c>
      <c r="AH261" s="957"/>
    </row>
    <row r="262" spans="1:34" ht="18.75" customHeight="1">
      <c r="A262" s="950">
        <v>255</v>
      </c>
      <c r="B262" s="950" t="s">
        <v>758</v>
      </c>
      <c r="C262" s="950" t="s">
        <v>1189</v>
      </c>
      <c r="D262" s="950" t="s">
        <v>1219</v>
      </c>
      <c r="E262" s="950" t="s">
        <v>1037</v>
      </c>
      <c r="F262" s="951" t="s">
        <v>1047</v>
      </c>
      <c r="G262" s="951" t="s">
        <v>1038</v>
      </c>
      <c r="H262" s="951" t="s">
        <v>736</v>
      </c>
      <c r="I262" s="952" t="s">
        <v>1220</v>
      </c>
      <c r="J262" s="952" t="s">
        <v>1047</v>
      </c>
      <c r="K262" s="953" t="s">
        <v>1192</v>
      </c>
      <c r="L262" s="950">
        <v>2016</v>
      </c>
      <c r="M262" s="972">
        <v>7.507762438872031E-3</v>
      </c>
      <c r="N262" s="955">
        <v>5022.6670947473503</v>
      </c>
      <c r="O262" s="955">
        <v>668996.54</v>
      </c>
      <c r="P262" s="972">
        <v>5.7185174523948336E-4</v>
      </c>
      <c r="Q262" s="972">
        <v>2.2651578550662342E-3</v>
      </c>
      <c r="R262" s="972">
        <v>1.8656994718085945E-3</v>
      </c>
      <c r="S262" s="956">
        <v>7.1625501399314312E-3</v>
      </c>
      <c r="T262" s="956">
        <v>7.1625501399314312E-3</v>
      </c>
      <c r="U262" s="956">
        <v>7.1625501399314312E-3</v>
      </c>
      <c r="V262" s="956">
        <v>2.1487650419794294E-2</v>
      </c>
      <c r="W262" s="956">
        <v>1.4802517125531163E-2</v>
      </c>
      <c r="X262" s="972">
        <v>1.1959373839813683E-2</v>
      </c>
      <c r="Y262" s="956">
        <v>5805.9411367620278</v>
      </c>
      <c r="Z262" s="956">
        <v>485472</v>
      </c>
      <c r="AA262" s="956"/>
      <c r="AB262" s="1197">
        <v>4.4453251395154207E-2</v>
      </c>
      <c r="AC262" s="1197">
        <v>1.5270921592296286E-2</v>
      </c>
      <c r="AD262" s="1197">
        <v>1.2855977607192311E-2</v>
      </c>
      <c r="AE262" s="1197">
        <v>1.2011780204267465E-2</v>
      </c>
      <c r="AF262" s="976" t="s">
        <v>1934</v>
      </c>
      <c r="AG262" s="957" t="s">
        <v>1221</v>
      </c>
      <c r="AH262" s="957"/>
    </row>
    <row r="263" spans="1:34" ht="18.75" customHeight="1">
      <c r="A263" s="950">
        <v>256</v>
      </c>
      <c r="B263" s="950" t="s">
        <v>758</v>
      </c>
      <c r="C263" s="950" t="s">
        <v>1189</v>
      </c>
      <c r="D263" s="950" t="s">
        <v>1219</v>
      </c>
      <c r="E263" s="950" t="s">
        <v>1037</v>
      </c>
      <c r="F263" s="951" t="s">
        <v>1048</v>
      </c>
      <c r="G263" s="951" t="s">
        <v>1038</v>
      </c>
      <c r="H263" s="951" t="s">
        <v>736</v>
      </c>
      <c r="I263" s="952" t="s">
        <v>1220</v>
      </c>
      <c r="J263" s="952" t="s">
        <v>1048</v>
      </c>
      <c r="K263" s="953" t="s">
        <v>1192</v>
      </c>
      <c r="L263" s="950">
        <v>2016</v>
      </c>
      <c r="M263" s="972">
        <v>8.8374254135781868E-3</v>
      </c>
      <c r="N263" s="955">
        <v>39626177.006536797</v>
      </c>
      <c r="O263" s="955">
        <v>4483905114</v>
      </c>
      <c r="P263" s="972">
        <v>1.0579830304444659E-3</v>
      </c>
      <c r="Q263" s="972">
        <v>6.5869909261697729E-3</v>
      </c>
      <c r="R263" s="972">
        <v>3.9618876796045262E-3</v>
      </c>
      <c r="S263" s="956">
        <v>9.4247757831018922E-3</v>
      </c>
      <c r="T263" s="956">
        <v>9.4247757831018922E-3</v>
      </c>
      <c r="U263" s="956">
        <v>9.4247757831018922E-3</v>
      </c>
      <c r="V263" s="956">
        <v>2.8274327349305677E-2</v>
      </c>
      <c r="W263" s="956">
        <v>1.9477756135469471E-2</v>
      </c>
      <c r="X263" s="972">
        <v>2.6031304770984739E-2</v>
      </c>
      <c r="Y263" s="956">
        <v>65312681.870597742</v>
      </c>
      <c r="Z263" s="956">
        <v>5018010618</v>
      </c>
      <c r="AA263" s="956"/>
      <c r="AB263" s="1197">
        <v>4.6696308749730339E-2</v>
      </c>
      <c r="AC263" s="1197">
        <v>3.3843838993826141E-2</v>
      </c>
      <c r="AD263" s="1197">
        <v>2.9990475253786536E-2</v>
      </c>
      <c r="AE263" s="1197">
        <v>2.544996632108416E-2</v>
      </c>
      <c r="AF263" s="976" t="s">
        <v>1934</v>
      </c>
      <c r="AG263" s="957" t="s">
        <v>1221</v>
      </c>
      <c r="AH263" s="957"/>
    </row>
    <row r="264" spans="1:34" ht="18.75" customHeight="1">
      <c r="A264" s="950">
        <v>257</v>
      </c>
      <c r="B264" s="950" t="s">
        <v>758</v>
      </c>
      <c r="C264" s="950" t="s">
        <v>1189</v>
      </c>
      <c r="D264" s="950" t="s">
        <v>1219</v>
      </c>
      <c r="E264" s="950" t="s">
        <v>1037</v>
      </c>
      <c r="F264" s="951" t="s">
        <v>1049</v>
      </c>
      <c r="G264" s="951" t="s">
        <v>1038</v>
      </c>
      <c r="H264" s="951" t="s">
        <v>736</v>
      </c>
      <c r="I264" s="952" t="s">
        <v>1220</v>
      </c>
      <c r="J264" s="952" t="s">
        <v>1049</v>
      </c>
      <c r="K264" s="953" t="s">
        <v>1192</v>
      </c>
      <c r="L264" s="950">
        <v>2016</v>
      </c>
      <c r="M264" s="972">
        <v>5.7443267361108573E-3</v>
      </c>
      <c r="N264" s="955">
        <v>25757016.028534401</v>
      </c>
      <c r="O264" s="955">
        <v>4483905114</v>
      </c>
      <c r="P264" s="972">
        <v>7.5603050130675499E-4</v>
      </c>
      <c r="Q264" s="972">
        <v>4.4611581958437906E-3</v>
      </c>
      <c r="R264" s="972">
        <v>3.1586674313852704E-3</v>
      </c>
      <c r="S264" s="956">
        <v>5.6548656945652927E-3</v>
      </c>
      <c r="T264" s="956">
        <v>5.6548656945652927E-3</v>
      </c>
      <c r="U264" s="956">
        <v>5.6548656945652927E-3</v>
      </c>
      <c r="V264" s="956">
        <v>1.6964597083695878E-2</v>
      </c>
      <c r="W264" s="956">
        <v>1.1686654145667561E-2</v>
      </c>
      <c r="X264" s="972">
        <v>1.7275104031910869E-2</v>
      </c>
      <c r="Y264" s="956">
        <v>43343327.729591675</v>
      </c>
      <c r="Z264" s="956">
        <v>43343327.729591675</v>
      </c>
      <c r="AA264" s="956"/>
      <c r="AB264" s="1197">
        <v>3.1058516917082226</v>
      </c>
      <c r="AC264" s="1197">
        <v>2.2396036340459795</v>
      </c>
      <c r="AD264" s="1197">
        <v>2.0003472630418786</v>
      </c>
      <c r="AE264" s="1197">
        <v>1.7040824852851617</v>
      </c>
      <c r="AF264" s="976" t="s">
        <v>1934</v>
      </c>
      <c r="AG264" s="957" t="s">
        <v>1221</v>
      </c>
      <c r="AH264" s="957"/>
    </row>
    <row r="265" spans="1:34" ht="18.75" customHeight="1">
      <c r="A265" s="950">
        <v>258</v>
      </c>
      <c r="B265" s="950" t="s">
        <v>758</v>
      </c>
      <c r="C265" s="950" t="s">
        <v>1189</v>
      </c>
      <c r="D265" s="950" t="s">
        <v>1219</v>
      </c>
      <c r="E265" s="950" t="s">
        <v>1037</v>
      </c>
      <c r="F265" s="951" t="s">
        <v>1050</v>
      </c>
      <c r="G265" s="951" t="s">
        <v>1038</v>
      </c>
      <c r="H265" s="951" t="s">
        <v>736</v>
      </c>
      <c r="I265" s="952" t="s">
        <v>1220</v>
      </c>
      <c r="J265" s="952" t="s">
        <v>1050</v>
      </c>
      <c r="K265" s="953" t="s">
        <v>1192</v>
      </c>
      <c r="L265" s="950">
        <v>2016</v>
      </c>
      <c r="M265" s="972">
        <v>1.7550784437187291E-3</v>
      </c>
      <c r="N265" s="955">
        <v>479625.92932918598</v>
      </c>
      <c r="O265" s="955">
        <v>273278913</v>
      </c>
      <c r="P265" s="972">
        <v>-6.4681448583369343E-5</v>
      </c>
      <c r="Q265" s="972">
        <v>-8.5034986260506396E-5</v>
      </c>
      <c r="R265" s="972">
        <v>-1.4754860482261783E-4</v>
      </c>
      <c r="S265" s="956">
        <v>1.8134595655180871E-3</v>
      </c>
      <c r="T265" s="956">
        <v>1.8134595655180871E-3</v>
      </c>
      <c r="U265" s="956">
        <v>1.8134595655180871E-3</v>
      </c>
      <c r="V265" s="956">
        <v>5.4403786965542614E-3</v>
      </c>
      <c r="W265" s="956">
        <v>3.747794535550263E-3</v>
      </c>
      <c r="X265" s="972">
        <v>5.3057670671898876E-3</v>
      </c>
      <c r="Y265" s="956">
        <v>1856513.035534106</v>
      </c>
      <c r="Z265" s="956">
        <v>349904738</v>
      </c>
      <c r="AA265" s="956"/>
      <c r="AB265" s="1197">
        <v>2.3896927850866938E-2</v>
      </c>
      <c r="AC265" s="1197">
        <v>2.9859594890185234E-2</v>
      </c>
      <c r="AD265" s="1197">
        <v>2.8696577441455071E-2</v>
      </c>
      <c r="AE265" s="1197">
        <v>2.3625098379765664E-2</v>
      </c>
      <c r="AF265" s="976" t="s">
        <v>1934</v>
      </c>
      <c r="AG265" s="957" t="s">
        <v>1221</v>
      </c>
      <c r="AH265" s="957"/>
    </row>
    <row r="266" spans="1:34" ht="18.75" customHeight="1">
      <c r="A266" s="950">
        <v>259</v>
      </c>
      <c r="B266" s="950" t="s">
        <v>758</v>
      </c>
      <c r="C266" s="950" t="s">
        <v>1189</v>
      </c>
      <c r="D266" s="950" t="s">
        <v>1219</v>
      </c>
      <c r="E266" s="950" t="s">
        <v>1037</v>
      </c>
      <c r="F266" s="951" t="s">
        <v>1051</v>
      </c>
      <c r="G266" s="951" t="s">
        <v>1038</v>
      </c>
      <c r="H266" s="951" t="s">
        <v>736</v>
      </c>
      <c r="I266" s="952" t="s">
        <v>1220</v>
      </c>
      <c r="J266" s="952" t="s">
        <v>1051</v>
      </c>
      <c r="K266" s="953" t="s">
        <v>1192</v>
      </c>
      <c r="L266" s="950">
        <v>2016</v>
      </c>
      <c r="M266" s="972">
        <v>1.1408010315691391E-3</v>
      </c>
      <c r="N266" s="955">
        <v>311756.86585649301</v>
      </c>
      <c r="O266" s="955">
        <v>273278913</v>
      </c>
      <c r="P266" s="972">
        <v>-4.851025861823749E-5</v>
      </c>
      <c r="Q266" s="972">
        <v>-7.4559846621453352E-5</v>
      </c>
      <c r="R266" s="972">
        <v>-5.1931179568728174E-5</v>
      </c>
      <c r="S266" s="956">
        <v>1.0880757825470985E-3</v>
      </c>
      <c r="T266" s="956">
        <v>1.0880757825470985E-3</v>
      </c>
      <c r="U266" s="956">
        <v>1.0880757825470985E-3</v>
      </c>
      <c r="V266" s="956">
        <v>3.2642273476412957E-3</v>
      </c>
      <c r="W266" s="956">
        <v>2.2486768106845445E-3</v>
      </c>
      <c r="X266" s="972">
        <v>3.5030145573383569E-3</v>
      </c>
      <c r="Y266" s="956">
        <v>1225721.3908956638</v>
      </c>
      <c r="Z266" s="956">
        <v>349904738</v>
      </c>
      <c r="AA266" s="956"/>
      <c r="AB266" s="1197">
        <v>1.3043637232526512E-2</v>
      </c>
      <c r="AC266" s="1197">
        <v>1.6151866279627804E-2</v>
      </c>
      <c r="AD266" s="1197">
        <v>1.5454911687701465E-2</v>
      </c>
      <c r="AE266" s="1197">
        <v>1.2524222935696426E-2</v>
      </c>
      <c r="AF266" s="976" t="s">
        <v>1934</v>
      </c>
      <c r="AG266" s="957" t="s">
        <v>1221</v>
      </c>
      <c r="AH266" s="957"/>
    </row>
    <row r="267" spans="1:34" ht="18.75" customHeight="1">
      <c r="A267" s="950">
        <v>260</v>
      </c>
      <c r="B267" s="950" t="s">
        <v>758</v>
      </c>
      <c r="C267" s="950" t="s">
        <v>1222</v>
      </c>
      <c r="D267" s="950" t="s">
        <v>1223</v>
      </c>
      <c r="E267" s="950" t="s">
        <v>772</v>
      </c>
      <c r="F267" s="951" t="s">
        <v>481</v>
      </c>
      <c r="G267" s="951" t="s">
        <v>774</v>
      </c>
      <c r="H267" s="951" t="s">
        <v>736</v>
      </c>
      <c r="I267" s="952" t="s">
        <v>1224</v>
      </c>
      <c r="J267" s="975" t="s">
        <v>773</v>
      </c>
      <c r="K267" s="953" t="s">
        <v>1225</v>
      </c>
      <c r="L267" s="950">
        <v>2016</v>
      </c>
      <c r="M267" s="958">
        <v>64.026501473039502</v>
      </c>
      <c r="N267" s="955" t="s">
        <v>768</v>
      </c>
      <c r="O267" s="955" t="s">
        <v>768</v>
      </c>
      <c r="P267" s="958">
        <v>1.3709999620914499</v>
      </c>
      <c r="Q267" s="958">
        <v>7.3199999999999807</v>
      </c>
      <c r="R267" s="958">
        <v>1.0720000000000001</v>
      </c>
      <c r="S267" s="956">
        <v>68.078653473838287</v>
      </c>
      <c r="T267" s="956">
        <v>68.078653473838287</v>
      </c>
      <c r="U267" s="956">
        <v>68.078653473838287</v>
      </c>
      <c r="V267" s="956">
        <v>204.23596042151485</v>
      </c>
      <c r="W267" s="956">
        <v>148.21470265499826</v>
      </c>
      <c r="X267" s="958">
        <v>0.9</v>
      </c>
      <c r="Y267" s="956" t="s">
        <v>768</v>
      </c>
      <c r="Z267" s="956" t="s">
        <v>768</v>
      </c>
      <c r="AA267" s="956"/>
      <c r="AB267" s="956">
        <v>381.76782561877673</v>
      </c>
      <c r="AC267" s="956">
        <v>414.54754010947016</v>
      </c>
      <c r="AD267" s="956">
        <v>366.8623815199669</v>
      </c>
      <c r="AE267" s="956">
        <v>346.16190677645267</v>
      </c>
      <c r="AF267" s="957" t="s">
        <v>1034</v>
      </c>
      <c r="AG267" s="957" t="s">
        <v>1035</v>
      </c>
      <c r="AH267" s="957"/>
    </row>
    <row r="268" spans="1:34" ht="18.75" customHeight="1">
      <c r="A268" s="950">
        <v>261</v>
      </c>
      <c r="B268" s="950" t="s">
        <v>758</v>
      </c>
      <c r="C268" s="950" t="s">
        <v>1222</v>
      </c>
      <c r="D268" s="950" t="s">
        <v>1223</v>
      </c>
      <c r="E268" s="950" t="s">
        <v>772</v>
      </c>
      <c r="F268" s="951" t="s">
        <v>481</v>
      </c>
      <c r="G268" s="951" t="s">
        <v>774</v>
      </c>
      <c r="H268" s="951" t="s">
        <v>736</v>
      </c>
      <c r="I268" s="952" t="s">
        <v>1224</v>
      </c>
      <c r="J268" s="975" t="s">
        <v>778</v>
      </c>
      <c r="K268" s="953" t="s">
        <v>1225</v>
      </c>
      <c r="L268" s="950">
        <v>2016</v>
      </c>
      <c r="M268" s="958">
        <v>41.617227531689799</v>
      </c>
      <c r="N268" s="955" t="s">
        <v>768</v>
      </c>
      <c r="O268" s="955" t="s">
        <v>768</v>
      </c>
      <c r="P268" s="958">
        <v>1.3161600005851699</v>
      </c>
      <c r="Q268" s="958">
        <v>5.489999912738786</v>
      </c>
      <c r="R268" s="958">
        <v>1.02912002811432</v>
      </c>
      <c r="S268" s="956">
        <v>40.943823913984609</v>
      </c>
      <c r="T268" s="956">
        <v>40.943823913984609</v>
      </c>
      <c r="U268" s="956">
        <v>40.943823913984609</v>
      </c>
      <c r="V268" s="956">
        <v>122.83147174195383</v>
      </c>
      <c r="W268" s="956">
        <v>89.249896612492691</v>
      </c>
      <c r="X268" s="958">
        <v>0.58500002145767205</v>
      </c>
      <c r="Y268" s="956" t="s">
        <v>768</v>
      </c>
      <c r="Z268" s="956" t="s">
        <v>768</v>
      </c>
      <c r="AA268" s="956"/>
      <c r="AB268" s="956">
        <v>202.16032180938831</v>
      </c>
      <c r="AC268" s="956">
        <v>219.11399950473529</v>
      </c>
      <c r="AD268" s="956">
        <v>195.86343167998356</v>
      </c>
      <c r="AE268" s="956">
        <v>186.13480635822657</v>
      </c>
      <c r="AF268" s="957" t="s">
        <v>1034</v>
      </c>
      <c r="AG268" s="957" t="s">
        <v>1035</v>
      </c>
      <c r="AH268" s="957"/>
    </row>
    <row r="269" spans="1:34" ht="18.75" customHeight="1">
      <c r="A269" s="950">
        <v>262</v>
      </c>
      <c r="B269" s="950" t="s">
        <v>758</v>
      </c>
      <c r="C269" s="950" t="s">
        <v>1222</v>
      </c>
      <c r="D269" s="950" t="s">
        <v>1223</v>
      </c>
      <c r="E269" s="950" t="s">
        <v>772</v>
      </c>
      <c r="F269" s="951" t="s">
        <v>480</v>
      </c>
      <c r="G269" s="951" t="s">
        <v>774</v>
      </c>
      <c r="H269" s="951" t="s">
        <v>736</v>
      </c>
      <c r="I269" s="952" t="s">
        <v>1224</v>
      </c>
      <c r="J269" s="975" t="s">
        <v>779</v>
      </c>
      <c r="K269" s="953" t="s">
        <v>1225</v>
      </c>
      <c r="L269" s="950">
        <v>2016</v>
      </c>
      <c r="M269" s="954">
        <v>312333.68990855297</v>
      </c>
      <c r="N269" s="955" t="s">
        <v>768</v>
      </c>
      <c r="O269" s="955" t="s">
        <v>768</v>
      </c>
      <c r="P269" s="954">
        <v>33246.484862297773</v>
      </c>
      <c r="Q269" s="954">
        <v>13598.999999999964</v>
      </c>
      <c r="R269" s="954">
        <v>159660.47617571798</v>
      </c>
      <c r="S269" s="956">
        <v>332009.16967821243</v>
      </c>
      <c r="T269" s="956">
        <v>332009.16967821243</v>
      </c>
      <c r="U269" s="956">
        <v>332009.16967821243</v>
      </c>
      <c r="V269" s="956">
        <v>996027.50903463736</v>
      </c>
      <c r="W269" s="956">
        <v>702989.38755218836</v>
      </c>
      <c r="X269" s="954">
        <v>9260.58</v>
      </c>
      <c r="Y269" s="956" t="s">
        <v>768</v>
      </c>
      <c r="Z269" s="956" t="s">
        <v>768</v>
      </c>
      <c r="AA269" s="956"/>
      <c r="AB269" s="956">
        <v>1812661.5587713341</v>
      </c>
      <c r="AC269" s="956">
        <v>2077411.4185718463</v>
      </c>
      <c r="AD269" s="956">
        <v>1990751.1164426275</v>
      </c>
      <c r="AE269" s="956">
        <v>2050583.3903235525</v>
      </c>
      <c r="AF269" s="957" t="s">
        <v>1034</v>
      </c>
      <c r="AG269" s="957" t="s">
        <v>1035</v>
      </c>
      <c r="AH269" s="957"/>
    </row>
    <row r="270" spans="1:34" ht="18.75" customHeight="1">
      <c r="A270" s="950">
        <v>263</v>
      </c>
      <c r="B270" s="950" t="s">
        <v>758</v>
      </c>
      <c r="C270" s="950" t="s">
        <v>1222</v>
      </c>
      <c r="D270" s="950" t="s">
        <v>1223</v>
      </c>
      <c r="E270" s="950" t="s">
        <v>772</v>
      </c>
      <c r="F270" s="951" t="s">
        <v>480</v>
      </c>
      <c r="G270" s="951" t="s">
        <v>774</v>
      </c>
      <c r="H270" s="951" t="s">
        <v>736</v>
      </c>
      <c r="I270" s="952" t="s">
        <v>1224</v>
      </c>
      <c r="J270" s="975" t="s">
        <v>780</v>
      </c>
      <c r="K270" s="953" t="s">
        <v>1225</v>
      </c>
      <c r="L270" s="950">
        <v>2016</v>
      </c>
      <c r="M270" s="954">
        <v>204017.36924985301</v>
      </c>
      <c r="N270" s="955" t="s">
        <v>768</v>
      </c>
      <c r="O270" s="955" t="s">
        <v>768</v>
      </c>
      <c r="P270" s="954">
        <v>24144.809678673868</v>
      </c>
      <c r="Q270" s="954">
        <v>10199.249837887273</v>
      </c>
      <c r="R270" s="954">
        <v>105501.6334229674</v>
      </c>
      <c r="S270" s="956">
        <v>200452.24778073607</v>
      </c>
      <c r="T270" s="956">
        <v>200452.24778073607</v>
      </c>
      <c r="U270" s="956">
        <v>200452.24778073607</v>
      </c>
      <c r="V270" s="956">
        <v>601356.74334220821</v>
      </c>
      <c r="W270" s="956">
        <v>423250.44733447523</v>
      </c>
      <c r="X270" s="954">
        <v>6239.1444112029094</v>
      </c>
      <c r="Y270" s="956" t="s">
        <v>768</v>
      </c>
      <c r="Z270" s="956" t="s">
        <v>768</v>
      </c>
      <c r="AA270" s="956"/>
      <c r="AB270" s="956">
        <v>980263.93665566714</v>
      </c>
      <c r="AC270" s="956">
        <v>1116335.5244159233</v>
      </c>
      <c r="AD270" s="956">
        <v>1076886.8641113131</v>
      </c>
      <c r="AE270" s="956">
        <v>1110878.5663417762</v>
      </c>
      <c r="AF270" s="957" t="s">
        <v>1034</v>
      </c>
      <c r="AG270" s="957" t="s">
        <v>1035</v>
      </c>
      <c r="AH270" s="957"/>
    </row>
    <row r="271" spans="1:34" ht="18.75" customHeight="1">
      <c r="A271" s="950">
        <v>264</v>
      </c>
      <c r="B271" s="950" t="s">
        <v>758</v>
      </c>
      <c r="C271" s="950" t="s">
        <v>1222</v>
      </c>
      <c r="D271" s="950" t="s">
        <v>1223</v>
      </c>
      <c r="E271" s="950" t="s">
        <v>772</v>
      </c>
      <c r="F271" s="951" t="s">
        <v>1036</v>
      </c>
      <c r="G271" s="951" t="s">
        <v>774</v>
      </c>
      <c r="H271" s="951" t="s">
        <v>736</v>
      </c>
      <c r="I271" s="952" t="s">
        <v>1224</v>
      </c>
      <c r="J271" s="975" t="s">
        <v>781</v>
      </c>
      <c r="K271" s="953" t="s">
        <v>1225</v>
      </c>
      <c r="L271" s="950">
        <v>2016</v>
      </c>
      <c r="M271" s="954">
        <v>118404.87186440801</v>
      </c>
      <c r="N271" s="955" t="s">
        <v>768</v>
      </c>
      <c r="O271" s="955" t="s">
        <v>768</v>
      </c>
      <c r="P271" s="954">
        <v>66514.941511273457</v>
      </c>
      <c r="Q271" s="954">
        <v>0</v>
      </c>
      <c r="R271" s="954">
        <v>35025.523743103979</v>
      </c>
      <c r="S271" s="956">
        <v>128951.32745688046</v>
      </c>
      <c r="T271" s="956">
        <v>128951.32745688046</v>
      </c>
      <c r="U271" s="956">
        <v>128951.32745688046</v>
      </c>
      <c r="V271" s="956">
        <v>386853.98237064137</v>
      </c>
      <c r="W271" s="956">
        <v>274571.47507425369</v>
      </c>
      <c r="X271" s="954">
        <v>17210.7</v>
      </c>
      <c r="Y271" s="956" t="s">
        <v>768</v>
      </c>
      <c r="Z271" s="956" t="s">
        <v>768</v>
      </c>
      <c r="AA271" s="956"/>
      <c r="AB271" s="956">
        <v>68687.571263217702</v>
      </c>
      <c r="AC271" s="956">
        <v>84084.52528276878</v>
      </c>
      <c r="AD271" s="956">
        <v>89638.916415900545</v>
      </c>
      <c r="AE271" s="956">
        <v>101101.28776175604</v>
      </c>
      <c r="AF271" s="957" t="s">
        <v>1034</v>
      </c>
      <c r="AG271" s="957" t="s">
        <v>1035</v>
      </c>
      <c r="AH271" s="957"/>
    </row>
    <row r="272" spans="1:34" ht="18.75" customHeight="1">
      <c r="A272" s="950">
        <v>265</v>
      </c>
      <c r="B272" s="950" t="s">
        <v>758</v>
      </c>
      <c r="C272" s="950" t="s">
        <v>1222</v>
      </c>
      <c r="D272" s="950" t="s">
        <v>1223</v>
      </c>
      <c r="E272" s="950" t="s">
        <v>772</v>
      </c>
      <c r="F272" s="951" t="s">
        <v>1036</v>
      </c>
      <c r="G272" s="951" t="s">
        <v>774</v>
      </c>
      <c r="H272" s="951" t="s">
        <v>736</v>
      </c>
      <c r="I272" s="952" t="s">
        <v>1224</v>
      </c>
      <c r="J272" s="975" t="s">
        <v>782</v>
      </c>
      <c r="K272" s="953" t="s">
        <v>1225</v>
      </c>
      <c r="L272" s="950">
        <v>2016</v>
      </c>
      <c r="M272" s="954">
        <v>77582.157315912904</v>
      </c>
      <c r="N272" s="955" t="s">
        <v>768</v>
      </c>
      <c r="O272" s="955" t="s">
        <v>768</v>
      </c>
      <c r="P272" s="954">
        <v>45224.473159542111</v>
      </c>
      <c r="Q272" s="954">
        <v>0</v>
      </c>
      <c r="R272" s="954">
        <v>23522.461983011202</v>
      </c>
      <c r="S272" s="956">
        <v>76793.762680266504</v>
      </c>
      <c r="T272" s="956">
        <v>76793.762680266504</v>
      </c>
      <c r="U272" s="956">
        <v>76793.762680266504</v>
      </c>
      <c r="V272" s="956">
        <v>230381.2880407995</v>
      </c>
      <c r="W272" s="956">
        <v>162838.2830469413</v>
      </c>
      <c r="X272" s="954">
        <v>11703.275917933001</v>
      </c>
      <c r="Y272" s="956" t="s">
        <v>768</v>
      </c>
      <c r="Z272" s="956" t="s">
        <v>768</v>
      </c>
      <c r="AA272" s="956"/>
      <c r="AB272" s="956">
        <v>38827.538161608849</v>
      </c>
      <c r="AC272" s="956">
        <v>46750.202798384373</v>
      </c>
      <c r="AD272" s="956">
        <v>49762.795371950277</v>
      </c>
      <c r="AE272" s="956">
        <v>55741.147903878002</v>
      </c>
      <c r="AF272" s="957" t="s">
        <v>1034</v>
      </c>
      <c r="AG272" s="957" t="s">
        <v>1035</v>
      </c>
      <c r="AH272" s="957"/>
    </row>
    <row r="273" spans="1:35" ht="18.75" customHeight="1">
      <c r="A273" s="950">
        <v>266</v>
      </c>
      <c r="B273" s="950" t="s">
        <v>758</v>
      </c>
      <c r="C273" s="950" t="s">
        <v>1222</v>
      </c>
      <c r="D273" s="950" t="s">
        <v>1223</v>
      </c>
      <c r="E273" s="950" t="s">
        <v>772</v>
      </c>
      <c r="F273" s="951" t="s">
        <v>481</v>
      </c>
      <c r="G273" s="951" t="s">
        <v>774</v>
      </c>
      <c r="H273" s="951" t="s">
        <v>736</v>
      </c>
      <c r="I273" s="952" t="s">
        <v>1224</v>
      </c>
      <c r="J273" s="975" t="s">
        <v>783</v>
      </c>
      <c r="K273" s="953" t="s">
        <v>1225</v>
      </c>
      <c r="L273" s="950">
        <v>2016</v>
      </c>
      <c r="M273" s="954">
        <v>707.90726606825797</v>
      </c>
      <c r="N273" s="955" t="s">
        <v>768</v>
      </c>
      <c r="O273" s="955" t="s">
        <v>768</v>
      </c>
      <c r="P273" s="954">
        <v>12.8873991206646</v>
      </c>
      <c r="Q273" s="954">
        <v>73.199999999999804</v>
      </c>
      <c r="R273" s="954">
        <v>12.864000000000001</v>
      </c>
      <c r="S273" s="956">
        <v>753.56745623509482</v>
      </c>
      <c r="T273" s="956">
        <v>753.56745623509482</v>
      </c>
      <c r="U273" s="956">
        <v>753.56745623509482</v>
      </c>
      <c r="V273" s="956">
        <v>2260.7023687052842</v>
      </c>
      <c r="W273" s="956">
        <v>1640.59908293117</v>
      </c>
      <c r="X273" s="954">
        <v>9</v>
      </c>
      <c r="Y273" s="956" t="s">
        <v>768</v>
      </c>
      <c r="Z273" s="956" t="s">
        <v>768</v>
      </c>
      <c r="AA273" s="956"/>
      <c r="AB273" s="956">
        <v>5726.5173842816521</v>
      </c>
      <c r="AC273" s="956">
        <v>6218.2131016420481</v>
      </c>
      <c r="AD273" s="956">
        <v>5502.9357227995024</v>
      </c>
      <c r="AE273" s="956">
        <v>5192.4286016467886</v>
      </c>
      <c r="AF273" s="957" t="s">
        <v>1034</v>
      </c>
      <c r="AG273" s="957" t="s">
        <v>1035</v>
      </c>
      <c r="AH273" s="957"/>
    </row>
    <row r="274" spans="1:35" ht="18.75" customHeight="1">
      <c r="A274" s="950">
        <v>267</v>
      </c>
      <c r="B274" s="950" t="s">
        <v>758</v>
      </c>
      <c r="C274" s="950" t="s">
        <v>1222</v>
      </c>
      <c r="D274" s="950" t="s">
        <v>1223</v>
      </c>
      <c r="E274" s="950" t="s">
        <v>772</v>
      </c>
      <c r="F274" s="951" t="s">
        <v>481</v>
      </c>
      <c r="G274" s="951" t="s">
        <v>774</v>
      </c>
      <c r="H274" s="951" t="s">
        <v>736</v>
      </c>
      <c r="I274" s="952" t="s">
        <v>1224</v>
      </c>
      <c r="J274" s="975" t="s">
        <v>785</v>
      </c>
      <c r="K274" s="953" t="s">
        <v>1225</v>
      </c>
      <c r="L274" s="950">
        <v>2016</v>
      </c>
      <c r="M274" s="954">
        <v>460.13974034962399</v>
      </c>
      <c r="N274" s="955" t="s">
        <v>768</v>
      </c>
      <c r="O274" s="955" t="s">
        <v>768</v>
      </c>
      <c r="P274" s="954">
        <v>12.371903503425401</v>
      </c>
      <c r="Q274" s="954">
        <v>54.899999127387851</v>
      </c>
      <c r="R274" s="954">
        <v>12.349440337371799</v>
      </c>
      <c r="S274" s="956">
        <v>453.21009833509379</v>
      </c>
      <c r="T274" s="956">
        <v>453.21009833509379</v>
      </c>
      <c r="U274" s="956">
        <v>453.21009833509379</v>
      </c>
      <c r="V274" s="956">
        <v>1359.6302950052814</v>
      </c>
      <c r="W274" s="956">
        <v>987.91345198046304</v>
      </c>
      <c r="X274" s="954">
        <v>5.8500002145767196</v>
      </c>
      <c r="Y274" s="956" t="s">
        <v>768</v>
      </c>
      <c r="Z274" s="956" t="s">
        <v>768</v>
      </c>
      <c r="AA274" s="956"/>
      <c r="AB274" s="956">
        <v>3032.4048271408237</v>
      </c>
      <c r="AC274" s="956">
        <v>3286.7099925710281</v>
      </c>
      <c r="AD274" s="956">
        <v>2937.9514751997567</v>
      </c>
      <c r="AE274" s="956">
        <v>2792.0220953733997</v>
      </c>
      <c r="AF274" s="957" t="s">
        <v>1034</v>
      </c>
      <c r="AG274" s="957" t="s">
        <v>1035</v>
      </c>
      <c r="AH274" s="957"/>
    </row>
    <row r="275" spans="1:35" ht="18.75" customHeight="1">
      <c r="A275" s="950">
        <v>268</v>
      </c>
      <c r="B275" s="950" t="s">
        <v>758</v>
      </c>
      <c r="C275" s="950" t="s">
        <v>1222</v>
      </c>
      <c r="D275" s="950" t="s">
        <v>1223</v>
      </c>
      <c r="E275" s="950" t="s">
        <v>772</v>
      </c>
      <c r="F275" s="951" t="s">
        <v>480</v>
      </c>
      <c r="G275" s="951" t="s">
        <v>774</v>
      </c>
      <c r="H275" s="951" t="s">
        <v>736</v>
      </c>
      <c r="I275" s="952" t="s">
        <v>1224</v>
      </c>
      <c r="J275" s="975" t="s">
        <v>786</v>
      </c>
      <c r="K275" s="953" t="s">
        <v>1225</v>
      </c>
      <c r="L275" s="950">
        <v>2016</v>
      </c>
      <c r="M275" s="954">
        <v>3201579.9480787599</v>
      </c>
      <c r="N275" s="955" t="s">
        <v>768</v>
      </c>
      <c r="O275" s="955" t="s">
        <v>768</v>
      </c>
      <c r="P275" s="954">
        <v>98792.021732779656</v>
      </c>
      <c r="Q275" s="954">
        <v>135989.99999999965</v>
      </c>
      <c r="R275" s="954">
        <v>2314097.0415604399</v>
      </c>
      <c r="S275" s="956">
        <v>3416127.574048162</v>
      </c>
      <c r="T275" s="956">
        <v>3416127.574048162</v>
      </c>
      <c r="U275" s="956">
        <v>3416127.574048162</v>
      </c>
      <c r="V275" s="956">
        <v>10248382.722144486</v>
      </c>
      <c r="W275" s="956">
        <v>7233238.2669063825</v>
      </c>
      <c r="X275" s="954">
        <v>55977.9</v>
      </c>
      <c r="Y275" s="956" t="s">
        <v>768</v>
      </c>
      <c r="Z275" s="956" t="s">
        <v>768</v>
      </c>
      <c r="AA275" s="956"/>
      <c r="AB275" s="956">
        <v>27189923.381570019</v>
      </c>
      <c r="AC275" s="956">
        <v>31161171.278577674</v>
      </c>
      <c r="AD275" s="956">
        <v>29861266.746639404</v>
      </c>
      <c r="AE275" s="956">
        <v>30758750.85485328</v>
      </c>
      <c r="AF275" s="957" t="s">
        <v>1034</v>
      </c>
      <c r="AG275" s="957" t="s">
        <v>1035</v>
      </c>
      <c r="AH275" s="957"/>
    </row>
    <row r="276" spans="1:35" ht="18.75" customHeight="1">
      <c r="A276" s="950">
        <v>269</v>
      </c>
      <c r="B276" s="950" t="s">
        <v>758</v>
      </c>
      <c r="C276" s="950" t="s">
        <v>1222</v>
      </c>
      <c r="D276" s="950" t="s">
        <v>1223</v>
      </c>
      <c r="E276" s="950" t="s">
        <v>772</v>
      </c>
      <c r="F276" s="951" t="s">
        <v>480</v>
      </c>
      <c r="G276" s="951" t="s">
        <v>774</v>
      </c>
      <c r="H276" s="951" t="s">
        <v>736</v>
      </c>
      <c r="I276" s="952" t="s">
        <v>1224</v>
      </c>
      <c r="J276" s="975" t="s">
        <v>787</v>
      </c>
      <c r="K276" s="953" t="s">
        <v>1225</v>
      </c>
      <c r="L276" s="950">
        <v>2016</v>
      </c>
      <c r="M276" s="954">
        <v>2086029.36061803</v>
      </c>
      <c r="N276" s="955" t="s">
        <v>768</v>
      </c>
      <c r="O276" s="955" t="s">
        <v>768</v>
      </c>
      <c r="P276" s="954">
        <v>81628.25479150434</v>
      </c>
      <c r="Q276" s="954">
        <v>101992.49837887273</v>
      </c>
      <c r="R276" s="954">
        <v>1522565.7727726984</v>
      </c>
      <c r="S276" s="956">
        <v>2056560.1584205988</v>
      </c>
      <c r="T276" s="956">
        <v>2056560.1584205988</v>
      </c>
      <c r="U276" s="956">
        <v>2056560.1584205988</v>
      </c>
      <c r="V276" s="956">
        <v>6169680.4752617963</v>
      </c>
      <c r="W276" s="956">
        <v>4342380.8745407797</v>
      </c>
      <c r="X276" s="954">
        <v>37484.472286684599</v>
      </c>
      <c r="Y276" s="956" t="s">
        <v>768</v>
      </c>
      <c r="Z276" s="956" t="s">
        <v>768</v>
      </c>
      <c r="AA276" s="956"/>
      <c r="AB276" s="956">
        <v>14703959.049835004</v>
      </c>
      <c r="AC276" s="956">
        <v>16745032.866238844</v>
      </c>
      <c r="AD276" s="956">
        <v>16153302.961669715</v>
      </c>
      <c r="AE276" s="956">
        <v>16663178.49512665</v>
      </c>
      <c r="AF276" s="957" t="s">
        <v>1034</v>
      </c>
      <c r="AG276" s="957" t="s">
        <v>1035</v>
      </c>
      <c r="AH276" s="957"/>
    </row>
    <row r="277" spans="1:35" ht="18.75" customHeight="1">
      <c r="A277" s="950">
        <v>270</v>
      </c>
      <c r="B277" s="950" t="s">
        <v>758</v>
      </c>
      <c r="C277" s="950" t="s">
        <v>1222</v>
      </c>
      <c r="D277" s="950" t="s">
        <v>1223</v>
      </c>
      <c r="E277" s="950" t="s">
        <v>772</v>
      </c>
      <c r="F277" s="951" t="s">
        <v>1036</v>
      </c>
      <c r="G277" s="951" t="s">
        <v>774</v>
      </c>
      <c r="H277" s="951" t="s">
        <v>736</v>
      </c>
      <c r="I277" s="952" t="s">
        <v>1224</v>
      </c>
      <c r="J277" s="975" t="s">
        <v>788</v>
      </c>
      <c r="K277" s="953" t="s">
        <v>1225</v>
      </c>
      <c r="L277" s="950">
        <v>2016</v>
      </c>
      <c r="M277" s="954">
        <v>586854.62541833404</v>
      </c>
      <c r="N277" s="955" t="s">
        <v>768</v>
      </c>
      <c r="O277" s="955" t="s">
        <v>768</v>
      </c>
      <c r="P277" s="954">
        <v>112919.01675275473</v>
      </c>
      <c r="Q277" s="954">
        <v>0</v>
      </c>
      <c r="R277" s="954">
        <v>223515.88543103979</v>
      </c>
      <c r="S277" s="956">
        <v>639024.85504376807</v>
      </c>
      <c r="T277" s="956">
        <v>639024.85504376807</v>
      </c>
      <c r="U277" s="956">
        <v>639024.85504376807</v>
      </c>
      <c r="V277" s="956">
        <v>1917074.5651313043</v>
      </c>
      <c r="W277" s="956">
        <v>1360652.8953115994</v>
      </c>
      <c r="X277" s="954">
        <v>86053.5</v>
      </c>
      <c r="Y277" s="956" t="s">
        <v>768</v>
      </c>
      <c r="Z277" s="956" t="s">
        <v>768</v>
      </c>
      <c r="AA277" s="956"/>
      <c r="AB277" s="956">
        <v>1030313.5689482653</v>
      </c>
      <c r="AC277" s="956">
        <v>1261267.8792415312</v>
      </c>
      <c r="AD277" s="956">
        <v>1344583.7462385076</v>
      </c>
      <c r="AE277" s="956">
        <v>1516519.3164263405</v>
      </c>
      <c r="AF277" s="957" t="s">
        <v>1034</v>
      </c>
      <c r="AG277" s="957" t="s">
        <v>1035</v>
      </c>
      <c r="AH277" s="957"/>
    </row>
    <row r="278" spans="1:35" ht="18.75" customHeight="1">
      <c r="A278" s="950">
        <v>271</v>
      </c>
      <c r="B278" s="950" t="s">
        <v>758</v>
      </c>
      <c r="C278" s="950" t="s">
        <v>1222</v>
      </c>
      <c r="D278" s="950" t="s">
        <v>1223</v>
      </c>
      <c r="E278" s="950" t="s">
        <v>772</v>
      </c>
      <c r="F278" s="951" t="s">
        <v>1036</v>
      </c>
      <c r="G278" s="951" t="s">
        <v>774</v>
      </c>
      <c r="H278" s="951" t="s">
        <v>736</v>
      </c>
      <c r="I278" s="952" t="s">
        <v>1224</v>
      </c>
      <c r="J278" s="975" t="s">
        <v>789</v>
      </c>
      <c r="K278" s="953" t="s">
        <v>1225</v>
      </c>
      <c r="L278" s="950">
        <v>2016</v>
      </c>
      <c r="M278" s="954">
        <v>384550.45941504597</v>
      </c>
      <c r="N278" s="955" t="s">
        <v>768</v>
      </c>
      <c r="O278" s="955" t="s">
        <v>768</v>
      </c>
      <c r="P278" s="954">
        <v>76731.475014908487</v>
      </c>
      <c r="Q278" s="954">
        <v>0</v>
      </c>
      <c r="R278" s="954">
        <v>149033.92251357349</v>
      </c>
      <c r="S278" s="956">
        <v>380595.1114908976</v>
      </c>
      <c r="T278" s="956">
        <v>380595.1114908976</v>
      </c>
      <c r="U278" s="956">
        <v>380595.1114908976</v>
      </c>
      <c r="V278" s="956">
        <v>1141785.3344726928</v>
      </c>
      <c r="W278" s="956">
        <v>807037.60732852644</v>
      </c>
      <c r="X278" s="954">
        <v>58516.379589664903</v>
      </c>
      <c r="Y278" s="956" t="s">
        <v>768</v>
      </c>
      <c r="Z278" s="956" t="s">
        <v>768</v>
      </c>
      <c r="AA278" s="956"/>
      <c r="AB278" s="956">
        <v>582413.07242413249</v>
      </c>
      <c r="AC278" s="956">
        <v>701253.04197576549</v>
      </c>
      <c r="AD278" s="956">
        <v>746441.93057925394</v>
      </c>
      <c r="AE278" s="956">
        <v>836117.21855817037</v>
      </c>
      <c r="AF278" s="957" t="s">
        <v>1034</v>
      </c>
      <c r="AG278" s="957" t="s">
        <v>1035</v>
      </c>
      <c r="AH278" s="957"/>
    </row>
    <row r="279" spans="1:35" ht="18.75" customHeight="1">
      <c r="A279" s="950">
        <v>272</v>
      </c>
      <c r="B279" s="950" t="s">
        <v>758</v>
      </c>
      <c r="C279" s="950" t="s">
        <v>1222</v>
      </c>
      <c r="D279" s="950" t="s">
        <v>1226</v>
      </c>
      <c r="E279" s="950" t="s">
        <v>761</v>
      </c>
      <c r="F279" s="951" t="s">
        <v>762</v>
      </c>
      <c r="G279" s="951" t="s">
        <v>853</v>
      </c>
      <c r="H279" s="951" t="s">
        <v>736</v>
      </c>
      <c r="I279" s="952" t="s">
        <v>764</v>
      </c>
      <c r="J279" s="952" t="s">
        <v>765</v>
      </c>
      <c r="K279" s="953" t="s">
        <v>1225</v>
      </c>
      <c r="L279" s="950">
        <v>2016</v>
      </c>
      <c r="M279" s="954">
        <v>555.42571383398445</v>
      </c>
      <c r="N279" s="955" t="s">
        <v>768</v>
      </c>
      <c r="O279" s="955" t="s">
        <v>768</v>
      </c>
      <c r="P279" s="954">
        <v>256.76008818839563</v>
      </c>
      <c r="Q279" s="954">
        <v>7.2108696353863015</v>
      </c>
      <c r="R279" s="954">
        <v>199</v>
      </c>
      <c r="S279" s="956">
        <v>101.67043606130515</v>
      </c>
      <c r="T279" s="956">
        <v>101.67043606130515</v>
      </c>
      <c r="U279" s="956">
        <v>101.67043606130515</v>
      </c>
      <c r="V279" s="956">
        <v>305.01130818391545</v>
      </c>
      <c r="W279" s="956">
        <v>210.11767339224494</v>
      </c>
      <c r="X279" s="954">
        <v>66</v>
      </c>
      <c r="Y279" s="956" t="s">
        <v>768</v>
      </c>
      <c r="Z279" s="956" t="s">
        <v>768</v>
      </c>
      <c r="AA279" s="956"/>
      <c r="AB279" s="956">
        <v>322.89826789893402</v>
      </c>
      <c r="AC279" s="956">
        <v>400.96348818487485</v>
      </c>
      <c r="AD279" s="956">
        <v>423.20612397381018</v>
      </c>
      <c r="AE279" s="956">
        <v>471.59241097771627</v>
      </c>
      <c r="AF279" s="957" t="s">
        <v>1053</v>
      </c>
      <c r="AG279" s="957" t="s">
        <v>1054</v>
      </c>
      <c r="AH279" s="957"/>
    </row>
    <row r="280" spans="1:35" s="1013" customFormat="1" ht="18.75" customHeight="1">
      <c r="A280" s="1005">
        <v>273</v>
      </c>
      <c r="B280" s="1005" t="s">
        <v>758</v>
      </c>
      <c r="C280" s="1005" t="s">
        <v>1222</v>
      </c>
      <c r="D280" s="1005" t="s">
        <v>1227</v>
      </c>
      <c r="E280" s="1005" t="s">
        <v>1228</v>
      </c>
      <c r="F280" s="1006" t="s">
        <v>892</v>
      </c>
      <c r="G280" s="1006" t="s">
        <v>893</v>
      </c>
      <c r="H280" s="1006" t="s">
        <v>736</v>
      </c>
      <c r="I280" s="1007" t="s">
        <v>1196</v>
      </c>
      <c r="J280" s="1007" t="s">
        <v>1068</v>
      </c>
      <c r="K280" s="1008" t="s">
        <v>1225</v>
      </c>
      <c r="L280" s="1005">
        <v>2016</v>
      </c>
      <c r="M280" s="1009">
        <v>0.12121212121212122</v>
      </c>
      <c r="N280" s="1010">
        <v>4</v>
      </c>
      <c r="O280" s="1010">
        <v>33</v>
      </c>
      <c r="P280" s="1009">
        <v>3.0303030303030304E-2</v>
      </c>
      <c r="Q280" s="1009">
        <v>3.4482758620689655E-2</v>
      </c>
      <c r="R280" s="1009">
        <v>0</v>
      </c>
      <c r="S280" s="956">
        <v>1.0432380567299792E-2</v>
      </c>
      <c r="T280" s="956">
        <v>1.0432380567299792E-2</v>
      </c>
      <c r="U280" s="956">
        <v>1.0432380567299792E-2</v>
      </c>
      <c r="V280" s="956">
        <v>3.1297141701899373E-2</v>
      </c>
      <c r="W280" s="956">
        <v>2.1560127188023016E-2</v>
      </c>
      <c r="X280" s="1009">
        <v>0</v>
      </c>
      <c r="Y280" s="1011">
        <v>0</v>
      </c>
      <c r="Z280" s="1011">
        <v>13</v>
      </c>
      <c r="AA280" s="1011"/>
      <c r="AB280" s="1197">
        <v>1.8681735260529228E-2</v>
      </c>
      <c r="AC280" s="1197">
        <v>1.9622018561428638E-2</v>
      </c>
      <c r="AD280" s="1197">
        <v>2.0668982012530215E-2</v>
      </c>
      <c r="AE280" s="1197">
        <v>2.1892204879800696E-2</v>
      </c>
      <c r="AF280" s="1012" t="s">
        <v>1069</v>
      </c>
      <c r="AG280" s="1012" t="s">
        <v>1070</v>
      </c>
      <c r="AH280" s="1012"/>
      <c r="AI280" s="481"/>
    </row>
    <row r="281" spans="1:35" s="1013" customFormat="1" ht="18.75" customHeight="1">
      <c r="A281" s="1005">
        <v>274</v>
      </c>
      <c r="B281" s="1005" t="s">
        <v>758</v>
      </c>
      <c r="C281" s="1005" t="s">
        <v>1222</v>
      </c>
      <c r="D281" s="1005" t="s">
        <v>1227</v>
      </c>
      <c r="E281" s="1005" t="s">
        <v>1228</v>
      </c>
      <c r="F281" s="1006" t="s">
        <v>892</v>
      </c>
      <c r="G281" s="1006" t="s">
        <v>893</v>
      </c>
      <c r="H281" s="1006" t="s">
        <v>736</v>
      </c>
      <c r="I281" s="1007" t="s">
        <v>1196</v>
      </c>
      <c r="J281" s="1007" t="s">
        <v>1072</v>
      </c>
      <c r="K281" s="1008" t="s">
        <v>1225</v>
      </c>
      <c r="L281" s="1005">
        <v>2016</v>
      </c>
      <c r="M281" s="1009">
        <v>2.7027027027027029E-2</v>
      </c>
      <c r="N281" s="1010">
        <v>18</v>
      </c>
      <c r="O281" s="1010">
        <v>666</v>
      </c>
      <c r="P281" s="1009">
        <v>4.4910179640718561E-3</v>
      </c>
      <c r="Q281" s="1009">
        <v>6.024096385542169E-3</v>
      </c>
      <c r="R281" s="1009">
        <v>4.9019607843137254E-3</v>
      </c>
      <c r="S281" s="956">
        <v>1.0432380567299792E-2</v>
      </c>
      <c r="T281" s="956">
        <v>1.0432380567299792E-2</v>
      </c>
      <c r="U281" s="956">
        <v>1.0432380567299792E-2</v>
      </c>
      <c r="V281" s="956">
        <v>3.1297141701899373E-2</v>
      </c>
      <c r="W281" s="956">
        <v>2.1560127188023016E-2</v>
      </c>
      <c r="X281" s="1009">
        <v>7.0175438596491229E-3</v>
      </c>
      <c r="Y281" s="1011">
        <v>2</v>
      </c>
      <c r="Z281" s="1011">
        <v>285</v>
      </c>
      <c r="AA281" s="1011"/>
      <c r="AB281" s="1197">
        <v>6.4692831510058633E-3</v>
      </c>
      <c r="AC281" s="1197">
        <v>6.7948931026966357E-3</v>
      </c>
      <c r="AD281" s="1197">
        <v>7.1574452382169688E-3</v>
      </c>
      <c r="AE281" s="1197">
        <v>7.5810341058890948E-3</v>
      </c>
      <c r="AF281" s="1012" t="s">
        <v>1073</v>
      </c>
      <c r="AG281" s="1012" t="s">
        <v>1074</v>
      </c>
      <c r="AH281" s="1012"/>
      <c r="AI281" s="481"/>
    </row>
    <row r="282" spans="1:35" s="1013" customFormat="1" ht="18.75" customHeight="1">
      <c r="A282" s="1005">
        <v>275</v>
      </c>
      <c r="B282" s="1005" t="s">
        <v>758</v>
      </c>
      <c r="C282" s="1005" t="s">
        <v>1222</v>
      </c>
      <c r="D282" s="1005" t="s">
        <v>1227</v>
      </c>
      <c r="E282" s="1005" t="s">
        <v>1228</v>
      </c>
      <c r="F282" s="1006" t="s">
        <v>892</v>
      </c>
      <c r="G282" s="1006" t="s">
        <v>893</v>
      </c>
      <c r="H282" s="1006" t="s">
        <v>736</v>
      </c>
      <c r="I282" s="1007" t="s">
        <v>1196</v>
      </c>
      <c r="J282" s="1007" t="s">
        <v>1197</v>
      </c>
      <c r="K282" s="1008" t="s">
        <v>1225</v>
      </c>
      <c r="L282" s="1005">
        <v>2016</v>
      </c>
      <c r="M282" s="1009">
        <v>2.2650056625141564E-3</v>
      </c>
      <c r="N282" s="1010">
        <v>6</v>
      </c>
      <c r="O282" s="1010">
        <v>2649</v>
      </c>
      <c r="P282" s="1009">
        <v>1.128668171557562E-3</v>
      </c>
      <c r="Q282" s="1009">
        <v>0</v>
      </c>
      <c r="R282" s="1009">
        <v>1.2432656444260257E-3</v>
      </c>
      <c r="S282" s="956">
        <v>1.0432380567299792E-2</v>
      </c>
      <c r="T282" s="956">
        <v>1.0432380567299792E-2</v>
      </c>
      <c r="U282" s="956">
        <v>1.0432380567299792E-2</v>
      </c>
      <c r="V282" s="956">
        <v>3.1297141701899373E-2</v>
      </c>
      <c r="W282" s="956">
        <v>2.1560127188023012E-2</v>
      </c>
      <c r="X282" s="1009">
        <v>4.2789901583226359E-4</v>
      </c>
      <c r="Y282" s="1011">
        <v>1</v>
      </c>
      <c r="Z282" s="1011">
        <v>2337</v>
      </c>
      <c r="AA282" s="1011"/>
      <c r="AB282" s="1197">
        <v>8.0736434033870262E-4</v>
      </c>
      <c r="AC282" s="1197">
        <v>8.4800035173567836E-4</v>
      </c>
      <c r="AD282" s="1197">
        <v>8.9324673512937013E-4</v>
      </c>
      <c r="AE282" s="1197">
        <v>9.4611048196811386E-4</v>
      </c>
      <c r="AF282" s="1012" t="s">
        <v>1077</v>
      </c>
      <c r="AG282" s="1012" t="s">
        <v>1198</v>
      </c>
      <c r="AH282" s="1012"/>
      <c r="AI282" s="481"/>
    </row>
    <row r="283" spans="1:35" ht="18.75" customHeight="1">
      <c r="A283" s="950">
        <v>276</v>
      </c>
      <c r="B283" s="950" t="s">
        <v>758</v>
      </c>
      <c r="C283" s="950" t="s">
        <v>1222</v>
      </c>
      <c r="D283" s="950" t="s">
        <v>1229</v>
      </c>
      <c r="E283" s="950" t="s">
        <v>830</v>
      </c>
      <c r="F283" s="951" t="s">
        <v>1215</v>
      </c>
      <c r="G283" s="951" t="s">
        <v>832</v>
      </c>
      <c r="H283" s="951" t="s">
        <v>736</v>
      </c>
      <c r="I283" s="952" t="s">
        <v>833</v>
      </c>
      <c r="J283" s="952" t="s">
        <v>831</v>
      </c>
      <c r="K283" s="953" t="s">
        <v>1225</v>
      </c>
      <c r="L283" s="950">
        <v>2016</v>
      </c>
      <c r="M283" s="954">
        <v>557.7382705950638</v>
      </c>
      <c r="N283" s="955">
        <v>256637.543014661</v>
      </c>
      <c r="O283" s="955">
        <v>460.13974034962399</v>
      </c>
      <c r="P283" s="954">
        <v>2178.6779948029844</v>
      </c>
      <c r="Q283" s="954">
        <v>3080.0977961489493</v>
      </c>
      <c r="R283" s="954">
        <v>15387.456834716677</v>
      </c>
      <c r="S283" s="956">
        <v>560.7661096516083</v>
      </c>
      <c r="T283" s="956">
        <v>560.7661096516083</v>
      </c>
      <c r="U283" s="956">
        <v>560.7661096516083</v>
      </c>
      <c r="V283" s="956">
        <v>1682.2983289548249</v>
      </c>
      <c r="W283" s="956">
        <v>1115.9245582067006</v>
      </c>
      <c r="X283" s="954">
        <v>3281.7059405459745</v>
      </c>
      <c r="Y283" s="956">
        <v>19690.235643275846</v>
      </c>
      <c r="Z283" s="956">
        <v>6</v>
      </c>
      <c r="AA283" s="956"/>
      <c r="AB283" s="956">
        <v>212.6390015802553</v>
      </c>
      <c r="AC283" s="956">
        <v>211.25833246143381</v>
      </c>
      <c r="AD283" s="956">
        <v>246.84202981500599</v>
      </c>
      <c r="AE283" s="956">
        <v>271.10043852946058</v>
      </c>
      <c r="AF283" s="957" t="s">
        <v>908</v>
      </c>
      <c r="AG283" s="957" t="s">
        <v>909</v>
      </c>
      <c r="AH283" s="957"/>
    </row>
    <row r="284" spans="1:35" ht="18.75" customHeight="1">
      <c r="A284" s="950">
        <v>277</v>
      </c>
      <c r="B284" s="950" t="s">
        <v>758</v>
      </c>
      <c r="C284" s="950" t="s">
        <v>1222</v>
      </c>
      <c r="D284" s="950" t="s">
        <v>1229</v>
      </c>
      <c r="E284" s="950" t="s">
        <v>830</v>
      </c>
      <c r="F284" s="951" t="s">
        <v>1217</v>
      </c>
      <c r="G284" s="951" t="s">
        <v>832</v>
      </c>
      <c r="H284" s="951" t="s">
        <v>736</v>
      </c>
      <c r="I284" s="952" t="s">
        <v>833</v>
      </c>
      <c r="J284" s="952" t="s">
        <v>836</v>
      </c>
      <c r="K284" s="953" t="s">
        <v>1225</v>
      </c>
      <c r="L284" s="950">
        <v>2016</v>
      </c>
      <c r="M284" s="958">
        <v>0.12302681249827986</v>
      </c>
      <c r="N284" s="955">
        <v>256637.543014661</v>
      </c>
      <c r="O284" s="955">
        <v>2086029.36061803</v>
      </c>
      <c r="P284" s="958">
        <v>0.33020911675235559</v>
      </c>
      <c r="Q284" s="958">
        <v>1.6579392505191763</v>
      </c>
      <c r="R284" s="958">
        <v>0.12480674629784042</v>
      </c>
      <c r="S284" s="956">
        <v>0.12193248907846088</v>
      </c>
      <c r="T284" s="956">
        <v>0.12193248907846088</v>
      </c>
      <c r="U284" s="956">
        <v>0.12193248907846088</v>
      </c>
      <c r="V284" s="956">
        <v>0.36579746723538265</v>
      </c>
      <c r="W284" s="956">
        <v>0.24264565326613716</v>
      </c>
      <c r="X284" s="958">
        <v>0.52529079073738127</v>
      </c>
      <c r="Y284" s="956">
        <v>19690</v>
      </c>
      <c r="Z284" s="956">
        <v>37484</v>
      </c>
      <c r="AA284" s="956"/>
      <c r="AB284" s="1196">
        <v>4.3852647619935181E-2</v>
      </c>
      <c r="AC284" s="1196">
        <v>4.1465721677669418E-2</v>
      </c>
      <c r="AD284" s="1196">
        <v>4.4895456202186934E-2</v>
      </c>
      <c r="AE284" s="1196">
        <v>4.5424611796665446E-2</v>
      </c>
      <c r="AF284" s="957" t="s">
        <v>1097</v>
      </c>
      <c r="AG284" s="957" t="s">
        <v>909</v>
      </c>
      <c r="AH284" s="957"/>
    </row>
    <row r="285" spans="1:35" ht="18.75" customHeight="1">
      <c r="A285" s="950">
        <v>278</v>
      </c>
      <c r="B285" s="950" t="s">
        <v>758</v>
      </c>
      <c r="C285" s="950" t="s">
        <v>1222</v>
      </c>
      <c r="D285" s="950" t="s">
        <v>1229</v>
      </c>
      <c r="E285" s="950" t="s">
        <v>830</v>
      </c>
      <c r="F285" s="951" t="s">
        <v>1218</v>
      </c>
      <c r="G285" s="951" t="s">
        <v>832</v>
      </c>
      <c r="H285" s="951" t="s">
        <v>736</v>
      </c>
      <c r="I285" s="952" t="s">
        <v>833</v>
      </c>
      <c r="J285" s="952" t="s">
        <v>838</v>
      </c>
      <c r="K285" s="953" t="s">
        <v>1225</v>
      </c>
      <c r="L285" s="950">
        <v>2016</v>
      </c>
      <c r="M285" s="958">
        <v>0.95781217306466115</v>
      </c>
      <c r="N285" s="955">
        <v>368327.11118533899</v>
      </c>
      <c r="O285" s="955">
        <v>384550.45941504597</v>
      </c>
      <c r="P285" s="954">
        <v>2.438699452172707</v>
      </c>
      <c r="Q285" s="954">
        <v>0</v>
      </c>
      <c r="R285" s="954">
        <v>1.7285575259055532</v>
      </c>
      <c r="S285" s="956">
        <v>0.95029347729776137</v>
      </c>
      <c r="T285" s="956">
        <v>0.95029347729776137</v>
      </c>
      <c r="U285" s="956">
        <v>0.95029347729776137</v>
      </c>
      <c r="V285" s="956">
        <v>2.8508804318932839</v>
      </c>
      <c r="W285" s="956">
        <v>1.8910840198225451</v>
      </c>
      <c r="X285" s="958">
        <v>5.7328319341210303</v>
      </c>
      <c r="Y285" s="956">
        <v>335464.569580779</v>
      </c>
      <c r="Z285" s="956">
        <v>58516.379589664903</v>
      </c>
      <c r="AA285" s="956"/>
      <c r="AB285" s="1196">
        <v>0.69569397564673019</v>
      </c>
      <c r="AC285" s="1196">
        <v>0.64961541696546743</v>
      </c>
      <c r="AD285" s="1196">
        <v>0.68730416950979711</v>
      </c>
      <c r="AE285" s="1196">
        <v>0.68377037285833975</v>
      </c>
      <c r="AF285" s="957" t="s">
        <v>911</v>
      </c>
      <c r="AG285" s="957" t="s">
        <v>909</v>
      </c>
      <c r="AH285" s="957"/>
    </row>
    <row r="286" spans="1:35" ht="18.75" customHeight="1">
      <c r="A286" s="950">
        <v>279</v>
      </c>
      <c r="B286" s="950" t="s">
        <v>758</v>
      </c>
      <c r="C286" s="950" t="s">
        <v>1222</v>
      </c>
      <c r="D286" s="950" t="s">
        <v>1229</v>
      </c>
      <c r="E286" s="950" t="s">
        <v>830</v>
      </c>
      <c r="F286" s="951" t="s">
        <v>1215</v>
      </c>
      <c r="G286" s="951" t="s">
        <v>832</v>
      </c>
      <c r="H286" s="951" t="s">
        <v>736</v>
      </c>
      <c r="I286" s="952" t="s">
        <v>833</v>
      </c>
      <c r="J286" s="952" t="s">
        <v>840</v>
      </c>
      <c r="K286" s="953" t="s">
        <v>1225</v>
      </c>
      <c r="L286" s="950">
        <v>2016</v>
      </c>
      <c r="M286" s="954">
        <v>446.3922208493741</v>
      </c>
      <c r="N286" s="955">
        <v>205402.80059572301</v>
      </c>
      <c r="O286" s="955">
        <v>460.13974034962399</v>
      </c>
      <c r="P286" s="954">
        <v>2469.3221680112347</v>
      </c>
      <c r="Q286" s="954">
        <v>3245.1410695622044</v>
      </c>
      <c r="R286" s="954">
        <v>16855.870276583322</v>
      </c>
      <c r="S286" s="956">
        <v>455.63153795905856</v>
      </c>
      <c r="T286" s="956">
        <v>455.63153795905856</v>
      </c>
      <c r="U286" s="956">
        <v>455.63153795905856</v>
      </c>
      <c r="V286" s="956">
        <v>1366.8946138771757</v>
      </c>
      <c r="W286" s="956">
        <v>906.70676053852651</v>
      </c>
      <c r="X286" s="954">
        <v>3300.2432569697903</v>
      </c>
      <c r="Y286" s="956">
        <v>19801.459541818742</v>
      </c>
      <c r="Z286" s="956">
        <v>6</v>
      </c>
      <c r="AA286" s="956"/>
      <c r="AB286" s="956">
        <v>302.97872072080202</v>
      </c>
      <c r="AC286" s="956">
        <v>311.984901660464</v>
      </c>
      <c r="AD286" s="956">
        <v>354.91470096187419</v>
      </c>
      <c r="AE286" s="956">
        <v>387.65426063354681</v>
      </c>
      <c r="AF286" s="957" t="s">
        <v>912</v>
      </c>
      <c r="AG286" s="957" t="s">
        <v>909</v>
      </c>
      <c r="AH286" s="957"/>
    </row>
    <row r="287" spans="1:35" ht="18.75" customHeight="1">
      <c r="A287" s="950">
        <v>280</v>
      </c>
      <c r="B287" s="950" t="s">
        <v>758</v>
      </c>
      <c r="C287" s="950" t="s">
        <v>1222</v>
      </c>
      <c r="D287" s="950" t="s">
        <v>1229</v>
      </c>
      <c r="E287" s="950" t="s">
        <v>830</v>
      </c>
      <c r="F287" s="951" t="s">
        <v>1217</v>
      </c>
      <c r="G287" s="951" t="s">
        <v>832</v>
      </c>
      <c r="H287" s="951" t="s">
        <v>736</v>
      </c>
      <c r="I287" s="952" t="s">
        <v>833</v>
      </c>
      <c r="J287" s="952" t="s">
        <v>842</v>
      </c>
      <c r="K287" s="953" t="s">
        <v>1225</v>
      </c>
      <c r="L287" s="950">
        <v>2016</v>
      </c>
      <c r="M287" s="958">
        <v>9.8465920218336778E-2</v>
      </c>
      <c r="N287" s="955">
        <v>205402.80059572301</v>
      </c>
      <c r="O287" s="955">
        <v>2086029.36061803</v>
      </c>
      <c r="P287" s="958">
        <v>0.37426030557110235</v>
      </c>
      <c r="Q287" s="958">
        <v>1.7467778975803594</v>
      </c>
      <c r="R287" s="958">
        <v>0.13671696030317923</v>
      </c>
      <c r="S287" s="956">
        <v>9.9072120389927174E-2</v>
      </c>
      <c r="T287" s="956">
        <v>9.9072120389927174E-2</v>
      </c>
      <c r="U287" s="956">
        <v>9.9072120389927174E-2</v>
      </c>
      <c r="V287" s="956">
        <v>0.29721636116978151</v>
      </c>
      <c r="W287" s="956">
        <v>0.19715351957595506</v>
      </c>
      <c r="X287" s="958">
        <v>0.52826431388909245</v>
      </c>
      <c r="Y287" s="956">
        <v>19801.459541818742</v>
      </c>
      <c r="Z287" s="956">
        <v>37484</v>
      </c>
      <c r="AA287" s="956"/>
      <c r="AB287" s="1196">
        <v>6.2483453070077827E-2</v>
      </c>
      <c r="AC287" s="1196">
        <v>6.1236302252123072E-2</v>
      </c>
      <c r="AD287" s="1196">
        <v>6.455163824607893E-2</v>
      </c>
      <c r="AE287" s="1196">
        <v>6.4953949894436092E-2</v>
      </c>
      <c r="AF287" s="957" t="s">
        <v>1099</v>
      </c>
      <c r="AG287" s="957" t="s">
        <v>909</v>
      </c>
      <c r="AH287" s="957"/>
    </row>
    <row r="288" spans="1:35" ht="18.75" customHeight="1">
      <c r="A288" s="950">
        <v>281</v>
      </c>
      <c r="B288" s="950" t="s">
        <v>758</v>
      </c>
      <c r="C288" s="950" t="s">
        <v>1222</v>
      </c>
      <c r="D288" s="950" t="s">
        <v>1229</v>
      </c>
      <c r="E288" s="950" t="s">
        <v>830</v>
      </c>
      <c r="F288" s="951" t="s">
        <v>1218</v>
      </c>
      <c r="G288" s="951" t="s">
        <v>832</v>
      </c>
      <c r="H288" s="951" t="s">
        <v>736</v>
      </c>
      <c r="I288" s="952" t="s">
        <v>833</v>
      </c>
      <c r="J288" s="952" t="s">
        <v>844</v>
      </c>
      <c r="K288" s="953" t="s">
        <v>1225</v>
      </c>
      <c r="L288" s="950">
        <v>2016</v>
      </c>
      <c r="M288" s="958">
        <v>0.76659595662088242</v>
      </c>
      <c r="N288" s="955">
        <v>294794.82730427699</v>
      </c>
      <c r="O288" s="955">
        <v>384550.45941504597</v>
      </c>
      <c r="P288" s="954">
        <v>2.7640315056798817</v>
      </c>
      <c r="Q288" s="954">
        <v>0</v>
      </c>
      <c r="R288" s="954">
        <v>1.8935124715696592</v>
      </c>
      <c r="S288" s="956">
        <v>0.77212882719079434</v>
      </c>
      <c r="T288" s="956">
        <v>0.77212882719079434</v>
      </c>
      <c r="U288" s="956">
        <v>0.77212882719079434</v>
      </c>
      <c r="V288" s="956">
        <v>2.3163864815723829</v>
      </c>
      <c r="W288" s="956">
        <v>1.5365363661096807</v>
      </c>
      <c r="X288" s="958">
        <v>5.7652148841758653</v>
      </c>
      <c r="Y288" s="956">
        <v>337359.50257842091</v>
      </c>
      <c r="Z288" s="956">
        <v>58516.379589664903</v>
      </c>
      <c r="AA288" s="956"/>
      <c r="AB288" s="1196">
        <v>0.9912596898413355</v>
      </c>
      <c r="AC288" s="1196">
        <v>0.95934773136624607</v>
      </c>
      <c r="AD288" s="1196">
        <v>0.98822049864941475</v>
      </c>
      <c r="AE288" s="1196">
        <v>0.97774278703248751</v>
      </c>
      <c r="AF288" s="957" t="s">
        <v>1099</v>
      </c>
      <c r="AG288" s="957" t="s">
        <v>909</v>
      </c>
      <c r="AH288" s="957"/>
    </row>
    <row r="289" spans="1:35" ht="18.75" customHeight="1">
      <c r="A289" s="950">
        <v>282</v>
      </c>
      <c r="B289" s="950" t="s">
        <v>758</v>
      </c>
      <c r="C289" s="950" t="s">
        <v>1230</v>
      </c>
      <c r="D289" s="950" t="s">
        <v>1231</v>
      </c>
      <c r="E289" s="950" t="s">
        <v>772</v>
      </c>
      <c r="F289" s="951" t="s">
        <v>1232</v>
      </c>
      <c r="G289" s="951" t="s">
        <v>774</v>
      </c>
      <c r="H289" s="951" t="s">
        <v>736</v>
      </c>
      <c r="I289" s="952" t="s">
        <v>1233</v>
      </c>
      <c r="J289" s="952" t="s">
        <v>1234</v>
      </c>
      <c r="K289" s="953" t="s">
        <v>1235</v>
      </c>
      <c r="L289" s="950">
        <v>2016</v>
      </c>
      <c r="M289" s="954">
        <v>1402</v>
      </c>
      <c r="N289" s="955" t="s">
        <v>768</v>
      </c>
      <c r="O289" s="955" t="s">
        <v>768</v>
      </c>
      <c r="P289" s="954">
        <v>1889.2407150000001</v>
      </c>
      <c r="Q289" s="954">
        <v>1450</v>
      </c>
      <c r="R289" s="954">
        <v>1327</v>
      </c>
      <c r="S289" s="956">
        <v>1212</v>
      </c>
      <c r="T289" s="956">
        <v>1212</v>
      </c>
      <c r="U289" s="956">
        <v>1212</v>
      </c>
      <c r="V289" s="956">
        <v>3636</v>
      </c>
      <c r="W289" s="956">
        <v>2514</v>
      </c>
      <c r="X289" s="954">
        <v>2699</v>
      </c>
      <c r="Y289" s="956" t="s">
        <v>768</v>
      </c>
      <c r="Z289" s="956" t="s">
        <v>768</v>
      </c>
      <c r="AA289" s="1014"/>
      <c r="AB289" s="956">
        <v>420.04129975774083</v>
      </c>
      <c r="AC289" s="956">
        <v>377.04293476515591</v>
      </c>
      <c r="AD289" s="956">
        <v>343.36324637260913</v>
      </c>
      <c r="AE289" s="956">
        <v>308.48919474566992</v>
      </c>
      <c r="AF289" s="1198" t="s">
        <v>1236</v>
      </c>
      <c r="AG289" s="1199" t="s">
        <v>1237</v>
      </c>
      <c r="AH289" s="957"/>
    </row>
    <row r="290" spans="1:35" ht="18.75" customHeight="1">
      <c r="A290" s="950">
        <v>283</v>
      </c>
      <c r="B290" s="950" t="s">
        <v>758</v>
      </c>
      <c r="C290" s="950" t="s">
        <v>1230</v>
      </c>
      <c r="D290" s="950" t="s">
        <v>1231</v>
      </c>
      <c r="E290" s="950" t="s">
        <v>772</v>
      </c>
      <c r="F290" s="951" t="s">
        <v>1238</v>
      </c>
      <c r="G290" s="951" t="s">
        <v>774</v>
      </c>
      <c r="H290" s="951" t="s">
        <v>736</v>
      </c>
      <c r="I290" s="952" t="s">
        <v>1239</v>
      </c>
      <c r="J290" s="952" t="s">
        <v>1240</v>
      </c>
      <c r="K290" s="953" t="s">
        <v>1235</v>
      </c>
      <c r="L290" s="950">
        <v>2016</v>
      </c>
      <c r="M290" s="954">
        <v>29</v>
      </c>
      <c r="N290" s="955" t="s">
        <v>768</v>
      </c>
      <c r="O290" s="955" t="s">
        <v>768</v>
      </c>
      <c r="P290" s="954">
        <v>42.220838000000001</v>
      </c>
      <c r="Q290" s="954">
        <v>45</v>
      </c>
      <c r="R290" s="954">
        <v>45</v>
      </c>
      <c r="S290" s="956">
        <v>42</v>
      </c>
      <c r="T290" s="956">
        <v>42</v>
      </c>
      <c r="U290" s="956">
        <v>42</v>
      </c>
      <c r="V290" s="956">
        <v>126</v>
      </c>
      <c r="W290" s="956">
        <v>84</v>
      </c>
      <c r="X290" s="954">
        <v>37.9</v>
      </c>
      <c r="Y290" s="956" t="s">
        <v>768</v>
      </c>
      <c r="Z290" s="956" t="s">
        <v>768</v>
      </c>
      <c r="AA290" s="1015"/>
      <c r="AB290" s="956">
        <v>3.8628981085555045</v>
      </c>
      <c r="AC290" s="956">
        <v>3.7681678330851076</v>
      </c>
      <c r="AD290" s="956">
        <v>3.2295653160066768</v>
      </c>
      <c r="AE290" s="956">
        <v>2.7179265468375315</v>
      </c>
      <c r="AF290" s="1200" t="s">
        <v>1236</v>
      </c>
      <c r="AG290" s="1201" t="s">
        <v>1241</v>
      </c>
      <c r="AH290" s="957"/>
    </row>
    <row r="291" spans="1:35" ht="18.75" customHeight="1">
      <c r="A291" s="950">
        <v>284</v>
      </c>
      <c r="B291" s="950" t="s">
        <v>758</v>
      </c>
      <c r="C291" s="950" t="s">
        <v>1230</v>
      </c>
      <c r="D291" s="950" t="s">
        <v>1231</v>
      </c>
      <c r="E291" s="950" t="s">
        <v>772</v>
      </c>
      <c r="F291" s="951" t="s">
        <v>1242</v>
      </c>
      <c r="G291" s="951" t="s">
        <v>774</v>
      </c>
      <c r="H291" s="951" t="s">
        <v>736</v>
      </c>
      <c r="I291" s="952" t="s">
        <v>1243</v>
      </c>
      <c r="J291" s="952" t="s">
        <v>1244</v>
      </c>
      <c r="K291" s="953" t="s">
        <v>1235</v>
      </c>
      <c r="L291" s="950">
        <v>2016</v>
      </c>
      <c r="M291" s="954">
        <v>272</v>
      </c>
      <c r="N291" s="955" t="s">
        <v>768</v>
      </c>
      <c r="O291" s="955" t="s">
        <v>768</v>
      </c>
      <c r="P291" s="954">
        <v>345.94200000000001</v>
      </c>
      <c r="Q291" s="954">
        <v>333</v>
      </c>
      <c r="R291" s="954">
        <v>298</v>
      </c>
      <c r="S291" s="956">
        <v>272</v>
      </c>
      <c r="T291" s="956">
        <v>272</v>
      </c>
      <c r="U291" s="956">
        <v>272</v>
      </c>
      <c r="V291" s="956">
        <v>816</v>
      </c>
      <c r="W291" s="956">
        <v>550</v>
      </c>
      <c r="X291" s="954">
        <v>453.7</v>
      </c>
      <c r="Y291" s="956" t="s">
        <v>768</v>
      </c>
      <c r="Z291" s="956" t="s">
        <v>768</v>
      </c>
      <c r="AA291" s="1015"/>
      <c r="AB291" s="956">
        <v>82.312577119747431</v>
      </c>
      <c r="AC291" s="956">
        <v>76.791536417370324</v>
      </c>
      <c r="AD291" s="956">
        <v>71.384229339515613</v>
      </c>
      <c r="AE291" s="956">
        <v>65.134938014101522</v>
      </c>
      <c r="AF291" s="1200" t="s">
        <v>1236</v>
      </c>
      <c r="AG291" s="1201" t="s">
        <v>1237</v>
      </c>
      <c r="AH291" s="957"/>
    </row>
    <row r="292" spans="1:35" s="1026" customFormat="1" ht="18.75" customHeight="1">
      <c r="A292" s="1016">
        <v>285</v>
      </c>
      <c r="B292" s="1016" t="s">
        <v>758</v>
      </c>
      <c r="C292" s="1016" t="s">
        <v>1230</v>
      </c>
      <c r="D292" s="1016" t="s">
        <v>1245</v>
      </c>
      <c r="E292" s="1016">
        <v>1</v>
      </c>
      <c r="F292" s="1017" t="s">
        <v>1246</v>
      </c>
      <c r="G292" s="1017" t="s">
        <v>1247</v>
      </c>
      <c r="H292" s="1017" t="s">
        <v>736</v>
      </c>
      <c r="I292" s="1018" t="s">
        <v>1248</v>
      </c>
      <c r="J292" s="1019" t="s">
        <v>1248</v>
      </c>
      <c r="K292" s="1020" t="s">
        <v>1235</v>
      </c>
      <c r="L292" s="1016">
        <v>2016</v>
      </c>
      <c r="M292" s="1021">
        <v>12</v>
      </c>
      <c r="N292" s="1022" t="s">
        <v>768</v>
      </c>
      <c r="O292" s="1022" t="s">
        <v>768</v>
      </c>
      <c r="P292" s="1021">
        <v>23</v>
      </c>
      <c r="Q292" s="1021">
        <v>64</v>
      </c>
      <c r="R292" s="1021">
        <v>0</v>
      </c>
      <c r="S292" s="956">
        <v>12</v>
      </c>
      <c r="T292" s="956">
        <v>12</v>
      </c>
      <c r="U292" s="956">
        <v>12</v>
      </c>
      <c r="V292" s="956">
        <v>36</v>
      </c>
      <c r="W292" s="956">
        <v>24</v>
      </c>
      <c r="X292" s="1021">
        <v>0</v>
      </c>
      <c r="Y292" s="1023" t="s">
        <v>768</v>
      </c>
      <c r="Z292" s="1023" t="s">
        <v>768</v>
      </c>
      <c r="AA292" s="1024"/>
      <c r="AB292" s="956" t="s">
        <v>768</v>
      </c>
      <c r="AC292" s="956" t="s">
        <v>768</v>
      </c>
      <c r="AD292" s="956" t="s">
        <v>768</v>
      </c>
      <c r="AE292" s="956" t="s">
        <v>768</v>
      </c>
      <c r="AF292" s="1202" t="s">
        <v>1249</v>
      </c>
      <c r="AG292" s="1203" t="s">
        <v>1250</v>
      </c>
      <c r="AH292" s="1025"/>
      <c r="AI292" s="481"/>
    </row>
    <row r="293" spans="1:35" s="1026" customFormat="1" ht="18.75" customHeight="1">
      <c r="A293" s="1016">
        <v>286</v>
      </c>
      <c r="B293" s="1016" t="s">
        <v>758</v>
      </c>
      <c r="C293" s="1016" t="s">
        <v>1230</v>
      </c>
      <c r="D293" s="1016" t="s">
        <v>1245</v>
      </c>
      <c r="E293" s="1016">
        <v>2</v>
      </c>
      <c r="F293" s="1017" t="s">
        <v>1246</v>
      </c>
      <c r="G293" s="1017" t="s">
        <v>1247</v>
      </c>
      <c r="H293" s="1017" t="s">
        <v>736</v>
      </c>
      <c r="I293" s="1018" t="s">
        <v>1251</v>
      </c>
      <c r="J293" s="1019" t="s">
        <v>1251</v>
      </c>
      <c r="K293" s="1020" t="s">
        <v>1235</v>
      </c>
      <c r="L293" s="1016">
        <v>2016</v>
      </c>
      <c r="M293" s="1021">
        <v>12</v>
      </c>
      <c r="N293" s="1022" t="s">
        <v>768</v>
      </c>
      <c r="O293" s="1022" t="s">
        <v>768</v>
      </c>
      <c r="P293" s="1021">
        <v>0</v>
      </c>
      <c r="Q293" s="1021">
        <v>57</v>
      </c>
      <c r="R293" s="1021">
        <v>0</v>
      </c>
      <c r="S293" s="956">
        <v>12</v>
      </c>
      <c r="T293" s="956">
        <v>12</v>
      </c>
      <c r="U293" s="956">
        <v>12</v>
      </c>
      <c r="V293" s="956">
        <v>36</v>
      </c>
      <c r="W293" s="956">
        <v>24</v>
      </c>
      <c r="X293" s="1021">
        <v>0</v>
      </c>
      <c r="Y293" s="1023" t="s">
        <v>768</v>
      </c>
      <c r="Z293" s="1023" t="s">
        <v>768</v>
      </c>
      <c r="AA293" s="1024"/>
      <c r="AB293" s="956" t="s">
        <v>768</v>
      </c>
      <c r="AC293" s="956" t="s">
        <v>768</v>
      </c>
      <c r="AD293" s="956" t="s">
        <v>768</v>
      </c>
      <c r="AE293" s="956" t="s">
        <v>768</v>
      </c>
      <c r="AF293" s="1202" t="s">
        <v>1252</v>
      </c>
      <c r="AG293" s="1203" t="s">
        <v>1250</v>
      </c>
      <c r="AH293" s="1025"/>
      <c r="AI293" s="481"/>
    </row>
    <row r="294" spans="1:35" s="1026" customFormat="1" ht="18.75" customHeight="1">
      <c r="A294" s="1016">
        <v>287</v>
      </c>
      <c r="B294" s="1016" t="s">
        <v>758</v>
      </c>
      <c r="C294" s="1016" t="s">
        <v>1230</v>
      </c>
      <c r="D294" s="1016" t="s">
        <v>1253</v>
      </c>
      <c r="E294" s="1016">
        <v>1</v>
      </c>
      <c r="F294" s="1017" t="s">
        <v>1246</v>
      </c>
      <c r="G294" s="1017" t="s">
        <v>1254</v>
      </c>
      <c r="H294" s="1017" t="s">
        <v>736</v>
      </c>
      <c r="I294" s="1018" t="s">
        <v>1255</v>
      </c>
      <c r="J294" s="1019" t="s">
        <v>1255</v>
      </c>
      <c r="K294" s="1020" t="s">
        <v>1235</v>
      </c>
      <c r="L294" s="1016">
        <v>2017</v>
      </c>
      <c r="M294" s="1021">
        <v>5</v>
      </c>
      <c r="N294" s="1022" t="s">
        <v>768</v>
      </c>
      <c r="O294" s="1022" t="s">
        <v>768</v>
      </c>
      <c r="P294" s="1021">
        <v>5</v>
      </c>
      <c r="Q294" s="1021">
        <v>4</v>
      </c>
      <c r="R294" s="1021">
        <v>0</v>
      </c>
      <c r="S294" s="956">
        <v>10</v>
      </c>
      <c r="T294" s="956">
        <v>10</v>
      </c>
      <c r="U294" s="956">
        <v>10</v>
      </c>
      <c r="V294" s="956">
        <v>30</v>
      </c>
      <c r="W294" s="956">
        <v>20</v>
      </c>
      <c r="X294" s="1021">
        <v>0</v>
      </c>
      <c r="Y294" s="1023" t="s">
        <v>768</v>
      </c>
      <c r="Z294" s="1023" t="s">
        <v>768</v>
      </c>
      <c r="AA294" s="1024"/>
      <c r="AB294" s="956" t="s">
        <v>768</v>
      </c>
      <c r="AC294" s="956" t="s">
        <v>768</v>
      </c>
      <c r="AD294" s="956" t="s">
        <v>768</v>
      </c>
      <c r="AE294" s="956" t="s">
        <v>768</v>
      </c>
      <c r="AF294" s="1202" t="s">
        <v>1256</v>
      </c>
      <c r="AG294" s="1203" t="s">
        <v>1257</v>
      </c>
      <c r="AH294" s="1025"/>
      <c r="AI294" s="481"/>
    </row>
    <row r="295" spans="1:35" s="1026" customFormat="1" ht="18.75" customHeight="1">
      <c r="A295" s="1016">
        <v>288</v>
      </c>
      <c r="B295" s="1016" t="s">
        <v>758</v>
      </c>
      <c r="C295" s="1016" t="s">
        <v>1230</v>
      </c>
      <c r="D295" s="1016" t="s">
        <v>1253</v>
      </c>
      <c r="E295" s="1016">
        <v>2</v>
      </c>
      <c r="F295" s="1017" t="s">
        <v>1246</v>
      </c>
      <c r="G295" s="1017" t="s">
        <v>1254</v>
      </c>
      <c r="H295" s="1017" t="s">
        <v>736</v>
      </c>
      <c r="I295" s="1018" t="s">
        <v>1258</v>
      </c>
      <c r="J295" s="1019" t="s">
        <v>1258</v>
      </c>
      <c r="K295" s="1020" t="s">
        <v>1235</v>
      </c>
      <c r="L295" s="1016">
        <v>2016</v>
      </c>
      <c r="M295" s="1021">
        <v>4</v>
      </c>
      <c r="N295" s="1022" t="s">
        <v>768</v>
      </c>
      <c r="O295" s="1022" t="s">
        <v>768</v>
      </c>
      <c r="P295" s="1021">
        <v>0</v>
      </c>
      <c r="Q295" s="1021">
        <v>3</v>
      </c>
      <c r="R295" s="1021">
        <v>3</v>
      </c>
      <c r="S295" s="956">
        <v>10</v>
      </c>
      <c r="T295" s="956">
        <v>10</v>
      </c>
      <c r="U295" s="956">
        <v>10</v>
      </c>
      <c r="V295" s="956">
        <v>30</v>
      </c>
      <c r="W295" s="956">
        <v>20</v>
      </c>
      <c r="X295" s="1021">
        <v>2</v>
      </c>
      <c r="Y295" s="1023" t="s">
        <v>768</v>
      </c>
      <c r="Z295" s="1023" t="s">
        <v>768</v>
      </c>
      <c r="AA295" s="1024"/>
      <c r="AB295" s="956" t="s">
        <v>768</v>
      </c>
      <c r="AC295" s="956" t="s">
        <v>768</v>
      </c>
      <c r="AD295" s="956" t="s">
        <v>768</v>
      </c>
      <c r="AE295" s="956" t="s">
        <v>768</v>
      </c>
      <c r="AF295" s="1202" t="s">
        <v>1252</v>
      </c>
      <c r="AG295" s="1203" t="s">
        <v>1259</v>
      </c>
      <c r="AH295" s="1025"/>
      <c r="AI295" s="481"/>
    </row>
    <row r="296" spans="1:35" s="1026" customFormat="1" ht="18.75" customHeight="1">
      <c r="A296" s="1016">
        <v>289</v>
      </c>
      <c r="B296" s="1016" t="s">
        <v>758</v>
      </c>
      <c r="C296" s="1016" t="s">
        <v>1230</v>
      </c>
      <c r="D296" s="1016" t="s">
        <v>1260</v>
      </c>
      <c r="E296" s="1016">
        <v>1</v>
      </c>
      <c r="F296" s="1017" t="s">
        <v>1246</v>
      </c>
      <c r="G296" s="1017" t="s">
        <v>1261</v>
      </c>
      <c r="H296" s="1017" t="s">
        <v>736</v>
      </c>
      <c r="I296" s="1018" t="s">
        <v>1262</v>
      </c>
      <c r="J296" s="1019" t="s">
        <v>1262</v>
      </c>
      <c r="K296" s="1020" t="s">
        <v>1235</v>
      </c>
      <c r="L296" s="1016">
        <v>2016</v>
      </c>
      <c r="M296" s="1021">
        <v>22</v>
      </c>
      <c r="N296" s="1022" t="s">
        <v>768</v>
      </c>
      <c r="O296" s="1022" t="s">
        <v>768</v>
      </c>
      <c r="P296" s="1021">
        <v>7</v>
      </c>
      <c r="Q296" s="1021">
        <v>0</v>
      </c>
      <c r="R296" s="1021">
        <v>1</v>
      </c>
      <c r="S296" s="956">
        <v>21</v>
      </c>
      <c r="T296" s="956">
        <v>21</v>
      </c>
      <c r="U296" s="956">
        <v>21</v>
      </c>
      <c r="V296" s="956">
        <v>63</v>
      </c>
      <c r="W296" s="956">
        <v>42</v>
      </c>
      <c r="X296" s="1021">
        <v>3</v>
      </c>
      <c r="Y296" s="1023" t="s">
        <v>768</v>
      </c>
      <c r="Z296" s="1023" t="s">
        <v>768</v>
      </c>
      <c r="AA296" s="1024"/>
      <c r="AB296" s="956" t="s">
        <v>768</v>
      </c>
      <c r="AC296" s="956" t="s">
        <v>768</v>
      </c>
      <c r="AD296" s="956" t="s">
        <v>768</v>
      </c>
      <c r="AE296" s="956" t="s">
        <v>768</v>
      </c>
      <c r="AF296" s="1202" t="s">
        <v>1263</v>
      </c>
      <c r="AG296" s="1203" t="s">
        <v>1264</v>
      </c>
      <c r="AH296" s="1025"/>
      <c r="AI296" s="481"/>
    </row>
    <row r="297" spans="1:35" s="1026" customFormat="1" ht="18.75" customHeight="1">
      <c r="A297" s="1016">
        <v>290</v>
      </c>
      <c r="B297" s="1016" t="s">
        <v>758</v>
      </c>
      <c r="C297" s="1016" t="s">
        <v>1230</v>
      </c>
      <c r="D297" s="1016" t="s">
        <v>1260</v>
      </c>
      <c r="E297" s="1016">
        <v>2</v>
      </c>
      <c r="F297" s="1017" t="s">
        <v>1246</v>
      </c>
      <c r="G297" s="1017" t="s">
        <v>1261</v>
      </c>
      <c r="H297" s="1017" t="s">
        <v>736</v>
      </c>
      <c r="I297" s="1018" t="s">
        <v>1265</v>
      </c>
      <c r="J297" s="1019" t="s">
        <v>1265</v>
      </c>
      <c r="K297" s="1020" t="s">
        <v>1235</v>
      </c>
      <c r="L297" s="1016">
        <v>2016</v>
      </c>
      <c r="M297" s="1027">
        <v>1</v>
      </c>
      <c r="N297" s="1022" t="s">
        <v>768</v>
      </c>
      <c r="O297" s="1022" t="s">
        <v>768</v>
      </c>
      <c r="P297" s="1027">
        <v>1</v>
      </c>
      <c r="Q297" s="1021" t="s">
        <v>768</v>
      </c>
      <c r="R297" s="1027">
        <v>3.7037037037037035E-2</v>
      </c>
      <c r="S297" s="956">
        <v>1</v>
      </c>
      <c r="T297" s="956">
        <v>1</v>
      </c>
      <c r="U297" s="956">
        <v>1</v>
      </c>
      <c r="V297" s="956">
        <v>3</v>
      </c>
      <c r="W297" s="956">
        <v>2</v>
      </c>
      <c r="X297" s="1027">
        <v>1</v>
      </c>
      <c r="Y297" s="1023" t="s">
        <v>768</v>
      </c>
      <c r="Z297" s="1023" t="s">
        <v>768</v>
      </c>
      <c r="AA297" s="1024"/>
      <c r="AB297" s="1197" t="s">
        <v>768</v>
      </c>
      <c r="AC297" s="1197" t="s">
        <v>768</v>
      </c>
      <c r="AD297" s="1197" t="s">
        <v>768</v>
      </c>
      <c r="AE297" s="1197" t="s">
        <v>768</v>
      </c>
      <c r="AF297" s="1202" t="s">
        <v>1266</v>
      </c>
      <c r="AG297" s="1203" t="s">
        <v>1267</v>
      </c>
      <c r="AH297" s="1025"/>
      <c r="AI297" s="481"/>
    </row>
    <row r="298" spans="1:35" s="1026" customFormat="1" ht="18.75" customHeight="1">
      <c r="A298" s="1016">
        <v>291</v>
      </c>
      <c r="B298" s="1016" t="s">
        <v>758</v>
      </c>
      <c r="C298" s="1016" t="s">
        <v>1230</v>
      </c>
      <c r="D298" s="1016" t="s">
        <v>1268</v>
      </c>
      <c r="E298" s="1016">
        <v>1</v>
      </c>
      <c r="F298" s="1017" t="s">
        <v>1246</v>
      </c>
      <c r="G298" s="1017" t="s">
        <v>1269</v>
      </c>
      <c r="H298" s="1017" t="s">
        <v>736</v>
      </c>
      <c r="I298" s="1028" t="s">
        <v>1270</v>
      </c>
      <c r="J298" s="1019" t="s">
        <v>1270</v>
      </c>
      <c r="K298" s="1020" t="s">
        <v>1235</v>
      </c>
      <c r="L298" s="1016">
        <v>2016</v>
      </c>
      <c r="M298" s="1021">
        <v>6</v>
      </c>
      <c r="N298" s="1022" t="s">
        <v>768</v>
      </c>
      <c r="O298" s="1022" t="s">
        <v>768</v>
      </c>
      <c r="P298" s="1021">
        <v>12</v>
      </c>
      <c r="Q298" s="1021">
        <v>5</v>
      </c>
      <c r="R298" s="1021">
        <v>10</v>
      </c>
      <c r="S298" s="956">
        <v>25</v>
      </c>
      <c r="T298" s="956">
        <v>25</v>
      </c>
      <c r="U298" s="956">
        <v>25</v>
      </c>
      <c r="V298" s="956">
        <v>75</v>
      </c>
      <c r="W298" s="956">
        <v>50</v>
      </c>
      <c r="X298" s="1021">
        <v>31</v>
      </c>
      <c r="Y298" s="1023" t="s">
        <v>768</v>
      </c>
      <c r="Z298" s="1023" t="s">
        <v>768</v>
      </c>
      <c r="AA298" s="1024"/>
      <c r="AB298" s="956" t="s">
        <v>768</v>
      </c>
      <c r="AC298" s="956" t="s">
        <v>768</v>
      </c>
      <c r="AD298" s="956" t="s">
        <v>768</v>
      </c>
      <c r="AE298" s="956" t="s">
        <v>768</v>
      </c>
      <c r="AF298" s="1202" t="s">
        <v>1271</v>
      </c>
      <c r="AG298" s="1203" t="s">
        <v>1272</v>
      </c>
      <c r="AH298" s="1025"/>
      <c r="AI298" s="481"/>
    </row>
    <row r="299" spans="1:35" s="1026" customFormat="1" ht="18.75" customHeight="1">
      <c r="A299" s="1016">
        <v>292</v>
      </c>
      <c r="B299" s="1016" t="s">
        <v>758</v>
      </c>
      <c r="C299" s="1016" t="s">
        <v>1273</v>
      </c>
      <c r="D299" s="1016" t="s">
        <v>1274</v>
      </c>
      <c r="E299" s="1016">
        <v>1</v>
      </c>
      <c r="F299" s="1017" t="s">
        <v>1246</v>
      </c>
      <c r="G299" s="1017" t="s">
        <v>1275</v>
      </c>
      <c r="H299" s="1017" t="s">
        <v>736</v>
      </c>
      <c r="I299" s="1018" t="s">
        <v>1276</v>
      </c>
      <c r="J299" s="1019" t="s">
        <v>1276</v>
      </c>
      <c r="K299" s="1020" t="s">
        <v>1235</v>
      </c>
      <c r="L299" s="1016">
        <v>2017</v>
      </c>
      <c r="M299" s="1021">
        <v>138</v>
      </c>
      <c r="N299" s="1022" t="s">
        <v>768</v>
      </c>
      <c r="O299" s="1022" t="s">
        <v>768</v>
      </c>
      <c r="P299" s="1021">
        <v>118</v>
      </c>
      <c r="Q299" s="1021">
        <v>191</v>
      </c>
      <c r="R299" s="1021">
        <v>190</v>
      </c>
      <c r="S299" s="956">
        <v>138</v>
      </c>
      <c r="T299" s="956">
        <v>138</v>
      </c>
      <c r="U299" s="956">
        <v>138</v>
      </c>
      <c r="V299" s="956">
        <v>414</v>
      </c>
      <c r="W299" s="956">
        <v>276</v>
      </c>
      <c r="X299" s="1021">
        <v>195</v>
      </c>
      <c r="Y299" s="1023" t="s">
        <v>768</v>
      </c>
      <c r="Z299" s="1023" t="s">
        <v>768</v>
      </c>
      <c r="AA299" s="1024"/>
      <c r="AB299" s="956" t="s">
        <v>768</v>
      </c>
      <c r="AC299" s="956" t="s">
        <v>768</v>
      </c>
      <c r="AD299" s="956" t="s">
        <v>768</v>
      </c>
      <c r="AE299" s="956" t="s">
        <v>768</v>
      </c>
      <c r="AF299" s="1202" t="s">
        <v>1277</v>
      </c>
      <c r="AG299" s="1203" t="s">
        <v>1278</v>
      </c>
      <c r="AH299" s="1025"/>
      <c r="AI299" s="481"/>
    </row>
    <row r="300" spans="1:35" s="1026" customFormat="1" ht="18.75" customHeight="1">
      <c r="A300" s="1016">
        <v>293</v>
      </c>
      <c r="B300" s="1016" t="s">
        <v>758</v>
      </c>
      <c r="C300" s="1016" t="s">
        <v>1273</v>
      </c>
      <c r="D300" s="1016" t="s">
        <v>1274</v>
      </c>
      <c r="E300" s="1016">
        <v>2</v>
      </c>
      <c r="F300" s="1017" t="s">
        <v>1246</v>
      </c>
      <c r="G300" s="1017" t="s">
        <v>1275</v>
      </c>
      <c r="H300" s="1017" t="s">
        <v>736</v>
      </c>
      <c r="I300" s="1018" t="s">
        <v>1279</v>
      </c>
      <c r="J300" s="1019" t="s">
        <v>1279</v>
      </c>
      <c r="K300" s="1020" t="s">
        <v>1235</v>
      </c>
      <c r="L300" s="1016">
        <v>2017</v>
      </c>
      <c r="M300" s="1021">
        <v>3600</v>
      </c>
      <c r="N300" s="1022" t="s">
        <v>768</v>
      </c>
      <c r="O300" s="1022" t="s">
        <v>768</v>
      </c>
      <c r="P300" s="1021">
        <v>3000</v>
      </c>
      <c r="Q300" s="1021">
        <v>4970</v>
      </c>
      <c r="R300" s="1021">
        <v>3610</v>
      </c>
      <c r="S300" s="956">
        <v>3600</v>
      </c>
      <c r="T300" s="956">
        <v>3600</v>
      </c>
      <c r="U300" s="956">
        <v>3600</v>
      </c>
      <c r="V300" s="956">
        <v>10800</v>
      </c>
      <c r="W300" s="956">
        <v>7200</v>
      </c>
      <c r="X300" s="1021">
        <v>3959</v>
      </c>
      <c r="Y300" s="1023" t="s">
        <v>768</v>
      </c>
      <c r="Z300" s="1023" t="s">
        <v>768</v>
      </c>
      <c r="AA300" s="1024"/>
      <c r="AB300" s="956" t="s">
        <v>768</v>
      </c>
      <c r="AC300" s="956" t="s">
        <v>768</v>
      </c>
      <c r="AD300" s="956" t="s">
        <v>768</v>
      </c>
      <c r="AE300" s="956" t="s">
        <v>768</v>
      </c>
      <c r="AF300" s="1202" t="s">
        <v>1280</v>
      </c>
      <c r="AG300" s="1203" t="s">
        <v>1281</v>
      </c>
      <c r="AH300" s="1025"/>
      <c r="AI300" s="481"/>
    </row>
    <row r="301" spans="1:35" s="1026" customFormat="1" ht="18.75" customHeight="1">
      <c r="A301" s="1016">
        <v>294</v>
      </c>
      <c r="B301" s="1016" t="s">
        <v>758</v>
      </c>
      <c r="C301" s="1016" t="s">
        <v>1273</v>
      </c>
      <c r="D301" s="1016" t="s">
        <v>1274</v>
      </c>
      <c r="E301" s="1016">
        <v>3</v>
      </c>
      <c r="F301" s="1017" t="s">
        <v>1282</v>
      </c>
      <c r="G301" s="1017" t="s">
        <v>1275</v>
      </c>
      <c r="H301" s="1017" t="s">
        <v>736</v>
      </c>
      <c r="I301" s="1018" t="s">
        <v>1283</v>
      </c>
      <c r="J301" s="1019" t="s">
        <v>1283</v>
      </c>
      <c r="K301" s="1020" t="s">
        <v>1235</v>
      </c>
      <c r="L301" s="1016">
        <v>2017</v>
      </c>
      <c r="M301" s="1029">
        <v>0.2</v>
      </c>
      <c r="N301" s="1022" t="s">
        <v>768</v>
      </c>
      <c r="O301" s="1022" t="s">
        <v>768</v>
      </c>
      <c r="P301" s="1029">
        <v>0.2</v>
      </c>
      <c r="Q301" s="1029">
        <v>0.18</v>
      </c>
      <c r="R301" s="1029">
        <v>0.18</v>
      </c>
      <c r="S301" s="956">
        <v>0.2</v>
      </c>
      <c r="T301" s="956">
        <v>0.2</v>
      </c>
      <c r="U301" s="956">
        <v>0.2</v>
      </c>
      <c r="V301" s="956">
        <v>0.60000000000000009</v>
      </c>
      <c r="W301" s="956">
        <v>0.4</v>
      </c>
      <c r="X301" s="1029">
        <v>0.27</v>
      </c>
      <c r="Y301" s="1023" t="s">
        <v>768</v>
      </c>
      <c r="Z301" s="1023" t="s">
        <v>768</v>
      </c>
      <c r="AA301" s="1024"/>
      <c r="AB301" s="956" t="s">
        <v>768</v>
      </c>
      <c r="AC301" s="956" t="s">
        <v>768</v>
      </c>
      <c r="AD301" s="956" t="s">
        <v>768</v>
      </c>
      <c r="AE301" s="956" t="s">
        <v>768</v>
      </c>
      <c r="AF301" s="1202" t="s">
        <v>1284</v>
      </c>
      <c r="AG301" s="1203" t="s">
        <v>1285</v>
      </c>
      <c r="AH301" s="1025"/>
      <c r="AI301" s="481"/>
    </row>
    <row r="302" spans="1:35" s="1026" customFormat="1" ht="18.75" customHeight="1">
      <c r="A302" s="1016">
        <v>295</v>
      </c>
      <c r="B302" s="1016" t="s">
        <v>758</v>
      </c>
      <c r="C302" s="1016" t="s">
        <v>1273</v>
      </c>
      <c r="D302" s="1016" t="s">
        <v>1286</v>
      </c>
      <c r="E302" s="1016">
        <v>1</v>
      </c>
      <c r="F302" s="1017" t="s">
        <v>892</v>
      </c>
      <c r="G302" s="1017" t="s">
        <v>1275</v>
      </c>
      <c r="H302" s="1017" t="s">
        <v>736</v>
      </c>
      <c r="I302" s="1018" t="s">
        <v>1287</v>
      </c>
      <c r="J302" s="1019" t="s">
        <v>1287</v>
      </c>
      <c r="K302" s="1020" t="s">
        <v>1235</v>
      </c>
      <c r="L302" s="1016">
        <v>2018</v>
      </c>
      <c r="M302" s="1030" t="s">
        <v>1288</v>
      </c>
      <c r="N302" s="1022" t="s">
        <v>768</v>
      </c>
      <c r="O302" s="1022" t="s">
        <v>768</v>
      </c>
      <c r="P302" s="1030" t="s">
        <v>768</v>
      </c>
      <c r="Q302" s="1030" t="s">
        <v>768</v>
      </c>
      <c r="R302" s="1030" t="s">
        <v>768</v>
      </c>
      <c r="S302" s="956"/>
      <c r="T302" s="956"/>
      <c r="U302" s="956"/>
      <c r="V302" s="956"/>
      <c r="W302" s="956"/>
      <c r="X302" s="1030">
        <v>0</v>
      </c>
      <c r="Y302" s="1023" t="s">
        <v>768</v>
      </c>
      <c r="Z302" s="1023" t="s">
        <v>768</v>
      </c>
      <c r="AA302" s="1024"/>
      <c r="AB302" s="1197" t="s">
        <v>768</v>
      </c>
      <c r="AC302" s="1197" t="s">
        <v>768</v>
      </c>
      <c r="AD302" s="1197" t="s">
        <v>768</v>
      </c>
      <c r="AE302" s="1197" t="s">
        <v>768</v>
      </c>
      <c r="AF302" s="1204"/>
      <c r="AG302" s="1205"/>
      <c r="AH302" s="1025"/>
      <c r="AI302" s="481"/>
    </row>
    <row r="303" spans="1:35" s="1026" customFormat="1" ht="18.75" customHeight="1">
      <c r="A303" s="1016">
        <v>296</v>
      </c>
      <c r="B303" s="1016" t="s">
        <v>758</v>
      </c>
      <c r="C303" s="1016" t="s">
        <v>1273</v>
      </c>
      <c r="D303" s="1016" t="s">
        <v>1289</v>
      </c>
      <c r="E303" s="1016">
        <v>1</v>
      </c>
      <c r="F303" s="1017" t="s">
        <v>1246</v>
      </c>
      <c r="G303" s="1017" t="s">
        <v>1275</v>
      </c>
      <c r="H303" s="1017" t="s">
        <v>919</v>
      </c>
      <c r="I303" s="1018" t="s">
        <v>1290</v>
      </c>
      <c r="J303" s="1019" t="s">
        <v>1290</v>
      </c>
      <c r="K303" s="1020" t="s">
        <v>1235</v>
      </c>
      <c r="L303" s="1016" t="s">
        <v>922</v>
      </c>
      <c r="M303" s="1021" t="s">
        <v>1288</v>
      </c>
      <c r="N303" s="1022" t="s">
        <v>768</v>
      </c>
      <c r="O303" s="1022" t="s">
        <v>768</v>
      </c>
      <c r="P303" s="1021" t="s">
        <v>922</v>
      </c>
      <c r="Q303" s="1021" t="s">
        <v>922</v>
      </c>
      <c r="R303" s="1021" t="s">
        <v>922</v>
      </c>
      <c r="S303" s="956"/>
      <c r="T303" s="956"/>
      <c r="U303" s="956"/>
      <c r="V303" s="956"/>
      <c r="W303" s="956"/>
      <c r="X303" s="1021">
        <v>0</v>
      </c>
      <c r="Y303" s="1023" t="s">
        <v>768</v>
      </c>
      <c r="Z303" s="1023" t="s">
        <v>768</v>
      </c>
      <c r="AA303" s="1023"/>
      <c r="AB303" s="1197" t="s">
        <v>768</v>
      </c>
      <c r="AC303" s="1197" t="s">
        <v>768</v>
      </c>
      <c r="AD303" s="1197" t="s">
        <v>768</v>
      </c>
      <c r="AE303" s="1197" t="s">
        <v>768</v>
      </c>
      <c r="AF303" s="1025"/>
      <c r="AG303" s="1025"/>
      <c r="AH303" s="1025"/>
      <c r="AI303" s="481"/>
    </row>
    <row r="304" spans="1:35" s="1026" customFormat="1" ht="18.75" customHeight="1">
      <c r="A304" s="1016">
        <v>297</v>
      </c>
      <c r="B304" s="1016" t="s">
        <v>758</v>
      </c>
      <c r="C304" s="1016" t="s">
        <v>1273</v>
      </c>
      <c r="D304" s="1016" t="s">
        <v>1289</v>
      </c>
      <c r="E304" s="1016">
        <v>1</v>
      </c>
      <c r="F304" s="1017" t="s">
        <v>892</v>
      </c>
      <c r="G304" s="1017" t="s">
        <v>1275</v>
      </c>
      <c r="H304" s="1017" t="s">
        <v>919</v>
      </c>
      <c r="I304" s="1018" t="s">
        <v>1290</v>
      </c>
      <c r="J304" s="1019" t="s">
        <v>1290</v>
      </c>
      <c r="K304" s="1020" t="s">
        <v>1235</v>
      </c>
      <c r="L304" s="1016" t="s">
        <v>922</v>
      </c>
      <c r="M304" s="1030" t="s">
        <v>1288</v>
      </c>
      <c r="N304" s="1022" t="s">
        <v>768</v>
      </c>
      <c r="O304" s="1022" t="s">
        <v>768</v>
      </c>
      <c r="P304" s="1030" t="s">
        <v>922</v>
      </c>
      <c r="Q304" s="1030" t="s">
        <v>922</v>
      </c>
      <c r="R304" s="1030" t="s">
        <v>922</v>
      </c>
      <c r="S304" s="956"/>
      <c r="T304" s="956"/>
      <c r="U304" s="956"/>
      <c r="V304" s="956"/>
      <c r="W304" s="956"/>
      <c r="X304" s="1030">
        <v>0</v>
      </c>
      <c r="Y304" s="1023" t="s">
        <v>768</v>
      </c>
      <c r="Z304" s="1023" t="s">
        <v>768</v>
      </c>
      <c r="AA304" s="1023"/>
      <c r="AB304" s="1197" t="s">
        <v>768</v>
      </c>
      <c r="AC304" s="1197" t="s">
        <v>768</v>
      </c>
      <c r="AD304" s="1197" t="s">
        <v>768</v>
      </c>
      <c r="AE304" s="1197" t="s">
        <v>768</v>
      </c>
      <c r="AF304" s="1025"/>
      <c r="AG304" s="1025"/>
      <c r="AH304" s="1025"/>
      <c r="AI304" s="481"/>
    </row>
    <row r="305" spans="1:35" s="1026" customFormat="1" ht="18.75" customHeight="1">
      <c r="A305" s="1016">
        <v>298</v>
      </c>
      <c r="B305" s="1016" t="s">
        <v>758</v>
      </c>
      <c r="C305" s="1016" t="s">
        <v>1273</v>
      </c>
      <c r="D305" s="1016" t="s">
        <v>1289</v>
      </c>
      <c r="E305" s="1016">
        <v>2</v>
      </c>
      <c r="F305" s="1017" t="s">
        <v>1246</v>
      </c>
      <c r="G305" s="1017" t="s">
        <v>1275</v>
      </c>
      <c r="H305" s="1017" t="s">
        <v>919</v>
      </c>
      <c r="I305" s="1018" t="s">
        <v>1291</v>
      </c>
      <c r="J305" s="1019" t="s">
        <v>1291</v>
      </c>
      <c r="K305" s="1020" t="s">
        <v>1235</v>
      </c>
      <c r="L305" s="1016" t="s">
        <v>922</v>
      </c>
      <c r="M305" s="1021" t="s">
        <v>1288</v>
      </c>
      <c r="N305" s="1022" t="s">
        <v>768</v>
      </c>
      <c r="O305" s="1022" t="s">
        <v>768</v>
      </c>
      <c r="P305" s="1021" t="s">
        <v>922</v>
      </c>
      <c r="Q305" s="1021" t="s">
        <v>922</v>
      </c>
      <c r="R305" s="1021" t="s">
        <v>922</v>
      </c>
      <c r="S305" s="956"/>
      <c r="T305" s="956"/>
      <c r="U305" s="956"/>
      <c r="V305" s="956"/>
      <c r="W305" s="956"/>
      <c r="X305" s="1021">
        <v>0</v>
      </c>
      <c r="Y305" s="1023" t="s">
        <v>768</v>
      </c>
      <c r="Z305" s="1023" t="s">
        <v>768</v>
      </c>
      <c r="AA305" s="1023"/>
      <c r="AB305" s="1197" t="s">
        <v>768</v>
      </c>
      <c r="AC305" s="1197" t="s">
        <v>768</v>
      </c>
      <c r="AD305" s="1197" t="s">
        <v>768</v>
      </c>
      <c r="AE305" s="1197" t="s">
        <v>768</v>
      </c>
      <c r="AF305" s="1025"/>
      <c r="AG305" s="1025"/>
      <c r="AH305" s="1025"/>
      <c r="AI305" s="481"/>
    </row>
    <row r="306" spans="1:35" s="1026" customFormat="1" ht="18.75" customHeight="1">
      <c r="A306" s="1016">
        <v>299</v>
      </c>
      <c r="B306" s="1016" t="s">
        <v>758</v>
      </c>
      <c r="C306" s="1016" t="s">
        <v>1273</v>
      </c>
      <c r="D306" s="1016" t="s">
        <v>1289</v>
      </c>
      <c r="E306" s="1016">
        <v>2</v>
      </c>
      <c r="F306" s="1017" t="s">
        <v>892</v>
      </c>
      <c r="G306" s="1017" t="s">
        <v>1275</v>
      </c>
      <c r="H306" s="1017" t="s">
        <v>919</v>
      </c>
      <c r="I306" s="1018" t="s">
        <v>1291</v>
      </c>
      <c r="J306" s="1019" t="s">
        <v>1291</v>
      </c>
      <c r="K306" s="1020" t="s">
        <v>1235</v>
      </c>
      <c r="L306" s="1016" t="s">
        <v>922</v>
      </c>
      <c r="M306" s="1030" t="s">
        <v>1288</v>
      </c>
      <c r="N306" s="1022" t="s">
        <v>768</v>
      </c>
      <c r="O306" s="1022" t="s">
        <v>768</v>
      </c>
      <c r="P306" s="1030" t="s">
        <v>922</v>
      </c>
      <c r="Q306" s="1030" t="s">
        <v>922</v>
      </c>
      <c r="R306" s="1030" t="s">
        <v>878</v>
      </c>
      <c r="S306" s="956"/>
      <c r="T306" s="956"/>
      <c r="U306" s="956"/>
      <c r="V306" s="956"/>
      <c r="W306" s="956"/>
      <c r="X306" s="1030">
        <v>0</v>
      </c>
      <c r="Y306" s="1023" t="s">
        <v>768</v>
      </c>
      <c r="Z306" s="1023" t="s">
        <v>768</v>
      </c>
      <c r="AA306" s="1023"/>
      <c r="AB306" s="1197" t="s">
        <v>768</v>
      </c>
      <c r="AC306" s="1197" t="s">
        <v>768</v>
      </c>
      <c r="AD306" s="1197" t="s">
        <v>768</v>
      </c>
      <c r="AE306" s="1197" t="s">
        <v>768</v>
      </c>
      <c r="AF306" s="1025"/>
      <c r="AG306" s="1025"/>
      <c r="AH306" s="1025"/>
      <c r="AI306" s="481"/>
    </row>
    <row r="307" spans="1:35" s="1026" customFormat="1" ht="18.75" customHeight="1">
      <c r="A307" s="1016">
        <v>300</v>
      </c>
      <c r="B307" s="1016" t="s">
        <v>758</v>
      </c>
      <c r="C307" s="1016" t="s">
        <v>1273</v>
      </c>
      <c r="D307" s="1016" t="s">
        <v>1289</v>
      </c>
      <c r="E307" s="1016">
        <v>3</v>
      </c>
      <c r="F307" s="1017" t="s">
        <v>1246</v>
      </c>
      <c r="G307" s="1017" t="s">
        <v>1275</v>
      </c>
      <c r="H307" s="1017" t="s">
        <v>919</v>
      </c>
      <c r="I307" s="1018" t="s">
        <v>1292</v>
      </c>
      <c r="J307" s="1019" t="s">
        <v>1292</v>
      </c>
      <c r="K307" s="1020" t="s">
        <v>1235</v>
      </c>
      <c r="L307" s="1016" t="s">
        <v>922</v>
      </c>
      <c r="M307" s="1021" t="s">
        <v>1288</v>
      </c>
      <c r="N307" s="1022" t="s">
        <v>768</v>
      </c>
      <c r="O307" s="1022" t="s">
        <v>768</v>
      </c>
      <c r="P307" s="1021" t="s">
        <v>922</v>
      </c>
      <c r="Q307" s="1021" t="s">
        <v>922</v>
      </c>
      <c r="R307" s="1021" t="s">
        <v>878</v>
      </c>
      <c r="S307" s="956"/>
      <c r="T307" s="956"/>
      <c r="U307" s="956"/>
      <c r="V307" s="956"/>
      <c r="W307" s="956"/>
      <c r="X307" s="1021">
        <v>0</v>
      </c>
      <c r="Y307" s="1023" t="s">
        <v>768</v>
      </c>
      <c r="Z307" s="1023" t="s">
        <v>768</v>
      </c>
      <c r="AA307" s="1023"/>
      <c r="AB307" s="956" t="s">
        <v>768</v>
      </c>
      <c r="AC307" s="956" t="s">
        <v>768</v>
      </c>
      <c r="AD307" s="956" t="s">
        <v>768</v>
      </c>
      <c r="AE307" s="956" t="s">
        <v>768</v>
      </c>
      <c r="AF307" s="1025"/>
      <c r="AG307" s="1025"/>
      <c r="AH307" s="1025"/>
      <c r="AI307" s="481"/>
    </row>
    <row r="308" spans="1:35" s="970" customFormat="1" ht="18.75" customHeight="1">
      <c r="A308" s="961">
        <v>301</v>
      </c>
      <c r="B308" s="960" t="s">
        <v>758</v>
      </c>
      <c r="C308" s="961" t="s">
        <v>1293</v>
      </c>
      <c r="D308" s="961" t="s">
        <v>1294</v>
      </c>
      <c r="E308" s="961">
        <v>1</v>
      </c>
      <c r="F308" s="961" t="s">
        <v>1246</v>
      </c>
      <c r="G308" s="1031" t="s">
        <v>1295</v>
      </c>
      <c r="H308" s="961" t="s">
        <v>736</v>
      </c>
      <c r="I308" s="962" t="s">
        <v>1296</v>
      </c>
      <c r="J308" s="962" t="s">
        <v>1296</v>
      </c>
      <c r="K308" s="963" t="s">
        <v>1297</v>
      </c>
      <c r="L308" s="961" t="s">
        <v>768</v>
      </c>
      <c r="M308" s="1032" t="s">
        <v>1298</v>
      </c>
      <c r="N308" s="965" t="s">
        <v>768</v>
      </c>
      <c r="O308" s="965" t="s">
        <v>768</v>
      </c>
      <c r="P308" s="967" t="s">
        <v>1298</v>
      </c>
      <c r="Q308" s="967">
        <v>0</v>
      </c>
      <c r="R308" s="967">
        <v>0</v>
      </c>
      <c r="S308" s="956">
        <v>3</v>
      </c>
      <c r="T308" s="956">
        <v>3</v>
      </c>
      <c r="U308" s="956">
        <v>3</v>
      </c>
      <c r="V308" s="956">
        <v>9</v>
      </c>
      <c r="W308" s="956">
        <v>6</v>
      </c>
      <c r="X308" s="967">
        <v>4</v>
      </c>
      <c r="Y308" s="968" t="s">
        <v>768</v>
      </c>
      <c r="Z308" s="968" t="s">
        <v>768</v>
      </c>
      <c r="AA308" s="968"/>
      <c r="AB308" s="956" t="s">
        <v>1935</v>
      </c>
      <c r="AC308" s="956" t="s">
        <v>1935</v>
      </c>
      <c r="AD308" s="956" t="s">
        <v>1935</v>
      </c>
      <c r="AE308" s="956" t="s">
        <v>1935</v>
      </c>
      <c r="AF308" s="969" t="s">
        <v>1299</v>
      </c>
      <c r="AG308" s="969" t="s">
        <v>1936</v>
      </c>
      <c r="AH308" s="969"/>
      <c r="AI308" s="481"/>
    </row>
    <row r="309" spans="1:35" s="970" customFormat="1" ht="213" customHeight="1">
      <c r="A309" s="961">
        <v>302</v>
      </c>
      <c r="B309" s="960" t="s">
        <v>758</v>
      </c>
      <c r="C309" s="961" t="s">
        <v>1293</v>
      </c>
      <c r="D309" s="961" t="s">
        <v>1300</v>
      </c>
      <c r="E309" s="961">
        <v>1</v>
      </c>
      <c r="F309" s="961" t="s">
        <v>1246</v>
      </c>
      <c r="G309" s="961" t="s">
        <v>1301</v>
      </c>
      <c r="H309" s="961" t="s">
        <v>736</v>
      </c>
      <c r="I309" s="962" t="s">
        <v>1302</v>
      </c>
      <c r="J309" s="962" t="s">
        <v>1302</v>
      </c>
      <c r="K309" s="963" t="s">
        <v>1297</v>
      </c>
      <c r="L309" s="961">
        <v>2016</v>
      </c>
      <c r="M309" s="1032" t="s">
        <v>1298</v>
      </c>
      <c r="N309" s="965" t="s">
        <v>768</v>
      </c>
      <c r="O309" s="965" t="s">
        <v>768</v>
      </c>
      <c r="P309" s="1033" t="s">
        <v>1303</v>
      </c>
      <c r="Q309" s="1033" t="s">
        <v>1304</v>
      </c>
      <c r="R309" s="1033" t="s">
        <v>1305</v>
      </c>
      <c r="S309" s="956">
        <v>7000</v>
      </c>
      <c r="T309" s="956">
        <v>7000</v>
      </c>
      <c r="U309" s="956">
        <v>7000</v>
      </c>
      <c r="V309" s="956">
        <v>21000</v>
      </c>
      <c r="W309" s="956">
        <v>14000</v>
      </c>
      <c r="X309" s="1033" t="s">
        <v>1306</v>
      </c>
      <c r="Y309" s="968" t="s">
        <v>768</v>
      </c>
      <c r="Z309" s="968" t="s">
        <v>768</v>
      </c>
      <c r="AA309" s="968"/>
      <c r="AB309" s="956">
        <v>7000</v>
      </c>
      <c r="AC309" s="956">
        <v>7000</v>
      </c>
      <c r="AD309" s="956">
        <v>7000</v>
      </c>
      <c r="AE309" s="956">
        <v>7000</v>
      </c>
      <c r="AF309" s="969" t="s">
        <v>1307</v>
      </c>
      <c r="AG309" s="969" t="s">
        <v>1937</v>
      </c>
      <c r="AH309" s="969"/>
      <c r="AI309" s="481"/>
    </row>
    <row r="310" spans="1:35" s="970" customFormat="1" ht="18.75" customHeight="1">
      <c r="A310" s="961">
        <v>303</v>
      </c>
      <c r="B310" s="960" t="s">
        <v>758</v>
      </c>
      <c r="C310" s="961" t="s">
        <v>1293</v>
      </c>
      <c r="D310" s="961" t="s">
        <v>1300</v>
      </c>
      <c r="E310" s="961">
        <v>1</v>
      </c>
      <c r="F310" s="961" t="s">
        <v>1308</v>
      </c>
      <c r="G310" s="961" t="s">
        <v>1301</v>
      </c>
      <c r="H310" s="961" t="s">
        <v>736</v>
      </c>
      <c r="I310" s="962" t="s">
        <v>1309</v>
      </c>
      <c r="J310" s="962" t="s">
        <v>1309</v>
      </c>
      <c r="K310" s="963" t="s">
        <v>1297</v>
      </c>
      <c r="L310" s="961">
        <v>2016</v>
      </c>
      <c r="M310" s="1034">
        <v>9.7934085711071955E-2</v>
      </c>
      <c r="N310" s="965">
        <v>2267</v>
      </c>
      <c r="O310" s="965">
        <v>26671</v>
      </c>
      <c r="P310" s="966">
        <v>9.7934085711071955E-2</v>
      </c>
      <c r="Q310" s="966">
        <v>8.4998687713246604E-2</v>
      </c>
      <c r="R310" s="966">
        <v>8.9300000000000004E-2</v>
      </c>
      <c r="S310" s="956">
        <v>8.9300000000000004E-2</v>
      </c>
      <c r="T310" s="956">
        <v>0.13</v>
      </c>
      <c r="U310" s="956">
        <v>0.13</v>
      </c>
      <c r="V310" s="956">
        <v>0.39</v>
      </c>
      <c r="W310" s="956">
        <v>0.26</v>
      </c>
      <c r="X310" s="966">
        <v>8.5300000000000001E-2</v>
      </c>
      <c r="Y310" s="968">
        <v>2267</v>
      </c>
      <c r="Z310" s="968">
        <v>26671</v>
      </c>
      <c r="AA310" s="968"/>
      <c r="AB310" s="1197">
        <v>0.05</v>
      </c>
      <c r="AC310" s="1197">
        <v>0.05</v>
      </c>
      <c r="AD310" s="1197">
        <v>0.05</v>
      </c>
      <c r="AE310" s="1197">
        <v>0.05</v>
      </c>
      <c r="AF310" s="1035" t="s">
        <v>1938</v>
      </c>
      <c r="AG310" s="1035" t="s">
        <v>1311</v>
      </c>
      <c r="AH310" s="969"/>
      <c r="AI310" s="481"/>
    </row>
    <row r="311" spans="1:35" s="970" customFormat="1" ht="18.75" customHeight="1">
      <c r="A311" s="961">
        <v>304</v>
      </c>
      <c r="B311" s="960" t="s">
        <v>758</v>
      </c>
      <c r="C311" s="961" t="s">
        <v>1293</v>
      </c>
      <c r="D311" s="961" t="s">
        <v>1312</v>
      </c>
      <c r="E311" s="961">
        <v>1</v>
      </c>
      <c r="F311" s="961" t="s">
        <v>1308</v>
      </c>
      <c r="G311" s="961" t="s">
        <v>1313</v>
      </c>
      <c r="H311" s="961" t="s">
        <v>736</v>
      </c>
      <c r="I311" s="962" t="s">
        <v>1314</v>
      </c>
      <c r="J311" s="962" t="s">
        <v>1314</v>
      </c>
      <c r="K311" s="963" t="s">
        <v>1297</v>
      </c>
      <c r="L311" s="961" t="s">
        <v>768</v>
      </c>
      <c r="M311" s="1034">
        <v>3.6986673918955673E-2</v>
      </c>
      <c r="N311" s="965">
        <v>136</v>
      </c>
      <c r="O311" s="965">
        <v>3677</v>
      </c>
      <c r="P311" s="966">
        <v>3.6986673918955673E-2</v>
      </c>
      <c r="Q311" s="966">
        <v>4.7198941332157039E-2</v>
      </c>
      <c r="R311" s="966">
        <v>0.19589999999999999</v>
      </c>
      <c r="S311" s="956">
        <v>4.7E-2</v>
      </c>
      <c r="T311" s="956">
        <v>4.7E-2</v>
      </c>
      <c r="U311" s="956">
        <v>4.7E-2</v>
      </c>
      <c r="V311" s="956">
        <v>0.14100000000000001</v>
      </c>
      <c r="W311" s="956">
        <v>0.114</v>
      </c>
      <c r="X311" s="966">
        <v>0.31169999999999998</v>
      </c>
      <c r="Y311" s="968">
        <v>2267</v>
      </c>
      <c r="Z311" s="968">
        <v>26671</v>
      </c>
      <c r="AA311" s="968"/>
      <c r="AB311" s="1197">
        <v>0.31</v>
      </c>
      <c r="AC311" s="1197">
        <v>0.31</v>
      </c>
      <c r="AD311" s="1197">
        <v>0.31</v>
      </c>
      <c r="AE311" s="1197">
        <v>0.31</v>
      </c>
      <c r="AF311" s="1035" t="s">
        <v>1939</v>
      </c>
      <c r="AG311" s="1035" t="s">
        <v>1940</v>
      </c>
      <c r="AH311" s="969"/>
      <c r="AI311" s="481"/>
    </row>
    <row r="312" spans="1:35" s="970" customFormat="1" ht="18.75" customHeight="1">
      <c r="A312" s="961">
        <v>305</v>
      </c>
      <c r="B312" s="960" t="s">
        <v>758</v>
      </c>
      <c r="C312" s="961" t="s">
        <v>1293</v>
      </c>
      <c r="D312" s="961" t="s">
        <v>1312</v>
      </c>
      <c r="E312" s="961">
        <v>1</v>
      </c>
      <c r="F312" s="961" t="s">
        <v>1308</v>
      </c>
      <c r="G312" s="961" t="s">
        <v>1313</v>
      </c>
      <c r="H312" s="961" t="s">
        <v>736</v>
      </c>
      <c r="I312" s="962" t="s">
        <v>1315</v>
      </c>
      <c r="J312" s="962" t="s">
        <v>1315</v>
      </c>
      <c r="K312" s="963" t="s">
        <v>1297</v>
      </c>
      <c r="L312" s="961" t="s">
        <v>768</v>
      </c>
      <c r="M312" s="1034" t="s">
        <v>768</v>
      </c>
      <c r="N312" s="965" t="s">
        <v>768</v>
      </c>
      <c r="O312" s="965" t="s">
        <v>768</v>
      </c>
      <c r="P312" s="966" t="s">
        <v>768</v>
      </c>
      <c r="Q312" s="966" t="s">
        <v>768</v>
      </c>
      <c r="R312" s="966" t="s">
        <v>768</v>
      </c>
      <c r="S312" s="956">
        <v>0</v>
      </c>
      <c r="T312" s="956">
        <v>0</v>
      </c>
      <c r="U312" s="956">
        <v>0</v>
      </c>
      <c r="V312" s="956">
        <v>0</v>
      </c>
      <c r="W312" s="956">
        <v>0</v>
      </c>
      <c r="X312" s="966" t="s">
        <v>768</v>
      </c>
      <c r="Y312" s="968" t="s">
        <v>768</v>
      </c>
      <c r="Z312" s="968" t="s">
        <v>768</v>
      </c>
      <c r="AA312" s="968"/>
      <c r="AB312" s="1197" t="s">
        <v>768</v>
      </c>
      <c r="AC312" s="1197" t="s">
        <v>768</v>
      </c>
      <c r="AD312" s="1197" t="s">
        <v>768</v>
      </c>
      <c r="AE312" s="1197" t="s">
        <v>768</v>
      </c>
      <c r="AF312" s="969" t="s">
        <v>1316</v>
      </c>
      <c r="AG312" s="1035" t="s">
        <v>1317</v>
      </c>
      <c r="AH312" s="969"/>
      <c r="AI312" s="481"/>
    </row>
    <row r="313" spans="1:35" s="970" customFormat="1" ht="18.75" customHeight="1">
      <c r="A313" s="961">
        <v>306</v>
      </c>
      <c r="B313" s="960" t="s">
        <v>758</v>
      </c>
      <c r="C313" s="961" t="s">
        <v>1293</v>
      </c>
      <c r="D313" s="961" t="s">
        <v>1318</v>
      </c>
      <c r="E313" s="961">
        <v>1</v>
      </c>
      <c r="F313" s="961" t="s">
        <v>1246</v>
      </c>
      <c r="G313" s="961" t="s">
        <v>1313</v>
      </c>
      <c r="H313" s="961" t="s">
        <v>919</v>
      </c>
      <c r="I313" s="962" t="s">
        <v>1319</v>
      </c>
      <c r="J313" s="962" t="s">
        <v>1319</v>
      </c>
      <c r="K313" s="963" t="s">
        <v>1297</v>
      </c>
      <c r="L313" s="961" t="s">
        <v>768</v>
      </c>
      <c r="M313" s="1032" t="s">
        <v>922</v>
      </c>
      <c r="N313" s="965" t="s">
        <v>768</v>
      </c>
      <c r="O313" s="965" t="s">
        <v>768</v>
      </c>
      <c r="P313" s="967" t="s">
        <v>922</v>
      </c>
      <c r="Q313" s="967" t="s">
        <v>922</v>
      </c>
      <c r="R313" s="967" t="s">
        <v>768</v>
      </c>
      <c r="S313" s="956" t="s">
        <v>922</v>
      </c>
      <c r="T313" s="956" t="s">
        <v>922</v>
      </c>
      <c r="U313" s="956" t="s">
        <v>922</v>
      </c>
      <c r="V313" s="956" t="s">
        <v>922</v>
      </c>
      <c r="W313" s="956" t="s">
        <v>922</v>
      </c>
      <c r="X313" s="967" t="s">
        <v>768</v>
      </c>
      <c r="Y313" s="968" t="s">
        <v>768</v>
      </c>
      <c r="Z313" s="968" t="s">
        <v>768</v>
      </c>
      <c r="AA313" s="968"/>
      <c r="AB313" s="956" t="s">
        <v>768</v>
      </c>
      <c r="AC313" s="956" t="s">
        <v>768</v>
      </c>
      <c r="AD313" s="956" t="s">
        <v>768</v>
      </c>
      <c r="AE313" s="956" t="s">
        <v>768</v>
      </c>
      <c r="AF313" s="969" t="s">
        <v>1321</v>
      </c>
      <c r="AG313" s="969" t="s">
        <v>1941</v>
      </c>
      <c r="AH313" s="969"/>
      <c r="AI313" s="481"/>
    </row>
    <row r="314" spans="1:35" s="1044" customFormat="1" ht="18.75" customHeight="1">
      <c r="A314" s="1036">
        <v>307</v>
      </c>
      <c r="B314" s="1037" t="s">
        <v>758</v>
      </c>
      <c r="C314" s="1036" t="s">
        <v>1322</v>
      </c>
      <c r="D314" s="1036" t="s">
        <v>1323</v>
      </c>
      <c r="E314" s="1036">
        <v>1</v>
      </c>
      <c r="F314" s="1036" t="s">
        <v>1246</v>
      </c>
      <c r="G314" s="1036" t="s">
        <v>1324</v>
      </c>
      <c r="H314" s="1036" t="s">
        <v>736</v>
      </c>
      <c r="I314" s="1038" t="s">
        <v>1325</v>
      </c>
      <c r="J314" s="1038" t="s">
        <v>1326</v>
      </c>
      <c r="K314" s="1039" t="s">
        <v>1327</v>
      </c>
      <c r="L314" s="1037" t="s">
        <v>768</v>
      </c>
      <c r="M314" s="1040" t="s">
        <v>1328</v>
      </c>
      <c r="N314" s="1041" t="s">
        <v>768</v>
      </c>
      <c r="O314" s="1041" t="s">
        <v>768</v>
      </c>
      <c r="P314" s="1040" t="s">
        <v>1328</v>
      </c>
      <c r="Q314" s="1040" t="s">
        <v>1328</v>
      </c>
      <c r="R314" s="1040" t="s">
        <v>1329</v>
      </c>
      <c r="S314" s="956">
        <v>0</v>
      </c>
      <c r="T314" s="956">
        <v>0</v>
      </c>
      <c r="U314" s="956">
        <v>6</v>
      </c>
      <c r="V314" s="956" t="s">
        <v>2000</v>
      </c>
      <c r="W314" s="956" t="s">
        <v>2001</v>
      </c>
      <c r="X314" s="1040" t="s">
        <v>1328</v>
      </c>
      <c r="Y314" s="1042" t="s">
        <v>768</v>
      </c>
      <c r="Z314" s="1042" t="s">
        <v>768</v>
      </c>
      <c r="AA314" s="1042"/>
      <c r="AB314" s="956" t="s">
        <v>768</v>
      </c>
      <c r="AC314" s="956" t="s">
        <v>768</v>
      </c>
      <c r="AD314" s="956" t="s">
        <v>768</v>
      </c>
      <c r="AE314" s="956" t="s">
        <v>768</v>
      </c>
      <c r="AF314" s="1043" t="s">
        <v>1330</v>
      </c>
      <c r="AG314" s="1043" t="s">
        <v>1331</v>
      </c>
      <c r="AH314" s="1043"/>
      <c r="AI314" s="481"/>
    </row>
    <row r="315" spans="1:35" s="1044" customFormat="1" ht="18.75" customHeight="1">
      <c r="A315" s="1036">
        <v>308</v>
      </c>
      <c r="B315" s="1037" t="s">
        <v>758</v>
      </c>
      <c r="C315" s="1036" t="s">
        <v>1322</v>
      </c>
      <c r="D315" s="1036" t="s">
        <v>1332</v>
      </c>
      <c r="E315" s="1036">
        <v>1</v>
      </c>
      <c r="F315" s="1036" t="s">
        <v>1333</v>
      </c>
      <c r="G315" s="1036" t="s">
        <v>1324</v>
      </c>
      <c r="H315" s="1036" t="s">
        <v>736</v>
      </c>
      <c r="I315" s="1038" t="s">
        <v>1334</v>
      </c>
      <c r="J315" s="1038" t="s">
        <v>1335</v>
      </c>
      <c r="K315" s="1039" t="s">
        <v>1327</v>
      </c>
      <c r="L315" s="1037" t="s">
        <v>768</v>
      </c>
      <c r="M315" s="1040" t="s">
        <v>1328</v>
      </c>
      <c r="N315" s="1041" t="s">
        <v>768</v>
      </c>
      <c r="O315" s="1041" t="s">
        <v>768</v>
      </c>
      <c r="P315" s="1040" t="s">
        <v>1328</v>
      </c>
      <c r="Q315" s="1040" t="s">
        <v>1329</v>
      </c>
      <c r="R315" s="1040" t="s">
        <v>1329</v>
      </c>
      <c r="S315" s="956">
        <v>0</v>
      </c>
      <c r="T315" s="956">
        <v>0</v>
      </c>
      <c r="U315" s="956">
        <v>3</v>
      </c>
      <c r="V315" s="956" t="s">
        <v>2000</v>
      </c>
      <c r="W315" s="956" t="s">
        <v>2001</v>
      </c>
      <c r="X315" s="1040" t="s">
        <v>1328</v>
      </c>
      <c r="Y315" s="1042" t="s">
        <v>768</v>
      </c>
      <c r="Z315" s="1042" t="s">
        <v>768</v>
      </c>
      <c r="AA315" s="1042"/>
      <c r="AB315" s="956" t="s">
        <v>768</v>
      </c>
      <c r="AC315" s="956" t="s">
        <v>768</v>
      </c>
      <c r="AD315" s="956" t="s">
        <v>768</v>
      </c>
      <c r="AE315" s="956" t="s">
        <v>768</v>
      </c>
      <c r="AF315" s="1043" t="s">
        <v>1330</v>
      </c>
      <c r="AG315" s="1043" t="s">
        <v>1336</v>
      </c>
      <c r="AH315" s="1043"/>
      <c r="AI315" s="481"/>
    </row>
    <row r="316" spans="1:35" s="1044" customFormat="1" ht="18.75" customHeight="1">
      <c r="A316" s="1036">
        <v>309</v>
      </c>
      <c r="B316" s="1037" t="s">
        <v>758</v>
      </c>
      <c r="C316" s="1036" t="s">
        <v>1322</v>
      </c>
      <c r="D316" s="1036" t="s">
        <v>1337</v>
      </c>
      <c r="E316" s="1036">
        <v>1</v>
      </c>
      <c r="F316" s="1036" t="s">
        <v>1338</v>
      </c>
      <c r="G316" s="1036" t="s">
        <v>1339</v>
      </c>
      <c r="H316" s="1036" t="s">
        <v>736</v>
      </c>
      <c r="I316" s="1038" t="s">
        <v>2002</v>
      </c>
      <c r="J316" s="1038" t="s">
        <v>1340</v>
      </c>
      <c r="K316" s="1039" t="s">
        <v>1327</v>
      </c>
      <c r="L316" s="1037">
        <v>2016</v>
      </c>
      <c r="M316" s="1040" t="s">
        <v>1328</v>
      </c>
      <c r="N316" s="1041" t="s">
        <v>768</v>
      </c>
      <c r="O316" s="1041" t="s">
        <v>768</v>
      </c>
      <c r="P316" s="1040" t="s">
        <v>1328</v>
      </c>
      <c r="Q316" s="1040" t="s">
        <v>1328</v>
      </c>
      <c r="R316" s="1040">
        <v>47</v>
      </c>
      <c r="S316" s="956">
        <v>0</v>
      </c>
      <c r="T316" s="956">
        <v>0</v>
      </c>
      <c r="U316" s="956">
        <v>61</v>
      </c>
      <c r="V316" s="956" t="s">
        <v>2003</v>
      </c>
      <c r="W316" s="956" t="s">
        <v>2003</v>
      </c>
      <c r="X316" s="1040" t="s">
        <v>1328</v>
      </c>
      <c r="Y316" s="1042" t="s">
        <v>768</v>
      </c>
      <c r="Z316" s="1042" t="s">
        <v>768</v>
      </c>
      <c r="AA316" s="1042"/>
      <c r="AB316" s="956" t="s">
        <v>768</v>
      </c>
      <c r="AC316" s="956" t="s">
        <v>768</v>
      </c>
      <c r="AD316" s="956" t="s">
        <v>768</v>
      </c>
      <c r="AE316" s="956" t="s">
        <v>768</v>
      </c>
      <c r="AF316" s="1043" t="s">
        <v>1330</v>
      </c>
      <c r="AG316" s="1043" t="s">
        <v>1341</v>
      </c>
      <c r="AH316" s="1043"/>
      <c r="AI316" s="481"/>
    </row>
    <row r="317" spans="1:35" s="1044" customFormat="1" ht="18.75" customHeight="1">
      <c r="A317" s="1036">
        <v>310</v>
      </c>
      <c r="B317" s="1037" t="s">
        <v>758</v>
      </c>
      <c r="C317" s="1036" t="s">
        <v>1322</v>
      </c>
      <c r="D317" s="1036" t="s">
        <v>1342</v>
      </c>
      <c r="E317" s="1036">
        <v>1</v>
      </c>
      <c r="F317" s="1036" t="s">
        <v>1343</v>
      </c>
      <c r="G317" s="1036" t="s">
        <v>1344</v>
      </c>
      <c r="H317" s="1036" t="s">
        <v>736</v>
      </c>
      <c r="I317" s="1038" t="s">
        <v>1345</v>
      </c>
      <c r="J317" s="1038" t="s">
        <v>1346</v>
      </c>
      <c r="K317" s="1039" t="s">
        <v>1327</v>
      </c>
      <c r="L317" s="1037">
        <v>2016</v>
      </c>
      <c r="M317" s="1040" t="s">
        <v>1328</v>
      </c>
      <c r="N317" s="1041" t="s">
        <v>768</v>
      </c>
      <c r="O317" s="1041" t="s">
        <v>768</v>
      </c>
      <c r="P317" s="1040" t="s">
        <v>1328</v>
      </c>
      <c r="Q317" s="1040" t="s">
        <v>1328</v>
      </c>
      <c r="R317" s="1040">
        <v>6</v>
      </c>
      <c r="S317" s="956">
        <v>0</v>
      </c>
      <c r="T317" s="956">
        <v>2</v>
      </c>
      <c r="U317" s="956">
        <v>3</v>
      </c>
      <c r="V317" s="956" t="s">
        <v>2004</v>
      </c>
      <c r="W317" s="956" t="s">
        <v>2004</v>
      </c>
      <c r="X317" s="1040" t="s">
        <v>1328</v>
      </c>
      <c r="Y317" s="1042" t="s">
        <v>768</v>
      </c>
      <c r="Z317" s="1042" t="s">
        <v>768</v>
      </c>
      <c r="AA317" s="1042"/>
      <c r="AB317" s="956" t="s">
        <v>768</v>
      </c>
      <c r="AC317" s="956" t="s">
        <v>768</v>
      </c>
      <c r="AD317" s="956" t="s">
        <v>768</v>
      </c>
      <c r="AE317" s="956" t="s">
        <v>768</v>
      </c>
      <c r="AF317" s="1043" t="s">
        <v>1347</v>
      </c>
      <c r="AG317" s="1043" t="s">
        <v>1348</v>
      </c>
      <c r="AH317" s="1043"/>
      <c r="AI317" s="481"/>
    </row>
    <row r="318" spans="1:35" s="1044" customFormat="1" ht="18.75" customHeight="1">
      <c r="A318" s="1036">
        <v>311</v>
      </c>
      <c r="B318" s="1037" t="s">
        <v>758</v>
      </c>
      <c r="C318" s="1036" t="s">
        <v>1322</v>
      </c>
      <c r="D318" s="1036" t="s">
        <v>1349</v>
      </c>
      <c r="E318" s="1036">
        <v>1</v>
      </c>
      <c r="F318" s="1036" t="s">
        <v>1343</v>
      </c>
      <c r="G318" s="1036" t="s">
        <v>1344</v>
      </c>
      <c r="H318" s="1036" t="s">
        <v>736</v>
      </c>
      <c r="I318" s="1038" t="s">
        <v>1350</v>
      </c>
      <c r="J318" s="1038" t="s">
        <v>1351</v>
      </c>
      <c r="K318" s="1039" t="s">
        <v>1327</v>
      </c>
      <c r="L318" s="1037">
        <v>2016</v>
      </c>
      <c r="M318" s="1040" t="s">
        <v>1328</v>
      </c>
      <c r="N318" s="1041" t="s">
        <v>768</v>
      </c>
      <c r="O318" s="1041" t="s">
        <v>768</v>
      </c>
      <c r="P318" s="1040" t="s">
        <v>1328</v>
      </c>
      <c r="Q318" s="1040" t="s">
        <v>1328</v>
      </c>
      <c r="R318" s="1040" t="s">
        <v>1310</v>
      </c>
      <c r="S318" s="956" t="s">
        <v>1310</v>
      </c>
      <c r="T318" s="956" t="s">
        <v>1310</v>
      </c>
      <c r="U318" s="956" t="s">
        <v>1310</v>
      </c>
      <c r="V318" s="956" t="s">
        <v>1310</v>
      </c>
      <c r="W318" s="956" t="s">
        <v>1310</v>
      </c>
      <c r="X318" s="1040" t="s">
        <v>1328</v>
      </c>
      <c r="Y318" s="1042" t="s">
        <v>768</v>
      </c>
      <c r="Z318" s="1042" t="s">
        <v>768</v>
      </c>
      <c r="AA318" s="1042"/>
      <c r="AB318" s="956" t="s">
        <v>768</v>
      </c>
      <c r="AC318" s="956" t="s">
        <v>768</v>
      </c>
      <c r="AD318" s="956" t="s">
        <v>768</v>
      </c>
      <c r="AE318" s="956" t="s">
        <v>768</v>
      </c>
      <c r="AF318" s="1043" t="s">
        <v>1352</v>
      </c>
      <c r="AG318" s="1043" t="s">
        <v>1353</v>
      </c>
      <c r="AH318" s="1043"/>
      <c r="AI318" s="481"/>
    </row>
    <row r="319" spans="1:35" s="1044" customFormat="1" ht="18.75" customHeight="1">
      <c r="A319" s="1036">
        <v>312</v>
      </c>
      <c r="B319" s="1037" t="s">
        <v>758</v>
      </c>
      <c r="C319" s="1036" t="s">
        <v>1354</v>
      </c>
      <c r="D319" s="1036" t="s">
        <v>1355</v>
      </c>
      <c r="E319" s="1036">
        <v>1</v>
      </c>
      <c r="F319" s="1036" t="s">
        <v>1356</v>
      </c>
      <c r="G319" s="1036" t="s">
        <v>1357</v>
      </c>
      <c r="H319" s="1036" t="s">
        <v>736</v>
      </c>
      <c r="I319" s="1038" t="s">
        <v>1358</v>
      </c>
      <c r="J319" s="1038" t="s">
        <v>1359</v>
      </c>
      <c r="K319" s="1039" t="s">
        <v>1327</v>
      </c>
      <c r="L319" s="1037" t="s">
        <v>768</v>
      </c>
      <c r="M319" s="1040" t="s">
        <v>1328</v>
      </c>
      <c r="N319" s="1041" t="s">
        <v>768</v>
      </c>
      <c r="O319" s="1041" t="s">
        <v>768</v>
      </c>
      <c r="P319" s="1040" t="s">
        <v>1328</v>
      </c>
      <c r="Q319" s="1040" t="s">
        <v>1328</v>
      </c>
      <c r="R319" s="1040" t="s">
        <v>1360</v>
      </c>
      <c r="S319" s="956">
        <v>0</v>
      </c>
      <c r="T319" s="956">
        <v>0</v>
      </c>
      <c r="U319" s="956">
        <v>2</v>
      </c>
      <c r="V319" s="956" t="s">
        <v>2005</v>
      </c>
      <c r="W319" s="956" t="s">
        <v>2005</v>
      </c>
      <c r="X319" s="1040" t="s">
        <v>1328</v>
      </c>
      <c r="Y319" s="1042" t="s">
        <v>768</v>
      </c>
      <c r="Z319" s="1042" t="s">
        <v>768</v>
      </c>
      <c r="AA319" s="1042"/>
      <c r="AB319" s="956" t="s">
        <v>768</v>
      </c>
      <c r="AC319" s="956" t="s">
        <v>768</v>
      </c>
      <c r="AD319" s="956" t="s">
        <v>768</v>
      </c>
      <c r="AE319" s="956" t="s">
        <v>768</v>
      </c>
      <c r="AF319" s="1043" t="s">
        <v>1361</v>
      </c>
      <c r="AG319" s="1043" t="s">
        <v>1362</v>
      </c>
      <c r="AH319" s="1043"/>
      <c r="AI319" s="481"/>
    </row>
    <row r="320" spans="1:35" s="1044" customFormat="1" ht="18.75" customHeight="1">
      <c r="A320" s="1036">
        <v>313</v>
      </c>
      <c r="B320" s="1037" t="s">
        <v>758</v>
      </c>
      <c r="C320" s="1036" t="s">
        <v>1354</v>
      </c>
      <c r="D320" s="1036" t="s">
        <v>1363</v>
      </c>
      <c r="E320" s="1036">
        <v>1</v>
      </c>
      <c r="F320" s="1036" t="s">
        <v>1356</v>
      </c>
      <c r="G320" s="1036" t="s">
        <v>1357</v>
      </c>
      <c r="H320" s="1036" t="s">
        <v>736</v>
      </c>
      <c r="I320" s="1038" t="s">
        <v>1364</v>
      </c>
      <c r="J320" s="1038" t="s">
        <v>1365</v>
      </c>
      <c r="K320" s="1039" t="s">
        <v>1327</v>
      </c>
      <c r="L320" s="1037" t="s">
        <v>768</v>
      </c>
      <c r="M320" s="1040" t="s">
        <v>1328</v>
      </c>
      <c r="N320" s="1041" t="s">
        <v>768</v>
      </c>
      <c r="O320" s="1041" t="s">
        <v>768</v>
      </c>
      <c r="P320" s="1040" t="s">
        <v>1328</v>
      </c>
      <c r="Q320" s="1040" t="s">
        <v>1328</v>
      </c>
      <c r="R320" s="1040" t="s">
        <v>1360</v>
      </c>
      <c r="S320" s="956">
        <v>0</v>
      </c>
      <c r="T320" s="956">
        <v>0</v>
      </c>
      <c r="U320" s="956">
        <v>3</v>
      </c>
      <c r="V320" s="956" t="s">
        <v>2005</v>
      </c>
      <c r="W320" s="956" t="s">
        <v>2005</v>
      </c>
      <c r="X320" s="1040" t="s">
        <v>1328</v>
      </c>
      <c r="Y320" s="1042" t="s">
        <v>768</v>
      </c>
      <c r="Z320" s="1042" t="s">
        <v>768</v>
      </c>
      <c r="AA320" s="1042"/>
      <c r="AB320" s="956" t="s">
        <v>768</v>
      </c>
      <c r="AC320" s="956" t="s">
        <v>768</v>
      </c>
      <c r="AD320" s="956" t="s">
        <v>768</v>
      </c>
      <c r="AE320" s="956" t="s">
        <v>768</v>
      </c>
      <c r="AF320" s="1043" t="s">
        <v>1330</v>
      </c>
      <c r="AG320" s="1043" t="s">
        <v>1366</v>
      </c>
      <c r="AH320" s="1043"/>
      <c r="AI320" s="481"/>
    </row>
    <row r="321" spans="1:35" s="1044" customFormat="1" ht="40.799999999999997">
      <c r="A321" s="1036">
        <v>314</v>
      </c>
      <c r="B321" s="1037" t="s">
        <v>758</v>
      </c>
      <c r="C321" s="1036" t="s">
        <v>1367</v>
      </c>
      <c r="D321" s="1036" t="s">
        <v>1368</v>
      </c>
      <c r="E321" s="1036">
        <v>1</v>
      </c>
      <c r="F321" s="1036" t="s">
        <v>1369</v>
      </c>
      <c r="G321" s="1036" t="s">
        <v>1370</v>
      </c>
      <c r="H321" s="1036" t="s">
        <v>736</v>
      </c>
      <c r="I321" s="1038" t="s">
        <v>1371</v>
      </c>
      <c r="J321" s="1038" t="s">
        <v>1372</v>
      </c>
      <c r="K321" s="1039" t="s">
        <v>1327</v>
      </c>
      <c r="L321" s="1037" t="s">
        <v>768</v>
      </c>
      <c r="M321" s="1045" t="s">
        <v>1320</v>
      </c>
      <c r="N321" s="1041" t="s">
        <v>768</v>
      </c>
      <c r="O321" s="1041" t="s">
        <v>768</v>
      </c>
      <c r="P321" s="1045" t="s">
        <v>1320</v>
      </c>
      <c r="Q321" s="1045" t="s">
        <v>1320</v>
      </c>
      <c r="R321" s="1045" t="s">
        <v>1320</v>
      </c>
      <c r="S321" s="956" t="s">
        <v>1320</v>
      </c>
      <c r="T321" s="956" t="s">
        <v>1320</v>
      </c>
      <c r="U321" s="956" t="s">
        <v>1320</v>
      </c>
      <c r="V321" s="956" t="s">
        <v>1320</v>
      </c>
      <c r="W321" s="956" t="s">
        <v>1320</v>
      </c>
      <c r="X321" s="1045" t="s">
        <v>1320</v>
      </c>
      <c r="Y321" s="1042" t="s">
        <v>768</v>
      </c>
      <c r="Z321" s="1042" t="s">
        <v>768</v>
      </c>
      <c r="AA321" s="1042"/>
      <c r="AB321" s="956" t="s">
        <v>768</v>
      </c>
      <c r="AC321" s="956" t="s">
        <v>768</v>
      </c>
      <c r="AD321" s="956" t="s">
        <v>768</v>
      </c>
      <c r="AE321" s="956" t="s">
        <v>768</v>
      </c>
      <c r="AF321" s="1043" t="s">
        <v>1373</v>
      </c>
      <c r="AG321" s="1043" t="s">
        <v>1374</v>
      </c>
      <c r="AH321" s="1043"/>
      <c r="AI321" s="481"/>
    </row>
    <row r="322" spans="1:35" s="1044" customFormat="1" ht="40.799999999999997">
      <c r="A322" s="1036">
        <v>315</v>
      </c>
      <c r="B322" s="1037" t="s">
        <v>758</v>
      </c>
      <c r="C322" s="1036" t="s">
        <v>1367</v>
      </c>
      <c r="D322" s="1036" t="s">
        <v>1375</v>
      </c>
      <c r="E322" s="1036">
        <v>1</v>
      </c>
      <c r="F322" s="1036" t="s">
        <v>1376</v>
      </c>
      <c r="G322" s="1036" t="s">
        <v>1370</v>
      </c>
      <c r="H322" s="1036" t="s">
        <v>736</v>
      </c>
      <c r="I322" s="1038" t="s">
        <v>1377</v>
      </c>
      <c r="J322" s="1038" t="s">
        <v>1378</v>
      </c>
      <c r="K322" s="1039" t="s">
        <v>1327</v>
      </c>
      <c r="L322" s="1037" t="s">
        <v>768</v>
      </c>
      <c r="M322" s="1040" t="s">
        <v>1320</v>
      </c>
      <c r="N322" s="1041" t="s">
        <v>768</v>
      </c>
      <c r="O322" s="1041" t="s">
        <v>768</v>
      </c>
      <c r="P322" s="1040" t="s">
        <v>1320</v>
      </c>
      <c r="Q322" s="1040" t="s">
        <v>1320</v>
      </c>
      <c r="R322" s="1040" t="s">
        <v>1320</v>
      </c>
      <c r="S322" s="956" t="s">
        <v>1320</v>
      </c>
      <c r="T322" s="956" t="s">
        <v>1320</v>
      </c>
      <c r="U322" s="956" t="s">
        <v>1320</v>
      </c>
      <c r="V322" s="956" t="s">
        <v>1320</v>
      </c>
      <c r="W322" s="956" t="s">
        <v>1320</v>
      </c>
      <c r="X322" s="1040" t="s">
        <v>1320</v>
      </c>
      <c r="Y322" s="1042" t="s">
        <v>768</v>
      </c>
      <c r="Z322" s="1042" t="s">
        <v>768</v>
      </c>
      <c r="AA322" s="1042"/>
      <c r="AB322" s="956" t="s">
        <v>768</v>
      </c>
      <c r="AC322" s="956" t="s">
        <v>768</v>
      </c>
      <c r="AD322" s="956" t="s">
        <v>768</v>
      </c>
      <c r="AE322" s="956" t="s">
        <v>768</v>
      </c>
      <c r="AF322" s="1043" t="s">
        <v>1379</v>
      </c>
      <c r="AG322" s="1043" t="s">
        <v>1374</v>
      </c>
      <c r="AH322" s="1043"/>
      <c r="AI322" s="481"/>
    </row>
    <row r="323" spans="1:35" s="1044" customFormat="1" ht="40.799999999999997">
      <c r="A323" s="1036">
        <v>316</v>
      </c>
      <c r="B323" s="1037" t="s">
        <v>758</v>
      </c>
      <c r="C323" s="1036" t="s">
        <v>1367</v>
      </c>
      <c r="D323" s="1036" t="s">
        <v>1380</v>
      </c>
      <c r="E323" s="1036">
        <v>1</v>
      </c>
      <c r="F323" s="1036" t="s">
        <v>892</v>
      </c>
      <c r="G323" s="1036" t="s">
        <v>1370</v>
      </c>
      <c r="H323" s="1036" t="s">
        <v>736</v>
      </c>
      <c r="I323" s="1038" t="s">
        <v>2006</v>
      </c>
      <c r="J323" s="1038" t="s">
        <v>1381</v>
      </c>
      <c r="K323" s="1039" t="s">
        <v>1327</v>
      </c>
      <c r="L323" s="1037" t="s">
        <v>768</v>
      </c>
      <c r="M323" s="1045" t="s">
        <v>1320</v>
      </c>
      <c r="N323" s="1041" t="s">
        <v>768</v>
      </c>
      <c r="O323" s="1041" t="s">
        <v>768</v>
      </c>
      <c r="P323" s="1045" t="s">
        <v>1320</v>
      </c>
      <c r="Q323" s="1045" t="s">
        <v>1320</v>
      </c>
      <c r="R323" s="1045" t="s">
        <v>1320</v>
      </c>
      <c r="S323" s="956" t="s">
        <v>1320</v>
      </c>
      <c r="T323" s="956" t="s">
        <v>1320</v>
      </c>
      <c r="U323" s="956" t="s">
        <v>1320</v>
      </c>
      <c r="V323" s="956" t="s">
        <v>1320</v>
      </c>
      <c r="W323" s="956" t="s">
        <v>1320</v>
      </c>
      <c r="X323" s="1045" t="s">
        <v>1320</v>
      </c>
      <c r="Y323" s="1042" t="s">
        <v>768</v>
      </c>
      <c r="Z323" s="1042" t="s">
        <v>768</v>
      </c>
      <c r="AA323" s="1042"/>
      <c r="AB323" s="956" t="s">
        <v>768</v>
      </c>
      <c r="AC323" s="956" t="s">
        <v>768</v>
      </c>
      <c r="AD323" s="956" t="s">
        <v>768</v>
      </c>
      <c r="AE323" s="956" t="s">
        <v>768</v>
      </c>
      <c r="AF323" s="1043" t="s">
        <v>1382</v>
      </c>
      <c r="AG323" s="1043" t="s">
        <v>1374</v>
      </c>
      <c r="AH323" s="1043"/>
      <c r="AI323" s="481"/>
    </row>
    <row r="324" spans="1:35" s="1044" customFormat="1" ht="40.799999999999997">
      <c r="A324" s="1036">
        <v>317</v>
      </c>
      <c r="B324" s="1037" t="s">
        <v>758</v>
      </c>
      <c r="C324" s="1036" t="s">
        <v>1367</v>
      </c>
      <c r="D324" s="1036" t="s">
        <v>1383</v>
      </c>
      <c r="E324" s="1036">
        <v>1</v>
      </c>
      <c r="F324" s="1036" t="s">
        <v>1246</v>
      </c>
      <c r="G324" s="1036" t="s">
        <v>1370</v>
      </c>
      <c r="H324" s="1036" t="s">
        <v>736</v>
      </c>
      <c r="I324" s="1038" t="s">
        <v>1384</v>
      </c>
      <c r="J324" s="1038" t="s">
        <v>1385</v>
      </c>
      <c r="K324" s="1039" t="s">
        <v>1327</v>
      </c>
      <c r="L324" s="1037" t="s">
        <v>768</v>
      </c>
      <c r="M324" s="1040" t="s">
        <v>1320</v>
      </c>
      <c r="N324" s="1041" t="s">
        <v>768</v>
      </c>
      <c r="O324" s="1041" t="s">
        <v>768</v>
      </c>
      <c r="P324" s="1040" t="s">
        <v>1320</v>
      </c>
      <c r="Q324" s="1040" t="s">
        <v>1320</v>
      </c>
      <c r="R324" s="1040" t="s">
        <v>1320</v>
      </c>
      <c r="S324" s="956" t="s">
        <v>1320</v>
      </c>
      <c r="T324" s="956" t="s">
        <v>1320</v>
      </c>
      <c r="U324" s="956" t="s">
        <v>1320</v>
      </c>
      <c r="V324" s="956" t="s">
        <v>1320</v>
      </c>
      <c r="W324" s="956" t="s">
        <v>1320</v>
      </c>
      <c r="X324" s="1040" t="s">
        <v>1320</v>
      </c>
      <c r="Y324" s="1042" t="s">
        <v>768</v>
      </c>
      <c r="Z324" s="1042" t="s">
        <v>768</v>
      </c>
      <c r="AA324" s="1042"/>
      <c r="AB324" s="956" t="s">
        <v>768</v>
      </c>
      <c r="AC324" s="956" t="s">
        <v>768</v>
      </c>
      <c r="AD324" s="956" t="s">
        <v>768</v>
      </c>
      <c r="AE324" s="956" t="s">
        <v>768</v>
      </c>
      <c r="AF324" s="1043" t="s">
        <v>1386</v>
      </c>
      <c r="AG324" s="1043" t="s">
        <v>1387</v>
      </c>
      <c r="AH324" s="1043"/>
      <c r="AI324" s="481"/>
    </row>
    <row r="325" spans="1:35" s="1044" customFormat="1" ht="51">
      <c r="A325" s="1036">
        <v>318</v>
      </c>
      <c r="B325" s="1037" t="s">
        <v>758</v>
      </c>
      <c r="C325" s="1036" t="s">
        <v>1367</v>
      </c>
      <c r="D325" s="1036" t="s">
        <v>1388</v>
      </c>
      <c r="E325" s="1036">
        <v>1</v>
      </c>
      <c r="F325" s="1036" t="s">
        <v>1389</v>
      </c>
      <c r="G325" s="1036" t="s">
        <v>1390</v>
      </c>
      <c r="H325" s="1036" t="s">
        <v>736</v>
      </c>
      <c r="I325" s="1038" t="s">
        <v>2007</v>
      </c>
      <c r="J325" s="1038" t="s">
        <v>1391</v>
      </c>
      <c r="K325" s="1039" t="s">
        <v>1327</v>
      </c>
      <c r="L325" s="1037" t="s">
        <v>768</v>
      </c>
      <c r="M325" s="1040" t="s">
        <v>1320</v>
      </c>
      <c r="N325" s="1041" t="s">
        <v>768</v>
      </c>
      <c r="O325" s="1041" t="s">
        <v>768</v>
      </c>
      <c r="P325" s="1040" t="s">
        <v>1320</v>
      </c>
      <c r="Q325" s="1040" t="s">
        <v>1320</v>
      </c>
      <c r="R325" s="1040" t="s">
        <v>1320</v>
      </c>
      <c r="S325" s="956" t="s">
        <v>1320</v>
      </c>
      <c r="T325" s="956" t="s">
        <v>1320</v>
      </c>
      <c r="U325" s="956" t="s">
        <v>1320</v>
      </c>
      <c r="V325" s="956" t="s">
        <v>1320</v>
      </c>
      <c r="W325" s="956" t="s">
        <v>1320</v>
      </c>
      <c r="X325" s="1040" t="s">
        <v>1320</v>
      </c>
      <c r="Y325" s="1042" t="s">
        <v>768</v>
      </c>
      <c r="Z325" s="1042" t="s">
        <v>768</v>
      </c>
      <c r="AA325" s="1042"/>
      <c r="AB325" s="956" t="s">
        <v>768</v>
      </c>
      <c r="AC325" s="956" t="s">
        <v>768</v>
      </c>
      <c r="AD325" s="956" t="s">
        <v>768</v>
      </c>
      <c r="AE325" s="956" t="s">
        <v>768</v>
      </c>
      <c r="AF325" s="1043" t="s">
        <v>1392</v>
      </c>
      <c r="AG325" s="1043" t="s">
        <v>1393</v>
      </c>
      <c r="AH325" s="1043"/>
      <c r="AI325" s="481"/>
    </row>
    <row r="326" spans="1:35" s="1044" customFormat="1" ht="51">
      <c r="A326" s="1036">
        <v>319</v>
      </c>
      <c r="B326" s="1037" t="s">
        <v>758</v>
      </c>
      <c r="C326" s="1036" t="s">
        <v>1367</v>
      </c>
      <c r="D326" s="1036" t="s">
        <v>1394</v>
      </c>
      <c r="E326" s="1036">
        <v>1</v>
      </c>
      <c r="F326" s="1036" t="s">
        <v>1395</v>
      </c>
      <c r="G326" s="1036" t="s">
        <v>1390</v>
      </c>
      <c r="H326" s="1036" t="s">
        <v>736</v>
      </c>
      <c r="I326" s="1038" t="s">
        <v>2007</v>
      </c>
      <c r="J326" s="1038" t="s">
        <v>1391</v>
      </c>
      <c r="K326" s="1039" t="s">
        <v>1327</v>
      </c>
      <c r="L326" s="1037" t="s">
        <v>768</v>
      </c>
      <c r="M326" s="1040" t="s">
        <v>1320</v>
      </c>
      <c r="N326" s="1041" t="s">
        <v>768</v>
      </c>
      <c r="O326" s="1041" t="s">
        <v>768</v>
      </c>
      <c r="P326" s="1040" t="s">
        <v>1320</v>
      </c>
      <c r="Q326" s="1040" t="s">
        <v>1320</v>
      </c>
      <c r="R326" s="1040" t="s">
        <v>1320</v>
      </c>
      <c r="S326" s="956" t="s">
        <v>1320</v>
      </c>
      <c r="T326" s="956" t="s">
        <v>1320</v>
      </c>
      <c r="U326" s="956" t="s">
        <v>1320</v>
      </c>
      <c r="V326" s="956" t="s">
        <v>1320</v>
      </c>
      <c r="W326" s="956" t="s">
        <v>1320</v>
      </c>
      <c r="X326" s="1040" t="s">
        <v>1320</v>
      </c>
      <c r="Y326" s="1042" t="s">
        <v>768</v>
      </c>
      <c r="Z326" s="1042" t="s">
        <v>768</v>
      </c>
      <c r="AA326" s="1042"/>
      <c r="AB326" s="956" t="s">
        <v>768</v>
      </c>
      <c r="AC326" s="956" t="s">
        <v>768</v>
      </c>
      <c r="AD326" s="956" t="s">
        <v>768</v>
      </c>
      <c r="AE326" s="956" t="s">
        <v>768</v>
      </c>
      <c r="AF326" s="1043" t="s">
        <v>1392</v>
      </c>
      <c r="AG326" s="1043" t="s">
        <v>1393</v>
      </c>
      <c r="AH326" s="1043"/>
      <c r="AI326" s="481"/>
    </row>
    <row r="327" spans="1:35" s="1044" customFormat="1" ht="51">
      <c r="A327" s="1036">
        <v>320</v>
      </c>
      <c r="B327" s="1037" t="s">
        <v>758</v>
      </c>
      <c r="C327" s="1036" t="s">
        <v>1367</v>
      </c>
      <c r="D327" s="1036" t="s">
        <v>1396</v>
      </c>
      <c r="E327" s="1036">
        <v>1</v>
      </c>
      <c r="F327" s="1036" t="s">
        <v>1397</v>
      </c>
      <c r="G327" s="1036" t="s">
        <v>1390</v>
      </c>
      <c r="H327" s="1036" t="s">
        <v>736</v>
      </c>
      <c r="I327" s="1038" t="s">
        <v>2007</v>
      </c>
      <c r="J327" s="1038" t="s">
        <v>1391</v>
      </c>
      <c r="K327" s="1039" t="s">
        <v>1327</v>
      </c>
      <c r="L327" s="1037" t="s">
        <v>768</v>
      </c>
      <c r="M327" s="1040" t="s">
        <v>1320</v>
      </c>
      <c r="N327" s="1041" t="s">
        <v>768</v>
      </c>
      <c r="O327" s="1041" t="s">
        <v>768</v>
      </c>
      <c r="P327" s="1040" t="s">
        <v>1320</v>
      </c>
      <c r="Q327" s="1040" t="s">
        <v>1320</v>
      </c>
      <c r="R327" s="1040" t="s">
        <v>1320</v>
      </c>
      <c r="S327" s="956" t="s">
        <v>1320</v>
      </c>
      <c r="T327" s="956" t="s">
        <v>1320</v>
      </c>
      <c r="U327" s="956" t="s">
        <v>1320</v>
      </c>
      <c r="V327" s="956" t="s">
        <v>1320</v>
      </c>
      <c r="W327" s="956" t="s">
        <v>1320</v>
      </c>
      <c r="X327" s="1040" t="s">
        <v>1320</v>
      </c>
      <c r="Y327" s="1042" t="s">
        <v>768</v>
      </c>
      <c r="Z327" s="1042" t="s">
        <v>768</v>
      </c>
      <c r="AA327" s="1042"/>
      <c r="AB327" s="956" t="s">
        <v>768</v>
      </c>
      <c r="AC327" s="956" t="s">
        <v>768</v>
      </c>
      <c r="AD327" s="956" t="s">
        <v>768</v>
      </c>
      <c r="AE327" s="956" t="s">
        <v>768</v>
      </c>
      <c r="AF327" s="1043" t="s">
        <v>1392</v>
      </c>
      <c r="AG327" s="1043" t="s">
        <v>1393</v>
      </c>
      <c r="AH327" s="1043"/>
      <c r="AI327" s="481"/>
    </row>
    <row r="328" spans="1:35" s="1044" customFormat="1" ht="18.75" customHeight="1">
      <c r="A328" s="1036">
        <v>321</v>
      </c>
      <c r="B328" s="1037" t="s">
        <v>758</v>
      </c>
      <c r="C328" s="1036" t="s">
        <v>1367</v>
      </c>
      <c r="D328" s="1036" t="s">
        <v>1398</v>
      </c>
      <c r="E328" s="1036">
        <v>1</v>
      </c>
      <c r="F328" s="1036" t="s">
        <v>1399</v>
      </c>
      <c r="G328" s="1036" t="s">
        <v>1400</v>
      </c>
      <c r="H328" s="1036" t="s">
        <v>736</v>
      </c>
      <c r="I328" s="1038" t="s">
        <v>2008</v>
      </c>
      <c r="J328" s="1038" t="s">
        <v>1695</v>
      </c>
      <c r="K328" s="1039" t="s">
        <v>1327</v>
      </c>
      <c r="L328" s="1037" t="s">
        <v>768</v>
      </c>
      <c r="M328" s="1040" t="s">
        <v>1320</v>
      </c>
      <c r="N328" s="1041" t="s">
        <v>768</v>
      </c>
      <c r="O328" s="1041" t="s">
        <v>768</v>
      </c>
      <c r="P328" s="1040" t="s">
        <v>1320</v>
      </c>
      <c r="Q328" s="1040" t="s">
        <v>1320</v>
      </c>
      <c r="R328" s="1040" t="s">
        <v>1329</v>
      </c>
      <c r="S328" s="956">
        <v>0</v>
      </c>
      <c r="T328" s="956">
        <v>2</v>
      </c>
      <c r="U328" s="956">
        <v>2</v>
      </c>
      <c r="V328" s="956" t="s">
        <v>2005</v>
      </c>
      <c r="W328" s="956" t="s">
        <v>2005</v>
      </c>
      <c r="X328" s="1040" t="s">
        <v>1320</v>
      </c>
      <c r="Y328" s="1042" t="s">
        <v>768</v>
      </c>
      <c r="Z328" s="1042" t="s">
        <v>768</v>
      </c>
      <c r="AA328" s="1042"/>
      <c r="AB328" s="956" t="s">
        <v>768</v>
      </c>
      <c r="AC328" s="956" t="s">
        <v>768</v>
      </c>
      <c r="AD328" s="956" t="s">
        <v>768</v>
      </c>
      <c r="AE328" s="956" t="s">
        <v>768</v>
      </c>
      <c r="AF328" s="1043" t="s">
        <v>1401</v>
      </c>
      <c r="AG328" s="1043" t="s">
        <v>1402</v>
      </c>
      <c r="AH328" s="1043"/>
      <c r="AI328" s="481"/>
    </row>
    <row r="329" spans="1:35" s="1044" customFormat="1" ht="18.75" customHeight="1">
      <c r="A329" s="1036">
        <v>322</v>
      </c>
      <c r="B329" s="1037" t="s">
        <v>758</v>
      </c>
      <c r="C329" s="1036" t="s">
        <v>1367</v>
      </c>
      <c r="D329" s="1036" t="s">
        <v>1403</v>
      </c>
      <c r="E329" s="1036">
        <v>1</v>
      </c>
      <c r="F329" s="1036" t="s">
        <v>1404</v>
      </c>
      <c r="G329" s="1036" t="s">
        <v>1400</v>
      </c>
      <c r="H329" s="1036" t="s">
        <v>736</v>
      </c>
      <c r="I329" s="1038" t="s">
        <v>2008</v>
      </c>
      <c r="J329" s="1038" t="s">
        <v>1696</v>
      </c>
      <c r="K329" s="1039" t="s">
        <v>1327</v>
      </c>
      <c r="L329" s="1037" t="s">
        <v>768</v>
      </c>
      <c r="M329" s="1040" t="s">
        <v>1328</v>
      </c>
      <c r="N329" s="1041" t="s">
        <v>768</v>
      </c>
      <c r="O329" s="1041" t="s">
        <v>768</v>
      </c>
      <c r="P329" s="1040" t="s">
        <v>1328</v>
      </c>
      <c r="Q329" s="1040" t="s">
        <v>1328</v>
      </c>
      <c r="R329" s="1040" t="s">
        <v>1329</v>
      </c>
      <c r="S329" s="956">
        <v>0</v>
      </c>
      <c r="T329" s="956">
        <v>1</v>
      </c>
      <c r="U329" s="956">
        <v>1</v>
      </c>
      <c r="V329" s="956" t="s">
        <v>2005</v>
      </c>
      <c r="W329" s="956" t="s">
        <v>2005</v>
      </c>
      <c r="X329" s="1040" t="s">
        <v>1328</v>
      </c>
      <c r="Y329" s="1042" t="s">
        <v>768</v>
      </c>
      <c r="Z329" s="1042" t="s">
        <v>768</v>
      </c>
      <c r="AA329" s="1042"/>
      <c r="AB329" s="956" t="s">
        <v>768</v>
      </c>
      <c r="AC329" s="956" t="s">
        <v>768</v>
      </c>
      <c r="AD329" s="956" t="s">
        <v>768</v>
      </c>
      <c r="AE329" s="956" t="s">
        <v>768</v>
      </c>
      <c r="AF329" s="1043" t="s">
        <v>1401</v>
      </c>
      <c r="AG329" s="1043" t="s">
        <v>1402</v>
      </c>
      <c r="AH329" s="1043"/>
      <c r="AI329" s="481"/>
    </row>
    <row r="330" spans="1:35" s="1044" customFormat="1" ht="18.75" customHeight="1">
      <c r="A330" s="1036">
        <v>323</v>
      </c>
      <c r="B330" s="1037" t="s">
        <v>758</v>
      </c>
      <c r="C330" s="1036" t="s">
        <v>1367</v>
      </c>
      <c r="D330" s="1036" t="s">
        <v>1405</v>
      </c>
      <c r="E330" s="1036">
        <v>1</v>
      </c>
      <c r="F330" s="1036" t="s">
        <v>1406</v>
      </c>
      <c r="G330" s="1036" t="s">
        <v>1400</v>
      </c>
      <c r="H330" s="1036" t="s">
        <v>736</v>
      </c>
      <c r="I330" s="1038" t="s">
        <v>2008</v>
      </c>
      <c r="J330" s="1038" t="s">
        <v>1697</v>
      </c>
      <c r="K330" s="1039" t="s">
        <v>1327</v>
      </c>
      <c r="L330" s="1037" t="s">
        <v>768</v>
      </c>
      <c r="M330" s="1040" t="s">
        <v>1328</v>
      </c>
      <c r="N330" s="1041" t="s">
        <v>768</v>
      </c>
      <c r="O330" s="1041" t="s">
        <v>768</v>
      </c>
      <c r="P330" s="1040" t="s">
        <v>1328</v>
      </c>
      <c r="Q330" s="1040" t="s">
        <v>1328</v>
      </c>
      <c r="R330" s="1040" t="s">
        <v>1329</v>
      </c>
      <c r="S330" s="956">
        <v>0</v>
      </c>
      <c r="T330" s="956">
        <v>1</v>
      </c>
      <c r="U330" s="956">
        <v>1</v>
      </c>
      <c r="V330" s="956" t="s">
        <v>2005</v>
      </c>
      <c r="W330" s="956" t="s">
        <v>2005</v>
      </c>
      <c r="X330" s="1040" t="s">
        <v>1328</v>
      </c>
      <c r="Y330" s="1042" t="s">
        <v>768</v>
      </c>
      <c r="Z330" s="1042" t="s">
        <v>768</v>
      </c>
      <c r="AA330" s="1042"/>
      <c r="AB330" s="956" t="s">
        <v>768</v>
      </c>
      <c r="AC330" s="956" t="s">
        <v>768</v>
      </c>
      <c r="AD330" s="956" t="s">
        <v>768</v>
      </c>
      <c r="AE330" s="956" t="s">
        <v>768</v>
      </c>
      <c r="AF330" s="1043" t="s">
        <v>1401</v>
      </c>
      <c r="AG330" s="1043" t="s">
        <v>1402</v>
      </c>
      <c r="AH330" s="1043"/>
      <c r="AI330" s="481"/>
    </row>
    <row r="331" spans="1:35" s="1044" customFormat="1" ht="18.75" customHeight="1">
      <c r="A331" s="1036">
        <v>324</v>
      </c>
      <c r="B331" s="1037" t="s">
        <v>758</v>
      </c>
      <c r="C331" s="1036" t="s">
        <v>1367</v>
      </c>
      <c r="D331" s="1036" t="s">
        <v>1407</v>
      </c>
      <c r="E331" s="1036">
        <v>1</v>
      </c>
      <c r="F331" s="1036" t="s">
        <v>1408</v>
      </c>
      <c r="G331" s="1036" t="s">
        <v>1400</v>
      </c>
      <c r="H331" s="1036" t="s">
        <v>736</v>
      </c>
      <c r="I331" s="1038" t="s">
        <v>2008</v>
      </c>
      <c r="J331" s="1038" t="s">
        <v>1698</v>
      </c>
      <c r="K331" s="1039" t="s">
        <v>1327</v>
      </c>
      <c r="L331" s="1037" t="s">
        <v>768</v>
      </c>
      <c r="M331" s="1040" t="s">
        <v>1328</v>
      </c>
      <c r="N331" s="1041" t="s">
        <v>768</v>
      </c>
      <c r="O331" s="1041" t="s">
        <v>768</v>
      </c>
      <c r="P331" s="1040" t="s">
        <v>1328</v>
      </c>
      <c r="Q331" s="1040" t="s">
        <v>1328</v>
      </c>
      <c r="R331" s="1040" t="s">
        <v>1329</v>
      </c>
      <c r="S331" s="956">
        <v>0</v>
      </c>
      <c r="T331" s="956">
        <v>0</v>
      </c>
      <c r="U331" s="956">
        <v>1</v>
      </c>
      <c r="V331" s="956" t="s">
        <v>2005</v>
      </c>
      <c r="W331" s="956" t="s">
        <v>2005</v>
      </c>
      <c r="X331" s="1040" t="s">
        <v>1328</v>
      </c>
      <c r="Y331" s="1042" t="s">
        <v>768</v>
      </c>
      <c r="Z331" s="1042" t="s">
        <v>768</v>
      </c>
      <c r="AA331" s="1042"/>
      <c r="AB331" s="956" t="s">
        <v>768</v>
      </c>
      <c r="AC331" s="956" t="s">
        <v>768</v>
      </c>
      <c r="AD331" s="956" t="s">
        <v>768</v>
      </c>
      <c r="AE331" s="956" t="s">
        <v>768</v>
      </c>
      <c r="AF331" s="1043" t="s">
        <v>1401</v>
      </c>
      <c r="AG331" s="1043" t="s">
        <v>1409</v>
      </c>
      <c r="AH331" s="1043"/>
      <c r="AI331" s="481"/>
    </row>
    <row r="332" spans="1:35" s="1044" customFormat="1" ht="18.75" customHeight="1">
      <c r="A332" s="1036">
        <v>325</v>
      </c>
      <c r="B332" s="1037" t="s">
        <v>758</v>
      </c>
      <c r="C332" s="1036" t="s">
        <v>1367</v>
      </c>
      <c r="D332" s="1036" t="s">
        <v>1410</v>
      </c>
      <c r="E332" s="1036">
        <v>1</v>
      </c>
      <c r="F332" s="1036" t="s">
        <v>1399</v>
      </c>
      <c r="G332" s="1036" t="s">
        <v>1400</v>
      </c>
      <c r="H332" s="1036" t="s">
        <v>736</v>
      </c>
      <c r="I332" s="1038" t="s">
        <v>2009</v>
      </c>
      <c r="J332" s="1038" t="s">
        <v>1699</v>
      </c>
      <c r="K332" s="1039" t="s">
        <v>1327</v>
      </c>
      <c r="L332" s="1037" t="s">
        <v>768</v>
      </c>
      <c r="M332" s="1040" t="s">
        <v>1328</v>
      </c>
      <c r="N332" s="1041" t="s">
        <v>768</v>
      </c>
      <c r="O332" s="1041" t="s">
        <v>768</v>
      </c>
      <c r="P332" s="1040" t="s">
        <v>1328</v>
      </c>
      <c r="Q332" s="1040" t="s">
        <v>1328</v>
      </c>
      <c r="R332" s="1040" t="s">
        <v>1329</v>
      </c>
      <c r="S332" s="956">
        <v>0</v>
      </c>
      <c r="T332" s="956">
        <v>3</v>
      </c>
      <c r="U332" s="956">
        <v>3</v>
      </c>
      <c r="V332" s="956" t="s">
        <v>2005</v>
      </c>
      <c r="W332" s="956" t="s">
        <v>2005</v>
      </c>
      <c r="X332" s="1040" t="s">
        <v>1328</v>
      </c>
      <c r="Y332" s="1042" t="s">
        <v>768</v>
      </c>
      <c r="Z332" s="1042" t="s">
        <v>768</v>
      </c>
      <c r="AA332" s="1042"/>
      <c r="AB332" s="956" t="s">
        <v>768</v>
      </c>
      <c r="AC332" s="956" t="s">
        <v>768</v>
      </c>
      <c r="AD332" s="956" t="s">
        <v>768</v>
      </c>
      <c r="AE332" s="956" t="s">
        <v>768</v>
      </c>
      <c r="AF332" s="1043" t="s">
        <v>1411</v>
      </c>
      <c r="AG332" s="1043" t="s">
        <v>1402</v>
      </c>
      <c r="AH332" s="1043"/>
      <c r="AI332" s="481"/>
    </row>
    <row r="333" spans="1:35" s="1044" customFormat="1" ht="18.75" customHeight="1">
      <c r="A333" s="1036">
        <v>326</v>
      </c>
      <c r="B333" s="1037" t="s">
        <v>758</v>
      </c>
      <c r="C333" s="1036" t="s">
        <v>1367</v>
      </c>
      <c r="D333" s="1036" t="s">
        <v>1412</v>
      </c>
      <c r="E333" s="1036">
        <v>1</v>
      </c>
      <c r="F333" s="1036" t="s">
        <v>1404</v>
      </c>
      <c r="G333" s="1036" t="s">
        <v>1400</v>
      </c>
      <c r="H333" s="1036" t="s">
        <v>736</v>
      </c>
      <c r="I333" s="1038" t="s">
        <v>2009</v>
      </c>
      <c r="J333" s="1038" t="s">
        <v>1700</v>
      </c>
      <c r="K333" s="1039" t="s">
        <v>1327</v>
      </c>
      <c r="L333" s="1037" t="s">
        <v>768</v>
      </c>
      <c r="M333" s="1040" t="s">
        <v>1328</v>
      </c>
      <c r="N333" s="1041" t="s">
        <v>768</v>
      </c>
      <c r="O333" s="1041" t="s">
        <v>768</v>
      </c>
      <c r="P333" s="1040" t="s">
        <v>1328</v>
      </c>
      <c r="Q333" s="1040" t="s">
        <v>1328</v>
      </c>
      <c r="R333" s="1040" t="s">
        <v>1329</v>
      </c>
      <c r="S333" s="956">
        <v>0</v>
      </c>
      <c r="T333" s="956">
        <v>1</v>
      </c>
      <c r="U333" s="956">
        <v>1</v>
      </c>
      <c r="V333" s="956" t="s">
        <v>2005</v>
      </c>
      <c r="W333" s="956" t="s">
        <v>2005</v>
      </c>
      <c r="X333" s="1040" t="s">
        <v>1328</v>
      </c>
      <c r="Y333" s="1042" t="s">
        <v>768</v>
      </c>
      <c r="Z333" s="1042" t="s">
        <v>768</v>
      </c>
      <c r="AA333" s="1042"/>
      <c r="AB333" s="956" t="s">
        <v>768</v>
      </c>
      <c r="AC333" s="956" t="s">
        <v>768</v>
      </c>
      <c r="AD333" s="956" t="s">
        <v>768</v>
      </c>
      <c r="AE333" s="956" t="s">
        <v>768</v>
      </c>
      <c r="AF333" s="1043" t="s">
        <v>1411</v>
      </c>
      <c r="AG333" s="1043" t="s">
        <v>1402</v>
      </c>
      <c r="AH333" s="1043"/>
      <c r="AI333" s="481"/>
    </row>
    <row r="334" spans="1:35" s="1044" customFormat="1" ht="18.75" customHeight="1">
      <c r="A334" s="1036">
        <v>327</v>
      </c>
      <c r="B334" s="1037" t="s">
        <v>758</v>
      </c>
      <c r="C334" s="1036" t="s">
        <v>1367</v>
      </c>
      <c r="D334" s="1036" t="s">
        <v>1413</v>
      </c>
      <c r="E334" s="1036">
        <v>1</v>
      </c>
      <c r="F334" s="1036" t="s">
        <v>1406</v>
      </c>
      <c r="G334" s="1036" t="s">
        <v>1400</v>
      </c>
      <c r="H334" s="1036" t="s">
        <v>736</v>
      </c>
      <c r="I334" s="1038" t="s">
        <v>2009</v>
      </c>
      <c r="J334" s="1038" t="s">
        <v>1701</v>
      </c>
      <c r="K334" s="1039" t="s">
        <v>1327</v>
      </c>
      <c r="L334" s="1037" t="s">
        <v>768</v>
      </c>
      <c r="M334" s="1040" t="s">
        <v>1328</v>
      </c>
      <c r="N334" s="1041" t="s">
        <v>768</v>
      </c>
      <c r="O334" s="1041" t="s">
        <v>768</v>
      </c>
      <c r="P334" s="1040" t="s">
        <v>1328</v>
      </c>
      <c r="Q334" s="1040" t="s">
        <v>1328</v>
      </c>
      <c r="R334" s="1040" t="s">
        <v>1329</v>
      </c>
      <c r="S334" s="956">
        <v>0</v>
      </c>
      <c r="T334" s="956">
        <v>1</v>
      </c>
      <c r="U334" s="956">
        <v>1</v>
      </c>
      <c r="V334" s="956" t="s">
        <v>2005</v>
      </c>
      <c r="W334" s="956" t="s">
        <v>2005</v>
      </c>
      <c r="X334" s="1040" t="s">
        <v>1328</v>
      </c>
      <c r="Y334" s="1042" t="s">
        <v>768</v>
      </c>
      <c r="Z334" s="1042" t="s">
        <v>768</v>
      </c>
      <c r="AA334" s="1042"/>
      <c r="AB334" s="956" t="s">
        <v>768</v>
      </c>
      <c r="AC334" s="956" t="s">
        <v>768</v>
      </c>
      <c r="AD334" s="956" t="s">
        <v>768</v>
      </c>
      <c r="AE334" s="956" t="s">
        <v>768</v>
      </c>
      <c r="AF334" s="1043" t="s">
        <v>1411</v>
      </c>
      <c r="AG334" s="1043" t="s">
        <v>1402</v>
      </c>
      <c r="AH334" s="1043"/>
      <c r="AI334" s="481"/>
    </row>
    <row r="335" spans="1:35" s="1044" customFormat="1" ht="18.75" customHeight="1">
      <c r="A335" s="1036">
        <v>328</v>
      </c>
      <c r="B335" s="1037" t="s">
        <v>758</v>
      </c>
      <c r="C335" s="1036" t="s">
        <v>1367</v>
      </c>
      <c r="D335" s="1036" t="s">
        <v>1414</v>
      </c>
      <c r="E335" s="1036">
        <v>1</v>
      </c>
      <c r="F335" s="1036" t="s">
        <v>1408</v>
      </c>
      <c r="G335" s="1036" t="s">
        <v>1400</v>
      </c>
      <c r="H335" s="1036" t="s">
        <v>736</v>
      </c>
      <c r="I335" s="1038" t="s">
        <v>2009</v>
      </c>
      <c r="J335" s="1038" t="s">
        <v>1702</v>
      </c>
      <c r="K335" s="1039" t="s">
        <v>1327</v>
      </c>
      <c r="L335" s="1037" t="s">
        <v>768</v>
      </c>
      <c r="M335" s="1040" t="s">
        <v>1328</v>
      </c>
      <c r="N335" s="1041" t="s">
        <v>768</v>
      </c>
      <c r="O335" s="1041" t="s">
        <v>768</v>
      </c>
      <c r="P335" s="1040" t="s">
        <v>1328</v>
      </c>
      <c r="Q335" s="1040" t="s">
        <v>1328</v>
      </c>
      <c r="R335" s="1040" t="s">
        <v>1329</v>
      </c>
      <c r="S335" s="956">
        <v>0</v>
      </c>
      <c r="T335" s="956">
        <v>0</v>
      </c>
      <c r="U335" s="956">
        <v>1</v>
      </c>
      <c r="V335" s="956" t="s">
        <v>2005</v>
      </c>
      <c r="W335" s="956" t="s">
        <v>2005</v>
      </c>
      <c r="X335" s="1040" t="s">
        <v>1328</v>
      </c>
      <c r="Y335" s="1042" t="s">
        <v>768</v>
      </c>
      <c r="Z335" s="1042" t="s">
        <v>768</v>
      </c>
      <c r="AA335" s="1042"/>
      <c r="AB335" s="956" t="s">
        <v>768</v>
      </c>
      <c r="AC335" s="956" t="s">
        <v>768</v>
      </c>
      <c r="AD335" s="956" t="s">
        <v>768</v>
      </c>
      <c r="AE335" s="956" t="s">
        <v>768</v>
      </c>
      <c r="AF335" s="1043" t="s">
        <v>1411</v>
      </c>
      <c r="AG335" s="1043" t="s">
        <v>1402</v>
      </c>
      <c r="AH335" s="1043"/>
      <c r="AI335" s="481"/>
    </row>
    <row r="336" spans="1:35" s="1044" customFormat="1" ht="18.75" customHeight="1">
      <c r="A336" s="1036">
        <v>329</v>
      </c>
      <c r="B336" s="1037" t="s">
        <v>758</v>
      </c>
      <c r="C336" s="1036" t="s">
        <v>1415</v>
      </c>
      <c r="D336" s="1036" t="s">
        <v>1416</v>
      </c>
      <c r="E336" s="1036">
        <v>1</v>
      </c>
      <c r="F336" s="1036" t="s">
        <v>1417</v>
      </c>
      <c r="G336" s="1036" t="s">
        <v>1418</v>
      </c>
      <c r="H336" s="1036" t="s">
        <v>736</v>
      </c>
      <c r="I336" s="1038" t="s">
        <v>1419</v>
      </c>
      <c r="J336" s="1038" t="s">
        <v>1420</v>
      </c>
      <c r="K336" s="1039" t="s">
        <v>1327</v>
      </c>
      <c r="L336" s="1037" t="s">
        <v>768</v>
      </c>
      <c r="M336" s="1040" t="s">
        <v>1328</v>
      </c>
      <c r="N336" s="1041" t="s">
        <v>768</v>
      </c>
      <c r="O336" s="1041" t="s">
        <v>768</v>
      </c>
      <c r="P336" s="1040" t="s">
        <v>1328</v>
      </c>
      <c r="Q336" s="1040" t="s">
        <v>1328</v>
      </c>
      <c r="R336" s="1040" t="s">
        <v>1421</v>
      </c>
      <c r="S336" s="956">
        <v>1</v>
      </c>
      <c r="T336" s="956">
        <v>1</v>
      </c>
      <c r="U336" s="956">
        <v>1</v>
      </c>
      <c r="V336" s="956" t="s">
        <v>2010</v>
      </c>
      <c r="W336" s="956" t="s">
        <v>2011</v>
      </c>
      <c r="X336" s="1040" t="s">
        <v>1328</v>
      </c>
      <c r="Y336" s="1042" t="s">
        <v>768</v>
      </c>
      <c r="Z336" s="1042" t="s">
        <v>768</v>
      </c>
      <c r="AA336" s="1042"/>
      <c r="AB336" s="956" t="s">
        <v>768</v>
      </c>
      <c r="AC336" s="956" t="s">
        <v>768</v>
      </c>
      <c r="AD336" s="956" t="s">
        <v>768</v>
      </c>
      <c r="AE336" s="956" t="s">
        <v>768</v>
      </c>
      <c r="AF336" s="1043" t="s">
        <v>1422</v>
      </c>
      <c r="AG336" s="1043" t="s">
        <v>1423</v>
      </c>
      <c r="AH336" s="1043"/>
      <c r="AI336" s="481"/>
    </row>
    <row r="337" spans="1:34" ht="13.8">
      <c r="A337" s="1046"/>
      <c r="B337" s="950" t="s">
        <v>758</v>
      </c>
      <c r="C337" s="1046" t="s">
        <v>1418</v>
      </c>
      <c r="D337" s="1046" t="s">
        <v>736</v>
      </c>
      <c r="E337" s="1206" t="s">
        <v>1424</v>
      </c>
      <c r="F337" s="1046" t="s">
        <v>1425</v>
      </c>
      <c r="G337" s="1046" t="s">
        <v>1327</v>
      </c>
      <c r="H337" s="1046"/>
      <c r="I337" s="1046"/>
      <c r="J337" s="1046"/>
      <c r="K337" s="1207"/>
      <c r="L337" s="1047"/>
      <c r="M337" s="1047"/>
      <c r="N337" s="1047"/>
      <c r="O337" s="1047"/>
      <c r="P337" s="1047"/>
      <c r="Q337" s="1047"/>
      <c r="R337" s="1047"/>
      <c r="S337" s="1047"/>
      <c r="T337" s="1047"/>
      <c r="U337" s="1047"/>
      <c r="V337" s="1047"/>
      <c r="W337" s="1047"/>
      <c r="X337" s="1047"/>
      <c r="Y337" s="1047"/>
      <c r="Z337" s="1047"/>
      <c r="AA337" s="1047"/>
      <c r="AB337" s="1047"/>
      <c r="AC337" s="1047"/>
      <c r="AD337" s="1047"/>
      <c r="AE337" s="1047"/>
      <c r="AF337" s="1047"/>
      <c r="AG337" s="1047"/>
      <c r="AH337" s="1047"/>
    </row>
  </sheetData>
  <mergeCells count="1">
    <mergeCell ref="S6:U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354B-F273-466A-ACAE-D10E2406A6C3}">
  <dimension ref="A1:U56"/>
  <sheetViews>
    <sheetView zoomScale="90" zoomScaleNormal="90" workbookViewId="0"/>
  </sheetViews>
  <sheetFormatPr defaultColWidth="8.8984375" defaultRowHeight="15.6"/>
  <cols>
    <col min="1" max="1" width="12.19921875" bestFit="1" customWidth="1"/>
    <col min="2" max="2" width="22.5" bestFit="1" customWidth="1"/>
    <col min="5" max="5" width="8.69921875" customWidth="1"/>
    <col min="6" max="6" width="83.5" customWidth="1"/>
    <col min="7" max="7" width="34.09765625" bestFit="1" customWidth="1"/>
    <col min="8" max="8" width="34.59765625" bestFit="1" customWidth="1"/>
    <col min="9" max="9" width="28.3984375" bestFit="1" customWidth="1"/>
    <col min="10" max="11" width="13.69921875" customWidth="1"/>
    <col min="16" max="16" width="16.3984375" customWidth="1"/>
    <col min="17" max="19" width="16.09765625" customWidth="1"/>
    <col min="20" max="20" width="73.69921875" customWidth="1"/>
    <col min="21" max="21" width="51.19921875" bestFit="1" customWidth="1"/>
  </cols>
  <sheetData>
    <row r="1" spans="1:21">
      <c r="A1" s="669" t="s">
        <v>98</v>
      </c>
      <c r="B1" s="1208" t="str">
        <f>PA_NAME</f>
        <v>San Diego Gas &amp; Electric Co</v>
      </c>
    </row>
    <row r="2" spans="1:21">
      <c r="A2" s="669" t="s">
        <v>99</v>
      </c>
      <c r="B2" s="1209" t="s">
        <v>296</v>
      </c>
    </row>
    <row r="3" spans="1:21">
      <c r="A3" s="1210" t="s">
        <v>1426</v>
      </c>
      <c r="B3" s="1211"/>
    </row>
    <row r="4" spans="1:21">
      <c r="C4" s="1317" t="s">
        <v>1427</v>
      </c>
      <c r="D4" s="1317"/>
      <c r="E4" s="1317"/>
      <c r="F4" s="1317"/>
      <c r="G4" s="1317"/>
      <c r="H4" s="1317"/>
      <c r="I4" s="1317"/>
      <c r="J4" s="1317"/>
      <c r="K4" s="1317"/>
      <c r="L4" s="1317"/>
      <c r="M4" s="1317"/>
      <c r="N4" s="1317"/>
      <c r="O4" s="1317"/>
      <c r="P4" s="1317"/>
      <c r="Q4" s="1317"/>
      <c r="R4" s="1317"/>
      <c r="S4" s="1317"/>
    </row>
    <row r="5" spans="1:21" s="1048" customFormat="1" ht="28.8">
      <c r="A5" s="1048" t="s">
        <v>727</v>
      </c>
      <c r="B5" s="1048" t="s">
        <v>728</v>
      </c>
      <c r="C5" s="1049" t="s">
        <v>475</v>
      </c>
      <c r="D5" s="1049" t="s">
        <v>734</v>
      </c>
      <c r="E5" s="1049" t="s">
        <v>1428</v>
      </c>
      <c r="F5" s="1049" t="s">
        <v>1429</v>
      </c>
      <c r="G5" s="1049" t="s">
        <v>1430</v>
      </c>
      <c r="H5" s="1049" t="s">
        <v>488</v>
      </c>
      <c r="I5" s="1049" t="s">
        <v>1431</v>
      </c>
      <c r="J5" s="1049" t="s">
        <v>1432</v>
      </c>
      <c r="K5" s="1049" t="s">
        <v>1433</v>
      </c>
      <c r="L5" s="1212" t="s">
        <v>751</v>
      </c>
      <c r="M5" s="1212" t="s">
        <v>752</v>
      </c>
      <c r="N5" s="1212" t="s">
        <v>753</v>
      </c>
      <c r="O5" s="1212" t="s">
        <v>754</v>
      </c>
      <c r="P5" s="1049" t="s">
        <v>755</v>
      </c>
      <c r="Q5" s="1049" t="s">
        <v>756</v>
      </c>
      <c r="R5" s="1049" t="s">
        <v>1434</v>
      </c>
      <c r="S5" s="1049" t="s">
        <v>1435</v>
      </c>
      <c r="T5" s="1050" t="s">
        <v>1436</v>
      </c>
      <c r="U5" s="1049" t="s">
        <v>1437</v>
      </c>
    </row>
    <row r="6" spans="1:21" s="398" customFormat="1">
      <c r="A6" t="s">
        <v>1438</v>
      </c>
      <c r="B6" t="str">
        <f t="shared" ref="B6:B55" si="0">$B$1</f>
        <v>San Diego Gas &amp; Electric Co</v>
      </c>
      <c r="C6" t="s">
        <v>26</v>
      </c>
      <c r="D6" s="398" t="s">
        <v>736</v>
      </c>
      <c r="E6" s="398" t="s">
        <v>1223</v>
      </c>
      <c r="F6" s="398" t="s">
        <v>1439</v>
      </c>
      <c r="G6" s="398" t="s">
        <v>1440</v>
      </c>
      <c r="H6" s="398" t="s">
        <v>848</v>
      </c>
      <c r="I6" s="398" t="s">
        <v>1441</v>
      </c>
      <c r="J6" s="1051"/>
      <c r="K6" s="1051"/>
      <c r="L6" s="1051"/>
      <c r="M6" s="1051"/>
      <c r="N6" s="1051"/>
      <c r="O6" s="1051"/>
      <c r="P6" s="1051"/>
      <c r="Q6" s="1051"/>
      <c r="R6" s="1051"/>
      <c r="S6" s="1051"/>
    </row>
    <row r="7" spans="1:21">
      <c r="A7" t="s">
        <v>1442</v>
      </c>
      <c r="B7" t="str">
        <f t="shared" si="0"/>
        <v>San Diego Gas &amp; Electric Co</v>
      </c>
      <c r="C7" t="s">
        <v>26</v>
      </c>
      <c r="D7" t="s">
        <v>919</v>
      </c>
      <c r="E7" t="s">
        <v>1443</v>
      </c>
      <c r="F7" t="s">
        <v>1444</v>
      </c>
      <c r="G7" t="s">
        <v>1440</v>
      </c>
      <c r="H7" t="s">
        <v>848</v>
      </c>
      <c r="I7" t="s">
        <v>1445</v>
      </c>
      <c r="J7" s="1052"/>
      <c r="K7" s="1052"/>
      <c r="L7" s="1052"/>
      <c r="M7" s="1052"/>
      <c r="N7" s="1052"/>
      <c r="O7" s="1052"/>
      <c r="P7" s="1052"/>
      <c r="Q7" s="1052"/>
      <c r="R7" s="1052"/>
      <c r="S7" s="1052"/>
    </row>
    <row r="8" spans="1:21">
      <c r="A8" t="s">
        <v>1446</v>
      </c>
      <c r="B8" t="str">
        <f t="shared" si="0"/>
        <v>San Diego Gas &amp; Electric Co</v>
      </c>
      <c r="C8" t="s">
        <v>26</v>
      </c>
      <c r="D8" t="s">
        <v>919</v>
      </c>
      <c r="E8" t="s">
        <v>1447</v>
      </c>
      <c r="F8" t="s">
        <v>1448</v>
      </c>
      <c r="G8" t="s">
        <v>1440</v>
      </c>
      <c r="H8" t="s">
        <v>848</v>
      </c>
      <c r="I8" t="s">
        <v>1449</v>
      </c>
      <c r="J8" s="1052"/>
      <c r="K8" s="1052"/>
      <c r="L8" s="1052"/>
      <c r="M8" s="1052"/>
      <c r="N8" s="1052"/>
      <c r="O8" s="1052"/>
      <c r="P8" s="1052"/>
      <c r="Q8" s="1052"/>
      <c r="R8" s="1052"/>
      <c r="S8" s="1052"/>
    </row>
    <row r="9" spans="1:21">
      <c r="A9" t="s">
        <v>1450</v>
      </c>
      <c r="B9" t="str">
        <f t="shared" si="0"/>
        <v>San Diego Gas &amp; Electric Co</v>
      </c>
      <c r="C9" t="s">
        <v>26</v>
      </c>
      <c r="D9" t="s">
        <v>919</v>
      </c>
      <c r="E9" t="s">
        <v>1451</v>
      </c>
      <c r="F9" t="s">
        <v>1452</v>
      </c>
      <c r="G9" t="s">
        <v>1440</v>
      </c>
      <c r="H9" t="s">
        <v>928</v>
      </c>
      <c r="I9" t="s">
        <v>1445</v>
      </c>
      <c r="J9" s="1052"/>
      <c r="K9" s="1052"/>
      <c r="L9" s="1052"/>
      <c r="M9" s="1052"/>
      <c r="N9" s="1052"/>
      <c r="O9" s="1052"/>
      <c r="P9" s="1052"/>
      <c r="Q9" s="1052"/>
      <c r="R9" s="1052"/>
      <c r="S9" s="1052"/>
      <c r="T9" t="s">
        <v>1453</v>
      </c>
    </row>
    <row r="10" spans="1:21">
      <c r="A10" t="s">
        <v>1454</v>
      </c>
      <c r="B10" t="str">
        <f t="shared" si="0"/>
        <v>San Diego Gas &amp; Electric Co</v>
      </c>
      <c r="C10" t="s">
        <v>26</v>
      </c>
      <c r="D10" t="s">
        <v>919</v>
      </c>
      <c r="E10" t="s">
        <v>1455</v>
      </c>
      <c r="F10" t="s">
        <v>1456</v>
      </c>
      <c r="G10" t="s">
        <v>1440</v>
      </c>
      <c r="H10" t="s">
        <v>928</v>
      </c>
      <c r="I10" t="s">
        <v>1449</v>
      </c>
      <c r="J10" s="1052"/>
      <c r="K10" s="1052"/>
      <c r="L10" s="1052"/>
      <c r="M10" s="1052"/>
      <c r="N10" s="1052"/>
      <c r="O10" s="1052"/>
      <c r="P10" s="1052"/>
      <c r="Q10" s="1052"/>
      <c r="R10" s="1052"/>
      <c r="S10" s="1052"/>
      <c r="T10" t="s">
        <v>1453</v>
      </c>
    </row>
    <row r="11" spans="1:21" s="398" customFormat="1">
      <c r="A11" t="s">
        <v>1457</v>
      </c>
      <c r="B11" t="str">
        <f t="shared" si="0"/>
        <v>San Diego Gas &amp; Electric Co</v>
      </c>
      <c r="C11" t="s">
        <v>26</v>
      </c>
      <c r="D11" s="398" t="s">
        <v>736</v>
      </c>
      <c r="E11" s="398" t="s">
        <v>1226</v>
      </c>
      <c r="F11" s="398" t="s">
        <v>1458</v>
      </c>
      <c r="G11" s="398" t="s">
        <v>1459</v>
      </c>
      <c r="H11" s="398" t="s">
        <v>928</v>
      </c>
      <c r="I11" s="398" t="s">
        <v>1441</v>
      </c>
      <c r="J11" s="1051"/>
      <c r="K11" s="1051"/>
      <c r="L11" s="1051"/>
      <c r="M11" s="1051"/>
      <c r="N11" s="1051"/>
      <c r="O11" s="1051"/>
      <c r="P11" s="1051"/>
      <c r="Q11" s="1051"/>
      <c r="R11" s="1051"/>
      <c r="S11" s="1051"/>
      <c r="T11" t="s">
        <v>1453</v>
      </c>
    </row>
    <row r="12" spans="1:21">
      <c r="A12" t="s">
        <v>1460</v>
      </c>
      <c r="B12" t="str">
        <f t="shared" si="0"/>
        <v>San Diego Gas &amp; Electric Co</v>
      </c>
      <c r="C12" t="s">
        <v>26</v>
      </c>
      <c r="D12" t="s">
        <v>919</v>
      </c>
      <c r="E12" t="s">
        <v>1461</v>
      </c>
      <c r="F12" t="s">
        <v>1462</v>
      </c>
      <c r="G12" t="s">
        <v>1459</v>
      </c>
      <c r="H12" t="s">
        <v>928</v>
      </c>
      <c r="I12" t="s">
        <v>1445</v>
      </c>
      <c r="J12" s="1052"/>
      <c r="K12" s="1052"/>
      <c r="L12" s="1052"/>
      <c r="M12" s="1052"/>
      <c r="N12" s="1052"/>
      <c r="O12" s="1052"/>
      <c r="P12" s="1052"/>
      <c r="Q12" s="1052"/>
      <c r="R12" s="1052"/>
      <c r="S12" s="1052"/>
      <c r="T12" t="s">
        <v>1453</v>
      </c>
    </row>
    <row r="13" spans="1:21">
      <c r="A13" t="s">
        <v>1463</v>
      </c>
      <c r="B13" t="str">
        <f t="shared" si="0"/>
        <v>San Diego Gas &amp; Electric Co</v>
      </c>
      <c r="C13" t="s">
        <v>26</v>
      </c>
      <c r="D13" t="s">
        <v>919</v>
      </c>
      <c r="E13" t="s">
        <v>1464</v>
      </c>
      <c r="F13" t="s">
        <v>1465</v>
      </c>
      <c r="G13" t="s">
        <v>1459</v>
      </c>
      <c r="H13" t="s">
        <v>928</v>
      </c>
      <c r="I13" t="s">
        <v>1449</v>
      </c>
      <c r="J13" s="1052"/>
      <c r="K13" s="1052"/>
      <c r="L13" s="1052"/>
      <c r="M13" s="1052"/>
      <c r="N13" s="1052"/>
      <c r="O13" s="1052"/>
      <c r="P13" s="1052"/>
      <c r="Q13" s="1052"/>
      <c r="R13" s="1052"/>
      <c r="S13" s="1052"/>
      <c r="T13" t="s">
        <v>1453</v>
      </c>
    </row>
    <row r="14" spans="1:21" s="398" customFormat="1">
      <c r="A14" t="s">
        <v>1466</v>
      </c>
      <c r="B14" t="str">
        <f t="shared" si="0"/>
        <v>San Diego Gas &amp; Electric Co</v>
      </c>
      <c r="C14" t="s">
        <v>26</v>
      </c>
      <c r="D14" s="398" t="s">
        <v>736</v>
      </c>
      <c r="E14" s="398" t="s">
        <v>1227</v>
      </c>
      <c r="F14" s="398" t="s">
        <v>1467</v>
      </c>
      <c r="G14" s="398" t="s">
        <v>1468</v>
      </c>
      <c r="H14" s="398" t="s">
        <v>1469</v>
      </c>
      <c r="I14" s="398" t="s">
        <v>1441</v>
      </c>
      <c r="J14" s="1051"/>
      <c r="K14" s="1051"/>
      <c r="L14" s="1051"/>
      <c r="M14" s="1051"/>
      <c r="N14" s="1051"/>
      <c r="O14" s="1051"/>
      <c r="P14" s="1051"/>
      <c r="Q14" s="1051"/>
      <c r="R14" s="1051"/>
      <c r="S14" s="1051"/>
    </row>
    <row r="15" spans="1:21">
      <c r="A15" t="s">
        <v>1470</v>
      </c>
      <c r="B15" t="str">
        <f t="shared" si="0"/>
        <v>San Diego Gas &amp; Electric Co</v>
      </c>
      <c r="C15" t="s">
        <v>26</v>
      </c>
      <c r="D15" t="s">
        <v>919</v>
      </c>
      <c r="E15" t="s">
        <v>1471</v>
      </c>
      <c r="F15" t="s">
        <v>1472</v>
      </c>
      <c r="G15" t="s">
        <v>1468</v>
      </c>
      <c r="H15" t="s">
        <v>1225</v>
      </c>
      <c r="I15" t="s">
        <v>1445</v>
      </c>
      <c r="J15" s="1052"/>
      <c r="K15" s="1052"/>
      <c r="L15" s="1052"/>
      <c r="M15" s="1052"/>
      <c r="N15" s="1052"/>
      <c r="O15" s="1052"/>
      <c r="P15" s="1052"/>
      <c r="Q15" s="1052"/>
      <c r="R15" s="1052"/>
      <c r="S15" s="1052"/>
    </row>
    <row r="16" spans="1:21">
      <c r="A16" t="s">
        <v>1473</v>
      </c>
      <c r="B16" t="str">
        <f t="shared" si="0"/>
        <v>San Diego Gas &amp; Electric Co</v>
      </c>
      <c r="C16" t="s">
        <v>26</v>
      </c>
      <c r="D16" t="s">
        <v>919</v>
      </c>
      <c r="E16" t="s">
        <v>1474</v>
      </c>
      <c r="F16" t="s">
        <v>1475</v>
      </c>
      <c r="G16" t="s">
        <v>1468</v>
      </c>
      <c r="H16" t="s">
        <v>1225</v>
      </c>
      <c r="I16" t="s">
        <v>1449</v>
      </c>
      <c r="J16" s="1052"/>
      <c r="K16" s="1052"/>
      <c r="L16" s="1052"/>
      <c r="M16" s="1052"/>
      <c r="N16" s="1052"/>
      <c r="O16" s="1052"/>
      <c r="P16" s="1052"/>
      <c r="Q16" s="1052"/>
      <c r="R16" s="1052"/>
      <c r="S16" s="1052"/>
    </row>
    <row r="17" spans="1:21">
      <c r="A17" t="s">
        <v>1476</v>
      </c>
      <c r="B17" t="str">
        <f t="shared" si="0"/>
        <v>San Diego Gas &amp; Electric Co</v>
      </c>
      <c r="C17" t="s">
        <v>26</v>
      </c>
      <c r="D17" t="s">
        <v>919</v>
      </c>
      <c r="E17" t="s">
        <v>1477</v>
      </c>
      <c r="F17" t="s">
        <v>1478</v>
      </c>
      <c r="G17" t="s">
        <v>1468</v>
      </c>
      <c r="H17" t="s">
        <v>1192</v>
      </c>
      <c r="I17" t="s">
        <v>1445</v>
      </c>
      <c r="J17" s="1052"/>
      <c r="K17" s="1052"/>
      <c r="L17" s="1052"/>
      <c r="M17" s="1052"/>
      <c r="N17" s="1052"/>
      <c r="O17" s="1052"/>
      <c r="P17" s="1052"/>
      <c r="Q17" s="1052"/>
      <c r="R17" s="1052"/>
      <c r="S17" s="1052"/>
    </row>
    <row r="18" spans="1:21">
      <c r="A18" t="s">
        <v>1479</v>
      </c>
      <c r="B18" t="str">
        <f t="shared" si="0"/>
        <v>San Diego Gas &amp; Electric Co</v>
      </c>
      <c r="C18" t="s">
        <v>26</v>
      </c>
      <c r="D18" t="s">
        <v>919</v>
      </c>
      <c r="E18" t="s">
        <v>1480</v>
      </c>
      <c r="F18" t="s">
        <v>1481</v>
      </c>
      <c r="G18" t="s">
        <v>1468</v>
      </c>
      <c r="H18" t="s">
        <v>1192</v>
      </c>
      <c r="I18" t="s">
        <v>1449</v>
      </c>
      <c r="J18" s="1052"/>
      <c r="K18" s="1052"/>
      <c r="L18" s="1052"/>
      <c r="M18" s="1052"/>
      <c r="N18" s="1052"/>
      <c r="O18" s="1052"/>
      <c r="P18" s="1052"/>
      <c r="Q18" s="1052"/>
      <c r="R18" s="1052"/>
      <c r="S18" s="1052"/>
    </row>
    <row r="19" spans="1:21" s="398" customFormat="1">
      <c r="A19" t="s">
        <v>1482</v>
      </c>
      <c r="B19" t="str">
        <f t="shared" si="0"/>
        <v>San Diego Gas &amp; Electric Co</v>
      </c>
      <c r="C19" t="s">
        <v>26</v>
      </c>
      <c r="D19" s="398" t="s">
        <v>736</v>
      </c>
      <c r="E19" s="398" t="s">
        <v>1229</v>
      </c>
      <c r="F19" s="398" t="s">
        <v>1483</v>
      </c>
      <c r="G19" s="398" t="s">
        <v>1339</v>
      </c>
      <c r="H19" s="398" t="s">
        <v>1128</v>
      </c>
      <c r="I19" s="398" t="s">
        <v>1441</v>
      </c>
      <c r="J19" s="1051"/>
      <c r="K19" s="1051"/>
      <c r="L19" s="1051"/>
      <c r="M19" s="1051"/>
      <c r="N19" s="1051"/>
      <c r="O19" s="1051"/>
      <c r="P19" s="1051"/>
      <c r="Q19" s="1051"/>
      <c r="R19" s="1051"/>
      <c r="S19" s="1051"/>
    </row>
    <row r="20" spans="1:21">
      <c r="A20" t="s">
        <v>1484</v>
      </c>
      <c r="B20" t="str">
        <f t="shared" si="0"/>
        <v>San Diego Gas &amp; Electric Co</v>
      </c>
      <c r="C20" t="s">
        <v>26</v>
      </c>
      <c r="D20" t="s">
        <v>919</v>
      </c>
      <c r="E20" t="s">
        <v>1485</v>
      </c>
      <c r="F20" t="s">
        <v>1462</v>
      </c>
      <c r="G20" t="s">
        <v>1339</v>
      </c>
      <c r="H20" t="s">
        <v>1128</v>
      </c>
      <c r="I20" t="s">
        <v>1445</v>
      </c>
      <c r="J20" s="1052"/>
      <c r="K20" s="1052"/>
      <c r="L20" s="1052"/>
      <c r="M20" s="1052"/>
      <c r="N20" s="1052"/>
      <c r="O20" s="1052"/>
      <c r="P20" s="1052"/>
      <c r="Q20" s="1052"/>
      <c r="R20" s="1052"/>
      <c r="S20" s="1052"/>
    </row>
    <row r="21" spans="1:21">
      <c r="A21" t="s">
        <v>1486</v>
      </c>
      <c r="B21" t="str">
        <f t="shared" si="0"/>
        <v>San Diego Gas &amp; Electric Co</v>
      </c>
      <c r="C21" t="s">
        <v>26</v>
      </c>
      <c r="D21" t="s">
        <v>919</v>
      </c>
      <c r="E21" t="s">
        <v>1487</v>
      </c>
      <c r="F21" t="s">
        <v>1465</v>
      </c>
      <c r="G21" t="s">
        <v>1339</v>
      </c>
      <c r="H21" t="s">
        <v>1128</v>
      </c>
      <c r="I21" t="s">
        <v>1449</v>
      </c>
      <c r="J21" s="1052"/>
      <c r="K21" s="1052"/>
      <c r="L21" s="1052"/>
      <c r="M21" s="1052"/>
      <c r="N21" s="1052"/>
      <c r="O21" s="1052"/>
      <c r="P21" s="1052"/>
      <c r="Q21" s="1052"/>
      <c r="R21" s="1052"/>
      <c r="S21" s="1052"/>
    </row>
    <row r="22" spans="1:21" s="398" customFormat="1">
      <c r="A22" t="s">
        <v>1488</v>
      </c>
      <c r="B22" t="str">
        <f t="shared" si="0"/>
        <v>San Diego Gas &amp; Electric Co</v>
      </c>
      <c r="C22" t="s">
        <v>26</v>
      </c>
      <c r="D22" s="398" t="s">
        <v>736</v>
      </c>
      <c r="E22" s="398" t="s">
        <v>1489</v>
      </c>
      <c r="F22" s="398" t="s">
        <v>1490</v>
      </c>
      <c r="G22" s="398" t="s">
        <v>1491</v>
      </c>
      <c r="H22" s="398" t="s">
        <v>1033</v>
      </c>
      <c r="I22" s="398" t="s">
        <v>1441</v>
      </c>
      <c r="J22" s="1051"/>
      <c r="K22" s="1051"/>
      <c r="L22" s="1051"/>
      <c r="M22" s="1051"/>
      <c r="N22" s="1051"/>
      <c r="O22" s="1051"/>
      <c r="P22" s="1051"/>
      <c r="Q22" s="1051"/>
      <c r="R22" s="1051"/>
      <c r="S22" s="1051"/>
      <c r="T22" t="s">
        <v>1492</v>
      </c>
    </row>
    <row r="23" spans="1:21">
      <c r="A23" t="s">
        <v>1493</v>
      </c>
      <c r="B23" t="str">
        <f t="shared" si="0"/>
        <v>San Diego Gas &amp; Electric Co</v>
      </c>
      <c r="C23" t="s">
        <v>26</v>
      </c>
      <c r="D23" t="s">
        <v>919</v>
      </c>
      <c r="E23" t="s">
        <v>1494</v>
      </c>
      <c r="F23" t="s">
        <v>1462</v>
      </c>
      <c r="G23" t="s">
        <v>1491</v>
      </c>
      <c r="H23" t="s">
        <v>1033</v>
      </c>
      <c r="I23" t="s">
        <v>1445</v>
      </c>
      <c r="J23" s="1052"/>
      <c r="K23" s="1052"/>
      <c r="L23" s="1052"/>
      <c r="M23" s="1052"/>
      <c r="N23" s="1052"/>
      <c r="O23" s="1052"/>
      <c r="P23" s="1052"/>
      <c r="Q23" s="1052"/>
      <c r="R23" s="1052"/>
      <c r="S23" s="1052"/>
    </row>
    <row r="24" spans="1:21">
      <c r="A24" t="s">
        <v>1495</v>
      </c>
      <c r="B24" t="str">
        <f t="shared" si="0"/>
        <v>San Diego Gas &amp; Electric Co</v>
      </c>
      <c r="C24" t="s">
        <v>26</v>
      </c>
      <c r="D24" t="s">
        <v>919</v>
      </c>
      <c r="E24" t="s">
        <v>1496</v>
      </c>
      <c r="F24" t="s">
        <v>1465</v>
      </c>
      <c r="G24" t="s">
        <v>1491</v>
      </c>
      <c r="H24" t="s">
        <v>1033</v>
      </c>
      <c r="I24" t="s">
        <v>1449</v>
      </c>
      <c r="J24" s="1052"/>
      <c r="K24" s="1052"/>
      <c r="L24" s="1052"/>
      <c r="M24" s="1052"/>
      <c r="N24" s="1052"/>
      <c r="O24" s="1052"/>
      <c r="P24" s="1052"/>
      <c r="Q24" s="1052"/>
      <c r="R24" s="1052"/>
      <c r="S24" s="1052"/>
    </row>
    <row r="25" spans="1:21" s="398" customFormat="1">
      <c r="A25" t="s">
        <v>1497</v>
      </c>
      <c r="B25" t="str">
        <f t="shared" si="0"/>
        <v>San Diego Gas &amp; Electric Co</v>
      </c>
      <c r="C25" t="s">
        <v>26</v>
      </c>
      <c r="D25" s="398" t="s">
        <v>736</v>
      </c>
      <c r="E25" s="398" t="s">
        <v>1498</v>
      </c>
      <c r="F25" s="398" t="s">
        <v>1499</v>
      </c>
      <c r="G25" s="398" t="s">
        <v>1491</v>
      </c>
      <c r="H25" s="398" t="s">
        <v>1033</v>
      </c>
      <c r="I25" s="398" t="s">
        <v>1441</v>
      </c>
      <c r="J25" s="1051"/>
      <c r="K25" s="1051"/>
      <c r="L25" s="1051"/>
      <c r="M25" s="1051"/>
      <c r="N25" s="1051"/>
      <c r="O25" s="1051"/>
      <c r="P25" s="1051"/>
      <c r="Q25" s="1051"/>
      <c r="R25" s="1051"/>
      <c r="S25" s="1051"/>
    </row>
    <row r="26" spans="1:21">
      <c r="A26" t="s">
        <v>1500</v>
      </c>
      <c r="B26" t="str">
        <f t="shared" si="0"/>
        <v>San Diego Gas &amp; Electric Co</v>
      </c>
      <c r="C26" t="s">
        <v>26</v>
      </c>
      <c r="D26" t="s">
        <v>919</v>
      </c>
      <c r="E26" t="s">
        <v>1501</v>
      </c>
      <c r="F26" t="s">
        <v>1462</v>
      </c>
      <c r="G26" t="s">
        <v>1491</v>
      </c>
      <c r="H26" t="s">
        <v>1033</v>
      </c>
      <c r="I26" t="s">
        <v>1445</v>
      </c>
      <c r="J26" s="1052"/>
      <c r="K26" s="1052"/>
      <c r="L26" s="1052"/>
      <c r="M26" s="1052"/>
      <c r="N26" s="1052"/>
      <c r="O26" s="1052"/>
      <c r="P26" s="1052"/>
      <c r="Q26" s="1052"/>
      <c r="R26" s="1052"/>
      <c r="S26" s="1052"/>
    </row>
    <row r="27" spans="1:21">
      <c r="A27" t="s">
        <v>1502</v>
      </c>
      <c r="B27" t="str">
        <f t="shared" si="0"/>
        <v>San Diego Gas &amp; Electric Co</v>
      </c>
      <c r="C27" t="s">
        <v>26</v>
      </c>
      <c r="D27" t="s">
        <v>919</v>
      </c>
      <c r="E27" t="s">
        <v>1503</v>
      </c>
      <c r="F27" t="s">
        <v>1465</v>
      </c>
      <c r="G27" t="s">
        <v>1491</v>
      </c>
      <c r="H27" t="s">
        <v>1033</v>
      </c>
      <c r="I27" t="s">
        <v>1449</v>
      </c>
      <c r="J27" s="1052"/>
      <c r="K27" s="1052"/>
      <c r="L27" s="1052"/>
      <c r="M27" s="1052"/>
      <c r="N27" s="1052"/>
      <c r="O27" s="1052"/>
      <c r="P27" s="1052"/>
      <c r="Q27" s="1052"/>
      <c r="R27" s="1052"/>
      <c r="S27" s="1052"/>
    </row>
    <row r="28" spans="1:21" s="398" customFormat="1">
      <c r="A28" t="s">
        <v>1504</v>
      </c>
      <c r="B28" t="str">
        <f t="shared" si="0"/>
        <v>San Diego Gas &amp; Electric Co</v>
      </c>
      <c r="C28" t="s">
        <v>26</v>
      </c>
      <c r="D28" s="398" t="s">
        <v>736</v>
      </c>
      <c r="E28" s="398" t="s">
        <v>1505</v>
      </c>
      <c r="F28" s="398" t="s">
        <v>1506</v>
      </c>
      <c r="G28" s="398" t="s">
        <v>1507</v>
      </c>
      <c r="H28" s="398" t="s">
        <v>766</v>
      </c>
      <c r="I28" s="398" t="s">
        <v>1441</v>
      </c>
      <c r="J28" s="1051"/>
      <c r="K28" s="1051"/>
      <c r="L28" s="1051"/>
      <c r="M28" s="1051"/>
      <c r="N28" s="1051"/>
      <c r="O28" s="1051"/>
      <c r="P28" s="1051"/>
      <c r="Q28" s="1051"/>
      <c r="R28" s="1051"/>
      <c r="S28" s="1051"/>
      <c r="T28" t="s">
        <v>1508</v>
      </c>
    </row>
    <row r="29" spans="1:21">
      <c r="A29" t="s">
        <v>1509</v>
      </c>
      <c r="B29" t="str">
        <f t="shared" si="0"/>
        <v>San Diego Gas &amp; Electric Co</v>
      </c>
      <c r="C29" t="s">
        <v>26</v>
      </c>
      <c r="D29" t="s">
        <v>919</v>
      </c>
      <c r="E29" t="s">
        <v>1510</v>
      </c>
      <c r="F29" t="s">
        <v>1511</v>
      </c>
      <c r="G29" t="s">
        <v>1507</v>
      </c>
      <c r="H29" t="s">
        <v>766</v>
      </c>
      <c r="I29" s="430" t="s">
        <v>1441</v>
      </c>
      <c r="J29" s="1053"/>
      <c r="K29" s="1053"/>
      <c r="L29" s="1052"/>
      <c r="M29" s="1052"/>
      <c r="N29" s="1052"/>
      <c r="O29" s="1052"/>
      <c r="P29" s="1052"/>
      <c r="Q29" s="1052"/>
      <c r="R29" s="1052"/>
      <c r="S29" s="1052"/>
      <c r="U29" s="430"/>
    </row>
    <row r="30" spans="1:21">
      <c r="A30" t="s">
        <v>1512</v>
      </c>
      <c r="B30" t="str">
        <f t="shared" si="0"/>
        <v>San Diego Gas &amp; Electric Co</v>
      </c>
      <c r="C30" t="s">
        <v>26</v>
      </c>
      <c r="D30" t="s">
        <v>919</v>
      </c>
      <c r="E30" t="s">
        <v>1513</v>
      </c>
      <c r="F30" t="s">
        <v>1514</v>
      </c>
      <c r="G30" t="s">
        <v>1515</v>
      </c>
      <c r="H30" t="s">
        <v>766</v>
      </c>
      <c r="I30" s="430" t="s">
        <v>1441</v>
      </c>
      <c r="J30" s="1053"/>
      <c r="K30" s="1053"/>
      <c r="L30" s="1052"/>
      <c r="M30" s="1052"/>
      <c r="N30" s="1052"/>
      <c r="O30" s="1052"/>
      <c r="P30" s="1052"/>
      <c r="Q30" s="1052"/>
      <c r="R30" s="1052"/>
      <c r="S30" s="1052"/>
      <c r="U30" s="430"/>
    </row>
    <row r="31" spans="1:21" s="398" customFormat="1">
      <c r="A31" t="s">
        <v>1516</v>
      </c>
      <c r="B31" t="str">
        <f t="shared" si="0"/>
        <v>San Diego Gas &amp; Electric Co</v>
      </c>
      <c r="C31" t="s">
        <v>26</v>
      </c>
      <c r="D31" s="398" t="s">
        <v>736</v>
      </c>
      <c r="E31" s="398" t="s">
        <v>1012</v>
      </c>
      <c r="F31" s="398" t="s">
        <v>1517</v>
      </c>
      <c r="G31" s="398" t="s">
        <v>1518</v>
      </c>
      <c r="H31" s="398" t="s">
        <v>766</v>
      </c>
      <c r="I31" s="398" t="s">
        <v>1441</v>
      </c>
      <c r="J31" s="1051"/>
      <c r="K31" s="1051"/>
      <c r="L31" s="1051"/>
      <c r="M31" s="1051"/>
      <c r="N31" s="1051"/>
      <c r="O31" s="1051"/>
      <c r="P31" s="1051"/>
      <c r="Q31" s="1051"/>
      <c r="R31" s="1051"/>
      <c r="S31" s="1051"/>
      <c r="T31" t="s">
        <v>1519</v>
      </c>
    </row>
    <row r="32" spans="1:21" s="398" customFormat="1">
      <c r="A32" s="398" t="s">
        <v>1520</v>
      </c>
      <c r="B32" s="398" t="str">
        <f t="shared" si="0"/>
        <v>San Diego Gas &amp; Electric Co</v>
      </c>
      <c r="C32" s="398" t="s">
        <v>26</v>
      </c>
      <c r="D32" s="398" t="s">
        <v>919</v>
      </c>
      <c r="E32" s="398" t="s">
        <v>1083</v>
      </c>
      <c r="F32" s="398" t="s">
        <v>1521</v>
      </c>
      <c r="G32" s="398" t="s">
        <v>1522</v>
      </c>
      <c r="H32" s="398" t="s">
        <v>766</v>
      </c>
      <c r="I32" s="398" t="s">
        <v>1441</v>
      </c>
      <c r="J32" s="1051"/>
      <c r="K32" s="1051"/>
      <c r="L32" s="1051"/>
      <c r="M32" s="1051"/>
      <c r="N32" s="1051"/>
      <c r="O32" s="1051"/>
      <c r="P32" s="1051"/>
      <c r="Q32" s="1051"/>
      <c r="R32" s="1051"/>
      <c r="S32" s="1051"/>
      <c r="T32" s="672"/>
    </row>
    <row r="33" spans="1:21" s="430" customFormat="1">
      <c r="A33" t="s">
        <v>1523</v>
      </c>
      <c r="B33" t="str">
        <f t="shared" si="0"/>
        <v>San Diego Gas &amp; Electric Co</v>
      </c>
      <c r="C33" t="s">
        <v>26</v>
      </c>
      <c r="D33" t="s">
        <v>919</v>
      </c>
      <c r="E33" t="s">
        <v>1524</v>
      </c>
      <c r="F33" t="s">
        <v>1525</v>
      </c>
      <c r="G33" t="s">
        <v>1522</v>
      </c>
      <c r="H33" t="s">
        <v>766</v>
      </c>
      <c r="I33" t="s">
        <v>1526</v>
      </c>
      <c r="J33" s="1054"/>
      <c r="K33" s="1054"/>
      <c r="L33" s="1054"/>
      <c r="M33" s="1054"/>
      <c r="N33" s="1054"/>
      <c r="O33" s="1054"/>
      <c r="P33" s="1054"/>
      <c r="Q33" s="1054"/>
      <c r="R33" s="1054"/>
      <c r="S33" s="1054"/>
      <c r="T33" s="668"/>
      <c r="U33" s="409"/>
    </row>
    <row r="34" spans="1:21" s="430" customFormat="1">
      <c r="A34" t="s">
        <v>1527</v>
      </c>
      <c r="B34" t="str">
        <f t="shared" si="0"/>
        <v>San Diego Gas &amp; Electric Co</v>
      </c>
      <c r="C34" t="s">
        <v>26</v>
      </c>
      <c r="D34" t="s">
        <v>919</v>
      </c>
      <c r="E34" t="s">
        <v>1528</v>
      </c>
      <c r="F34" t="s">
        <v>1529</v>
      </c>
      <c r="G34" t="s">
        <v>1522</v>
      </c>
      <c r="H34" t="s">
        <v>766</v>
      </c>
      <c r="I34" t="s">
        <v>1530</v>
      </c>
      <c r="J34" s="1054"/>
      <c r="K34" s="1054"/>
      <c r="L34" s="1054"/>
      <c r="M34" s="1054"/>
      <c r="N34" s="1054"/>
      <c r="O34" s="1054"/>
      <c r="P34" s="1054"/>
      <c r="Q34" s="1054"/>
      <c r="R34" s="1054"/>
      <c r="S34" s="1054"/>
      <c r="T34" s="668"/>
      <c r="U34"/>
    </row>
    <row r="35" spans="1:21" s="430" customFormat="1">
      <c r="A35" t="s">
        <v>1531</v>
      </c>
      <c r="B35" t="str">
        <f t="shared" si="0"/>
        <v>San Diego Gas &amp; Electric Co</v>
      </c>
      <c r="C35" t="s">
        <v>26</v>
      </c>
      <c r="D35" t="s">
        <v>919</v>
      </c>
      <c r="E35" t="s">
        <v>1532</v>
      </c>
      <c r="F35" t="s">
        <v>1533</v>
      </c>
      <c r="G35" t="s">
        <v>1522</v>
      </c>
      <c r="H35" t="s">
        <v>766</v>
      </c>
      <c r="I35" t="s">
        <v>1534</v>
      </c>
      <c r="J35" s="1055"/>
      <c r="K35" s="1055"/>
      <c r="L35" s="1054"/>
      <c r="M35" s="1054"/>
      <c r="N35" s="1054"/>
      <c r="O35" s="1054"/>
      <c r="P35" s="1054"/>
      <c r="Q35" s="1054"/>
      <c r="R35" s="1054"/>
      <c r="S35" s="1054"/>
      <c r="T35" s="668"/>
      <c r="U35" s="398"/>
    </row>
    <row r="36" spans="1:21" s="398" customFormat="1">
      <c r="A36" s="398" t="s">
        <v>1535</v>
      </c>
      <c r="B36" s="398" t="str">
        <f t="shared" si="0"/>
        <v>San Diego Gas &amp; Electric Co</v>
      </c>
      <c r="C36" s="398" t="s">
        <v>26</v>
      </c>
      <c r="D36" s="398" t="s">
        <v>919</v>
      </c>
      <c r="E36" s="398" t="s">
        <v>1177</v>
      </c>
      <c r="F36" s="398" t="s">
        <v>1536</v>
      </c>
      <c r="G36" s="398" t="s">
        <v>787</v>
      </c>
      <c r="H36" s="398" t="s">
        <v>766</v>
      </c>
      <c r="I36" s="398" t="s">
        <v>1441</v>
      </c>
      <c r="J36" s="1051"/>
      <c r="K36" s="1051"/>
      <c r="L36" s="1051"/>
      <c r="M36" s="1051"/>
      <c r="N36" s="1051"/>
      <c r="O36" s="1051"/>
      <c r="P36" s="1051"/>
      <c r="Q36" s="1051"/>
      <c r="R36" s="1051"/>
      <c r="S36" s="1051"/>
      <c r="T36" s="672"/>
      <c r="U36" s="398" t="s">
        <v>787</v>
      </c>
    </row>
    <row r="37" spans="1:21" s="409" customFormat="1">
      <c r="A37" t="s">
        <v>1537</v>
      </c>
      <c r="B37" t="str">
        <f t="shared" si="0"/>
        <v>San Diego Gas &amp; Electric Co</v>
      </c>
      <c r="C37" t="s">
        <v>26</v>
      </c>
      <c r="D37" t="s">
        <v>919</v>
      </c>
      <c r="E37" t="s">
        <v>1538</v>
      </c>
      <c r="F37" t="s">
        <v>1539</v>
      </c>
      <c r="G37" t="s">
        <v>787</v>
      </c>
      <c r="H37" t="s">
        <v>766</v>
      </c>
      <c r="I37" t="s">
        <v>1526</v>
      </c>
      <c r="J37" s="1054"/>
      <c r="K37" s="1054"/>
      <c r="L37" s="1054"/>
      <c r="M37" s="1054"/>
      <c r="N37" s="1054"/>
      <c r="O37" s="1054"/>
      <c r="P37" s="1054"/>
      <c r="Q37" s="1054"/>
      <c r="R37" s="1054"/>
      <c r="S37" s="1054"/>
      <c r="T37" s="668"/>
      <c r="U37" t="s">
        <v>808</v>
      </c>
    </row>
    <row r="38" spans="1:21" s="409" customFormat="1">
      <c r="A38" t="s">
        <v>1540</v>
      </c>
      <c r="B38" t="str">
        <f t="shared" si="0"/>
        <v>San Diego Gas &amp; Electric Co</v>
      </c>
      <c r="C38" t="s">
        <v>26</v>
      </c>
      <c r="D38" t="s">
        <v>919</v>
      </c>
      <c r="E38" t="s">
        <v>1541</v>
      </c>
      <c r="F38" t="s">
        <v>1542</v>
      </c>
      <c r="G38" t="s">
        <v>787</v>
      </c>
      <c r="H38" t="s">
        <v>766</v>
      </c>
      <c r="I38" t="s">
        <v>1530</v>
      </c>
      <c r="J38" s="1054"/>
      <c r="K38" s="1054"/>
      <c r="L38" s="1054"/>
      <c r="M38" s="1054"/>
      <c r="N38" s="1054"/>
      <c r="O38" s="1054"/>
      <c r="P38" s="1054"/>
      <c r="Q38" s="1054"/>
      <c r="R38" s="1054"/>
      <c r="S38" s="1054"/>
      <c r="T38" s="668"/>
      <c r="U38" t="s">
        <v>826</v>
      </c>
    </row>
    <row r="39" spans="1:21" s="409" customFormat="1">
      <c r="A39" t="s">
        <v>1543</v>
      </c>
      <c r="B39" t="str">
        <f t="shared" si="0"/>
        <v>San Diego Gas &amp; Electric Co</v>
      </c>
      <c r="C39" t="s">
        <v>26</v>
      </c>
      <c r="D39" t="s">
        <v>919</v>
      </c>
      <c r="E39" t="s">
        <v>1544</v>
      </c>
      <c r="F39" t="s">
        <v>1545</v>
      </c>
      <c r="G39" t="s">
        <v>787</v>
      </c>
      <c r="H39" t="s">
        <v>766</v>
      </c>
      <c r="I39" t="s">
        <v>1534</v>
      </c>
      <c r="J39" s="1055"/>
      <c r="K39" s="1055"/>
      <c r="L39" s="1054"/>
      <c r="M39" s="1054"/>
      <c r="N39" s="1054"/>
      <c r="O39" s="1054"/>
      <c r="P39" s="1054"/>
      <c r="Q39" s="1054"/>
      <c r="R39" s="1054"/>
      <c r="S39" s="1054"/>
      <c r="T39" s="668"/>
      <c r="U39" s="398"/>
    </row>
    <row r="40" spans="1:21" s="398" customFormat="1">
      <c r="A40" s="398" t="s">
        <v>1546</v>
      </c>
      <c r="B40" s="398" t="str">
        <f t="shared" si="0"/>
        <v>San Diego Gas &amp; Electric Co</v>
      </c>
      <c r="C40" s="398" t="s">
        <v>26</v>
      </c>
      <c r="D40" s="398" t="s">
        <v>919</v>
      </c>
      <c r="E40" s="398" t="s">
        <v>1185</v>
      </c>
      <c r="F40" s="398" t="s">
        <v>1547</v>
      </c>
      <c r="G40" s="398" t="s">
        <v>785</v>
      </c>
      <c r="H40" s="398" t="s">
        <v>766</v>
      </c>
      <c r="I40" s="398" t="s">
        <v>1441</v>
      </c>
      <c r="J40" s="1051"/>
      <c r="K40" s="1051"/>
      <c r="L40" s="1051"/>
      <c r="M40" s="1051"/>
      <c r="N40" s="1051"/>
      <c r="O40" s="1051"/>
      <c r="P40" s="1051"/>
      <c r="Q40" s="1051"/>
      <c r="R40" s="1051"/>
      <c r="S40" s="1051"/>
      <c r="T40" s="672"/>
      <c r="U40" s="398" t="s">
        <v>785</v>
      </c>
    </row>
    <row r="41" spans="1:21" s="409" customFormat="1">
      <c r="A41" t="s">
        <v>1548</v>
      </c>
      <c r="B41" t="str">
        <f t="shared" si="0"/>
        <v>San Diego Gas &amp; Electric Co</v>
      </c>
      <c r="C41" t="s">
        <v>26</v>
      </c>
      <c r="D41" t="s">
        <v>919</v>
      </c>
      <c r="E41" t="s">
        <v>1549</v>
      </c>
      <c r="F41" t="s">
        <v>1550</v>
      </c>
      <c r="G41" t="s">
        <v>785</v>
      </c>
      <c r="H41" t="s">
        <v>766</v>
      </c>
      <c r="I41" t="s">
        <v>1526</v>
      </c>
      <c r="J41" s="1054"/>
      <c r="K41" s="1054"/>
      <c r="L41" s="1054"/>
      <c r="M41" s="1054"/>
      <c r="N41" s="1054"/>
      <c r="O41" s="1054"/>
      <c r="P41" s="1054"/>
      <c r="Q41" s="1054"/>
      <c r="R41" s="1054"/>
      <c r="S41" s="1054"/>
      <c r="T41" s="668"/>
      <c r="U41" t="s">
        <v>804</v>
      </c>
    </row>
    <row r="42" spans="1:21" s="409" customFormat="1">
      <c r="A42" t="s">
        <v>1551</v>
      </c>
      <c r="B42" t="str">
        <f t="shared" si="0"/>
        <v>San Diego Gas &amp; Electric Co</v>
      </c>
      <c r="C42" t="s">
        <v>26</v>
      </c>
      <c r="D42" t="s">
        <v>919</v>
      </c>
      <c r="E42" t="s">
        <v>1552</v>
      </c>
      <c r="F42" t="s">
        <v>1553</v>
      </c>
      <c r="G42" t="s">
        <v>785</v>
      </c>
      <c r="H42" t="s">
        <v>766</v>
      </c>
      <c r="I42" t="s">
        <v>1530</v>
      </c>
      <c r="J42" s="1054"/>
      <c r="K42" s="1054"/>
      <c r="L42" s="1054"/>
      <c r="M42" s="1054"/>
      <c r="N42" s="1054"/>
      <c r="O42" s="1054"/>
      <c r="P42" s="1054"/>
      <c r="Q42" s="1054"/>
      <c r="R42" s="1054"/>
      <c r="S42" s="1054"/>
      <c r="T42" s="668"/>
      <c r="U42" t="s">
        <v>824</v>
      </c>
    </row>
    <row r="43" spans="1:21" s="409" customFormat="1">
      <c r="A43" t="s">
        <v>1554</v>
      </c>
      <c r="B43" t="str">
        <f t="shared" si="0"/>
        <v>San Diego Gas &amp; Electric Co</v>
      </c>
      <c r="C43" t="s">
        <v>26</v>
      </c>
      <c r="D43" t="s">
        <v>919</v>
      </c>
      <c r="E43" t="s">
        <v>1555</v>
      </c>
      <c r="F43" t="s">
        <v>1556</v>
      </c>
      <c r="G43" t="s">
        <v>785</v>
      </c>
      <c r="H43" t="s">
        <v>766</v>
      </c>
      <c r="I43" t="s">
        <v>1534</v>
      </c>
      <c r="J43" s="1055"/>
      <c r="K43" s="1055"/>
      <c r="L43" s="1054"/>
      <c r="M43" s="1054"/>
      <c r="N43" s="1054"/>
      <c r="O43" s="1054"/>
      <c r="P43" s="1054"/>
      <c r="Q43" s="1054"/>
      <c r="R43" s="1054"/>
      <c r="S43" s="1054"/>
      <c r="T43" s="668"/>
      <c r="U43" s="398"/>
    </row>
    <row r="44" spans="1:21" s="479" customFormat="1">
      <c r="A44" s="398" t="s">
        <v>1557</v>
      </c>
      <c r="B44" s="398" t="str">
        <f t="shared" si="0"/>
        <v>San Diego Gas &amp; Electric Co</v>
      </c>
      <c r="C44" s="398" t="s">
        <v>26</v>
      </c>
      <c r="D44" s="398" t="s">
        <v>919</v>
      </c>
      <c r="E44" s="398" t="s">
        <v>1558</v>
      </c>
      <c r="F44" s="398" t="s">
        <v>1559</v>
      </c>
      <c r="G44" s="398" t="s">
        <v>789</v>
      </c>
      <c r="H44" s="398" t="s">
        <v>766</v>
      </c>
      <c r="I44" s="398" t="s">
        <v>1441</v>
      </c>
      <c r="J44" s="1055"/>
      <c r="K44" s="1055"/>
      <c r="L44" s="1056"/>
      <c r="M44" s="1056"/>
      <c r="N44" s="1056"/>
      <c r="O44" s="1056"/>
      <c r="P44" s="1056"/>
      <c r="Q44" s="1056"/>
      <c r="R44" s="1056"/>
      <c r="S44" s="1056"/>
      <c r="T44" s="671"/>
      <c r="U44" s="398" t="s">
        <v>789</v>
      </c>
    </row>
    <row r="45" spans="1:21" s="409" customFormat="1">
      <c r="A45" t="s">
        <v>1560</v>
      </c>
      <c r="B45" t="str">
        <f t="shared" si="0"/>
        <v>San Diego Gas &amp; Electric Co</v>
      </c>
      <c r="C45" t="s">
        <v>26</v>
      </c>
      <c r="D45" t="s">
        <v>919</v>
      </c>
      <c r="E45" t="s">
        <v>1561</v>
      </c>
      <c r="F45" t="s">
        <v>1562</v>
      </c>
      <c r="G45" t="s">
        <v>789</v>
      </c>
      <c r="H45" t="s">
        <v>766</v>
      </c>
      <c r="I45" t="s">
        <v>1526</v>
      </c>
      <c r="J45" s="1054"/>
      <c r="K45" s="1054"/>
      <c r="L45" s="1054"/>
      <c r="M45" s="1054"/>
      <c r="N45" s="1054"/>
      <c r="O45" s="1054"/>
      <c r="P45" s="1054"/>
      <c r="Q45" s="1054"/>
      <c r="R45" s="1054"/>
      <c r="S45" s="1054"/>
      <c r="T45" s="668"/>
      <c r="U45" t="s">
        <v>811</v>
      </c>
    </row>
    <row r="46" spans="1:21" s="409" customFormat="1">
      <c r="A46" t="s">
        <v>1563</v>
      </c>
      <c r="B46" t="str">
        <f t="shared" si="0"/>
        <v>San Diego Gas &amp; Electric Co</v>
      </c>
      <c r="C46" t="s">
        <v>26</v>
      </c>
      <c r="D46" t="s">
        <v>919</v>
      </c>
      <c r="E46" t="s">
        <v>1564</v>
      </c>
      <c r="F46" t="s">
        <v>1565</v>
      </c>
      <c r="G46" t="s">
        <v>789</v>
      </c>
      <c r="H46" t="s">
        <v>766</v>
      </c>
      <c r="I46" t="s">
        <v>1530</v>
      </c>
      <c r="J46" s="1054"/>
      <c r="K46" s="1054"/>
      <c r="L46" s="1054"/>
      <c r="M46" s="1054"/>
      <c r="N46" s="1054"/>
      <c r="O46" s="1054"/>
      <c r="P46" s="1054"/>
      <c r="Q46" s="1054"/>
      <c r="R46" s="1054"/>
      <c r="S46" s="1054"/>
      <c r="T46" s="668"/>
      <c r="U46" t="s">
        <v>828</v>
      </c>
    </row>
    <row r="47" spans="1:21" s="409" customFormat="1">
      <c r="A47" t="s">
        <v>1566</v>
      </c>
      <c r="B47" t="str">
        <f t="shared" si="0"/>
        <v>San Diego Gas &amp; Electric Co</v>
      </c>
      <c r="C47" t="s">
        <v>26</v>
      </c>
      <c r="D47" t="s">
        <v>919</v>
      </c>
      <c r="E47" t="s">
        <v>1567</v>
      </c>
      <c r="F47" t="s">
        <v>1568</v>
      </c>
      <c r="G47" t="s">
        <v>789</v>
      </c>
      <c r="H47" t="s">
        <v>766</v>
      </c>
      <c r="I47" t="s">
        <v>1534</v>
      </c>
      <c r="J47" s="1055"/>
      <c r="K47" s="1055"/>
      <c r="L47" s="1054"/>
      <c r="M47" s="1054"/>
      <c r="N47" s="1054"/>
      <c r="O47" s="1054"/>
      <c r="P47" s="1054"/>
      <c r="Q47" s="1054"/>
      <c r="R47" s="1054"/>
      <c r="S47" s="1054"/>
      <c r="T47" s="668"/>
      <c r="U47" s="398"/>
    </row>
    <row r="48" spans="1:21" s="670" customFormat="1">
      <c r="A48" s="398" t="s">
        <v>1569</v>
      </c>
      <c r="B48" s="398" t="str">
        <f t="shared" si="0"/>
        <v>San Diego Gas &amp; Electric Co</v>
      </c>
      <c r="C48" s="398" t="s">
        <v>26</v>
      </c>
      <c r="D48" s="398" t="s">
        <v>919</v>
      </c>
      <c r="E48" s="398" t="s">
        <v>1016</v>
      </c>
      <c r="F48" s="398" t="s">
        <v>1570</v>
      </c>
      <c r="G48" s="398" t="s">
        <v>1571</v>
      </c>
      <c r="H48" s="398" t="s">
        <v>766</v>
      </c>
      <c r="I48" s="398" t="s">
        <v>1441</v>
      </c>
      <c r="J48" s="1051"/>
      <c r="K48" s="1051"/>
      <c r="L48" s="1056"/>
      <c r="M48" s="1056"/>
      <c r="N48" s="1056"/>
      <c r="O48" s="1056"/>
      <c r="P48" s="1056"/>
      <c r="Q48" s="1056"/>
      <c r="R48" s="1056"/>
      <c r="S48" s="1056"/>
      <c r="U48" s="398"/>
    </row>
    <row r="49" spans="1:21" s="670" customFormat="1">
      <c r="A49" s="398" t="s">
        <v>1572</v>
      </c>
      <c r="B49" s="398" t="str">
        <f t="shared" si="0"/>
        <v>San Diego Gas &amp; Electric Co</v>
      </c>
      <c r="C49" s="398" t="s">
        <v>26</v>
      </c>
      <c r="D49" s="398" t="s">
        <v>919</v>
      </c>
      <c r="E49" s="398" t="s">
        <v>1573</v>
      </c>
      <c r="F49" s="398" t="s">
        <v>1574</v>
      </c>
      <c r="G49" s="398" t="s">
        <v>1571</v>
      </c>
      <c r="H49" s="398" t="s">
        <v>766</v>
      </c>
      <c r="I49" s="398" t="s">
        <v>1441</v>
      </c>
      <c r="J49" s="1051"/>
      <c r="K49" s="1051"/>
      <c r="L49" s="1056"/>
      <c r="M49" s="1056"/>
      <c r="N49" s="1056"/>
      <c r="O49" s="1056"/>
      <c r="P49" s="1056"/>
      <c r="Q49" s="1056"/>
      <c r="R49" s="1056"/>
      <c r="S49" s="1056"/>
      <c r="U49" s="398"/>
    </row>
    <row r="50" spans="1:21" s="670" customFormat="1">
      <c r="A50" s="398" t="s">
        <v>1575</v>
      </c>
      <c r="B50" s="398" t="str">
        <f t="shared" si="0"/>
        <v>San Diego Gas &amp; Electric Co</v>
      </c>
      <c r="C50" s="398" t="s">
        <v>26</v>
      </c>
      <c r="D50" s="398" t="s">
        <v>919</v>
      </c>
      <c r="E50" s="398" t="s">
        <v>1576</v>
      </c>
      <c r="F50" s="398" t="s">
        <v>1577</v>
      </c>
      <c r="G50" s="398" t="s">
        <v>1571</v>
      </c>
      <c r="H50" s="398" t="s">
        <v>766</v>
      </c>
      <c r="I50" s="398" t="s">
        <v>1441</v>
      </c>
      <c r="J50" s="1051"/>
      <c r="K50" s="1051"/>
      <c r="L50" s="1056"/>
      <c r="M50" s="1056"/>
      <c r="N50" s="1056"/>
      <c r="O50" s="1056"/>
      <c r="P50" s="1056"/>
      <c r="Q50" s="1056"/>
      <c r="R50" s="1056"/>
      <c r="S50" s="1056"/>
      <c r="U50" s="398"/>
    </row>
    <row r="51" spans="1:21" s="398" customFormat="1">
      <c r="A51" s="398" t="s">
        <v>1578</v>
      </c>
      <c r="B51" s="398" t="str">
        <f t="shared" si="0"/>
        <v>San Diego Gas &amp; Electric Co</v>
      </c>
      <c r="C51" s="398" t="s">
        <v>26</v>
      </c>
      <c r="D51" s="398" t="s">
        <v>919</v>
      </c>
      <c r="E51" s="398" t="s">
        <v>1032</v>
      </c>
      <c r="F51" s="398" t="s">
        <v>1579</v>
      </c>
      <c r="G51" s="398" t="s">
        <v>1518</v>
      </c>
      <c r="H51" s="398" t="s">
        <v>766</v>
      </c>
      <c r="I51" s="398" t="s">
        <v>1441</v>
      </c>
      <c r="J51" s="1051"/>
      <c r="K51" s="1051"/>
      <c r="L51" s="1051"/>
      <c r="M51" s="1051"/>
      <c r="N51" s="1051"/>
      <c r="O51" s="1051"/>
      <c r="P51" s="1051"/>
      <c r="Q51" s="1051"/>
      <c r="R51" s="1051"/>
      <c r="S51" s="1051"/>
    </row>
    <row r="52" spans="1:21">
      <c r="A52" t="s">
        <v>1580</v>
      </c>
      <c r="B52" t="str">
        <f t="shared" si="0"/>
        <v>San Diego Gas &amp; Electric Co</v>
      </c>
      <c r="C52" t="s">
        <v>26</v>
      </c>
      <c r="D52" t="s">
        <v>919</v>
      </c>
      <c r="E52" t="s">
        <v>1581</v>
      </c>
      <c r="F52" t="s">
        <v>1582</v>
      </c>
      <c r="G52" t="s">
        <v>1571</v>
      </c>
      <c r="H52" t="s">
        <v>766</v>
      </c>
      <c r="I52" t="s">
        <v>1441</v>
      </c>
      <c r="J52" s="1052"/>
      <c r="K52" s="1052"/>
      <c r="L52" s="1052"/>
      <c r="M52" s="1052"/>
      <c r="N52" s="1052"/>
      <c r="O52" s="1052"/>
      <c r="P52" s="1052"/>
      <c r="Q52" s="1052"/>
      <c r="R52" s="1052"/>
      <c r="S52" s="1052"/>
    </row>
    <row r="53" spans="1:21">
      <c r="A53" t="s">
        <v>1583</v>
      </c>
      <c r="B53" t="str">
        <f t="shared" si="0"/>
        <v>San Diego Gas &amp; Electric Co</v>
      </c>
      <c r="C53" t="s">
        <v>26</v>
      </c>
      <c r="D53" t="s">
        <v>919</v>
      </c>
      <c r="E53" t="s">
        <v>1584</v>
      </c>
      <c r="F53" t="s">
        <v>1585</v>
      </c>
      <c r="G53" t="s">
        <v>1571</v>
      </c>
      <c r="H53" t="s">
        <v>766</v>
      </c>
      <c r="I53" t="s">
        <v>1441</v>
      </c>
      <c r="J53" s="1052"/>
      <c r="K53" s="1052"/>
      <c r="L53" s="1052"/>
      <c r="M53" s="1052"/>
      <c r="N53" s="1052"/>
      <c r="O53" s="1052"/>
      <c r="P53" s="1052"/>
      <c r="Q53" s="1052"/>
      <c r="R53" s="1052"/>
      <c r="S53" s="1052"/>
    </row>
    <row r="54" spans="1:21">
      <c r="A54" t="s">
        <v>1586</v>
      </c>
      <c r="B54" t="str">
        <f t="shared" si="0"/>
        <v>San Diego Gas &amp; Electric Co</v>
      </c>
      <c r="C54" t="s">
        <v>26</v>
      </c>
      <c r="D54" t="s">
        <v>919</v>
      </c>
      <c r="E54" t="s">
        <v>1587</v>
      </c>
      <c r="F54" t="s">
        <v>1588</v>
      </c>
      <c r="G54" t="s">
        <v>1571</v>
      </c>
      <c r="H54" t="s">
        <v>766</v>
      </c>
      <c r="I54" t="s">
        <v>1441</v>
      </c>
      <c r="J54" s="1052"/>
      <c r="K54" s="1052"/>
      <c r="L54" s="1052"/>
      <c r="M54" s="1052"/>
      <c r="N54" s="1052"/>
      <c r="O54" s="1052"/>
      <c r="P54" s="1052"/>
      <c r="Q54" s="1052"/>
      <c r="R54" s="1052"/>
      <c r="S54" s="1052"/>
    </row>
    <row r="55" spans="1:21">
      <c r="A55" t="s">
        <v>1589</v>
      </c>
      <c r="B55" t="str">
        <f t="shared" si="0"/>
        <v>San Diego Gas &amp; Electric Co</v>
      </c>
      <c r="C55" t="s">
        <v>26</v>
      </c>
      <c r="D55" t="s">
        <v>919</v>
      </c>
      <c r="E55" t="s">
        <v>1590</v>
      </c>
      <c r="F55" t="s">
        <v>1591</v>
      </c>
      <c r="G55" t="s">
        <v>1571</v>
      </c>
      <c r="H55" t="s">
        <v>766</v>
      </c>
      <c r="I55" s="430" t="s">
        <v>1441</v>
      </c>
      <c r="J55" s="1052"/>
      <c r="K55" s="1052"/>
      <c r="L55" s="1052"/>
      <c r="M55" s="1052"/>
      <c r="N55" s="1052"/>
      <c r="O55" s="1052"/>
      <c r="P55" s="1052"/>
      <c r="Q55" s="1052"/>
      <c r="R55" s="1052"/>
      <c r="S55" s="1052"/>
    </row>
    <row r="56" spans="1:21">
      <c r="J56" s="1057"/>
      <c r="K56" s="1057"/>
      <c r="L56" s="1057"/>
      <c r="M56" s="1057"/>
      <c r="N56" s="1057"/>
      <c r="O56" s="1057"/>
      <c r="P56" s="1057"/>
      <c r="Q56" s="1057"/>
      <c r="R56" s="1057"/>
      <c r="S56" s="1057"/>
    </row>
  </sheetData>
  <mergeCells count="1">
    <mergeCell ref="C4:S4"/>
  </mergeCells>
  <pageMargins left="0.7" right="0.7" top="0.75" bottom="0.75" header="0.3" footer="0.3"/>
  <pageSetup orientation="portrait" r:id="rId1"/>
  <headerFooter>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CF489-CD59-44D1-970F-8F1B9D942514}">
  <sheetPr>
    <pageSetUpPr fitToPage="1"/>
  </sheetPr>
  <dimension ref="A1:T65"/>
  <sheetViews>
    <sheetView zoomScale="90" zoomScaleNormal="90" workbookViewId="0">
      <pane ySplit="5" topLeftCell="A6" activePane="bottomLeft" state="frozen"/>
      <selection activeCell="F3" sqref="F3"/>
      <selection pane="bottomLeft"/>
    </sheetView>
  </sheetViews>
  <sheetFormatPr defaultColWidth="8.8984375" defaultRowHeight="15.6"/>
  <cols>
    <col min="1" max="1" width="12.69921875" customWidth="1"/>
    <col min="2" max="2" width="26.09765625" customWidth="1"/>
    <col min="3" max="3" width="15.8984375" customWidth="1"/>
    <col min="6" max="6" width="81.59765625" style="664" customWidth="1"/>
    <col min="7" max="7" width="15.69921875" style="663" customWidth="1"/>
    <col min="8" max="8" width="20.69921875" customWidth="1"/>
    <col min="9" max="9" width="17.3984375" customWidth="1"/>
    <col min="10" max="10" width="10.8984375" customWidth="1"/>
    <col min="11" max="11" width="11" customWidth="1"/>
    <col min="16" max="16" width="28.19921875" customWidth="1"/>
    <col min="17" max="17" width="23.19921875" customWidth="1"/>
    <col min="18" max="18" width="26.09765625" customWidth="1"/>
    <col min="19" max="19" width="28.5" customWidth="1"/>
    <col min="20" max="20" width="34.09765625" style="663" customWidth="1"/>
  </cols>
  <sheetData>
    <row r="1" spans="1:20">
      <c r="A1" s="669" t="s">
        <v>98</v>
      </c>
      <c r="B1" s="1208" t="str">
        <f>PA_NAME</f>
        <v>San Diego Gas &amp; Electric Co</v>
      </c>
      <c r="F1"/>
      <c r="G1"/>
      <c r="T1"/>
    </row>
    <row r="2" spans="1:20">
      <c r="A2" s="669" t="s">
        <v>99</v>
      </c>
      <c r="B2" s="1209" t="s">
        <v>296</v>
      </c>
      <c r="F2"/>
      <c r="G2"/>
      <c r="T2"/>
    </row>
    <row r="3" spans="1:20">
      <c r="A3" s="1210" t="s">
        <v>1592</v>
      </c>
      <c r="B3" s="1211"/>
      <c r="F3"/>
      <c r="G3"/>
      <c r="T3"/>
    </row>
    <row r="4" spans="1:20">
      <c r="C4" s="1317" t="s">
        <v>1593</v>
      </c>
      <c r="D4" s="1317"/>
      <c r="E4" s="1317"/>
      <c r="F4" s="1317"/>
      <c r="G4" s="1317"/>
      <c r="H4" s="1317"/>
      <c r="I4" s="1317"/>
      <c r="J4" s="1317"/>
      <c r="K4" s="1317"/>
      <c r="L4" s="1317"/>
      <c r="M4" s="1317"/>
      <c r="N4" s="1317"/>
      <c r="O4" s="1317"/>
      <c r="P4" s="1317"/>
      <c r="Q4" s="1317"/>
      <c r="R4" s="1317"/>
      <c r="S4" s="1317"/>
      <c r="T4"/>
    </row>
    <row r="5" spans="1:20" ht="41.4">
      <c r="A5" s="1058" t="s">
        <v>1594</v>
      </c>
      <c r="B5" s="1058" t="s">
        <v>728</v>
      </c>
      <c r="C5" s="1059" t="s">
        <v>475</v>
      </c>
      <c r="D5" s="1059" t="s">
        <v>734</v>
      </c>
      <c r="E5" s="1059" t="s">
        <v>1428</v>
      </c>
      <c r="F5" s="1059" t="s">
        <v>1429</v>
      </c>
      <c r="G5" s="1060" t="s">
        <v>1430</v>
      </c>
      <c r="H5" s="1060" t="s">
        <v>1595</v>
      </c>
      <c r="I5" s="1060" t="s">
        <v>1596</v>
      </c>
      <c r="J5" s="1060" t="s">
        <v>1432</v>
      </c>
      <c r="K5" s="1060" t="s">
        <v>1433</v>
      </c>
      <c r="L5" s="1061" t="s">
        <v>751</v>
      </c>
      <c r="M5" s="1062" t="s">
        <v>752</v>
      </c>
      <c r="N5" s="1062" t="s">
        <v>753</v>
      </c>
      <c r="O5" s="1062" t="s">
        <v>754</v>
      </c>
      <c r="P5" s="1059" t="s">
        <v>755</v>
      </c>
      <c r="Q5" s="1059" t="s">
        <v>756</v>
      </c>
      <c r="R5" s="1059" t="s">
        <v>1434</v>
      </c>
      <c r="S5" s="1059" t="s">
        <v>1435</v>
      </c>
      <c r="T5" s="1060" t="s">
        <v>1436</v>
      </c>
    </row>
    <row r="6" spans="1:20" ht="31.2">
      <c r="A6" s="665" t="s">
        <v>1597</v>
      </c>
      <c r="B6" s="665" t="str">
        <f>$B$1</f>
        <v>San Diego Gas &amp; Electric Co</v>
      </c>
      <c r="C6" s="665" t="s">
        <v>23</v>
      </c>
      <c r="D6" s="665" t="s">
        <v>736</v>
      </c>
      <c r="E6" s="665"/>
      <c r="F6" s="1063" t="s">
        <v>1598</v>
      </c>
      <c r="G6" s="665" t="s">
        <v>1599</v>
      </c>
      <c r="H6" s="675"/>
      <c r="I6" s="675"/>
      <c r="J6" s="675"/>
      <c r="K6" s="675"/>
      <c r="L6" s="675"/>
      <c r="M6" s="675"/>
      <c r="N6" s="675"/>
      <c r="O6" s="675"/>
      <c r="P6" s="675"/>
      <c r="Q6" s="675"/>
      <c r="R6" s="675"/>
      <c r="S6" s="1064"/>
      <c r="T6" s="665" t="s">
        <v>1600</v>
      </c>
    </row>
    <row r="7" spans="1:20" s="663" customFormat="1" ht="31.2">
      <c r="A7" s="665" t="s">
        <v>1601</v>
      </c>
      <c r="B7" s="665" t="str">
        <f t="shared" ref="B7:B55" si="0">$B$1</f>
        <v>San Diego Gas &amp; Electric Co</v>
      </c>
      <c r="C7" s="665" t="s">
        <v>23</v>
      </c>
      <c r="D7" s="665" t="s">
        <v>736</v>
      </c>
      <c r="E7" s="665"/>
      <c r="F7" s="1063" t="s">
        <v>1602</v>
      </c>
      <c r="G7" s="665" t="s">
        <v>1599</v>
      </c>
      <c r="H7" s="1064"/>
      <c r="I7" s="1064"/>
      <c r="J7" s="1064"/>
      <c r="K7" s="1064"/>
      <c r="L7" s="1064"/>
      <c r="M7" s="1064"/>
      <c r="N7" s="1064"/>
      <c r="O7" s="1064"/>
      <c r="P7" s="1064"/>
      <c r="Q7" s="1064"/>
      <c r="R7" s="1064"/>
      <c r="S7" s="1064"/>
      <c r="T7" s="665" t="s">
        <v>1600</v>
      </c>
    </row>
    <row r="8" spans="1:20">
      <c r="A8" s="665" t="s">
        <v>1603</v>
      </c>
      <c r="B8" s="665" t="str">
        <f t="shared" si="0"/>
        <v>San Diego Gas &amp; Electric Co</v>
      </c>
      <c r="C8" s="665" t="s">
        <v>23</v>
      </c>
      <c r="D8" s="665" t="s">
        <v>736</v>
      </c>
      <c r="E8" s="665"/>
      <c r="F8" s="1063" t="s">
        <v>1604</v>
      </c>
      <c r="G8" s="665" t="s">
        <v>892</v>
      </c>
      <c r="H8" s="1064"/>
      <c r="I8" s="1064" t="s">
        <v>1605</v>
      </c>
      <c r="J8" s="1064"/>
      <c r="K8" s="1064"/>
      <c r="L8" s="1064"/>
      <c r="M8" s="1064"/>
      <c r="N8" s="1064"/>
      <c r="O8" s="1064"/>
      <c r="P8" s="1064" t="s">
        <v>1606</v>
      </c>
      <c r="Q8" s="1064"/>
      <c r="R8" s="1052"/>
      <c r="S8" s="1052"/>
      <c r="T8" s="665" t="s">
        <v>1607</v>
      </c>
    </row>
    <row r="9" spans="1:20">
      <c r="A9" s="665" t="s">
        <v>1608</v>
      </c>
      <c r="B9" s="665" t="str">
        <f t="shared" si="0"/>
        <v>San Diego Gas &amp; Electric Co</v>
      </c>
      <c r="C9" s="665" t="s">
        <v>23</v>
      </c>
      <c r="D9" s="665" t="s">
        <v>736</v>
      </c>
      <c r="E9" s="665"/>
      <c r="F9" s="1063" t="s">
        <v>1609</v>
      </c>
      <c r="G9" s="665" t="s">
        <v>892</v>
      </c>
      <c r="H9" s="1064"/>
      <c r="I9" s="1064" t="s">
        <v>1605</v>
      </c>
      <c r="J9" s="1064"/>
      <c r="K9" s="1064"/>
      <c r="L9" s="1064"/>
      <c r="M9" s="1064"/>
      <c r="N9" s="1064"/>
      <c r="O9" s="1064"/>
      <c r="P9" s="1064" t="s">
        <v>1606</v>
      </c>
      <c r="Q9" s="1064"/>
      <c r="R9" s="1052"/>
      <c r="S9" s="1052"/>
      <c r="T9" s="665" t="s">
        <v>1607</v>
      </c>
    </row>
    <row r="10" spans="1:20">
      <c r="A10" s="665" t="s">
        <v>1610</v>
      </c>
      <c r="B10" s="665" t="str">
        <f t="shared" si="0"/>
        <v>San Diego Gas &amp; Electric Co</v>
      </c>
      <c r="C10" s="665" t="s">
        <v>23</v>
      </c>
      <c r="D10" s="665" t="s">
        <v>736</v>
      </c>
      <c r="E10" s="665"/>
      <c r="F10" s="1063" t="s">
        <v>1611</v>
      </c>
      <c r="G10" s="665" t="s">
        <v>892</v>
      </c>
      <c r="H10" s="1064"/>
      <c r="I10" s="1064" t="s">
        <v>1605</v>
      </c>
      <c r="J10" s="1064"/>
      <c r="K10" s="1064"/>
      <c r="L10" s="1064"/>
      <c r="M10" s="1064"/>
      <c r="N10" s="1064"/>
      <c r="O10" s="1064"/>
      <c r="P10" s="1064" t="s">
        <v>1606</v>
      </c>
      <c r="Q10" s="1064"/>
      <c r="R10" s="1052"/>
      <c r="S10" s="1052"/>
      <c r="T10" s="665" t="s">
        <v>1607</v>
      </c>
    </row>
    <row r="11" spans="1:20" ht="31.2">
      <c r="A11" s="665" t="s">
        <v>1612</v>
      </c>
      <c r="B11" s="665" t="str">
        <f t="shared" si="0"/>
        <v>San Diego Gas &amp; Electric Co</v>
      </c>
      <c r="C11" s="665" t="s">
        <v>23</v>
      </c>
      <c r="D11" s="665" t="s">
        <v>736</v>
      </c>
      <c r="E11" s="665"/>
      <c r="F11" s="1065" t="s">
        <v>1613</v>
      </c>
      <c r="G11" s="665" t="s">
        <v>892</v>
      </c>
      <c r="H11" s="1064"/>
      <c r="I11" s="1064" t="s">
        <v>1605</v>
      </c>
      <c r="J11" s="1064"/>
      <c r="K11" s="1064"/>
      <c r="L11" s="1064"/>
      <c r="M11" s="1064"/>
      <c r="N11" s="1064"/>
      <c r="O11" s="1064"/>
      <c r="P11" s="1064" t="s">
        <v>1606</v>
      </c>
      <c r="Q11" s="1064"/>
      <c r="R11" s="1052"/>
      <c r="S11" s="1052"/>
      <c r="T11" s="665" t="s">
        <v>1607</v>
      </c>
    </row>
    <row r="12" spans="1:20" s="409" customFormat="1">
      <c r="A12" s="665" t="s">
        <v>1614</v>
      </c>
      <c r="B12" s="665" t="str">
        <f t="shared" si="0"/>
        <v>San Diego Gas &amp; Electric Co</v>
      </c>
      <c r="C12" s="665" t="s">
        <v>23</v>
      </c>
      <c r="D12" s="665" t="s">
        <v>736</v>
      </c>
      <c r="E12" s="665"/>
      <c r="F12" s="1065" t="s">
        <v>1615</v>
      </c>
      <c r="G12" s="665" t="s">
        <v>892</v>
      </c>
      <c r="H12" s="1064"/>
      <c r="I12" s="1064" t="s">
        <v>1605</v>
      </c>
      <c r="J12" s="1064"/>
      <c r="K12" s="1064"/>
      <c r="L12" s="1066"/>
      <c r="M12" s="1066"/>
      <c r="N12" s="1066"/>
      <c r="O12" s="1064"/>
      <c r="P12" s="1064" t="s">
        <v>1606</v>
      </c>
      <c r="Q12" s="1066"/>
      <c r="R12" s="1052"/>
      <c r="S12" s="1052"/>
      <c r="T12" s="665" t="s">
        <v>1607</v>
      </c>
    </row>
    <row r="13" spans="1:20" ht="31.2">
      <c r="A13" s="665">
        <v>301</v>
      </c>
      <c r="B13" s="665" t="str">
        <f t="shared" si="0"/>
        <v>San Diego Gas &amp; Electric Co</v>
      </c>
      <c r="C13" s="665" t="s">
        <v>1297</v>
      </c>
      <c r="D13" s="665" t="s">
        <v>736</v>
      </c>
      <c r="E13" s="665" t="s">
        <v>1294</v>
      </c>
      <c r="F13" s="673" t="s">
        <v>1296</v>
      </c>
      <c r="G13" s="665" t="s">
        <v>1246</v>
      </c>
      <c r="H13" s="1064"/>
      <c r="I13" s="1064"/>
      <c r="J13" s="1064"/>
      <c r="K13" s="1064"/>
      <c r="L13" s="1064"/>
      <c r="M13" s="1064"/>
      <c r="N13" s="1064"/>
      <c r="O13" s="1064"/>
      <c r="P13" s="1052"/>
      <c r="Q13" s="1052"/>
      <c r="R13" s="1052"/>
      <c r="S13" s="1052"/>
      <c r="T13" s="665" t="s">
        <v>1616</v>
      </c>
    </row>
    <row r="14" spans="1:20">
      <c r="A14" s="665">
        <v>302</v>
      </c>
      <c r="B14" s="665" t="str">
        <f t="shared" si="0"/>
        <v>San Diego Gas &amp; Electric Co</v>
      </c>
      <c r="C14" s="665" t="s">
        <v>1297</v>
      </c>
      <c r="D14" s="665" t="s">
        <v>736</v>
      </c>
      <c r="E14" s="665" t="s">
        <v>1300</v>
      </c>
      <c r="F14" s="673" t="s">
        <v>1302</v>
      </c>
      <c r="G14" s="665" t="s">
        <v>1246</v>
      </c>
      <c r="H14" s="1064"/>
      <c r="I14" s="1064"/>
      <c r="J14" s="1064"/>
      <c r="K14" s="1064"/>
      <c r="L14" s="1064"/>
      <c r="M14" s="1064"/>
      <c r="N14" s="1064"/>
      <c r="O14" s="1064"/>
      <c r="P14" s="1052"/>
      <c r="Q14" s="1052"/>
      <c r="R14" s="1052"/>
      <c r="S14" s="1052"/>
      <c r="T14" s="665" t="s">
        <v>1616</v>
      </c>
    </row>
    <row r="15" spans="1:20">
      <c r="A15" s="665">
        <v>303</v>
      </c>
      <c r="B15" s="665" t="str">
        <f t="shared" si="0"/>
        <v>San Diego Gas &amp; Electric Co</v>
      </c>
      <c r="C15" s="665" t="s">
        <v>1297</v>
      </c>
      <c r="D15" s="665" t="s">
        <v>736</v>
      </c>
      <c r="E15" s="665" t="s">
        <v>1300</v>
      </c>
      <c r="F15" s="673" t="s">
        <v>1309</v>
      </c>
      <c r="G15" s="665" t="s">
        <v>1308</v>
      </c>
      <c r="H15" s="1064"/>
      <c r="I15" s="1064"/>
      <c r="J15" s="1064"/>
      <c r="K15" s="1064"/>
      <c r="L15" s="1064"/>
      <c r="M15" s="1064"/>
      <c r="N15" s="1064"/>
      <c r="O15" s="1064"/>
      <c r="P15" s="1052"/>
      <c r="Q15" s="1052"/>
      <c r="R15" s="1052"/>
      <c r="S15" s="1052"/>
      <c r="T15" s="665" t="s">
        <v>1616</v>
      </c>
    </row>
    <row r="16" spans="1:20" ht="31.2">
      <c r="A16" s="665">
        <v>304</v>
      </c>
      <c r="B16" s="665" t="str">
        <f t="shared" si="0"/>
        <v>San Diego Gas &amp; Electric Co</v>
      </c>
      <c r="C16" s="665" t="s">
        <v>1297</v>
      </c>
      <c r="D16" s="665" t="s">
        <v>736</v>
      </c>
      <c r="E16" s="665" t="s">
        <v>1312</v>
      </c>
      <c r="F16" s="673" t="s">
        <v>1314</v>
      </c>
      <c r="G16" s="665" t="s">
        <v>1308</v>
      </c>
      <c r="H16" s="1064"/>
      <c r="I16" s="1064"/>
      <c r="J16" s="1064"/>
      <c r="K16" s="1064"/>
      <c r="L16" s="1064"/>
      <c r="M16" s="1064"/>
      <c r="N16" s="1064"/>
      <c r="O16" s="1064"/>
      <c r="P16" s="1052"/>
      <c r="Q16" s="1052"/>
      <c r="R16" s="1052"/>
      <c r="S16" s="1052"/>
      <c r="T16" s="665" t="s">
        <v>1616</v>
      </c>
    </row>
    <row r="17" spans="1:20" ht="31.2">
      <c r="A17" s="665">
        <v>305</v>
      </c>
      <c r="B17" s="665" t="str">
        <f t="shared" si="0"/>
        <v>San Diego Gas &amp; Electric Co</v>
      </c>
      <c r="C17" s="665" t="s">
        <v>1297</v>
      </c>
      <c r="D17" s="665" t="s">
        <v>736</v>
      </c>
      <c r="E17" s="665" t="s">
        <v>1312</v>
      </c>
      <c r="F17" s="673" t="s">
        <v>1617</v>
      </c>
      <c r="G17" s="665" t="s">
        <v>1308</v>
      </c>
      <c r="H17" s="1064"/>
      <c r="I17" s="1064"/>
      <c r="J17" s="1064"/>
      <c r="K17" s="1064"/>
      <c r="L17" s="1064"/>
      <c r="M17" s="1064"/>
      <c r="N17" s="1064"/>
      <c r="O17" s="1064"/>
      <c r="P17" s="1052"/>
      <c r="Q17" s="1052"/>
      <c r="R17" s="1052"/>
      <c r="S17" s="1052"/>
      <c r="T17" s="665" t="s">
        <v>1616</v>
      </c>
    </row>
    <row r="18" spans="1:20" ht="31.2">
      <c r="A18" s="665">
        <v>306</v>
      </c>
      <c r="B18" s="665" t="str">
        <f t="shared" si="0"/>
        <v>San Diego Gas &amp; Electric Co</v>
      </c>
      <c r="C18" s="665" t="s">
        <v>1297</v>
      </c>
      <c r="D18" s="665" t="s">
        <v>736</v>
      </c>
      <c r="E18" s="665" t="s">
        <v>1318</v>
      </c>
      <c r="F18" s="673" t="s">
        <v>1319</v>
      </c>
      <c r="G18" s="665" t="s">
        <v>1246</v>
      </c>
      <c r="H18" s="1064"/>
      <c r="I18" s="1064"/>
      <c r="J18" s="1064"/>
      <c r="K18" s="1064"/>
      <c r="L18" s="1064"/>
      <c r="M18" s="1064"/>
      <c r="N18" s="1064"/>
      <c r="O18" s="1064"/>
      <c r="P18" s="1052"/>
      <c r="Q18" s="1052"/>
      <c r="R18" s="1052"/>
      <c r="S18" s="1052"/>
      <c r="T18" s="665" t="s">
        <v>1616</v>
      </c>
    </row>
    <row r="19" spans="1:20" ht="31.2">
      <c r="A19" s="665" t="s">
        <v>1618</v>
      </c>
      <c r="B19" s="665" t="str">
        <f t="shared" si="0"/>
        <v>San Diego Gas &amp; Electric Co</v>
      </c>
      <c r="C19" s="665" t="s">
        <v>23</v>
      </c>
      <c r="D19" s="665" t="s">
        <v>736</v>
      </c>
      <c r="E19" s="665"/>
      <c r="F19" s="1063" t="s">
        <v>1619</v>
      </c>
      <c r="G19" s="665" t="s">
        <v>1246</v>
      </c>
      <c r="H19" s="1064"/>
      <c r="I19" s="1064"/>
      <c r="J19" s="1064"/>
      <c r="K19" s="1064"/>
      <c r="L19" s="1064"/>
      <c r="M19" s="1064"/>
      <c r="N19" s="1064"/>
      <c r="O19" s="1064"/>
      <c r="P19" s="1064"/>
      <c r="Q19" s="1064"/>
      <c r="R19" s="1064"/>
      <c r="S19" s="1064"/>
      <c r="T19" s="665" t="s">
        <v>1616</v>
      </c>
    </row>
    <row r="20" spans="1:20" ht="31.2">
      <c r="A20" s="665" t="s">
        <v>1620</v>
      </c>
      <c r="B20" s="665" t="str">
        <f t="shared" si="0"/>
        <v>San Diego Gas &amp; Electric Co</v>
      </c>
      <c r="C20" s="665" t="s">
        <v>23</v>
      </c>
      <c r="D20" s="665" t="s">
        <v>736</v>
      </c>
      <c r="E20" s="665"/>
      <c r="F20" s="673" t="s">
        <v>1621</v>
      </c>
      <c r="G20" s="665" t="s">
        <v>892</v>
      </c>
      <c r="H20" s="1066"/>
      <c r="I20" s="1064" t="s">
        <v>1622</v>
      </c>
      <c r="J20" s="1064"/>
      <c r="K20" s="1064"/>
      <c r="L20" s="1064"/>
      <c r="M20" s="1064"/>
      <c r="N20" s="1064"/>
      <c r="O20" s="1064"/>
      <c r="P20" s="1064" t="s">
        <v>1606</v>
      </c>
      <c r="Q20" s="1064"/>
      <c r="R20" s="1052"/>
      <c r="S20" s="1052"/>
      <c r="T20" s="665" t="s">
        <v>755</v>
      </c>
    </row>
    <row r="21" spans="1:20" ht="31.2">
      <c r="A21" s="665" t="s">
        <v>1623</v>
      </c>
      <c r="B21" s="665" t="str">
        <f t="shared" si="0"/>
        <v>San Diego Gas &amp; Electric Co</v>
      </c>
      <c r="C21" s="665" t="s">
        <v>23</v>
      </c>
      <c r="D21" s="665" t="s">
        <v>736</v>
      </c>
      <c r="E21" s="665"/>
      <c r="F21" s="673" t="s">
        <v>1624</v>
      </c>
      <c r="G21" s="665" t="s">
        <v>892</v>
      </c>
      <c r="H21" s="1064"/>
      <c r="I21" s="1064" t="s">
        <v>1622</v>
      </c>
      <c r="J21" s="1064"/>
      <c r="K21" s="1064"/>
      <c r="L21" s="1064"/>
      <c r="M21" s="1064"/>
      <c r="N21" s="1064"/>
      <c r="O21" s="1064"/>
      <c r="P21" s="1064" t="s">
        <v>1606</v>
      </c>
      <c r="Q21" s="1064"/>
      <c r="R21" s="1052"/>
      <c r="S21" s="1052"/>
      <c r="T21" s="665" t="s">
        <v>755</v>
      </c>
    </row>
    <row r="22" spans="1:20" ht="31.2">
      <c r="A22" s="665" t="s">
        <v>1625</v>
      </c>
      <c r="B22" s="665" t="str">
        <f t="shared" si="0"/>
        <v>San Diego Gas &amp; Electric Co</v>
      </c>
      <c r="C22" s="665" t="s">
        <v>23</v>
      </c>
      <c r="D22" s="665" t="s">
        <v>736</v>
      </c>
      <c r="E22" s="665"/>
      <c r="F22" s="673" t="s">
        <v>1626</v>
      </c>
      <c r="G22" s="665" t="s">
        <v>892</v>
      </c>
      <c r="H22" s="1066"/>
      <c r="I22" s="1064" t="s">
        <v>1622</v>
      </c>
      <c r="J22" s="1064"/>
      <c r="K22" s="1064"/>
      <c r="L22" s="1064"/>
      <c r="M22" s="1064"/>
      <c r="N22" s="1064"/>
      <c r="O22" s="1064"/>
      <c r="P22" s="1064" t="s">
        <v>1606</v>
      </c>
      <c r="Q22" s="1064"/>
      <c r="R22" s="1052"/>
      <c r="S22" s="1052"/>
      <c r="T22" s="665" t="s">
        <v>755</v>
      </c>
    </row>
    <row r="23" spans="1:20" ht="31.2">
      <c r="A23" s="665" t="s">
        <v>1627</v>
      </c>
      <c r="B23" s="665" t="str">
        <f t="shared" si="0"/>
        <v>San Diego Gas &amp; Electric Co</v>
      </c>
      <c r="C23" s="665" t="s">
        <v>23</v>
      </c>
      <c r="D23" s="665" t="s">
        <v>736</v>
      </c>
      <c r="E23" s="665"/>
      <c r="F23" s="673" t="s">
        <v>1628</v>
      </c>
      <c r="G23" s="665" t="s">
        <v>892</v>
      </c>
      <c r="H23" s="1066"/>
      <c r="I23" s="1064" t="s">
        <v>1622</v>
      </c>
      <c r="J23" s="1064"/>
      <c r="K23" s="1064"/>
      <c r="L23" s="1064"/>
      <c r="M23" s="1064"/>
      <c r="N23" s="1064"/>
      <c r="O23" s="1064"/>
      <c r="P23" s="1064" t="s">
        <v>1606</v>
      </c>
      <c r="Q23" s="1064"/>
      <c r="R23" s="1052"/>
      <c r="S23" s="1052"/>
      <c r="T23" s="665" t="s">
        <v>755</v>
      </c>
    </row>
    <row r="24" spans="1:20" ht="46.8">
      <c r="A24" s="665" t="s">
        <v>1629</v>
      </c>
      <c r="B24" s="665" t="str">
        <f t="shared" si="0"/>
        <v>San Diego Gas &amp; Electric Co</v>
      </c>
      <c r="C24" s="665" t="s">
        <v>23</v>
      </c>
      <c r="D24" s="665" t="s">
        <v>736</v>
      </c>
      <c r="E24" s="665"/>
      <c r="F24" s="673" t="s">
        <v>1630</v>
      </c>
      <c r="G24" s="665" t="s">
        <v>892</v>
      </c>
      <c r="H24" s="1064"/>
      <c r="I24" s="1064" t="s">
        <v>1622</v>
      </c>
      <c r="J24" s="1064"/>
      <c r="K24" s="1064"/>
      <c r="L24" s="1064"/>
      <c r="M24" s="1064"/>
      <c r="N24" s="1064"/>
      <c r="O24" s="1064"/>
      <c r="P24" s="1064" t="s">
        <v>1606</v>
      </c>
      <c r="Q24" s="1064"/>
      <c r="R24" s="1052"/>
      <c r="S24" s="1052"/>
      <c r="T24" s="665" t="s">
        <v>755</v>
      </c>
    </row>
    <row r="25" spans="1:20" ht="46.8">
      <c r="A25" s="665" t="s">
        <v>1631</v>
      </c>
      <c r="B25" s="665" t="str">
        <f t="shared" si="0"/>
        <v>San Diego Gas &amp; Electric Co</v>
      </c>
      <c r="C25" s="665" t="s">
        <v>23</v>
      </c>
      <c r="D25" s="665" t="s">
        <v>736</v>
      </c>
      <c r="E25" s="665"/>
      <c r="F25" s="673" t="s">
        <v>1632</v>
      </c>
      <c r="G25" s="665" t="s">
        <v>892</v>
      </c>
      <c r="H25" s="1066"/>
      <c r="I25" s="1064" t="s">
        <v>1622</v>
      </c>
      <c r="J25" s="1064"/>
      <c r="K25" s="1064"/>
      <c r="L25" s="1064"/>
      <c r="M25" s="1064"/>
      <c r="N25" s="1064"/>
      <c r="O25" s="1064"/>
      <c r="P25" s="1064" t="s">
        <v>1606</v>
      </c>
      <c r="Q25" s="1064"/>
      <c r="R25" s="1052"/>
      <c r="S25" s="1052"/>
      <c r="T25" s="665" t="s">
        <v>755</v>
      </c>
    </row>
    <row r="26" spans="1:20" ht="31.2">
      <c r="A26" s="665" t="s">
        <v>1633</v>
      </c>
      <c r="B26" s="665" t="str">
        <f t="shared" si="0"/>
        <v>San Diego Gas &amp; Electric Co</v>
      </c>
      <c r="C26" s="665" t="s">
        <v>23</v>
      </c>
      <c r="D26" s="665" t="s">
        <v>736</v>
      </c>
      <c r="E26" s="665"/>
      <c r="F26" s="673" t="s">
        <v>1634</v>
      </c>
      <c r="G26" s="665" t="s">
        <v>892</v>
      </c>
      <c r="H26" s="1066"/>
      <c r="I26" s="1064" t="s">
        <v>1622</v>
      </c>
      <c r="J26" s="1064"/>
      <c r="K26" s="1064"/>
      <c r="L26" s="1064"/>
      <c r="M26" s="1064"/>
      <c r="N26" s="1064"/>
      <c r="O26" s="1064"/>
      <c r="P26" s="1064" t="s">
        <v>1606</v>
      </c>
      <c r="Q26" s="1064"/>
      <c r="R26" s="1052"/>
      <c r="S26" s="1052"/>
      <c r="T26" s="665" t="s">
        <v>755</v>
      </c>
    </row>
    <row r="27" spans="1:20" ht="31.2">
      <c r="A27" s="665" t="s">
        <v>1635</v>
      </c>
      <c r="B27" s="665" t="str">
        <f t="shared" si="0"/>
        <v>San Diego Gas &amp; Electric Co</v>
      </c>
      <c r="C27" s="665" t="s">
        <v>23</v>
      </c>
      <c r="D27" s="665" t="s">
        <v>736</v>
      </c>
      <c r="E27" s="665"/>
      <c r="F27" s="673" t="s">
        <v>1636</v>
      </c>
      <c r="G27" s="665" t="s">
        <v>892</v>
      </c>
      <c r="H27" s="1066"/>
      <c r="I27" s="1064" t="s">
        <v>1622</v>
      </c>
      <c r="J27" s="1064"/>
      <c r="K27" s="1064"/>
      <c r="L27" s="1064"/>
      <c r="M27" s="1064"/>
      <c r="N27" s="1064"/>
      <c r="O27" s="1064"/>
      <c r="P27" s="1064" t="s">
        <v>1606</v>
      </c>
      <c r="Q27" s="1064"/>
      <c r="R27" s="1052"/>
      <c r="S27" s="1052"/>
      <c r="T27" s="665" t="s">
        <v>755</v>
      </c>
    </row>
    <row r="28" spans="1:20" ht="31.2">
      <c r="A28" s="665" t="s">
        <v>1637</v>
      </c>
      <c r="B28" s="665" t="str">
        <f t="shared" si="0"/>
        <v>San Diego Gas &amp; Electric Co</v>
      </c>
      <c r="C28" s="665" t="s">
        <v>23</v>
      </c>
      <c r="D28" s="665" t="s">
        <v>736</v>
      </c>
      <c r="E28" s="665"/>
      <c r="F28" s="673" t="s">
        <v>1638</v>
      </c>
      <c r="G28" s="665" t="s">
        <v>1246</v>
      </c>
      <c r="H28" s="1064"/>
      <c r="I28" s="1064"/>
      <c r="J28" s="1064"/>
      <c r="K28" s="1064"/>
      <c r="L28" s="1064"/>
      <c r="M28" s="1064"/>
      <c r="N28" s="1064"/>
      <c r="O28" s="1064"/>
      <c r="P28" s="1064"/>
      <c r="Q28" s="1064"/>
      <c r="R28" s="1052"/>
      <c r="S28" s="1052"/>
      <c r="T28" s="665" t="s">
        <v>1639</v>
      </c>
    </row>
    <row r="29" spans="1:20">
      <c r="A29" s="665" t="s">
        <v>1640</v>
      </c>
      <c r="B29" s="665" t="str">
        <f t="shared" si="0"/>
        <v>San Diego Gas &amp; Electric Co</v>
      </c>
      <c r="C29" s="665" t="s">
        <v>23</v>
      </c>
      <c r="D29" s="665" t="s">
        <v>736</v>
      </c>
      <c r="E29" s="665"/>
      <c r="F29" s="673" t="s">
        <v>1641</v>
      </c>
      <c r="G29" s="665" t="s">
        <v>1642</v>
      </c>
      <c r="H29" s="1066"/>
      <c r="I29" s="1064"/>
      <c r="J29" s="1064"/>
      <c r="K29" s="1064"/>
      <c r="L29" s="1064"/>
      <c r="M29" s="1064"/>
      <c r="N29" s="1064"/>
      <c r="O29" s="1064"/>
      <c r="P29" s="1064"/>
      <c r="Q29" s="1064"/>
      <c r="R29" s="1064"/>
      <c r="S29" s="1064"/>
      <c r="T29" s="665" t="s">
        <v>1643</v>
      </c>
    </row>
    <row r="30" spans="1:20">
      <c r="A30" s="665" t="s">
        <v>1644</v>
      </c>
      <c r="B30" s="665" t="str">
        <f t="shared" si="0"/>
        <v>San Diego Gas &amp; Electric Co</v>
      </c>
      <c r="C30" s="665" t="s">
        <v>23</v>
      </c>
      <c r="D30" s="665" t="s">
        <v>736</v>
      </c>
      <c r="E30" s="665"/>
      <c r="F30" s="673" t="s">
        <v>1645</v>
      </c>
      <c r="G30" s="665" t="s">
        <v>892</v>
      </c>
      <c r="H30" s="1064"/>
      <c r="I30" s="1064"/>
      <c r="J30" s="1064"/>
      <c r="K30" s="1064"/>
      <c r="L30" s="1064"/>
      <c r="M30" s="1064"/>
      <c r="N30" s="1064"/>
      <c r="O30" s="1064"/>
      <c r="P30" s="1064"/>
      <c r="Q30" s="1064"/>
      <c r="R30" s="1052"/>
      <c r="S30" s="1052"/>
      <c r="T30" s="665" t="s">
        <v>1616</v>
      </c>
    </row>
    <row r="31" spans="1:20">
      <c r="A31" s="665" t="s">
        <v>1646</v>
      </c>
      <c r="B31" s="665" t="str">
        <f t="shared" si="0"/>
        <v>San Diego Gas &amp; Electric Co</v>
      </c>
      <c r="C31" s="665" t="s">
        <v>23</v>
      </c>
      <c r="D31" s="665" t="s">
        <v>919</v>
      </c>
      <c r="E31" s="665"/>
      <c r="F31" s="673" t="s">
        <v>1647</v>
      </c>
      <c r="G31" s="665" t="s">
        <v>1246</v>
      </c>
      <c r="H31" s="1064"/>
      <c r="I31" s="1064"/>
      <c r="J31" s="1064"/>
      <c r="K31" s="1064"/>
      <c r="L31" s="1064"/>
      <c r="M31" s="1064"/>
      <c r="N31" s="1064"/>
      <c r="O31" s="1064"/>
      <c r="P31" s="1064"/>
      <c r="Q31" s="1064"/>
      <c r="R31" s="1052"/>
      <c r="S31" s="1052"/>
      <c r="T31" s="665" t="s">
        <v>1616</v>
      </c>
    </row>
    <row r="32" spans="1:20">
      <c r="A32" s="665" t="s">
        <v>1648</v>
      </c>
      <c r="B32" s="665" t="str">
        <f t="shared" si="0"/>
        <v>San Diego Gas &amp; Electric Co</v>
      </c>
      <c r="C32" s="665" t="s">
        <v>23</v>
      </c>
      <c r="D32" s="665" t="s">
        <v>919</v>
      </c>
      <c r="E32" s="665"/>
      <c r="F32" s="673" t="s">
        <v>1649</v>
      </c>
      <c r="G32" s="665" t="s">
        <v>1518</v>
      </c>
      <c r="H32" s="1064"/>
      <c r="I32" s="1064"/>
      <c r="J32" s="1064"/>
      <c r="K32" s="1064"/>
      <c r="L32" s="1064"/>
      <c r="M32" s="1064"/>
      <c r="N32" s="1064"/>
      <c r="O32" s="1064"/>
      <c r="P32" s="1064"/>
      <c r="Q32" s="1064"/>
      <c r="R32" s="1052"/>
      <c r="S32" s="1052"/>
      <c r="T32" s="666"/>
    </row>
    <row r="33" spans="1:20">
      <c r="A33" s="665">
        <v>314</v>
      </c>
      <c r="B33" s="665" t="str">
        <f t="shared" si="0"/>
        <v>San Diego Gas &amp; Electric Co</v>
      </c>
      <c r="C33" s="665" t="s">
        <v>1327</v>
      </c>
      <c r="D33" s="665" t="s">
        <v>736</v>
      </c>
      <c r="E33" s="665" t="s">
        <v>1368</v>
      </c>
      <c r="F33" s="673" t="s">
        <v>1372</v>
      </c>
      <c r="G33" s="665" t="s">
        <v>1369</v>
      </c>
      <c r="H33" s="1064"/>
      <c r="I33" s="1064"/>
      <c r="J33" s="1064"/>
      <c r="K33" s="1064"/>
      <c r="L33" s="1064"/>
      <c r="M33" s="1064"/>
      <c r="N33" s="1064"/>
      <c r="O33" s="1064"/>
      <c r="P33" s="1064"/>
      <c r="Q33" s="1064"/>
      <c r="R33" s="1052"/>
      <c r="S33" s="1052"/>
      <c r="T33" s="666"/>
    </row>
    <row r="34" spans="1:20">
      <c r="A34" s="665">
        <v>315</v>
      </c>
      <c r="B34" s="665" t="str">
        <f t="shared" si="0"/>
        <v>San Diego Gas &amp; Electric Co</v>
      </c>
      <c r="C34" s="665" t="s">
        <v>1327</v>
      </c>
      <c r="D34" s="665" t="s">
        <v>736</v>
      </c>
      <c r="E34" s="665" t="s">
        <v>1375</v>
      </c>
      <c r="F34" s="673" t="s">
        <v>1378</v>
      </c>
      <c r="G34" s="665" t="s">
        <v>1376</v>
      </c>
      <c r="H34" s="1064"/>
      <c r="I34" s="1064"/>
      <c r="J34" s="1064"/>
      <c r="K34" s="1064"/>
      <c r="L34" s="1064"/>
      <c r="M34" s="1064"/>
      <c r="N34" s="1064"/>
      <c r="O34" s="1064"/>
      <c r="P34" s="1064"/>
      <c r="Q34" s="1064"/>
      <c r="R34" s="1052"/>
      <c r="S34" s="1052"/>
      <c r="T34" s="665"/>
    </row>
    <row r="35" spans="1:20">
      <c r="A35" s="665">
        <v>316</v>
      </c>
      <c r="B35" s="665" t="str">
        <f t="shared" si="0"/>
        <v>San Diego Gas &amp; Electric Co</v>
      </c>
      <c r="C35" s="665" t="s">
        <v>1327</v>
      </c>
      <c r="D35" s="665" t="s">
        <v>736</v>
      </c>
      <c r="E35" s="665" t="s">
        <v>1380</v>
      </c>
      <c r="F35" s="673" t="s">
        <v>1381</v>
      </c>
      <c r="G35" s="665" t="s">
        <v>892</v>
      </c>
      <c r="H35" s="1064"/>
      <c r="I35" s="1064"/>
      <c r="J35" s="1064"/>
      <c r="K35" s="1064"/>
      <c r="L35" s="1064"/>
      <c r="M35" s="1064"/>
      <c r="N35" s="1064"/>
      <c r="O35" s="1064"/>
      <c r="P35" s="1064"/>
      <c r="Q35" s="1064"/>
      <c r="R35" s="1052"/>
      <c r="S35" s="1052"/>
      <c r="T35" s="666"/>
    </row>
    <row r="36" spans="1:20">
      <c r="A36" s="665">
        <v>317</v>
      </c>
      <c r="B36" s="665" t="str">
        <f t="shared" si="0"/>
        <v>San Diego Gas &amp; Electric Co</v>
      </c>
      <c r="C36" s="665" t="s">
        <v>1327</v>
      </c>
      <c r="D36" s="665" t="s">
        <v>736</v>
      </c>
      <c r="E36" s="665" t="s">
        <v>1383</v>
      </c>
      <c r="F36" s="673" t="s">
        <v>1385</v>
      </c>
      <c r="G36" s="665" t="s">
        <v>1246</v>
      </c>
      <c r="H36" s="1064"/>
      <c r="I36" s="1064"/>
      <c r="J36" s="1064"/>
      <c r="K36" s="1064"/>
      <c r="L36" s="1064"/>
      <c r="M36" s="1064"/>
      <c r="N36" s="1064"/>
      <c r="O36" s="1064"/>
      <c r="P36" s="1064"/>
      <c r="Q36" s="1064"/>
      <c r="R36" s="1052"/>
      <c r="S36" s="1052"/>
      <c r="T36" s="666"/>
    </row>
    <row r="37" spans="1:20" ht="31.2">
      <c r="A37" s="665">
        <v>318</v>
      </c>
      <c r="B37" s="665" t="str">
        <f t="shared" si="0"/>
        <v>San Diego Gas &amp; Electric Co</v>
      </c>
      <c r="C37" s="665" t="s">
        <v>1327</v>
      </c>
      <c r="D37" s="665" t="s">
        <v>736</v>
      </c>
      <c r="E37" s="665" t="s">
        <v>1388</v>
      </c>
      <c r="F37" s="674" t="s">
        <v>1650</v>
      </c>
      <c r="G37" s="665" t="s">
        <v>1389</v>
      </c>
      <c r="H37" s="1064"/>
      <c r="I37" s="1064"/>
      <c r="J37" s="1064"/>
      <c r="K37" s="1064"/>
      <c r="L37" s="1064"/>
      <c r="M37" s="1064"/>
      <c r="N37" s="1064"/>
      <c r="O37" s="1064"/>
      <c r="P37" s="1064"/>
      <c r="Q37" s="1064"/>
      <c r="R37" s="1052"/>
      <c r="S37" s="1052"/>
      <c r="T37" s="666"/>
    </row>
    <row r="38" spans="1:20" ht="31.2">
      <c r="A38" s="665">
        <v>319</v>
      </c>
      <c r="B38" s="665" t="str">
        <f t="shared" si="0"/>
        <v>San Diego Gas &amp; Electric Co</v>
      </c>
      <c r="C38" s="665" t="s">
        <v>1327</v>
      </c>
      <c r="D38" s="665" t="s">
        <v>736</v>
      </c>
      <c r="E38" s="665" t="s">
        <v>1394</v>
      </c>
      <c r="F38" s="674" t="s">
        <v>1650</v>
      </c>
      <c r="G38" s="665" t="s">
        <v>1395</v>
      </c>
      <c r="H38" s="1064"/>
      <c r="I38" s="1064"/>
      <c r="J38" s="1064"/>
      <c r="K38" s="1064"/>
      <c r="L38" s="1064"/>
      <c r="M38" s="1064"/>
      <c r="N38" s="1064"/>
      <c r="O38" s="1064"/>
      <c r="P38" s="1064"/>
      <c r="Q38" s="1064"/>
      <c r="R38" s="1052"/>
      <c r="S38" s="1052"/>
      <c r="T38" s="666"/>
    </row>
    <row r="39" spans="1:20" ht="31.2">
      <c r="A39" s="665">
        <v>320</v>
      </c>
      <c r="B39" s="665" t="str">
        <f t="shared" si="0"/>
        <v>San Diego Gas &amp; Electric Co</v>
      </c>
      <c r="C39" s="665" t="s">
        <v>1327</v>
      </c>
      <c r="D39" s="665" t="s">
        <v>736</v>
      </c>
      <c r="E39" s="665" t="s">
        <v>1396</v>
      </c>
      <c r="F39" s="674" t="s">
        <v>1650</v>
      </c>
      <c r="G39" s="665" t="s">
        <v>1397</v>
      </c>
      <c r="H39" s="1064"/>
      <c r="I39" s="1064"/>
      <c r="J39" s="1064"/>
      <c r="K39" s="1064"/>
      <c r="L39" s="1064"/>
      <c r="M39" s="1064"/>
      <c r="N39" s="1064"/>
      <c r="O39" s="1064"/>
      <c r="P39" s="1064"/>
      <c r="Q39" s="1064"/>
      <c r="R39" s="1052"/>
      <c r="S39" s="1052"/>
      <c r="T39" s="666"/>
    </row>
    <row r="40" spans="1:20">
      <c r="A40" s="665" t="s">
        <v>1651</v>
      </c>
      <c r="B40" s="665" t="str">
        <f t="shared" si="0"/>
        <v>San Diego Gas &amp; Electric Co</v>
      </c>
      <c r="C40" s="665" t="s">
        <v>23</v>
      </c>
      <c r="D40" s="665" t="s">
        <v>736</v>
      </c>
      <c r="E40" s="665"/>
      <c r="F40" s="673" t="s">
        <v>1652</v>
      </c>
      <c r="G40" s="665" t="s">
        <v>1246</v>
      </c>
      <c r="H40" s="1066"/>
      <c r="I40" s="1064"/>
      <c r="J40" s="1064"/>
      <c r="K40" s="1064"/>
      <c r="L40" s="1064"/>
      <c r="M40" s="1064"/>
      <c r="N40" s="1064"/>
      <c r="O40" s="1064"/>
      <c r="P40" s="1064"/>
      <c r="Q40" s="1064"/>
      <c r="R40" s="1064"/>
      <c r="S40" s="1064"/>
      <c r="T40" s="665" t="s">
        <v>1653</v>
      </c>
    </row>
    <row r="41" spans="1:20" ht="46.8">
      <c r="A41" s="665" t="s">
        <v>1654</v>
      </c>
      <c r="B41" s="665" t="str">
        <f t="shared" si="0"/>
        <v>San Diego Gas &amp; Electric Co</v>
      </c>
      <c r="C41" s="665" t="s">
        <v>23</v>
      </c>
      <c r="D41" s="665" t="s">
        <v>736</v>
      </c>
      <c r="E41" s="665"/>
      <c r="F41" s="673" t="s">
        <v>1655</v>
      </c>
      <c r="G41" s="665" t="s">
        <v>1246</v>
      </c>
      <c r="H41" s="1066"/>
      <c r="I41" s="1064"/>
      <c r="J41" s="1064"/>
      <c r="K41" s="1064"/>
      <c r="L41" s="1064"/>
      <c r="M41" s="1064"/>
      <c r="N41" s="1064"/>
      <c r="O41" s="1064"/>
      <c r="P41" s="1064"/>
      <c r="Q41" s="1064"/>
      <c r="R41" s="1064"/>
      <c r="S41" s="1064"/>
      <c r="T41" s="665" t="s">
        <v>1656</v>
      </c>
    </row>
    <row r="42" spans="1:20" ht="46.8">
      <c r="A42" s="665" t="s">
        <v>1657</v>
      </c>
      <c r="B42" s="665" t="str">
        <f t="shared" si="0"/>
        <v>San Diego Gas &amp; Electric Co</v>
      </c>
      <c r="C42" s="665" t="s">
        <v>23</v>
      </c>
      <c r="D42" s="665" t="s">
        <v>736</v>
      </c>
      <c r="E42" s="665"/>
      <c r="F42" s="673" t="s">
        <v>1658</v>
      </c>
      <c r="G42" s="665" t="s">
        <v>1659</v>
      </c>
      <c r="H42" s="1064"/>
      <c r="I42" s="1064"/>
      <c r="J42" s="1064"/>
      <c r="K42" s="1064"/>
      <c r="L42" s="1064"/>
      <c r="M42" s="1064"/>
      <c r="N42" s="1064"/>
      <c r="O42" s="1064"/>
      <c r="P42" s="1064"/>
      <c r="Q42" s="1064"/>
      <c r="R42" s="1064"/>
      <c r="S42" s="1064"/>
      <c r="T42" s="665" t="s">
        <v>1656</v>
      </c>
    </row>
    <row r="43" spans="1:20">
      <c r="A43" s="665" t="s">
        <v>1660</v>
      </c>
      <c r="B43" s="665" t="str">
        <f t="shared" si="0"/>
        <v>San Diego Gas &amp; Electric Co</v>
      </c>
      <c r="C43" s="665" t="s">
        <v>23</v>
      </c>
      <c r="D43" s="665" t="s">
        <v>736</v>
      </c>
      <c r="E43" s="665"/>
      <c r="F43" s="673" t="s">
        <v>1661</v>
      </c>
      <c r="G43" s="665" t="s">
        <v>892</v>
      </c>
      <c r="H43" s="1066"/>
      <c r="I43" s="1064"/>
      <c r="J43" s="1064"/>
      <c r="K43" s="1064"/>
      <c r="L43" s="1064"/>
      <c r="M43" s="1064"/>
      <c r="N43" s="1064"/>
      <c r="O43" s="1064"/>
      <c r="P43" s="1064"/>
      <c r="Q43" s="1064"/>
      <c r="R43" s="1064"/>
      <c r="S43" s="1064"/>
      <c r="T43" s="665" t="s">
        <v>1656</v>
      </c>
    </row>
    <row r="44" spans="1:20" ht="31.2">
      <c r="A44" s="665" t="s">
        <v>1662</v>
      </c>
      <c r="B44" s="665" t="str">
        <f t="shared" si="0"/>
        <v>San Diego Gas &amp; Electric Co</v>
      </c>
      <c r="C44" s="665" t="s">
        <v>23</v>
      </c>
      <c r="D44" s="665" t="s">
        <v>736</v>
      </c>
      <c r="E44" s="665"/>
      <c r="F44" s="673" t="s">
        <v>1663</v>
      </c>
      <c r="G44" s="665" t="s">
        <v>892</v>
      </c>
      <c r="H44" s="1066"/>
      <c r="I44" s="1064"/>
      <c r="J44" s="1064"/>
      <c r="K44" s="1064"/>
      <c r="L44" s="1064"/>
      <c r="M44" s="1064"/>
      <c r="N44" s="1064"/>
      <c r="O44" s="1064"/>
      <c r="P44" s="1064"/>
      <c r="Q44" s="1064"/>
      <c r="R44" s="1064"/>
      <c r="S44" s="1064"/>
      <c r="T44" s="665" t="s">
        <v>1656</v>
      </c>
    </row>
    <row r="45" spans="1:20" ht="31.2">
      <c r="A45" s="665" t="s">
        <v>1664</v>
      </c>
      <c r="B45" s="665" t="str">
        <f t="shared" si="0"/>
        <v>San Diego Gas &amp; Electric Co</v>
      </c>
      <c r="C45" s="665" t="s">
        <v>23</v>
      </c>
      <c r="D45" s="665" t="s">
        <v>736</v>
      </c>
      <c r="E45" s="665"/>
      <c r="F45" s="673" t="s">
        <v>1665</v>
      </c>
      <c r="G45" s="665" t="s">
        <v>892</v>
      </c>
      <c r="H45" s="1066"/>
      <c r="I45" s="1064"/>
      <c r="J45" s="1064"/>
      <c r="K45" s="1064"/>
      <c r="L45" s="1064"/>
      <c r="M45" s="1064"/>
      <c r="N45" s="1064"/>
      <c r="O45" s="1064"/>
      <c r="P45" s="1064"/>
      <c r="Q45" s="1064"/>
      <c r="R45" s="1064"/>
      <c r="S45" s="1064"/>
      <c r="T45" s="665" t="s">
        <v>1653</v>
      </c>
    </row>
    <row r="46" spans="1:20">
      <c r="A46" s="665" t="s">
        <v>1666</v>
      </c>
      <c r="B46" s="665" t="str">
        <f t="shared" si="0"/>
        <v>San Diego Gas &amp; Electric Co</v>
      </c>
      <c r="C46" s="665" t="s">
        <v>23</v>
      </c>
      <c r="D46" s="665" t="s">
        <v>919</v>
      </c>
      <c r="E46" s="665"/>
      <c r="F46" s="673" t="s">
        <v>1667</v>
      </c>
      <c r="G46" s="665" t="s">
        <v>1246</v>
      </c>
      <c r="H46" s="1064"/>
      <c r="I46" s="1064"/>
      <c r="J46" s="1064"/>
      <c r="K46" s="1064"/>
      <c r="L46" s="1064"/>
      <c r="M46" s="1064"/>
      <c r="N46" s="1064"/>
      <c r="O46" s="1064"/>
      <c r="P46" s="1064"/>
      <c r="Q46" s="1064"/>
      <c r="R46" s="1064"/>
      <c r="S46" s="1064"/>
      <c r="T46" s="665" t="s">
        <v>1656</v>
      </c>
    </row>
    <row r="47" spans="1:20" ht="31.2">
      <c r="A47" s="665" t="s">
        <v>1668</v>
      </c>
      <c r="B47" s="665" t="str">
        <f t="shared" si="0"/>
        <v>San Diego Gas &amp; Electric Co</v>
      </c>
      <c r="C47" s="665" t="s">
        <v>23</v>
      </c>
      <c r="D47" s="665" t="s">
        <v>736</v>
      </c>
      <c r="E47" s="665" t="s">
        <v>1669</v>
      </c>
      <c r="F47" s="1065" t="s">
        <v>1670</v>
      </c>
      <c r="G47" s="665" t="s">
        <v>1671</v>
      </c>
      <c r="H47" s="1064"/>
      <c r="I47" s="1064"/>
      <c r="J47" s="1064"/>
      <c r="K47" s="1064"/>
      <c r="L47" s="1064"/>
      <c r="M47" s="1064"/>
      <c r="N47" s="1064"/>
      <c r="O47" s="1064"/>
      <c r="P47" s="1064"/>
      <c r="Q47" s="1064"/>
      <c r="R47" s="1064"/>
      <c r="S47" s="1064"/>
      <c r="T47" s="665" t="s">
        <v>1672</v>
      </c>
    </row>
    <row r="48" spans="1:20" ht="31.2">
      <c r="A48" s="665" t="s">
        <v>1673</v>
      </c>
      <c r="B48" s="665" t="str">
        <f t="shared" si="0"/>
        <v>San Diego Gas &amp; Electric Co</v>
      </c>
      <c r="C48" s="665" t="s">
        <v>23</v>
      </c>
      <c r="D48" s="665" t="s">
        <v>736</v>
      </c>
      <c r="E48" s="665" t="s">
        <v>1669</v>
      </c>
      <c r="F48" s="673" t="s">
        <v>1674</v>
      </c>
      <c r="G48" s="665" t="s">
        <v>1671</v>
      </c>
      <c r="H48" s="1064"/>
      <c r="I48" s="1064"/>
      <c r="J48" s="1064"/>
      <c r="K48" s="1064"/>
      <c r="L48" s="1064"/>
      <c r="M48" s="1064"/>
      <c r="N48" s="1064"/>
      <c r="O48" s="1064"/>
      <c r="P48" s="1064"/>
      <c r="Q48" s="1064"/>
      <c r="R48" s="1064"/>
      <c r="S48" s="1064"/>
      <c r="T48" s="665" t="s">
        <v>1672</v>
      </c>
    </row>
    <row r="49" spans="1:20">
      <c r="A49" s="665" t="s">
        <v>1675</v>
      </c>
      <c r="B49" s="665" t="str">
        <f t="shared" si="0"/>
        <v>San Diego Gas &amp; Electric Co</v>
      </c>
      <c r="C49" s="665" t="s">
        <v>23</v>
      </c>
      <c r="D49" s="665" t="s">
        <v>736</v>
      </c>
      <c r="E49" s="665"/>
      <c r="F49" s="1065" t="s">
        <v>1676</v>
      </c>
      <c r="G49" s="665" t="s">
        <v>1246</v>
      </c>
      <c r="H49" s="1064"/>
      <c r="I49" s="1064"/>
      <c r="J49" s="1064"/>
      <c r="K49" s="1064"/>
      <c r="L49" s="1064"/>
      <c r="M49" s="1064"/>
      <c r="N49" s="1064"/>
      <c r="O49" s="1064"/>
      <c r="P49" s="1064"/>
      <c r="Q49" s="1064"/>
      <c r="R49" s="1064"/>
      <c r="S49" s="1064"/>
      <c r="T49" s="665" t="s">
        <v>1639</v>
      </c>
    </row>
    <row r="50" spans="1:20">
      <c r="A50" s="665" t="s">
        <v>1677</v>
      </c>
      <c r="B50" s="665" t="str">
        <f t="shared" si="0"/>
        <v>San Diego Gas &amp; Electric Co</v>
      </c>
      <c r="C50" s="665" t="s">
        <v>23</v>
      </c>
      <c r="D50" s="665" t="s">
        <v>736</v>
      </c>
      <c r="E50" s="665"/>
      <c r="F50" s="673" t="s">
        <v>1678</v>
      </c>
      <c r="G50" s="665" t="s">
        <v>1679</v>
      </c>
      <c r="H50" s="1066"/>
      <c r="I50" s="1064"/>
      <c r="J50" s="1064"/>
      <c r="K50" s="1064"/>
      <c r="L50" s="1064"/>
      <c r="M50" s="1064"/>
      <c r="N50" s="1064"/>
      <c r="O50" s="1064"/>
      <c r="P50" s="1064"/>
      <c r="Q50" s="1064"/>
      <c r="R50" s="1064"/>
      <c r="S50" s="1064"/>
      <c r="T50" s="665" t="s">
        <v>1680</v>
      </c>
    </row>
    <row r="51" spans="1:20" ht="31.2">
      <c r="A51" s="665" t="s">
        <v>1681</v>
      </c>
      <c r="B51" s="665" t="str">
        <f t="shared" si="0"/>
        <v>San Diego Gas &amp; Electric Co</v>
      </c>
      <c r="C51" s="665" t="s">
        <v>23</v>
      </c>
      <c r="D51" s="665" t="s">
        <v>736</v>
      </c>
      <c r="E51" s="665"/>
      <c r="F51" s="673" t="s">
        <v>1682</v>
      </c>
      <c r="G51" s="665" t="s">
        <v>1518</v>
      </c>
      <c r="H51" s="1066"/>
      <c r="I51" s="1064"/>
      <c r="J51" s="1064"/>
      <c r="K51" s="1064"/>
      <c r="L51" s="1064"/>
      <c r="M51" s="1064"/>
      <c r="N51" s="1064"/>
      <c r="O51" s="1064"/>
      <c r="P51" s="1064"/>
      <c r="Q51" s="1064"/>
      <c r="R51" s="1064"/>
      <c r="S51" s="1064"/>
      <c r="T51" s="665" t="s">
        <v>1653</v>
      </c>
    </row>
    <row r="52" spans="1:20" ht="31.2">
      <c r="A52" s="665" t="s">
        <v>1683</v>
      </c>
      <c r="B52" s="665" t="str">
        <f t="shared" si="0"/>
        <v>San Diego Gas &amp; Electric Co</v>
      </c>
      <c r="C52" s="665" t="s">
        <v>23</v>
      </c>
      <c r="D52" s="665" t="s">
        <v>736</v>
      </c>
      <c r="E52" s="665"/>
      <c r="F52" s="673" t="s">
        <v>1684</v>
      </c>
      <c r="G52" s="665" t="s">
        <v>892</v>
      </c>
      <c r="H52" s="1066"/>
      <c r="I52" s="1064" t="s">
        <v>1685</v>
      </c>
      <c r="J52" s="1064"/>
      <c r="K52" s="1064"/>
      <c r="L52" s="1064"/>
      <c r="M52" s="1064"/>
      <c r="N52" s="1064"/>
      <c r="O52" s="1064" t="s">
        <v>1606</v>
      </c>
      <c r="P52" s="1064"/>
      <c r="Q52" s="1064"/>
      <c r="R52" s="1052"/>
      <c r="S52" s="1052"/>
      <c r="T52" s="665" t="s">
        <v>755</v>
      </c>
    </row>
    <row r="53" spans="1:20" ht="31.2">
      <c r="A53" s="665" t="s">
        <v>1686</v>
      </c>
      <c r="B53" s="665" t="str">
        <f t="shared" si="0"/>
        <v>San Diego Gas &amp; Electric Co</v>
      </c>
      <c r="C53" s="665" t="s">
        <v>23</v>
      </c>
      <c r="D53" s="665" t="s">
        <v>736</v>
      </c>
      <c r="E53" s="665"/>
      <c r="F53" s="673" t="s">
        <v>1687</v>
      </c>
      <c r="G53" s="665" t="s">
        <v>892</v>
      </c>
      <c r="H53" s="1066"/>
      <c r="I53" s="1064" t="s">
        <v>1685</v>
      </c>
      <c r="J53" s="1064"/>
      <c r="K53" s="1064"/>
      <c r="L53" s="1064"/>
      <c r="M53" s="1064"/>
      <c r="N53" s="1064"/>
      <c r="O53" s="1064" t="s">
        <v>1606</v>
      </c>
      <c r="P53" s="1064"/>
      <c r="Q53" s="1064"/>
      <c r="R53" s="1052"/>
      <c r="S53" s="1052"/>
      <c r="T53" s="665" t="s">
        <v>755</v>
      </c>
    </row>
    <row r="54" spans="1:20" ht="31.2">
      <c r="A54" s="665" t="s">
        <v>1688</v>
      </c>
      <c r="B54" s="665" t="str">
        <f t="shared" si="0"/>
        <v>San Diego Gas &amp; Electric Co</v>
      </c>
      <c r="C54" s="665" t="s">
        <v>23</v>
      </c>
      <c r="D54" s="665" t="s">
        <v>736</v>
      </c>
      <c r="E54" s="665"/>
      <c r="F54" s="673" t="s">
        <v>1689</v>
      </c>
      <c r="G54" s="665" t="s">
        <v>892</v>
      </c>
      <c r="H54" s="1066"/>
      <c r="I54" s="1064" t="s">
        <v>1685</v>
      </c>
      <c r="J54" s="1064"/>
      <c r="K54" s="1064"/>
      <c r="L54" s="1064"/>
      <c r="M54" s="1064"/>
      <c r="N54" s="1064"/>
      <c r="O54" s="1064" t="s">
        <v>1606</v>
      </c>
      <c r="P54" s="1064"/>
      <c r="Q54" s="1064"/>
      <c r="R54" s="1052"/>
      <c r="S54" s="1052"/>
      <c r="T54" s="665" t="s">
        <v>755</v>
      </c>
    </row>
    <row r="55" spans="1:20" ht="31.2">
      <c r="A55" s="665" t="s">
        <v>1690</v>
      </c>
      <c r="B55" s="665" t="str">
        <f t="shared" si="0"/>
        <v>San Diego Gas &amp; Electric Co</v>
      </c>
      <c r="C55" s="665" t="s">
        <v>23</v>
      </c>
      <c r="D55" s="665" t="s">
        <v>736</v>
      </c>
      <c r="E55" s="665"/>
      <c r="F55" s="673" t="s">
        <v>1691</v>
      </c>
      <c r="G55" s="665" t="s">
        <v>892</v>
      </c>
      <c r="H55" s="1066"/>
      <c r="I55" s="1064" t="s">
        <v>1685</v>
      </c>
      <c r="J55" s="1064"/>
      <c r="K55" s="1064"/>
      <c r="L55" s="1064"/>
      <c r="M55" s="1064"/>
      <c r="N55" s="1064"/>
      <c r="O55" s="1064" t="s">
        <v>1606</v>
      </c>
      <c r="P55" s="1064"/>
      <c r="Q55" s="1064"/>
      <c r="R55" s="1052"/>
      <c r="S55" s="1052"/>
      <c r="T55" s="665" t="s">
        <v>755</v>
      </c>
    </row>
    <row r="56" spans="1:20">
      <c r="A56" s="665"/>
      <c r="B56" s="665"/>
      <c r="C56" s="665"/>
      <c r="D56" s="666"/>
      <c r="E56" s="666"/>
      <c r="F56" s="667"/>
      <c r="G56" s="665"/>
      <c r="H56" s="1066"/>
      <c r="I56" s="1064"/>
      <c r="J56" s="1064"/>
      <c r="K56" s="1064"/>
      <c r="L56" s="1064"/>
      <c r="M56" s="1064"/>
      <c r="N56" s="1064"/>
      <c r="O56" s="1064"/>
      <c r="P56" s="1064"/>
      <c r="Q56" s="1064"/>
      <c r="R56" s="1064"/>
      <c r="S56" s="1064"/>
      <c r="T56" s="665"/>
    </row>
    <row r="57" spans="1:20">
      <c r="A57" s="665"/>
      <c r="B57" s="665"/>
      <c r="C57" s="665"/>
      <c r="D57" s="666"/>
      <c r="E57" s="666"/>
      <c r="F57" s="667"/>
      <c r="G57" s="665"/>
      <c r="H57" s="666"/>
      <c r="I57" s="665"/>
      <c r="J57" s="665"/>
      <c r="K57" s="665"/>
      <c r="L57" s="665"/>
      <c r="M57" s="665"/>
      <c r="N57" s="665"/>
      <c r="O57" s="665"/>
      <c r="P57" s="665"/>
      <c r="Q57" s="665"/>
      <c r="R57" s="665"/>
      <c r="S57" s="665"/>
      <c r="T57" s="665"/>
    </row>
    <row r="58" spans="1:20">
      <c r="A58" s="665"/>
      <c r="B58" s="665"/>
      <c r="C58" s="665"/>
      <c r="D58" s="666"/>
      <c r="E58" s="666"/>
      <c r="F58" s="667"/>
      <c r="G58" s="665"/>
      <c r="H58" s="666"/>
      <c r="I58" s="665"/>
      <c r="J58" s="665"/>
      <c r="K58" s="665"/>
      <c r="L58" s="665"/>
      <c r="M58" s="665"/>
      <c r="N58" s="665"/>
      <c r="O58" s="665"/>
      <c r="P58" s="665"/>
      <c r="Q58" s="665"/>
      <c r="R58" s="665"/>
      <c r="S58" s="665"/>
      <c r="T58" s="665"/>
    </row>
    <row r="59" spans="1:20">
      <c r="A59" s="665"/>
      <c r="B59" s="665"/>
      <c r="C59" s="665"/>
      <c r="D59" s="666"/>
      <c r="E59" s="666"/>
      <c r="F59" s="667"/>
      <c r="G59" s="665"/>
      <c r="H59" s="666"/>
      <c r="I59" s="665"/>
      <c r="J59" s="665"/>
      <c r="K59" s="665"/>
      <c r="L59" s="665"/>
      <c r="M59" s="665"/>
      <c r="N59" s="665"/>
      <c r="O59" s="665"/>
      <c r="P59" s="665"/>
      <c r="Q59" s="665"/>
      <c r="R59" s="665"/>
      <c r="S59" s="665"/>
      <c r="T59" s="665"/>
    </row>
    <row r="60" spans="1:20">
      <c r="A60" s="665"/>
      <c r="B60" s="665"/>
      <c r="C60" s="665"/>
      <c r="D60" s="666"/>
      <c r="E60" s="666"/>
      <c r="F60" s="667"/>
      <c r="G60" s="665"/>
      <c r="H60" s="666"/>
      <c r="I60" s="665"/>
      <c r="J60" s="665"/>
      <c r="K60" s="665"/>
      <c r="L60" s="665"/>
      <c r="M60" s="665"/>
      <c r="N60" s="665"/>
      <c r="O60" s="665"/>
      <c r="P60" s="665"/>
      <c r="Q60" s="665"/>
      <c r="R60" s="665"/>
      <c r="S60" s="665"/>
      <c r="T60" s="665"/>
    </row>
    <row r="61" spans="1:20">
      <c r="A61" s="665"/>
      <c r="B61" s="665"/>
      <c r="C61" s="665"/>
      <c r="D61" s="666"/>
      <c r="E61" s="666"/>
      <c r="F61" s="667"/>
      <c r="G61" s="665"/>
      <c r="H61" s="666"/>
      <c r="I61" s="665"/>
      <c r="J61" s="665"/>
      <c r="K61" s="665"/>
      <c r="L61" s="665"/>
      <c r="M61" s="665"/>
      <c r="N61" s="665"/>
      <c r="O61" s="665"/>
      <c r="P61" s="665"/>
      <c r="Q61" s="665"/>
      <c r="R61" s="665"/>
      <c r="S61" s="665"/>
      <c r="T61" s="665"/>
    </row>
    <row r="62" spans="1:20">
      <c r="A62" s="665"/>
      <c r="B62" s="665"/>
      <c r="C62" s="665"/>
      <c r="D62" s="666"/>
      <c r="E62" s="666"/>
      <c r="F62" s="667"/>
      <c r="G62" s="665"/>
      <c r="H62" s="666"/>
      <c r="I62" s="665"/>
      <c r="J62" s="665"/>
      <c r="K62" s="665"/>
      <c r="L62" s="665"/>
      <c r="M62" s="665"/>
      <c r="N62" s="665"/>
      <c r="O62" s="665"/>
      <c r="P62" s="665"/>
      <c r="Q62" s="665"/>
      <c r="R62" s="665"/>
      <c r="S62" s="665"/>
      <c r="T62" s="665"/>
    </row>
    <row r="63" spans="1:20">
      <c r="A63" s="665"/>
      <c r="B63" s="665"/>
      <c r="C63" s="665"/>
      <c r="D63" s="666"/>
      <c r="E63" s="666"/>
      <c r="F63" s="667"/>
      <c r="G63" s="665"/>
      <c r="H63" s="666"/>
      <c r="I63" s="665"/>
      <c r="J63" s="665"/>
      <c r="K63" s="665"/>
      <c r="L63" s="665"/>
      <c r="M63" s="665"/>
      <c r="N63" s="665"/>
      <c r="O63" s="665"/>
      <c r="P63" s="665"/>
      <c r="Q63" s="665"/>
      <c r="R63" s="665"/>
      <c r="S63" s="665"/>
      <c r="T63" s="665"/>
    </row>
    <row r="64" spans="1:20">
      <c r="A64" s="665"/>
      <c r="B64" s="665"/>
      <c r="C64" s="665"/>
      <c r="D64" s="666"/>
      <c r="E64" s="666"/>
      <c r="F64" s="667"/>
      <c r="G64" s="665"/>
      <c r="H64" s="666"/>
      <c r="I64" s="665"/>
      <c r="J64" s="665"/>
      <c r="K64" s="665"/>
      <c r="L64" s="665"/>
      <c r="M64" s="665"/>
      <c r="N64" s="665"/>
      <c r="O64" s="665"/>
      <c r="P64" s="665"/>
      <c r="Q64" s="665"/>
      <c r="R64" s="665"/>
      <c r="S64" s="665"/>
      <c r="T64" s="665"/>
    </row>
    <row r="65" spans="1:20">
      <c r="A65" s="665"/>
      <c r="B65" s="665"/>
      <c r="C65" s="665"/>
      <c r="D65" s="666"/>
      <c r="E65" s="666"/>
      <c r="F65" s="667"/>
      <c r="G65" s="665"/>
      <c r="H65" s="666"/>
      <c r="I65" s="665"/>
      <c r="J65" s="665"/>
      <c r="K65" s="665"/>
      <c r="L65" s="665"/>
      <c r="M65" s="665"/>
      <c r="N65" s="665"/>
      <c r="O65" s="665"/>
      <c r="P65" s="665"/>
      <c r="Q65" s="665"/>
      <c r="R65" s="665"/>
      <c r="S65" s="665"/>
      <c r="T65" s="665"/>
    </row>
  </sheetData>
  <autoFilter ref="A5:R55" xr:uid="{C489F7D5-36C6-45D2-9D32-766458D0B172}"/>
  <mergeCells count="1">
    <mergeCell ref="C4:S4"/>
  </mergeCells>
  <pageMargins left="0.7" right="0.7" top="0.75" bottom="0.75" header="0.3" footer="0.3"/>
  <pageSetup scale="28" orientation="landscape" r:id="rId1"/>
  <headerFooter>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3CFCD-8798-4333-A500-47E30EBC35AE}">
  <sheetPr codeName="Sheet29"/>
  <dimension ref="A1:M28"/>
  <sheetViews>
    <sheetView workbookViewId="0"/>
  </sheetViews>
  <sheetFormatPr defaultRowHeight="15.6"/>
  <cols>
    <col min="1" max="1" width="26.3984375" bestFit="1" customWidth="1"/>
    <col min="2" max="2" width="22.5" bestFit="1" customWidth="1"/>
  </cols>
  <sheetData>
    <row r="1" spans="1:13">
      <c r="A1" s="20" t="s">
        <v>98</v>
      </c>
      <c r="B1" s="411" t="str">
        <f>PA_NAME</f>
        <v>San Diego Gas &amp; Electric Co</v>
      </c>
    </row>
    <row r="2" spans="1:13">
      <c r="A2" s="20" t="s">
        <v>99</v>
      </c>
      <c r="B2" s="624" t="s">
        <v>296</v>
      </c>
    </row>
    <row r="3" spans="1:13">
      <c r="A3" s="82" t="s">
        <v>1692</v>
      </c>
      <c r="B3" s="81"/>
    </row>
    <row r="5" spans="1:13" ht="32.4" customHeight="1">
      <c r="B5" s="1319" t="s">
        <v>1693</v>
      </c>
      <c r="C5" s="1319"/>
      <c r="D5" s="1319"/>
      <c r="E5" s="1319"/>
      <c r="F5" s="1319"/>
      <c r="G5" s="1319"/>
      <c r="H5" s="1319"/>
      <c r="I5" s="1319"/>
      <c r="J5" s="1319"/>
      <c r="K5" s="1319"/>
      <c r="L5" s="1319"/>
      <c r="M5" s="1319"/>
    </row>
    <row r="6" spans="1:13">
      <c r="B6" s="1318"/>
      <c r="C6" s="1318"/>
      <c r="D6" s="1318"/>
      <c r="E6" s="1318"/>
      <c r="F6" s="1318"/>
      <c r="G6" s="1318"/>
      <c r="H6" s="1318"/>
      <c r="I6" s="1318"/>
      <c r="J6" s="1318"/>
      <c r="K6" s="1318"/>
      <c r="L6" s="1318"/>
      <c r="M6" s="1318"/>
    </row>
    <row r="7" spans="1:13">
      <c r="B7" s="1318"/>
      <c r="C7" s="1318"/>
      <c r="D7" s="1318"/>
      <c r="E7" s="1318"/>
      <c r="F7" s="1318"/>
      <c r="G7" s="1318"/>
      <c r="H7" s="1318"/>
      <c r="I7" s="1318"/>
      <c r="J7" s="1318"/>
      <c r="K7" s="1318"/>
      <c r="L7" s="1318"/>
      <c r="M7" s="1318"/>
    </row>
    <row r="8" spans="1:13">
      <c r="B8" s="1318"/>
      <c r="C8" s="1318"/>
      <c r="D8" s="1318"/>
      <c r="E8" s="1318"/>
      <c r="F8" s="1318"/>
      <c r="G8" s="1318"/>
      <c r="H8" s="1318"/>
      <c r="I8" s="1318"/>
      <c r="J8" s="1318"/>
      <c r="K8" s="1318"/>
      <c r="L8" s="1318"/>
      <c r="M8" s="1318"/>
    </row>
    <row r="9" spans="1:13">
      <c r="B9" s="1318"/>
      <c r="C9" s="1318"/>
      <c r="D9" s="1318"/>
      <c r="E9" s="1318"/>
      <c r="F9" s="1318"/>
      <c r="G9" s="1318"/>
      <c r="H9" s="1318"/>
      <c r="I9" s="1318"/>
      <c r="J9" s="1318"/>
      <c r="K9" s="1318"/>
      <c r="L9" s="1318"/>
      <c r="M9" s="1318"/>
    </row>
    <row r="10" spans="1:13">
      <c r="B10" s="1318"/>
      <c r="C10" s="1318"/>
      <c r="D10" s="1318"/>
      <c r="E10" s="1318"/>
      <c r="F10" s="1318"/>
      <c r="G10" s="1318"/>
      <c r="H10" s="1318"/>
      <c r="I10" s="1318"/>
      <c r="J10" s="1318"/>
      <c r="K10" s="1318"/>
      <c r="L10" s="1318"/>
      <c r="M10" s="1318"/>
    </row>
    <row r="11" spans="1:13">
      <c r="B11" s="1318"/>
      <c r="C11" s="1318"/>
      <c r="D11" s="1318"/>
      <c r="E11" s="1318"/>
      <c r="F11" s="1318"/>
      <c r="G11" s="1318"/>
      <c r="H11" s="1318"/>
      <c r="I11" s="1318"/>
      <c r="J11" s="1318"/>
      <c r="K11" s="1318"/>
      <c r="L11" s="1318"/>
      <c r="M11" s="1318"/>
    </row>
    <row r="12" spans="1:13">
      <c r="B12" s="1318"/>
      <c r="C12" s="1318"/>
      <c r="D12" s="1318"/>
      <c r="E12" s="1318"/>
      <c r="F12" s="1318"/>
      <c r="G12" s="1318"/>
      <c r="H12" s="1318"/>
      <c r="I12" s="1318"/>
      <c r="J12" s="1318"/>
      <c r="K12" s="1318"/>
      <c r="L12" s="1318"/>
      <c r="M12" s="1318"/>
    </row>
    <row r="13" spans="1:13">
      <c r="B13" s="1318"/>
      <c r="C13" s="1318"/>
      <c r="D13" s="1318"/>
      <c r="E13" s="1318"/>
      <c r="F13" s="1318"/>
      <c r="G13" s="1318"/>
      <c r="H13" s="1318"/>
      <c r="I13" s="1318"/>
      <c r="J13" s="1318"/>
      <c r="K13" s="1318"/>
      <c r="L13" s="1318"/>
      <c r="M13" s="1318"/>
    </row>
    <row r="14" spans="1:13">
      <c r="B14" s="1318"/>
      <c r="C14" s="1318"/>
      <c r="D14" s="1318"/>
      <c r="E14" s="1318"/>
      <c r="F14" s="1318"/>
      <c r="G14" s="1318"/>
      <c r="H14" s="1318"/>
      <c r="I14" s="1318"/>
      <c r="J14" s="1318"/>
      <c r="K14" s="1318"/>
      <c r="L14" s="1318"/>
      <c r="M14" s="1318"/>
    </row>
    <row r="15" spans="1:13">
      <c r="B15" s="1318"/>
      <c r="C15" s="1318"/>
      <c r="D15" s="1318"/>
      <c r="E15" s="1318"/>
      <c r="F15" s="1318"/>
      <c r="G15" s="1318"/>
      <c r="H15" s="1318"/>
      <c r="I15" s="1318"/>
      <c r="J15" s="1318"/>
      <c r="K15" s="1318"/>
      <c r="L15" s="1318"/>
      <c r="M15" s="1318"/>
    </row>
    <row r="16" spans="1:13">
      <c r="B16" s="1318"/>
      <c r="C16" s="1318"/>
      <c r="D16" s="1318"/>
      <c r="E16" s="1318"/>
      <c r="F16" s="1318"/>
      <c r="G16" s="1318"/>
      <c r="H16" s="1318"/>
      <c r="I16" s="1318"/>
      <c r="J16" s="1318"/>
      <c r="K16" s="1318"/>
      <c r="L16" s="1318"/>
      <c r="M16" s="1318"/>
    </row>
    <row r="17" spans="2:13">
      <c r="B17" s="1318"/>
      <c r="C17" s="1318"/>
      <c r="D17" s="1318"/>
      <c r="E17" s="1318"/>
      <c r="F17" s="1318"/>
      <c r="G17" s="1318"/>
      <c r="H17" s="1318"/>
      <c r="I17" s="1318"/>
      <c r="J17" s="1318"/>
      <c r="K17" s="1318"/>
      <c r="L17" s="1318"/>
      <c r="M17" s="1318"/>
    </row>
    <row r="18" spans="2:13">
      <c r="B18" s="1318"/>
      <c r="C18" s="1318"/>
      <c r="D18" s="1318"/>
      <c r="E18" s="1318"/>
      <c r="F18" s="1318"/>
      <c r="G18" s="1318"/>
      <c r="H18" s="1318"/>
      <c r="I18" s="1318"/>
      <c r="J18" s="1318"/>
      <c r="K18" s="1318"/>
      <c r="L18" s="1318"/>
      <c r="M18" s="1318"/>
    </row>
    <row r="19" spans="2:13">
      <c r="B19" s="1318"/>
      <c r="C19" s="1318"/>
      <c r="D19" s="1318"/>
      <c r="E19" s="1318"/>
      <c r="F19" s="1318"/>
      <c r="G19" s="1318"/>
      <c r="H19" s="1318"/>
      <c r="I19" s="1318"/>
      <c r="J19" s="1318"/>
      <c r="K19" s="1318"/>
      <c r="L19" s="1318"/>
      <c r="M19" s="1318"/>
    </row>
    <row r="20" spans="2:13">
      <c r="B20" s="1318"/>
      <c r="C20" s="1318"/>
      <c r="D20" s="1318"/>
      <c r="E20" s="1318"/>
      <c r="F20" s="1318"/>
      <c r="G20" s="1318"/>
      <c r="H20" s="1318"/>
      <c r="I20" s="1318"/>
      <c r="J20" s="1318"/>
      <c r="K20" s="1318"/>
      <c r="L20" s="1318"/>
      <c r="M20" s="1318"/>
    </row>
    <row r="21" spans="2:13">
      <c r="B21" s="1318"/>
      <c r="C21" s="1318"/>
      <c r="D21" s="1318"/>
      <c r="E21" s="1318"/>
      <c r="F21" s="1318"/>
      <c r="G21" s="1318"/>
      <c r="H21" s="1318"/>
      <c r="I21" s="1318"/>
      <c r="J21" s="1318"/>
      <c r="K21" s="1318"/>
      <c r="L21" s="1318"/>
      <c r="M21" s="1318"/>
    </row>
    <row r="22" spans="2:13">
      <c r="B22" s="1318"/>
      <c r="C22" s="1318"/>
      <c r="D22" s="1318"/>
      <c r="E22" s="1318"/>
      <c r="F22" s="1318"/>
      <c r="G22" s="1318"/>
      <c r="H22" s="1318"/>
      <c r="I22" s="1318"/>
      <c r="J22" s="1318"/>
      <c r="K22" s="1318"/>
      <c r="L22" s="1318"/>
      <c r="M22" s="1318"/>
    </row>
    <row r="23" spans="2:13">
      <c r="B23" s="1318"/>
      <c r="C23" s="1318"/>
      <c r="D23" s="1318"/>
      <c r="E23" s="1318"/>
      <c r="F23" s="1318"/>
      <c r="G23" s="1318"/>
      <c r="H23" s="1318"/>
      <c r="I23" s="1318"/>
      <c r="J23" s="1318"/>
      <c r="K23" s="1318"/>
      <c r="L23" s="1318"/>
      <c r="M23" s="1318"/>
    </row>
    <row r="24" spans="2:13">
      <c r="B24" s="1318"/>
      <c r="C24" s="1318"/>
      <c r="D24" s="1318"/>
      <c r="E24" s="1318"/>
      <c r="F24" s="1318"/>
      <c r="G24" s="1318"/>
      <c r="H24" s="1318"/>
      <c r="I24" s="1318"/>
      <c r="J24" s="1318"/>
      <c r="K24" s="1318"/>
      <c r="L24" s="1318"/>
      <c r="M24" s="1318"/>
    </row>
    <row r="25" spans="2:13">
      <c r="B25" s="1318"/>
      <c r="C25" s="1318"/>
      <c r="D25" s="1318"/>
      <c r="E25" s="1318"/>
      <c r="F25" s="1318"/>
      <c r="G25" s="1318"/>
      <c r="H25" s="1318"/>
      <c r="I25" s="1318"/>
      <c r="J25" s="1318"/>
      <c r="K25" s="1318"/>
      <c r="L25" s="1318"/>
      <c r="M25" s="1318"/>
    </row>
    <row r="26" spans="2:13">
      <c r="B26" s="1318"/>
      <c r="C26" s="1318"/>
      <c r="D26" s="1318"/>
      <c r="E26" s="1318"/>
      <c r="F26" s="1318"/>
      <c r="G26" s="1318"/>
      <c r="H26" s="1318"/>
      <c r="I26" s="1318"/>
      <c r="J26" s="1318"/>
      <c r="K26" s="1318"/>
      <c r="L26" s="1318"/>
      <c r="M26" s="1318"/>
    </row>
    <row r="27" spans="2:13">
      <c r="B27" s="1318"/>
      <c r="C27" s="1318"/>
      <c r="D27" s="1318"/>
      <c r="E27" s="1318"/>
      <c r="F27" s="1318"/>
      <c r="G27" s="1318"/>
      <c r="H27" s="1318"/>
      <c r="I27" s="1318"/>
      <c r="J27" s="1318"/>
      <c r="K27" s="1318"/>
      <c r="L27" s="1318"/>
      <c r="M27" s="1318"/>
    </row>
    <row r="28" spans="2:13">
      <c r="B28" s="1318"/>
      <c r="C28" s="1318"/>
      <c r="D28" s="1318"/>
      <c r="E28" s="1318"/>
      <c r="F28" s="1318"/>
      <c r="G28" s="1318"/>
      <c r="H28" s="1318"/>
      <c r="I28" s="1318"/>
      <c r="J28" s="1318"/>
      <c r="K28" s="1318"/>
      <c r="L28" s="1318"/>
      <c r="M28" s="1318"/>
    </row>
  </sheetData>
  <mergeCells count="2">
    <mergeCell ref="B6:M28"/>
    <mergeCell ref="B5:M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90D16-4B9C-42EF-BC9C-8749E7BAB32B}">
  <sheetPr codeName="Sheet30"/>
  <dimension ref="A1:C205"/>
  <sheetViews>
    <sheetView workbookViewId="0"/>
  </sheetViews>
  <sheetFormatPr defaultColWidth="8.8984375" defaultRowHeight="15.6"/>
  <cols>
    <col min="1" max="1" width="34.59765625" bestFit="1" customWidth="1"/>
    <col min="2" max="2" width="52" customWidth="1"/>
    <col min="3" max="3" width="13.5" customWidth="1"/>
  </cols>
  <sheetData>
    <row r="1" spans="1:3">
      <c r="A1" s="398" t="s">
        <v>488</v>
      </c>
      <c r="B1" s="398" t="s">
        <v>736</v>
      </c>
      <c r="C1" s="398" t="s">
        <v>1436</v>
      </c>
    </row>
    <row r="2" spans="1:3">
      <c r="A2" t="s">
        <v>766</v>
      </c>
      <c r="B2" t="s">
        <v>765</v>
      </c>
      <c r="C2" t="s">
        <v>1643</v>
      </c>
    </row>
    <row r="3" spans="1:3">
      <c r="A3" t="s">
        <v>848</v>
      </c>
      <c r="B3" t="s">
        <v>773</v>
      </c>
      <c r="C3" t="s">
        <v>1680</v>
      </c>
    </row>
    <row r="4" spans="1:3">
      <c r="A4" t="s">
        <v>928</v>
      </c>
      <c r="B4" t="s">
        <v>778</v>
      </c>
      <c r="C4" t="s">
        <v>1639</v>
      </c>
    </row>
    <row r="5" spans="1:3">
      <c r="A5" t="s">
        <v>1033</v>
      </c>
      <c r="B5" t="s">
        <v>779</v>
      </c>
      <c r="C5" t="s">
        <v>1694</v>
      </c>
    </row>
    <row r="6" spans="1:3">
      <c r="A6" t="s">
        <v>1128</v>
      </c>
      <c r="B6" t="s">
        <v>780</v>
      </c>
    </row>
    <row r="7" spans="1:3">
      <c r="A7" t="s">
        <v>1192</v>
      </c>
      <c r="B7" t="s">
        <v>781</v>
      </c>
    </row>
    <row r="8" spans="1:3">
      <c r="A8" t="s">
        <v>1225</v>
      </c>
      <c r="B8" t="s">
        <v>782</v>
      </c>
    </row>
    <row r="9" spans="1:3">
      <c r="A9" t="s">
        <v>1235</v>
      </c>
      <c r="B9" t="s">
        <v>783</v>
      </c>
    </row>
    <row r="10" spans="1:3">
      <c r="A10" t="s">
        <v>1297</v>
      </c>
      <c r="B10" t="s">
        <v>785</v>
      </c>
    </row>
    <row r="11" spans="1:3">
      <c r="A11" t="s">
        <v>1327</v>
      </c>
      <c r="B11" t="s">
        <v>786</v>
      </c>
    </row>
    <row r="12" spans="1:3">
      <c r="B12" t="s">
        <v>787</v>
      </c>
    </row>
    <row r="13" spans="1:3">
      <c r="B13" t="s">
        <v>788</v>
      </c>
    </row>
    <row r="14" spans="1:3">
      <c r="B14" t="s">
        <v>789</v>
      </c>
    </row>
    <row r="15" spans="1:3">
      <c r="B15" t="s">
        <v>794</v>
      </c>
    </row>
    <row r="16" spans="1:3">
      <c r="B16" t="s">
        <v>797</v>
      </c>
    </row>
    <row r="17" spans="2:2">
      <c r="B17" t="s">
        <v>798</v>
      </c>
    </row>
    <row r="18" spans="2:2">
      <c r="B18" t="s">
        <v>799</v>
      </c>
    </row>
    <row r="19" spans="2:2">
      <c r="B19" t="s">
        <v>800</v>
      </c>
    </row>
    <row r="20" spans="2:2">
      <c r="B20" t="s">
        <v>801</v>
      </c>
    </row>
    <row r="21" spans="2:2">
      <c r="B21" t="s">
        <v>802</v>
      </c>
    </row>
    <row r="22" spans="2:2">
      <c r="B22" t="s">
        <v>804</v>
      </c>
    </row>
    <row r="23" spans="2:2">
      <c r="B23" t="s">
        <v>806</v>
      </c>
    </row>
    <row r="24" spans="2:2">
      <c r="B24" t="s">
        <v>808</v>
      </c>
    </row>
    <row r="25" spans="2:2">
      <c r="B25" t="s">
        <v>810</v>
      </c>
    </row>
    <row r="26" spans="2:2">
      <c r="B26" t="s">
        <v>811</v>
      </c>
    </row>
    <row r="27" spans="2:2">
      <c r="B27" t="s">
        <v>816</v>
      </c>
    </row>
    <row r="28" spans="2:2">
      <c r="B28" t="s">
        <v>818</v>
      </c>
    </row>
    <row r="29" spans="2:2">
      <c r="B29" t="s">
        <v>819</v>
      </c>
    </row>
    <row r="30" spans="2:2">
      <c r="B30" t="s">
        <v>820</v>
      </c>
    </row>
    <row r="31" spans="2:2">
      <c r="B31" t="s">
        <v>821</v>
      </c>
    </row>
    <row r="32" spans="2:2">
      <c r="B32" t="s">
        <v>822</v>
      </c>
    </row>
    <row r="33" spans="2:2">
      <c r="B33" t="s">
        <v>823</v>
      </c>
    </row>
    <row r="34" spans="2:2">
      <c r="B34" t="s">
        <v>824</v>
      </c>
    </row>
    <row r="35" spans="2:2">
      <c r="B35" t="s">
        <v>825</v>
      </c>
    </row>
    <row r="36" spans="2:2">
      <c r="B36" t="s">
        <v>826</v>
      </c>
    </row>
    <row r="37" spans="2:2">
      <c r="B37" t="s">
        <v>827</v>
      </c>
    </row>
    <row r="38" spans="2:2">
      <c r="B38" t="s">
        <v>828</v>
      </c>
    </row>
    <row r="39" spans="2:2">
      <c r="B39" t="s">
        <v>831</v>
      </c>
    </row>
    <row r="40" spans="2:2">
      <c r="B40" t="s">
        <v>836</v>
      </c>
    </row>
    <row r="41" spans="2:2">
      <c r="B41" t="s">
        <v>838</v>
      </c>
    </row>
    <row r="42" spans="2:2">
      <c r="B42" t="s">
        <v>840</v>
      </c>
    </row>
    <row r="43" spans="2:2">
      <c r="B43" t="s">
        <v>842</v>
      </c>
    </row>
    <row r="44" spans="2:2">
      <c r="B44" t="s">
        <v>844</v>
      </c>
    </row>
    <row r="45" spans="2:2">
      <c r="B45" t="s">
        <v>861</v>
      </c>
    </row>
    <row r="46" spans="2:2">
      <c r="B46" t="s">
        <v>865</v>
      </c>
    </row>
    <row r="47" spans="2:2">
      <c r="B47" t="s">
        <v>867</v>
      </c>
    </row>
    <row r="48" spans="2:2">
      <c r="B48" t="s">
        <v>870</v>
      </c>
    </row>
    <row r="49" spans="2:2">
      <c r="B49" t="s">
        <v>873</v>
      </c>
    </row>
    <row r="50" spans="2:2">
      <c r="B50" t="s">
        <v>874</v>
      </c>
    </row>
    <row r="51" spans="2:2">
      <c r="B51" t="s">
        <v>877</v>
      </c>
    </row>
    <row r="52" spans="2:2">
      <c r="B52" t="s">
        <v>881</v>
      </c>
    </row>
    <row r="53" spans="2:2">
      <c r="B53" t="s">
        <v>882</v>
      </c>
    </row>
    <row r="54" spans="2:2">
      <c r="B54" t="s">
        <v>885</v>
      </c>
    </row>
    <row r="55" spans="2:2">
      <c r="B55" t="s">
        <v>888</v>
      </c>
    </row>
    <row r="56" spans="2:2">
      <c r="B56" t="s">
        <v>889</v>
      </c>
    </row>
    <row r="57" spans="2:2">
      <c r="B57" t="s">
        <v>894</v>
      </c>
    </row>
    <row r="58" spans="2:2">
      <c r="B58" t="s">
        <v>899</v>
      </c>
    </row>
    <row r="59" spans="2:2">
      <c r="B59" t="s">
        <v>904</v>
      </c>
    </row>
    <row r="60" spans="2:2">
      <c r="B60" t="s">
        <v>921</v>
      </c>
    </row>
    <row r="61" spans="2:2">
      <c r="B61" t="s">
        <v>927</v>
      </c>
    </row>
    <row r="62" spans="2:2">
      <c r="B62" t="s">
        <v>929</v>
      </c>
    </row>
    <row r="63" spans="2:2">
      <c r="B63" t="s">
        <v>930</v>
      </c>
    </row>
    <row r="64" spans="2:2">
      <c r="B64" t="s">
        <v>931</v>
      </c>
    </row>
    <row r="65" spans="2:2">
      <c r="B65" t="s">
        <v>932</v>
      </c>
    </row>
    <row r="66" spans="2:2">
      <c r="B66" t="s">
        <v>933</v>
      </c>
    </row>
    <row r="67" spans="2:2">
      <c r="B67" t="s">
        <v>934</v>
      </c>
    </row>
    <row r="68" spans="2:2">
      <c r="B68" t="s">
        <v>936</v>
      </c>
    </row>
    <row r="69" spans="2:2">
      <c r="B69" t="s">
        <v>937</v>
      </c>
    </row>
    <row r="70" spans="2:2">
      <c r="B70" t="s">
        <v>938</v>
      </c>
    </row>
    <row r="71" spans="2:2">
      <c r="B71" t="s">
        <v>939</v>
      </c>
    </row>
    <row r="72" spans="2:2">
      <c r="B72" t="s">
        <v>940</v>
      </c>
    </row>
    <row r="73" spans="2:2">
      <c r="B73" t="s">
        <v>942</v>
      </c>
    </row>
    <row r="74" spans="2:2">
      <c r="B74" t="s">
        <v>943</v>
      </c>
    </row>
    <row r="75" spans="2:2">
      <c r="B75" t="s">
        <v>944</v>
      </c>
    </row>
    <row r="76" spans="2:2">
      <c r="B76" t="s">
        <v>945</v>
      </c>
    </row>
    <row r="77" spans="2:2">
      <c r="B77" t="s">
        <v>946</v>
      </c>
    </row>
    <row r="78" spans="2:2">
      <c r="B78" t="s">
        <v>947</v>
      </c>
    </row>
    <row r="79" spans="2:2">
      <c r="B79" t="s">
        <v>948</v>
      </c>
    </row>
    <row r="80" spans="2:2">
      <c r="B80" t="s">
        <v>949</v>
      </c>
    </row>
    <row r="81" spans="2:2">
      <c r="B81" t="s">
        <v>950</v>
      </c>
    </row>
    <row r="82" spans="2:2">
      <c r="B82" t="s">
        <v>951</v>
      </c>
    </row>
    <row r="83" spans="2:2">
      <c r="B83" t="s">
        <v>952</v>
      </c>
    </row>
    <row r="84" spans="2:2">
      <c r="B84" t="s">
        <v>953</v>
      </c>
    </row>
    <row r="85" spans="2:2">
      <c r="B85" t="s">
        <v>955</v>
      </c>
    </row>
    <row r="86" spans="2:2">
      <c r="B86" t="s">
        <v>956</v>
      </c>
    </row>
    <row r="87" spans="2:2">
      <c r="B87" t="s">
        <v>957</v>
      </c>
    </row>
    <row r="88" spans="2:2">
      <c r="B88" t="s">
        <v>958</v>
      </c>
    </row>
    <row r="89" spans="2:2">
      <c r="B89" t="s">
        <v>959</v>
      </c>
    </row>
    <row r="90" spans="2:2">
      <c r="B90" t="s">
        <v>960</v>
      </c>
    </row>
    <row r="91" spans="2:2">
      <c r="B91" t="s">
        <v>961</v>
      </c>
    </row>
    <row r="92" spans="2:2">
      <c r="B92" t="s">
        <v>962</v>
      </c>
    </row>
    <row r="93" spans="2:2">
      <c r="B93" t="s">
        <v>963</v>
      </c>
    </row>
    <row r="94" spans="2:2">
      <c r="B94" t="s">
        <v>964</v>
      </c>
    </row>
    <row r="95" spans="2:2">
      <c r="B95" t="s">
        <v>965</v>
      </c>
    </row>
    <row r="96" spans="2:2">
      <c r="B96" t="s">
        <v>966</v>
      </c>
    </row>
    <row r="97" spans="2:2">
      <c r="B97" t="s">
        <v>973</v>
      </c>
    </row>
    <row r="98" spans="2:2">
      <c r="B98" t="s">
        <v>975</v>
      </c>
    </row>
    <row r="99" spans="2:2">
      <c r="B99" t="s">
        <v>976</v>
      </c>
    </row>
    <row r="100" spans="2:2">
      <c r="B100" t="s">
        <v>980</v>
      </c>
    </row>
    <row r="101" spans="2:2">
      <c r="B101" t="s">
        <v>982</v>
      </c>
    </row>
    <row r="102" spans="2:2">
      <c r="B102" t="s">
        <v>983</v>
      </c>
    </row>
    <row r="103" spans="2:2">
      <c r="B103" t="s">
        <v>988</v>
      </c>
    </row>
    <row r="104" spans="2:2">
      <c r="B104" t="s">
        <v>991</v>
      </c>
    </row>
    <row r="105" spans="2:2">
      <c r="B105" t="s">
        <v>992</v>
      </c>
    </row>
    <row r="106" spans="2:2">
      <c r="B106" t="s">
        <v>996</v>
      </c>
    </row>
    <row r="107" spans="2:2">
      <c r="B107" t="s">
        <v>999</v>
      </c>
    </row>
    <row r="108" spans="2:2">
      <c r="B108" t="s">
        <v>1005</v>
      </c>
    </row>
    <row r="109" spans="2:2">
      <c r="B109" t="s">
        <v>1009</v>
      </c>
    </row>
    <row r="110" spans="2:2">
      <c r="B110" t="s">
        <v>1014</v>
      </c>
    </row>
    <row r="111" spans="2:2">
      <c r="B111" t="s">
        <v>1018</v>
      </c>
    </row>
    <row r="112" spans="2:2">
      <c r="B112" t="s">
        <v>1026</v>
      </c>
    </row>
    <row r="113" spans="2:2">
      <c r="B113" t="s">
        <v>1030</v>
      </c>
    </row>
    <row r="114" spans="2:2">
      <c r="B114" t="s">
        <v>1040</v>
      </c>
    </row>
    <row r="115" spans="2:2">
      <c r="B115" t="s">
        <v>1041</v>
      </c>
    </row>
    <row r="116" spans="2:2">
      <c r="B116" t="s">
        <v>1042</v>
      </c>
    </row>
    <row r="117" spans="2:2">
      <c r="B117" t="s">
        <v>1043</v>
      </c>
    </row>
    <row r="118" spans="2:2">
      <c r="B118" t="s">
        <v>1044</v>
      </c>
    </row>
    <row r="119" spans="2:2">
      <c r="B119" t="s">
        <v>1045</v>
      </c>
    </row>
    <row r="120" spans="2:2">
      <c r="B120" t="s">
        <v>1046</v>
      </c>
    </row>
    <row r="121" spans="2:2">
      <c r="B121" t="s">
        <v>1047</v>
      </c>
    </row>
    <row r="122" spans="2:2">
      <c r="B122" t="s">
        <v>1048</v>
      </c>
    </row>
    <row r="123" spans="2:2">
      <c r="B123" t="s">
        <v>1049</v>
      </c>
    </row>
    <row r="124" spans="2:2">
      <c r="B124" t="s">
        <v>1050</v>
      </c>
    </row>
    <row r="125" spans="2:2">
      <c r="B125" t="s">
        <v>1051</v>
      </c>
    </row>
    <row r="126" spans="2:2">
      <c r="B126" t="s">
        <v>1059</v>
      </c>
    </row>
    <row r="127" spans="2:2">
      <c r="B127" t="s">
        <v>1061</v>
      </c>
    </row>
    <row r="128" spans="2:2">
      <c r="B128" t="s">
        <v>1064</v>
      </c>
    </row>
    <row r="129" spans="2:2">
      <c r="B129" t="s">
        <v>1068</v>
      </c>
    </row>
    <row r="130" spans="2:2">
      <c r="B130" t="s">
        <v>1072</v>
      </c>
    </row>
    <row r="131" spans="2:2">
      <c r="B131" t="s">
        <v>1076</v>
      </c>
    </row>
    <row r="132" spans="2:2">
      <c r="B132" t="s">
        <v>1079</v>
      </c>
    </row>
    <row r="133" spans="2:2">
      <c r="B133" t="s">
        <v>1085</v>
      </c>
    </row>
    <row r="134" spans="2:2">
      <c r="B134" t="s">
        <v>1089</v>
      </c>
    </row>
    <row r="135" spans="2:2">
      <c r="B135" t="s">
        <v>1091</v>
      </c>
    </row>
    <row r="136" spans="2:2">
      <c r="B136" t="s">
        <v>1093</v>
      </c>
    </row>
    <row r="137" spans="2:2">
      <c r="B137" t="s">
        <v>1094</v>
      </c>
    </row>
    <row r="138" spans="2:2">
      <c r="B138" t="s">
        <v>1105</v>
      </c>
    </row>
    <row r="139" spans="2:2">
      <c r="B139" t="s">
        <v>1109</v>
      </c>
    </row>
    <row r="140" spans="2:2">
      <c r="B140" t="s">
        <v>1115</v>
      </c>
    </row>
    <row r="141" spans="2:2">
      <c r="B141" t="s">
        <v>1119</v>
      </c>
    </row>
    <row r="142" spans="2:2">
      <c r="B142" t="s">
        <v>1125</v>
      </c>
    </row>
    <row r="143" spans="2:2">
      <c r="B143" t="s">
        <v>1135</v>
      </c>
    </row>
    <row r="144" spans="2:2">
      <c r="B144" t="s">
        <v>1137</v>
      </c>
    </row>
    <row r="145" spans="2:2">
      <c r="B145" t="s">
        <v>1139</v>
      </c>
    </row>
    <row r="146" spans="2:2">
      <c r="B146" t="s">
        <v>1142</v>
      </c>
    </row>
    <row r="147" spans="2:2">
      <c r="B147" t="s">
        <v>1147</v>
      </c>
    </row>
    <row r="148" spans="2:2">
      <c r="B148" t="s">
        <v>1152</v>
      </c>
    </row>
    <row r="149" spans="2:2">
      <c r="B149" t="s">
        <v>1154</v>
      </c>
    </row>
    <row r="150" spans="2:2">
      <c r="B150" t="s">
        <v>1155</v>
      </c>
    </row>
    <row r="151" spans="2:2">
      <c r="B151" t="s">
        <v>1157</v>
      </c>
    </row>
    <row r="152" spans="2:2">
      <c r="B152" t="s">
        <v>1162</v>
      </c>
    </row>
    <row r="153" spans="2:2">
      <c r="B153" t="s">
        <v>1166</v>
      </c>
    </row>
    <row r="154" spans="2:2">
      <c r="B154" t="s">
        <v>1173</v>
      </c>
    </row>
    <row r="155" spans="2:2">
      <c r="B155" t="s">
        <v>1179</v>
      </c>
    </row>
    <row r="156" spans="2:2">
      <c r="B156" t="s">
        <v>1183</v>
      </c>
    </row>
    <row r="157" spans="2:2">
      <c r="B157" t="s">
        <v>1187</v>
      </c>
    </row>
    <row r="158" spans="2:2">
      <c r="B158" t="s">
        <v>1197</v>
      </c>
    </row>
    <row r="159" spans="2:2">
      <c r="B159" t="s">
        <v>1203</v>
      </c>
    </row>
    <row r="160" spans="2:2">
      <c r="B160" t="s">
        <v>1207</v>
      </c>
    </row>
    <row r="161" spans="2:2">
      <c r="B161" t="s">
        <v>1211</v>
      </c>
    </row>
    <row r="162" spans="2:2">
      <c r="B162" t="s">
        <v>1234</v>
      </c>
    </row>
    <row r="163" spans="2:2">
      <c r="B163" t="s">
        <v>1240</v>
      </c>
    </row>
    <row r="164" spans="2:2">
      <c r="B164" t="s">
        <v>1244</v>
      </c>
    </row>
    <row r="165" spans="2:2">
      <c r="B165" t="s">
        <v>1248</v>
      </c>
    </row>
    <row r="166" spans="2:2">
      <c r="B166" t="s">
        <v>1251</v>
      </c>
    </row>
    <row r="167" spans="2:2">
      <c r="B167" t="s">
        <v>1255</v>
      </c>
    </row>
    <row r="168" spans="2:2">
      <c r="B168" t="s">
        <v>1258</v>
      </c>
    </row>
    <row r="169" spans="2:2">
      <c r="B169" t="s">
        <v>1262</v>
      </c>
    </row>
    <row r="170" spans="2:2">
      <c r="B170" t="s">
        <v>1265</v>
      </c>
    </row>
    <row r="171" spans="2:2">
      <c r="B171" t="s">
        <v>1270</v>
      </c>
    </row>
    <row r="172" spans="2:2">
      <c r="B172" t="s">
        <v>1276</v>
      </c>
    </row>
    <row r="173" spans="2:2">
      <c r="B173" t="s">
        <v>1279</v>
      </c>
    </row>
    <row r="174" spans="2:2">
      <c r="B174" t="s">
        <v>1283</v>
      </c>
    </row>
    <row r="175" spans="2:2">
      <c r="B175" t="s">
        <v>1287</v>
      </c>
    </row>
    <row r="176" spans="2:2">
      <c r="B176" t="s">
        <v>1290</v>
      </c>
    </row>
    <row r="177" spans="2:2">
      <c r="B177" t="s">
        <v>1291</v>
      </c>
    </row>
    <row r="178" spans="2:2">
      <c r="B178" t="s">
        <v>1292</v>
      </c>
    </row>
    <row r="179" spans="2:2">
      <c r="B179" t="s">
        <v>1296</v>
      </c>
    </row>
    <row r="180" spans="2:2">
      <c r="B180" t="s">
        <v>1302</v>
      </c>
    </row>
    <row r="181" spans="2:2">
      <c r="B181" t="s">
        <v>1309</v>
      </c>
    </row>
    <row r="182" spans="2:2">
      <c r="B182" t="s">
        <v>1314</v>
      </c>
    </row>
    <row r="183" spans="2:2">
      <c r="B183" t="s">
        <v>1315</v>
      </c>
    </row>
    <row r="184" spans="2:2">
      <c r="B184" t="s">
        <v>1319</v>
      </c>
    </row>
    <row r="185" spans="2:2">
      <c r="B185" t="s">
        <v>1326</v>
      </c>
    </row>
    <row r="186" spans="2:2">
      <c r="B186" t="s">
        <v>1335</v>
      </c>
    </row>
    <row r="187" spans="2:2">
      <c r="B187" t="s">
        <v>1340</v>
      </c>
    </row>
    <row r="188" spans="2:2">
      <c r="B188" t="s">
        <v>1346</v>
      </c>
    </row>
    <row r="189" spans="2:2">
      <c r="B189" t="s">
        <v>1351</v>
      </c>
    </row>
    <row r="190" spans="2:2">
      <c r="B190" t="s">
        <v>1359</v>
      </c>
    </row>
    <row r="191" spans="2:2">
      <c r="B191" t="s">
        <v>1365</v>
      </c>
    </row>
    <row r="192" spans="2:2">
      <c r="B192" t="s">
        <v>1372</v>
      </c>
    </row>
    <row r="193" spans="2:2">
      <c r="B193" t="s">
        <v>1378</v>
      </c>
    </row>
    <row r="194" spans="2:2">
      <c r="B194" t="s">
        <v>1381</v>
      </c>
    </row>
    <row r="195" spans="2:2">
      <c r="B195" t="s">
        <v>1385</v>
      </c>
    </row>
    <row r="196" spans="2:2">
      <c r="B196" t="s">
        <v>1391</v>
      </c>
    </row>
    <row r="197" spans="2:2">
      <c r="B197" t="s">
        <v>1695</v>
      </c>
    </row>
    <row r="198" spans="2:2">
      <c r="B198" t="s">
        <v>1696</v>
      </c>
    </row>
    <row r="199" spans="2:2">
      <c r="B199" t="s">
        <v>1697</v>
      </c>
    </row>
    <row r="200" spans="2:2">
      <c r="B200" t="s">
        <v>1698</v>
      </c>
    </row>
    <row r="201" spans="2:2">
      <c r="B201" t="s">
        <v>1699</v>
      </c>
    </row>
    <row r="202" spans="2:2">
      <c r="B202" t="s">
        <v>1700</v>
      </c>
    </row>
    <row r="203" spans="2:2">
      <c r="B203" t="s">
        <v>1701</v>
      </c>
    </row>
    <row r="204" spans="2:2">
      <c r="B204" t="s">
        <v>1702</v>
      </c>
    </row>
    <row r="205" spans="2:2">
      <c r="B205" t="s">
        <v>1420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H39"/>
  <sheetViews>
    <sheetView zoomScaleNormal="100" zoomScaleSheetLayoutView="100" zoomScalePageLayoutView="70" workbookViewId="0"/>
  </sheetViews>
  <sheetFormatPr defaultColWidth="9.59765625" defaultRowHeight="15.6"/>
  <cols>
    <col min="1" max="1" width="15.09765625" style="1" customWidth="1"/>
    <col min="2" max="2" width="40" style="1" bestFit="1" customWidth="1"/>
    <col min="3" max="3" width="24.8984375" style="21" customWidth="1"/>
    <col min="4" max="4" width="21.59765625" style="22" customWidth="1"/>
    <col min="5" max="5" width="18.5" style="23" bestFit="1" customWidth="1"/>
    <col min="6" max="6" width="22.69921875" style="23" bestFit="1" customWidth="1"/>
    <col min="7" max="7" width="31.59765625" style="1" customWidth="1"/>
    <col min="8" max="8" width="15.5" style="1" customWidth="1"/>
    <col min="9" max="9" width="39.59765625" style="1" customWidth="1"/>
    <col min="10" max="10" width="9.59765625" style="1" customWidth="1"/>
    <col min="11" max="11" width="24.09765625" style="1" customWidth="1"/>
    <col min="12" max="16384" width="9.59765625" style="1"/>
  </cols>
  <sheetData>
    <row r="1" spans="1:8">
      <c r="A1" s="20" t="s">
        <v>98</v>
      </c>
      <c r="B1" s="411" t="str">
        <f>PA_NAME</f>
        <v>San Diego Gas &amp; Electric Co</v>
      </c>
    </row>
    <row r="2" spans="1:8">
      <c r="A2" s="20" t="s">
        <v>99</v>
      </c>
      <c r="B2" s="411" t="str">
        <f>RPT_YEAR</f>
        <v>2024-2031</v>
      </c>
    </row>
    <row r="3" spans="1:8">
      <c r="A3" s="6" t="s">
        <v>118</v>
      </c>
    </row>
    <row r="4" spans="1:8" ht="16.2" thickBot="1">
      <c r="A4" s="29"/>
    </row>
    <row r="5" spans="1:8">
      <c r="B5" s="1217" t="s">
        <v>119</v>
      </c>
      <c r="C5" s="1218"/>
      <c r="D5" s="1218"/>
      <c r="E5" s="1218"/>
      <c r="F5" s="1219"/>
    </row>
    <row r="6" spans="1:8" s="2" customFormat="1" ht="46.8">
      <c r="B6" s="37"/>
      <c r="C6" s="400" t="s">
        <v>1961</v>
      </c>
      <c r="D6" s="401" t="s">
        <v>1981</v>
      </c>
      <c r="E6" s="402" t="s">
        <v>120</v>
      </c>
      <c r="F6" s="403" t="s">
        <v>121</v>
      </c>
    </row>
    <row r="7" spans="1:8" s="2" customFormat="1">
      <c r="B7" s="37" t="s">
        <v>122</v>
      </c>
      <c r="C7" s="404"/>
      <c r="D7" s="405"/>
      <c r="E7" s="406"/>
      <c r="F7" s="407"/>
    </row>
    <row r="8" spans="1:8">
      <c r="B8" s="38">
        <v>2021</v>
      </c>
      <c r="C8" s="799">
        <v>0.28036</v>
      </c>
      <c r="D8" s="452">
        <v>1.9377525453218589</v>
      </c>
      <c r="E8" s="453">
        <v>161557120.36176193</v>
      </c>
      <c r="F8" s="454">
        <v>2046455395.9768631</v>
      </c>
      <c r="G8" s="3"/>
      <c r="H8" s="3"/>
    </row>
    <row r="9" spans="1:8">
      <c r="B9" s="38">
        <v>2022</v>
      </c>
      <c r="C9" s="799">
        <v>0.28162999999999999</v>
      </c>
      <c r="D9" s="452">
        <v>2.0596297931364931</v>
      </c>
      <c r="E9" s="453">
        <v>163033962.61149868</v>
      </c>
      <c r="F9" s="454">
        <v>2064301546.1612575</v>
      </c>
      <c r="G9" s="3"/>
      <c r="H9" s="3"/>
    </row>
    <row r="10" spans="1:8">
      <c r="B10" s="38">
        <v>2023</v>
      </c>
      <c r="C10" s="799">
        <v>0.28201999999999999</v>
      </c>
      <c r="D10" s="452">
        <v>2.0609340432506711</v>
      </c>
      <c r="E10" s="453">
        <v>173990364.07368708</v>
      </c>
      <c r="F10" s="454">
        <v>2268172298.420918</v>
      </c>
      <c r="G10" s="3"/>
      <c r="H10" s="3"/>
    </row>
    <row r="11" spans="1:8">
      <c r="B11" s="38">
        <v>2024</v>
      </c>
      <c r="C11" s="799">
        <v>0.3095</v>
      </c>
      <c r="D11" s="799">
        <v>2.0995317597120255</v>
      </c>
      <c r="E11" s="453">
        <f>+$C11*'4.1 Program Budget - 2024-2027'!W$162+'4.1 Program Budget - 2024-2027'!Y$162*$D11</f>
        <v>180200284.22975457</v>
      </c>
      <c r="F11" s="454">
        <f>+$C11*'4.1 Program Budget - 2024-2027'!AB$162+'4.1 Program Budget - 2024-2027'!AC$162*$D11</f>
        <v>2324837546.2840176</v>
      </c>
      <c r="G11" s="3"/>
      <c r="H11" s="3"/>
    </row>
    <row r="12" spans="1:8">
      <c r="B12" s="38">
        <v>2025</v>
      </c>
      <c r="C12" s="799">
        <v>0.30965999999999999</v>
      </c>
      <c r="D12" s="799">
        <v>2.1007549662598102</v>
      </c>
      <c r="E12" s="453">
        <f>+$C12*'4.1 Program Budget - 2024-2027'!AO$162+'4.1 Program Budget - 2024-2027'!AQ$162*$D12</f>
        <v>170346061.15005562</v>
      </c>
      <c r="F12" s="454">
        <f>+$C12*'4.1 Program Budget - 2024-2027'!AT$162+'4.1 Program Budget - 2024-2027'!AU$162*$D12</f>
        <v>2130455923.129405</v>
      </c>
      <c r="G12" s="3"/>
      <c r="H12" s="3"/>
    </row>
    <row r="13" spans="1:8">
      <c r="B13" s="38">
        <v>2026</v>
      </c>
      <c r="C13" s="799">
        <v>0.30962000000000001</v>
      </c>
      <c r="D13" s="799">
        <v>2.1003862495303389</v>
      </c>
      <c r="E13" s="453">
        <f>+$C13*'4.1 Program Budget - 2024-2027'!BG$162+'4.1 Program Budget - 2024-2027'!BI$162*$D13</f>
        <v>157534364.34904218</v>
      </c>
      <c r="F13" s="454">
        <f>+$C13*'4.1 Program Budget - 2024-2027'!BL$162+'4.1 Program Budget - 2024-2027'!BM$162*$D13</f>
        <v>1973233816.3513849</v>
      </c>
      <c r="G13" s="3"/>
      <c r="H13" s="3"/>
    </row>
    <row r="14" spans="1:8">
      <c r="B14" s="38">
        <v>2027</v>
      </c>
      <c r="C14" s="799">
        <v>0.30974000000000002</v>
      </c>
      <c r="D14" s="799">
        <v>2.1013409463330595</v>
      </c>
      <c r="E14" s="453">
        <f>+$C14*'4.1 Program Budget - 2024-2027'!BY$162+'4.1 Program Budget - 2024-2027'!CA$162*$D14</f>
        <v>147219052.92420539</v>
      </c>
      <c r="F14" s="454">
        <f>+$C14*'4.1 Program Budget - 2024-2027'!CD$162+'4.1 Program Budget - 2024-2027'!CE$162*$D14</f>
        <v>1855284029.0777574</v>
      </c>
      <c r="G14" s="3"/>
      <c r="H14" s="3"/>
    </row>
    <row r="15" spans="1:8">
      <c r="B15" s="38">
        <v>2028</v>
      </c>
      <c r="C15" s="799">
        <v>0.30974000000000002</v>
      </c>
      <c r="D15" s="799">
        <v>2.1013411995446747</v>
      </c>
      <c r="E15" s="453">
        <f t="shared" ref="E15:E18" si="0">+E14</f>
        <v>147219052.92420539</v>
      </c>
      <c r="F15" s="454">
        <f t="shared" ref="F15:F18" si="1">+F14</f>
        <v>1855284029.0777574</v>
      </c>
      <c r="G15" s="3"/>
      <c r="H15" s="3"/>
    </row>
    <row r="16" spans="1:8">
      <c r="B16" s="38">
        <v>2029</v>
      </c>
      <c r="C16" s="799">
        <v>0.30974000000000002</v>
      </c>
      <c r="D16" s="799">
        <v>2.1013411960878612</v>
      </c>
      <c r="E16" s="453">
        <f t="shared" si="0"/>
        <v>147219052.92420539</v>
      </c>
      <c r="F16" s="454">
        <f t="shared" si="1"/>
        <v>1855284029.0777574</v>
      </c>
      <c r="G16" s="3"/>
      <c r="H16" s="3"/>
    </row>
    <row r="17" spans="2:8">
      <c r="B17" s="38">
        <v>2030</v>
      </c>
      <c r="C17" s="799">
        <v>0.30974000000000002</v>
      </c>
      <c r="D17" s="799">
        <v>2.1013411960878612</v>
      </c>
      <c r="E17" s="453">
        <f t="shared" si="0"/>
        <v>147219052.92420539</v>
      </c>
      <c r="F17" s="454">
        <f t="shared" si="1"/>
        <v>1855284029.0777574</v>
      </c>
      <c r="G17" s="3"/>
      <c r="H17" s="3"/>
    </row>
    <row r="18" spans="2:8" ht="16.2" thickBot="1">
      <c r="B18" s="408">
        <v>2031</v>
      </c>
      <c r="C18" s="800">
        <v>0.30974000000000002</v>
      </c>
      <c r="D18" s="800">
        <v>2.1013411960878612</v>
      </c>
      <c r="E18" s="455">
        <f t="shared" si="0"/>
        <v>147219052.92420539</v>
      </c>
      <c r="F18" s="456">
        <f t="shared" si="1"/>
        <v>1855284029.0777574</v>
      </c>
      <c r="G18" s="3"/>
      <c r="H18" s="3"/>
    </row>
    <row r="19" spans="2:8">
      <c r="C19" s="3"/>
      <c r="D19" s="3"/>
      <c r="E19" s="30"/>
      <c r="F19" s="3"/>
      <c r="G19" s="3"/>
      <c r="H19" s="3"/>
    </row>
    <row r="20" spans="2:8" ht="49.8" customHeight="1">
      <c r="B20" s="1220" t="s">
        <v>1962</v>
      </c>
      <c r="C20" s="1220"/>
      <c r="D20" s="1220"/>
      <c r="E20" s="1220"/>
      <c r="F20" s="1220"/>
      <c r="G20" s="3"/>
      <c r="H20" s="3"/>
    </row>
    <row r="21" spans="2:8" ht="33" customHeight="1">
      <c r="B21" s="1220" t="s">
        <v>1982</v>
      </c>
      <c r="C21" s="1220"/>
      <c r="D21" s="1220"/>
      <c r="E21" s="1220"/>
      <c r="F21" s="1220"/>
      <c r="G21" s="3"/>
      <c r="H21" s="3"/>
    </row>
    <row r="22" spans="2:8">
      <c r="B22" s="3" t="s">
        <v>120</v>
      </c>
      <c r="C22" s="3" t="s">
        <v>123</v>
      </c>
      <c r="D22" s="3"/>
      <c r="E22" s="3"/>
      <c r="F22" s="3"/>
      <c r="G22" s="3"/>
      <c r="H22" s="3"/>
    </row>
    <row r="23" spans="2:8">
      <c r="B23" s="3" t="s">
        <v>121</v>
      </c>
      <c r="C23" s="3" t="s">
        <v>124</v>
      </c>
      <c r="D23" s="3"/>
      <c r="E23" s="3"/>
      <c r="F23" s="24"/>
    </row>
    <row r="24" spans="2:8">
      <c r="B24" s="3"/>
      <c r="C24" s="3"/>
      <c r="D24" s="3"/>
      <c r="E24" s="3"/>
      <c r="F24" s="24"/>
    </row>
    <row r="25" spans="2:8">
      <c r="B25" s="3"/>
      <c r="C25" s="3"/>
      <c r="D25" s="3"/>
      <c r="E25" s="3"/>
      <c r="F25" s="24"/>
    </row>
    <row r="26" spans="2:8">
      <c r="B26" s="4"/>
      <c r="C26" s="25"/>
      <c r="D26" s="26"/>
      <c r="E26" s="27"/>
      <c r="F26" s="28"/>
    </row>
    <row r="30" spans="2:8">
      <c r="D30" s="1"/>
    </row>
    <row r="31" spans="2:8">
      <c r="B31" s="696"/>
      <c r="C31" s="697"/>
      <c r="D31" s="36"/>
      <c r="E31" s="697"/>
    </row>
    <row r="32" spans="2:8">
      <c r="B32" s="696"/>
      <c r="C32" s="697"/>
      <c r="D32" s="35"/>
      <c r="E32" s="697"/>
    </row>
    <row r="33" spans="2:5">
      <c r="C33" s="34"/>
      <c r="D33" s="33"/>
      <c r="E33" s="28"/>
    </row>
    <row r="34" spans="2:5">
      <c r="B34" s="696"/>
      <c r="C34" s="697"/>
      <c r="D34" s="32"/>
      <c r="E34" s="697"/>
    </row>
    <row r="35" spans="2:5">
      <c r="B35" s="698"/>
      <c r="C35" s="697"/>
      <c r="D35" s="31"/>
      <c r="E35" s="28"/>
    </row>
    <row r="36" spans="2:5">
      <c r="C36" s="34"/>
      <c r="D36" s="33"/>
      <c r="E36" s="28"/>
    </row>
    <row r="37" spans="2:5">
      <c r="C37" s="34"/>
      <c r="D37" s="33"/>
      <c r="E37" s="28"/>
    </row>
    <row r="38" spans="2:5">
      <c r="C38" s="34"/>
      <c r="D38" s="33"/>
      <c r="E38" s="28"/>
    </row>
    <row r="39" spans="2:5">
      <c r="C39" s="34"/>
      <c r="D39" s="33"/>
      <c r="E39" s="28"/>
    </row>
  </sheetData>
  <mergeCells count="3">
    <mergeCell ref="B5:F5"/>
    <mergeCell ref="B20:F20"/>
    <mergeCell ref="B21:F21"/>
  </mergeCells>
  <pageMargins left="0.7" right="0.7" top="0.75" bottom="0.75" header="0.3" footer="0.3"/>
  <pageSetup scale="49" orientation="landscape" r:id="rId1"/>
  <headerFooter>
    <oddFooter>&amp;C&amp;A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899B-2ACF-4457-A504-AC069972A11E}">
  <sheetPr codeName="Sheet4"/>
  <dimension ref="A1:AP44"/>
  <sheetViews>
    <sheetView zoomScale="130" zoomScaleNormal="130" zoomScaleSheetLayoutView="70" workbookViewId="0">
      <pane xSplit="2" ySplit="5" topLeftCell="I6" activePane="bottomRight" state="frozen"/>
      <selection pane="topRight"/>
      <selection pane="bottomLeft"/>
      <selection pane="bottomRight"/>
    </sheetView>
  </sheetViews>
  <sheetFormatPr defaultColWidth="9.59765625" defaultRowHeight="15.6"/>
  <cols>
    <col min="1" max="1" width="18.3984375" style="5" customWidth="1"/>
    <col min="2" max="2" width="58.09765625" style="5" customWidth="1"/>
    <col min="3" max="4" width="23.59765625" style="412" customWidth="1"/>
    <col min="5" max="5" width="23.09765625" style="413" customWidth="1"/>
    <col min="6" max="6" width="25.09765625" style="413" customWidth="1"/>
    <col min="7" max="8" width="23.59765625" style="412" customWidth="1"/>
    <col min="9" max="9" width="23.09765625" style="413" customWidth="1"/>
    <col min="10" max="10" width="25.09765625" style="413" customWidth="1"/>
    <col min="11" max="12" width="23.59765625" style="58" customWidth="1"/>
    <col min="13" max="13" width="23.09765625" style="59" customWidth="1"/>
    <col min="14" max="14" width="25.09765625" style="59" customWidth="1"/>
    <col min="15" max="16" width="23.59765625" style="58" customWidth="1"/>
    <col min="17" max="17" width="23.09765625" style="59" customWidth="1"/>
    <col min="18" max="18" width="25.09765625" style="59" customWidth="1"/>
    <col min="19" max="20" width="23.59765625" style="58" customWidth="1"/>
    <col min="21" max="21" width="23.09765625" style="59" customWidth="1"/>
    <col min="22" max="22" width="25.09765625" style="59" customWidth="1"/>
    <col min="23" max="24" width="23.59765625" style="58" customWidth="1"/>
    <col min="25" max="25" width="23.09765625" style="59" customWidth="1"/>
    <col min="26" max="26" width="25.09765625" style="59" customWidth="1"/>
    <col min="27" max="28" width="23.59765625" style="58" customWidth="1"/>
    <col min="29" max="29" width="23.09765625" style="59" customWidth="1"/>
    <col min="30" max="30" width="25.09765625" style="59" customWidth="1"/>
    <col min="31" max="32" width="23.59765625" style="58" customWidth="1"/>
    <col min="33" max="33" width="23.09765625" style="59" customWidth="1"/>
    <col min="34" max="34" width="25.09765625" style="59" customWidth="1"/>
    <col min="35" max="36" width="23.59765625" style="58" customWidth="1"/>
    <col min="37" max="37" width="23.09765625" style="59" customWidth="1"/>
    <col min="38" max="38" width="25.09765625" style="59" customWidth="1"/>
    <col min="39" max="40" width="23.59765625" style="58" customWidth="1"/>
    <col min="41" max="41" width="23.09765625" style="59" customWidth="1"/>
    <col min="42" max="42" width="25.09765625" style="59" customWidth="1"/>
    <col min="43" max="16384" width="9.59765625" style="5"/>
  </cols>
  <sheetData>
    <row r="1" spans="1:42">
      <c r="A1" s="20" t="s">
        <v>98</v>
      </c>
      <c r="B1" s="411" t="str">
        <f>PA_NAME</f>
        <v>San Diego Gas &amp; Electric Co</v>
      </c>
    </row>
    <row r="2" spans="1:42">
      <c r="A2" s="20" t="s">
        <v>99</v>
      </c>
      <c r="B2" s="411" t="str">
        <f>RPT_YEAR</f>
        <v>2024-2031</v>
      </c>
    </row>
    <row r="3" spans="1:42">
      <c r="A3" s="6" t="s">
        <v>118</v>
      </c>
    </row>
    <row r="4" spans="1:42" ht="18">
      <c r="A4" s="29"/>
      <c r="B4" s="6" t="s">
        <v>1959</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row>
    <row r="5" spans="1:42" ht="62.4">
      <c r="B5" s="60" t="s">
        <v>125</v>
      </c>
      <c r="C5" s="60" t="s">
        <v>126</v>
      </c>
      <c r="D5" s="60" t="s">
        <v>127</v>
      </c>
      <c r="E5" s="60" t="s">
        <v>128</v>
      </c>
      <c r="F5" s="60" t="s">
        <v>129</v>
      </c>
      <c r="G5" s="60" t="s">
        <v>130</v>
      </c>
      <c r="H5" s="60" t="s">
        <v>131</v>
      </c>
      <c r="I5" s="60" t="s">
        <v>132</v>
      </c>
      <c r="J5" s="60" t="s">
        <v>133</v>
      </c>
      <c r="K5" s="60" t="s">
        <v>134</v>
      </c>
      <c r="L5" s="60" t="s">
        <v>135</v>
      </c>
      <c r="M5" s="60" t="s">
        <v>136</v>
      </c>
      <c r="N5" s="60" t="s">
        <v>137</v>
      </c>
      <c r="O5" s="60" t="s">
        <v>138</v>
      </c>
      <c r="P5" s="60" t="s">
        <v>139</v>
      </c>
      <c r="Q5" s="60" t="s">
        <v>140</v>
      </c>
      <c r="R5" s="60" t="s">
        <v>141</v>
      </c>
      <c r="S5" s="60" t="s">
        <v>142</v>
      </c>
      <c r="T5" s="60" t="s">
        <v>143</v>
      </c>
      <c r="U5" s="60" t="s">
        <v>144</v>
      </c>
      <c r="V5" s="60" t="s">
        <v>145</v>
      </c>
      <c r="W5" s="60" t="s">
        <v>146</v>
      </c>
      <c r="X5" s="60" t="s">
        <v>147</v>
      </c>
      <c r="Y5" s="60" t="s">
        <v>148</v>
      </c>
      <c r="Z5" s="60" t="s">
        <v>149</v>
      </c>
      <c r="AA5" s="60" t="s">
        <v>150</v>
      </c>
      <c r="AB5" s="60" t="s">
        <v>151</v>
      </c>
      <c r="AC5" s="60" t="s">
        <v>152</v>
      </c>
      <c r="AD5" s="60" t="s">
        <v>153</v>
      </c>
      <c r="AE5" s="60" t="s">
        <v>154</v>
      </c>
      <c r="AF5" s="60" t="s">
        <v>155</v>
      </c>
      <c r="AG5" s="60" t="s">
        <v>156</v>
      </c>
      <c r="AH5" s="60" t="s">
        <v>157</v>
      </c>
      <c r="AI5" s="60" t="s">
        <v>158</v>
      </c>
      <c r="AJ5" s="60" t="s">
        <v>159</v>
      </c>
      <c r="AK5" s="60" t="s">
        <v>160</v>
      </c>
      <c r="AL5" s="60" t="s">
        <v>161</v>
      </c>
      <c r="AM5" s="60" t="s">
        <v>162</v>
      </c>
      <c r="AN5" s="60" t="s">
        <v>163</v>
      </c>
      <c r="AO5" s="60" t="s">
        <v>164</v>
      </c>
      <c r="AP5" s="60" t="s">
        <v>165</v>
      </c>
    </row>
    <row r="6" spans="1:42">
      <c r="B6" s="793" t="s">
        <v>17</v>
      </c>
      <c r="C6" s="804">
        <v>16614180.392027363</v>
      </c>
      <c r="D6" s="805">
        <v>5.0823147917185233E-3</v>
      </c>
      <c r="E6" s="802">
        <v>0.32234999999999997</v>
      </c>
      <c r="F6" s="803">
        <v>6.5110845850284167E-3</v>
      </c>
      <c r="G6" s="806">
        <v>3317225.7564583346</v>
      </c>
      <c r="H6" s="805">
        <v>6.6724869044650498E-3</v>
      </c>
      <c r="I6" s="802">
        <v>0.32286000000000004</v>
      </c>
      <c r="J6" s="802">
        <v>6.9971714751591446E-3</v>
      </c>
      <c r="K6" s="795">
        <v>13995422.312331747</v>
      </c>
      <c r="L6" s="796">
        <f>(M6-$I$6)/$I$6</f>
        <v>6.6747196927460506E-2</v>
      </c>
      <c r="M6" s="794">
        <v>0.34440999999999994</v>
      </c>
      <c r="N6" s="794">
        <v>2.0999254368317803E-3</v>
      </c>
      <c r="O6" s="795">
        <v>14738264.683235444</v>
      </c>
      <c r="P6" s="796">
        <f>(Q6-$I$6)/$I$6</f>
        <v>6.7118875054202776E-2</v>
      </c>
      <c r="Q6" s="794">
        <v>0.34452999999999995</v>
      </c>
      <c r="R6" s="794">
        <v>2.2113842806883617E-3</v>
      </c>
      <c r="S6" s="795">
        <v>14514346.011814877</v>
      </c>
      <c r="T6" s="796">
        <f>(U6-$I$6)/$I$6</f>
        <v>6.7025955522517291E-2</v>
      </c>
      <c r="U6" s="794">
        <v>0.34449999999999997</v>
      </c>
      <c r="V6" s="794">
        <v>2.1777866868891872E-3</v>
      </c>
      <c r="W6" s="795">
        <v>15094124.716164423</v>
      </c>
      <c r="X6" s="796">
        <f>(Y6-$I$6)/$I$6</f>
        <v>6.7304714117573911E-2</v>
      </c>
      <c r="Y6" s="794">
        <v>0.34458999999999995</v>
      </c>
      <c r="Z6" s="794">
        <v>2.2647788491710085E-3</v>
      </c>
      <c r="AA6" s="795">
        <v>15094278.652531078</v>
      </c>
      <c r="AB6" s="796">
        <f>(AC6-$I$6)/$I$6</f>
        <v>6.7304714117573911E-2</v>
      </c>
      <c r="AC6" s="794">
        <v>0.34458999999999995</v>
      </c>
      <c r="AD6" s="794">
        <v>2.2648019463584156E-3</v>
      </c>
      <c r="AE6" s="795">
        <v>15094276.216452004</v>
      </c>
      <c r="AF6" s="796">
        <f>(AG6-$I$6)/$I$6</f>
        <v>6.7304714117573911E-2</v>
      </c>
      <c r="AG6" s="794">
        <v>0.34458999999999995</v>
      </c>
      <c r="AH6" s="794">
        <v>2.2648015808400127E-3</v>
      </c>
      <c r="AI6" s="795">
        <v>15094276.28090949</v>
      </c>
      <c r="AJ6" s="796">
        <f>(AK6-$I$6)/$I$6</f>
        <v>6.7304714117573911E-2</v>
      </c>
      <c r="AK6" s="794">
        <v>0.34458999999999995</v>
      </c>
      <c r="AL6" s="794">
        <v>2.2648015905114547E-3</v>
      </c>
      <c r="AM6" s="795">
        <v>15094276.279203977</v>
      </c>
      <c r="AN6" s="796">
        <f>(AO6-$I$6)/$I$6</f>
        <v>6.7304714117573911E-2</v>
      </c>
      <c r="AO6" s="794">
        <v>0.34458999999999995</v>
      </c>
      <c r="AP6" s="794">
        <v>2.2648015902555531E-3</v>
      </c>
    </row>
    <row r="7" spans="1:42">
      <c r="B7" s="793" t="s">
        <v>1779</v>
      </c>
      <c r="C7" s="804">
        <v>4077664.2901824936</v>
      </c>
      <c r="D7" s="805">
        <v>4.1903310707855817E-3</v>
      </c>
      <c r="E7" s="802">
        <v>0.28997000000000001</v>
      </c>
      <c r="F7" s="803">
        <v>4.7799010325063982E-3</v>
      </c>
      <c r="G7" s="806">
        <v>814155.90118876472</v>
      </c>
      <c r="H7" s="805">
        <v>5.5063028120237584E-3</v>
      </c>
      <c r="I7" s="802">
        <v>0.29034999999999994</v>
      </c>
      <c r="J7" s="802">
        <v>5.1367459172075155E-3</v>
      </c>
      <c r="K7" s="795">
        <v>8390047.4506143816</v>
      </c>
      <c r="L7" s="796">
        <f>(M7-$I$7)/$I$7</f>
        <v>0.10552781126227008</v>
      </c>
      <c r="M7" s="797">
        <v>0.32099000000000005</v>
      </c>
      <c r="N7" s="797">
        <v>3.8178231166650857E-3</v>
      </c>
      <c r="O7" s="795">
        <v>8835370.3998702448</v>
      </c>
      <c r="P7" s="796">
        <f>(Q7-$I$7)/$I$7</f>
        <v>0.1062510762872399</v>
      </c>
      <c r="Q7" s="797">
        <v>0.32120000000000004</v>
      </c>
      <c r="R7" s="797">
        <v>4.0204637167401197E-3</v>
      </c>
      <c r="S7" s="795">
        <v>8701134.4878433738</v>
      </c>
      <c r="T7" s="796">
        <f>(U7-$I$7)/$I$7</f>
        <v>0.1060444291372485</v>
      </c>
      <c r="U7" s="797">
        <v>0.32114000000000004</v>
      </c>
      <c r="V7" s="797">
        <v>3.9593807525448122E-3</v>
      </c>
      <c r="W7" s="795">
        <v>9048703.1950814743</v>
      </c>
      <c r="X7" s="796">
        <f>(Y7-$I$7)/$I$7</f>
        <v>0.10662992939555725</v>
      </c>
      <c r="Y7" s="797">
        <v>0.32130999999999998</v>
      </c>
      <c r="Z7" s="797">
        <v>4.1175390767895521E-3</v>
      </c>
      <c r="AA7" s="795">
        <v>9048795.477643</v>
      </c>
      <c r="AB7" s="796">
        <f>(AC7-$I$7)/$I$7</f>
        <v>0.10662992939555725</v>
      </c>
      <c r="AC7" s="797">
        <v>0.32130999999999998</v>
      </c>
      <c r="AD7" s="797">
        <v>4.1175810692215056E-3</v>
      </c>
      <c r="AE7" s="795">
        <v>9048794.0172498394</v>
      </c>
      <c r="AF7" s="796">
        <f>(AG7-$I$7)/$I$7</f>
        <v>0.10662992939555725</v>
      </c>
      <c r="AG7" s="797">
        <v>0.32130999999999998</v>
      </c>
      <c r="AH7" s="797">
        <v>4.1175804046814299E-3</v>
      </c>
      <c r="AI7" s="795">
        <v>9048794.0558911432</v>
      </c>
      <c r="AJ7" s="796">
        <f>(AK7-$I$7)/$I$7</f>
        <v>0.10662992939555725</v>
      </c>
      <c r="AK7" s="797">
        <v>0.32130999999999998</v>
      </c>
      <c r="AL7" s="797">
        <v>4.117580422264842E-3</v>
      </c>
      <c r="AM7" s="795">
        <v>9048794.054868713</v>
      </c>
      <c r="AN7" s="796">
        <f>(AO7-$I$7)/$I$7</f>
        <v>0.10662992939555725</v>
      </c>
      <c r="AO7" s="794">
        <v>0.32130999999999998</v>
      </c>
      <c r="AP7" s="797">
        <v>4.1175804217995935E-3</v>
      </c>
    </row>
    <row r="8" spans="1:42">
      <c r="B8" s="793" t="s">
        <v>1780</v>
      </c>
      <c r="C8" s="804">
        <v>14952918.280655008</v>
      </c>
      <c r="D8" s="805">
        <v>4.0245304714449804E-3</v>
      </c>
      <c r="E8" s="802">
        <v>0.26195000000000002</v>
      </c>
      <c r="F8" s="803">
        <v>4.188484934328828E-3</v>
      </c>
      <c r="G8" s="806">
        <v>2985534.3137244359</v>
      </c>
      <c r="H8" s="805">
        <v>5.251054043694834E-3</v>
      </c>
      <c r="I8" s="802">
        <v>0.26227</v>
      </c>
      <c r="J8" s="802">
        <v>4.5011774803247447E-3</v>
      </c>
      <c r="K8" s="795">
        <v>30766557.757563718</v>
      </c>
      <c r="L8" s="796">
        <f>(M8-$I$8)/$I$8</f>
        <v>0.10550196362527156</v>
      </c>
      <c r="M8" s="797">
        <v>0.28993999999999998</v>
      </c>
      <c r="N8" s="797">
        <v>3.1940046933197621E-3</v>
      </c>
      <c r="O8" s="795">
        <v>32399570.481233817</v>
      </c>
      <c r="P8" s="796">
        <f>(Q8-$I$8)/$I$8</f>
        <v>0.10618827925420363</v>
      </c>
      <c r="Q8" s="797">
        <v>0.29011999999999999</v>
      </c>
      <c r="R8" s="797">
        <v>3.3635345557357457E-3</v>
      </c>
      <c r="S8" s="795">
        <v>31907323.33187931</v>
      </c>
      <c r="T8" s="796">
        <f>(U8-$I$8)/$I$8</f>
        <v>0.10599763602394476</v>
      </c>
      <c r="U8" s="797">
        <v>0.29006999999999999</v>
      </c>
      <c r="V8" s="797">
        <v>3.3124323259152827E-3</v>
      </c>
      <c r="W8" s="795">
        <v>33181868.293502826</v>
      </c>
      <c r="X8" s="796">
        <f>(Y8-$I$8)/$I$8</f>
        <v>0.10649330842261795</v>
      </c>
      <c r="Y8" s="797">
        <v>0.29020000000000001</v>
      </c>
      <c r="Z8" s="797">
        <v>3.4447481547236506E-3</v>
      </c>
      <c r="AA8" s="795">
        <v>33182206.696447019</v>
      </c>
      <c r="AB8" s="796">
        <f>(AC8-$I$8)/$I$8</f>
        <v>0.10649330842261795</v>
      </c>
      <c r="AC8" s="797">
        <v>0.29020000000000001</v>
      </c>
      <c r="AD8" s="797">
        <v>3.4447832857448231E-3</v>
      </c>
      <c r="AE8" s="795">
        <v>33182201.341141127</v>
      </c>
      <c r="AF8" s="796">
        <f>(AG8-$I$8)/$I$8</f>
        <v>0.10649330842261795</v>
      </c>
      <c r="AG8" s="797">
        <v>0.29020000000000001</v>
      </c>
      <c r="AH8" s="797">
        <v>3.4447827297881808E-3</v>
      </c>
      <c r="AI8" s="795">
        <v>33182201.482839957</v>
      </c>
      <c r="AJ8" s="796">
        <f>(AK8-$I$8)/$I$8</f>
        <v>0.10649330842261795</v>
      </c>
      <c r="AK8" s="797">
        <v>0.29020000000000001</v>
      </c>
      <c r="AL8" s="797">
        <v>3.4447827444985275E-3</v>
      </c>
      <c r="AM8" s="795">
        <v>33182201.479090676</v>
      </c>
      <c r="AN8" s="796">
        <f>(AO8-$I$8)/$I$8</f>
        <v>0.10649330842261795</v>
      </c>
      <c r="AO8" s="794">
        <v>0.29020000000000001</v>
      </c>
      <c r="AP8" s="797">
        <v>3.4447827441092989E-3</v>
      </c>
    </row>
    <row r="9" spans="1:42" ht="17.100000000000001" customHeight="1">
      <c r="B9" s="793" t="s">
        <v>27</v>
      </c>
      <c r="C9" s="804">
        <v>403381.39442196127</v>
      </c>
      <c r="D9" s="805">
        <v>4.0447418356135889E-3</v>
      </c>
      <c r="E9" s="802">
        <v>0.20107</v>
      </c>
      <c r="F9" s="803">
        <v>3.2188023870488212E-3</v>
      </c>
      <c r="G9" s="806">
        <v>80540.063950113486</v>
      </c>
      <c r="H9" s="805">
        <v>5.2931189453710439E-3</v>
      </c>
      <c r="I9" s="802">
        <v>0.20132000000000003</v>
      </c>
      <c r="J9" s="802">
        <v>3.4591030039174157E-3</v>
      </c>
      <c r="K9" s="795">
        <v>989012.22197971295</v>
      </c>
      <c r="L9" s="796">
        <f>(M9-$I$9)/$I$9</f>
        <v>0.14509239022451795</v>
      </c>
      <c r="M9" s="797">
        <v>0.23052999999999998</v>
      </c>
      <c r="N9" s="797">
        <v>2.9969660196098673E-3</v>
      </c>
      <c r="O9" s="795">
        <v>1041506.5424391103</v>
      </c>
      <c r="P9" s="796">
        <f>(Q9-$I$9)/$I$9</f>
        <v>0.14588714484402915</v>
      </c>
      <c r="Q9" s="797">
        <v>0.23068999999999998</v>
      </c>
      <c r="R9" s="797">
        <v>3.1560375569912856E-3</v>
      </c>
      <c r="S9" s="795">
        <v>1025682.9182695656</v>
      </c>
      <c r="T9" s="796">
        <f>(U9-$I$9)/$I$9</f>
        <v>0.14563878402543207</v>
      </c>
      <c r="U9" s="797">
        <v>0.23064000000000001</v>
      </c>
      <c r="V9" s="797">
        <v>3.1080878321150078E-3</v>
      </c>
      <c r="W9" s="795">
        <v>1066654.0452458495</v>
      </c>
      <c r="X9" s="796">
        <f>(Y9-$I$9)/$I$9</f>
        <v>0.14628452215378474</v>
      </c>
      <c r="Y9" s="797">
        <v>0.23076999999999998</v>
      </c>
      <c r="Z9" s="797">
        <v>3.2322410757293857E-3</v>
      </c>
      <c r="AA9" s="795">
        <v>1066664.9234419221</v>
      </c>
      <c r="AB9" s="796">
        <f>(AC9-$I$9)/$I$9</f>
        <v>0.14628452215378474</v>
      </c>
      <c r="AC9" s="797">
        <v>0.23076999999999998</v>
      </c>
      <c r="AD9" s="797">
        <v>3.2322740395120965E-3</v>
      </c>
      <c r="AE9" s="795">
        <v>1066664.75129192</v>
      </c>
      <c r="AF9" s="796">
        <f>(AG9-$I$9)/$I$9</f>
        <v>0.14628452215378474</v>
      </c>
      <c r="AG9" s="797">
        <v>0.23076999999999998</v>
      </c>
      <c r="AH9" s="797">
        <v>3.2322735178525104E-3</v>
      </c>
      <c r="AI9" s="795">
        <v>1066664.7558469267</v>
      </c>
      <c r="AJ9" s="796">
        <f>(AK9-$I$9)/$I$9</f>
        <v>0.14628452215378474</v>
      </c>
      <c r="AK9" s="797">
        <v>0.23076999999999998</v>
      </c>
      <c r="AL9" s="797">
        <v>3.2322735316553737E-3</v>
      </c>
      <c r="AM9" s="795">
        <v>1066664.7557264036</v>
      </c>
      <c r="AN9" s="796">
        <f>(AO9-$I$9)/$I$9</f>
        <v>0.14628452215378474</v>
      </c>
      <c r="AO9" s="794">
        <v>0.23076999999999998</v>
      </c>
      <c r="AP9" s="797">
        <v>3.2322735312901568E-3</v>
      </c>
    </row>
    <row r="10" spans="1:42">
      <c r="B10" s="793" t="s">
        <v>1781</v>
      </c>
      <c r="C10" s="804">
        <v>30452.32705847641</v>
      </c>
      <c r="D10" s="805">
        <v>1.185921958683921E-3</v>
      </c>
      <c r="E10" s="802">
        <v>0.26171</v>
      </c>
      <c r="F10" s="803">
        <v>1.0182075539461983E-3</v>
      </c>
      <c r="G10" s="806">
        <v>6080.1821864740341</v>
      </c>
      <c r="H10" s="805">
        <v>1.5684774292271076E-3</v>
      </c>
      <c r="I10" s="802">
        <v>0.26180999999999999</v>
      </c>
      <c r="J10" s="802">
        <v>1.0942221313859357E-3</v>
      </c>
      <c r="K10" s="795">
        <v>945.24685000067723</v>
      </c>
      <c r="L10" s="796">
        <f>(M10-$I$10)/$I$10</f>
        <v>0.1077498949619954</v>
      </c>
      <c r="M10" s="797">
        <v>0.29002</v>
      </c>
      <c r="N10" s="797">
        <v>1.1128986031385615E-5</v>
      </c>
      <c r="O10" s="795">
        <v>995.41821285587696</v>
      </c>
      <c r="P10" s="796">
        <f>(Q10-$I$10)/$I$10</f>
        <v>0.10778809060005357</v>
      </c>
      <c r="Q10" s="797">
        <v>0.29003000000000001</v>
      </c>
      <c r="R10" s="797">
        <v>1.1719685060311969E-5</v>
      </c>
      <c r="S10" s="795">
        <v>980.29480935342394</v>
      </c>
      <c r="T10" s="796">
        <f>(U10-$I$10)/$I$10</f>
        <v>0.10778809060005357</v>
      </c>
      <c r="U10" s="797">
        <v>0.29003000000000001</v>
      </c>
      <c r="V10" s="797">
        <v>1.154162771336002E-5</v>
      </c>
      <c r="W10" s="795">
        <v>1019.4528984595307</v>
      </c>
      <c r="X10" s="796">
        <f>(Y10-$I$10)/$I$10</f>
        <v>0.10778809060005357</v>
      </c>
      <c r="Y10" s="797">
        <v>0.29003000000000001</v>
      </c>
      <c r="Z10" s="797">
        <v>1.2002660539523158E-5</v>
      </c>
      <c r="AA10" s="795">
        <v>1019.4632952780357</v>
      </c>
      <c r="AB10" s="796">
        <f>(AC10-$I$10)/$I$10</f>
        <v>0.10778809060005357</v>
      </c>
      <c r="AC10" s="797">
        <v>0.29003000000000001</v>
      </c>
      <c r="AD10" s="797">
        <v>1.2002782947810383E-5</v>
      </c>
      <c r="AE10" s="795">
        <v>1019.4631307459466</v>
      </c>
      <c r="AF10" s="796">
        <f>(AG10-$I$10)/$I$10</f>
        <v>0.10778809060005357</v>
      </c>
      <c r="AG10" s="797">
        <v>0.29003000000000001</v>
      </c>
      <c r="AH10" s="797">
        <v>1.2002781010670553E-5</v>
      </c>
      <c r="AI10" s="795">
        <v>1019.4631350993869</v>
      </c>
      <c r="AJ10" s="796">
        <f>(AK10-$I$10)/$I$10</f>
        <v>0.10778809060005357</v>
      </c>
      <c r="AK10" s="797">
        <v>0.29003000000000001</v>
      </c>
      <c r="AL10" s="797">
        <v>1.2002781061926346E-5</v>
      </c>
      <c r="AM10" s="795">
        <v>1019.463134984197</v>
      </c>
      <c r="AN10" s="796">
        <f>(AO10-$I$10)/$I$10</f>
        <v>0.10778809060005357</v>
      </c>
      <c r="AO10" s="794">
        <v>0.29003000000000001</v>
      </c>
      <c r="AP10" s="797">
        <v>1.2002781060570143E-5</v>
      </c>
    </row>
    <row r="11" spans="1:42" hidden="1">
      <c r="B11" s="417"/>
      <c r="C11" s="416"/>
      <c r="D11" s="415"/>
      <c r="E11" s="418"/>
      <c r="F11" s="419"/>
      <c r="G11" s="416"/>
      <c r="H11" s="415"/>
      <c r="I11" s="418"/>
      <c r="J11" s="419"/>
      <c r="K11" s="416"/>
      <c r="L11" s="415"/>
      <c r="M11" s="418"/>
      <c r="N11" s="419"/>
      <c r="O11" s="416"/>
      <c r="P11" s="415"/>
      <c r="Q11" s="418"/>
      <c r="R11" s="419"/>
      <c r="S11" s="416"/>
      <c r="T11" s="415"/>
      <c r="U11" s="418"/>
      <c r="V11" s="419"/>
      <c r="W11" s="416"/>
      <c r="X11" s="415"/>
      <c r="Y11" s="418"/>
      <c r="Z11" s="419"/>
      <c r="AA11" s="416"/>
      <c r="AB11" s="415"/>
      <c r="AC11" s="418"/>
      <c r="AD11" s="419"/>
      <c r="AE11" s="416"/>
      <c r="AF11" s="415"/>
      <c r="AG11" s="418"/>
      <c r="AH11" s="419"/>
      <c r="AI11" s="416"/>
      <c r="AJ11" s="415"/>
      <c r="AK11" s="418"/>
      <c r="AL11" s="419"/>
      <c r="AM11" s="416"/>
      <c r="AN11" s="415"/>
      <c r="AO11" s="418"/>
      <c r="AP11" s="419"/>
    </row>
    <row r="12" spans="1:42">
      <c r="B12" s="798" t="s">
        <v>1782</v>
      </c>
      <c r="C12" s="794"/>
      <c r="D12" s="794"/>
      <c r="E12" s="797"/>
      <c r="F12" s="797"/>
      <c r="G12" s="794"/>
      <c r="H12" s="794"/>
      <c r="I12" s="794">
        <v>0.28201999999999999</v>
      </c>
      <c r="J12" s="797"/>
      <c r="K12" s="795">
        <v>54141984.98933956</v>
      </c>
      <c r="L12" s="796">
        <v>0.18215499789923995</v>
      </c>
      <c r="M12" s="797">
        <v>0.3095</v>
      </c>
      <c r="N12" s="797">
        <v>2.8631616533493671E-3</v>
      </c>
      <c r="O12" s="795">
        <v>57015707.524991468</v>
      </c>
      <c r="P12" s="796">
        <v>0.18276612810817006</v>
      </c>
      <c r="Q12" s="797">
        <v>0.30965999999999999</v>
      </c>
      <c r="R12" s="797">
        <v>3.015131186200158E-3</v>
      </c>
      <c r="S12" s="795">
        <v>56149467.044616483</v>
      </c>
      <c r="T12" s="796">
        <v>0.18261334555593758</v>
      </c>
      <c r="U12" s="797">
        <v>0.30962000000000001</v>
      </c>
      <c r="V12" s="797">
        <v>2.9693222538812384E-3</v>
      </c>
      <c r="W12" s="795">
        <v>58392369.702893026</v>
      </c>
      <c r="X12" s="796">
        <v>0.18307169321263522</v>
      </c>
      <c r="Y12" s="797">
        <v>0.30974000000000002</v>
      </c>
      <c r="Z12" s="797">
        <v>3.0879324763294406E-3</v>
      </c>
      <c r="AA12" s="795">
        <v>58392965.213358305</v>
      </c>
      <c r="AB12" s="796">
        <v>0.18307169321263522</v>
      </c>
      <c r="AC12" s="797">
        <v>0.30974000000000002</v>
      </c>
      <c r="AD12" s="797">
        <v>3.0879639683910752E-3</v>
      </c>
      <c r="AE12" s="795">
        <v>58392955.78926564</v>
      </c>
      <c r="AF12" s="796">
        <v>0.18307169321263522</v>
      </c>
      <c r="AG12" s="797">
        <v>0.30974000000000002</v>
      </c>
      <c r="AH12" s="797">
        <v>3.0879634700218205E-3</v>
      </c>
      <c r="AI12" s="795">
        <v>58392956.038622618</v>
      </c>
      <c r="AJ12" s="796">
        <v>0.18307169321263522</v>
      </c>
      <c r="AK12" s="797">
        <v>0.30974000000000002</v>
      </c>
      <c r="AL12" s="797">
        <v>3.0879634832084325E-3</v>
      </c>
      <c r="AM12" s="795">
        <v>58392956.032024756</v>
      </c>
      <c r="AN12" s="796">
        <v>0.18307169321263522</v>
      </c>
      <c r="AO12" s="794">
        <v>0.30974000000000002</v>
      </c>
      <c r="AP12" s="797">
        <v>3.087963482859521E-3</v>
      </c>
    </row>
    <row r="13" spans="1:42">
      <c r="B13" s="420"/>
      <c r="C13" s="416"/>
      <c r="D13" s="416"/>
      <c r="E13" s="416"/>
      <c r="F13" s="416"/>
      <c r="G13" s="416"/>
      <c r="H13" s="416"/>
      <c r="I13" s="416"/>
      <c r="J13" s="416"/>
      <c r="K13" s="416"/>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416"/>
      <c r="AJ13" s="416"/>
      <c r="AK13" s="416"/>
      <c r="AL13" s="416"/>
      <c r="AM13" s="416"/>
      <c r="AN13" s="416"/>
      <c r="AO13" s="416"/>
      <c r="AP13" s="416"/>
    </row>
    <row r="14" spans="1:42">
      <c r="B14" s="414"/>
      <c r="C14" s="416"/>
      <c r="D14" s="416"/>
      <c r="E14" s="416"/>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c r="AE14" s="416"/>
      <c r="AF14" s="416"/>
      <c r="AG14" s="416"/>
      <c r="AH14" s="416"/>
      <c r="AI14" s="416"/>
      <c r="AJ14" s="416"/>
      <c r="AK14" s="416"/>
      <c r="AL14" s="416"/>
      <c r="AM14" s="416"/>
      <c r="AN14" s="416"/>
      <c r="AO14" s="416"/>
      <c r="AP14" s="416"/>
    </row>
    <row r="15" spans="1:42">
      <c r="B15" s="417"/>
      <c r="C15" s="416"/>
      <c r="D15" s="416"/>
      <c r="E15" s="416"/>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c r="AL15" s="416"/>
      <c r="AM15" s="416"/>
      <c r="AN15" s="416"/>
      <c r="AO15" s="416"/>
      <c r="AP15" s="416"/>
    </row>
    <row r="16" spans="1:42">
      <c r="B16" s="417"/>
      <c r="C16" s="416"/>
      <c r="D16" s="416"/>
      <c r="E16" s="416"/>
      <c r="F16" s="416"/>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c r="AI16" s="416"/>
      <c r="AJ16" s="416"/>
      <c r="AK16" s="416"/>
      <c r="AL16" s="416"/>
      <c r="AM16" s="416"/>
      <c r="AN16" s="416"/>
      <c r="AO16" s="416"/>
      <c r="AP16" s="416"/>
    </row>
    <row r="17" spans="1:42">
      <c r="B17" s="417"/>
      <c r="C17" s="416"/>
      <c r="D17" s="416"/>
      <c r="E17" s="416"/>
      <c r="F17" s="416"/>
      <c r="G17" s="416"/>
      <c r="H17" s="416"/>
      <c r="I17" s="416"/>
      <c r="J17" s="416"/>
      <c r="K17" s="416"/>
      <c r="L17" s="416"/>
      <c r="M17" s="416"/>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c r="AL17" s="416"/>
      <c r="AM17" s="416"/>
      <c r="AN17" s="416"/>
      <c r="AO17" s="416"/>
      <c r="AP17" s="416"/>
    </row>
    <row r="18" spans="1:42">
      <c r="B18" s="414"/>
      <c r="C18" s="416"/>
      <c r="D18" s="416"/>
      <c r="E18" s="416"/>
      <c r="F18" s="416"/>
      <c r="G18" s="416"/>
      <c r="H18" s="416"/>
      <c r="I18" s="416"/>
      <c r="J18" s="416"/>
      <c r="K18" s="416"/>
      <c r="L18" s="416"/>
      <c r="M18" s="416"/>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c r="AL18" s="416"/>
      <c r="AM18" s="416"/>
      <c r="AN18" s="416"/>
      <c r="AO18" s="416"/>
      <c r="AP18" s="416"/>
    </row>
    <row r="19" spans="1:42">
      <c r="B19" s="417"/>
      <c r="C19" s="416"/>
      <c r="D19" s="416"/>
      <c r="E19" s="416"/>
      <c r="F19" s="416"/>
      <c r="G19" s="416"/>
      <c r="H19" s="416"/>
      <c r="I19" s="416"/>
      <c r="J19" s="416"/>
      <c r="K19" s="416"/>
      <c r="L19" s="416"/>
      <c r="M19" s="416"/>
      <c r="N19" s="416"/>
      <c r="O19" s="416"/>
      <c r="P19" s="416"/>
      <c r="Q19" s="416"/>
      <c r="R19" s="416"/>
      <c r="S19" s="416"/>
      <c r="T19" s="416"/>
      <c r="U19" s="416"/>
      <c r="V19" s="416"/>
      <c r="W19" s="416"/>
      <c r="X19" s="416"/>
      <c r="Y19" s="416"/>
      <c r="Z19" s="416"/>
      <c r="AA19" s="416"/>
      <c r="AB19" s="416"/>
      <c r="AC19" s="416"/>
      <c r="AD19" s="416"/>
      <c r="AE19" s="416"/>
      <c r="AF19" s="416"/>
      <c r="AG19" s="416"/>
      <c r="AH19" s="416"/>
      <c r="AI19" s="416"/>
      <c r="AJ19" s="416"/>
      <c r="AK19" s="416"/>
      <c r="AL19" s="416"/>
      <c r="AM19" s="416"/>
      <c r="AN19" s="416"/>
      <c r="AO19" s="416"/>
      <c r="AP19" s="416"/>
    </row>
    <row r="20" spans="1:42">
      <c r="B20" s="420"/>
      <c r="C20" s="416"/>
      <c r="D20" s="416"/>
      <c r="E20" s="416"/>
      <c r="F20" s="416"/>
      <c r="G20" s="416"/>
      <c r="H20" s="416"/>
      <c r="I20" s="416"/>
      <c r="J20" s="416"/>
      <c r="K20" s="416"/>
      <c r="L20" s="416"/>
      <c r="M20" s="416"/>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c r="AL20" s="416"/>
      <c r="AM20" s="416"/>
      <c r="AN20" s="416"/>
      <c r="AO20" s="416"/>
      <c r="AP20" s="416"/>
    </row>
    <row r="21" spans="1:42">
      <c r="B21" s="421"/>
      <c r="C21" s="416"/>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c r="AL21" s="416"/>
      <c r="AM21" s="416"/>
      <c r="AN21" s="416"/>
      <c r="AO21" s="416"/>
      <c r="AP21" s="416"/>
    </row>
    <row r="22" spans="1:42" ht="18.600000000000001">
      <c r="A22" s="29"/>
      <c r="B22" s="3" t="s">
        <v>1963</v>
      </c>
      <c r="C22" s="61"/>
      <c r="D22" s="61"/>
      <c r="E22" s="62"/>
      <c r="F22" s="61"/>
      <c r="G22" s="61"/>
      <c r="H22" s="61"/>
      <c r="I22" s="62"/>
      <c r="J22" s="61"/>
      <c r="K22" s="61"/>
      <c r="L22" s="61"/>
      <c r="M22" s="62"/>
      <c r="N22" s="61"/>
      <c r="O22" s="61"/>
      <c r="P22" s="61"/>
      <c r="Q22" s="62"/>
      <c r="R22" s="61"/>
      <c r="S22" s="61"/>
      <c r="T22" s="61"/>
      <c r="U22" s="62"/>
      <c r="V22" s="61"/>
      <c r="W22" s="61"/>
      <c r="X22" s="61"/>
      <c r="Y22" s="62"/>
      <c r="Z22" s="61"/>
      <c r="AA22" s="61"/>
      <c r="AB22" s="61"/>
      <c r="AC22" s="62"/>
      <c r="AD22" s="61"/>
      <c r="AE22" s="61"/>
      <c r="AF22" s="61"/>
      <c r="AG22" s="62"/>
      <c r="AH22" s="61"/>
      <c r="AI22" s="61"/>
      <c r="AJ22" s="61"/>
      <c r="AK22" s="62"/>
      <c r="AL22" s="61"/>
      <c r="AM22" s="61"/>
      <c r="AN22" s="61"/>
      <c r="AO22" s="62"/>
      <c r="AP22" s="61"/>
    </row>
    <row r="23" spans="1:42" s="1146" customFormat="1">
      <c r="A23" s="1145"/>
      <c r="B23" s="1147"/>
      <c r="C23" s="1148"/>
      <c r="D23" s="1148"/>
      <c r="E23" s="1149"/>
      <c r="F23" s="1148"/>
      <c r="G23" s="1148"/>
      <c r="H23" s="1148"/>
      <c r="I23" s="1149"/>
      <c r="J23" s="1148"/>
      <c r="K23" s="1148"/>
      <c r="L23" s="1148"/>
      <c r="M23" s="1149"/>
      <c r="N23" s="1148"/>
      <c r="O23" s="1148"/>
      <c r="P23" s="1148"/>
      <c r="Q23" s="1149"/>
      <c r="R23" s="1148"/>
      <c r="S23" s="1148"/>
      <c r="T23" s="1148"/>
      <c r="U23" s="1149"/>
      <c r="V23" s="1148"/>
      <c r="W23" s="1148"/>
      <c r="X23" s="1148"/>
      <c r="Y23" s="1149"/>
      <c r="Z23" s="1148"/>
      <c r="AA23" s="1148"/>
      <c r="AB23" s="1148"/>
      <c r="AC23" s="1149"/>
      <c r="AD23" s="1148"/>
      <c r="AE23" s="1148"/>
      <c r="AF23" s="1148"/>
      <c r="AG23" s="1149"/>
      <c r="AH23" s="1148"/>
      <c r="AI23" s="1148"/>
      <c r="AJ23" s="1148"/>
      <c r="AK23" s="1149"/>
      <c r="AL23" s="1148"/>
      <c r="AM23" s="1148"/>
      <c r="AN23" s="1148"/>
      <c r="AO23" s="1149"/>
      <c r="AP23" s="1148"/>
    </row>
    <row r="24" spans="1:42">
      <c r="B24" s="1144"/>
      <c r="C24" s="1144"/>
      <c r="D24" s="1144"/>
      <c r="E24" s="1144"/>
      <c r="F24" s="1144"/>
      <c r="G24" s="1144"/>
      <c r="H24" s="1144"/>
      <c r="I24" s="1144"/>
      <c r="J24" s="1144"/>
      <c r="K24" s="1144"/>
      <c r="L24" s="1144"/>
      <c r="M24" s="1144"/>
      <c r="N24" s="1144"/>
      <c r="O24" s="1144"/>
      <c r="P24" s="1144"/>
      <c r="Q24" s="1144"/>
      <c r="R24" s="1144"/>
      <c r="S24" s="1144"/>
      <c r="T24" s="1144"/>
      <c r="U24" s="1144"/>
      <c r="V24" s="1144"/>
      <c r="W24" s="1144"/>
      <c r="X24" s="1144"/>
      <c r="Y24" s="1144"/>
      <c r="Z24" s="1144"/>
      <c r="AA24" s="1144"/>
      <c r="AB24" s="1144"/>
      <c r="AC24" s="1144"/>
      <c r="AD24" s="1144"/>
      <c r="AE24" s="1144"/>
      <c r="AF24" s="1144"/>
      <c r="AG24" s="1144"/>
      <c r="AH24" s="1144"/>
      <c r="AI24" s="1144"/>
      <c r="AJ24" s="1144"/>
      <c r="AK24" s="1144"/>
      <c r="AL24" s="1144"/>
      <c r="AM24" s="1144"/>
      <c r="AN24" s="1144"/>
      <c r="AO24" s="1144"/>
      <c r="AP24" s="1144"/>
    </row>
    <row r="25" spans="1:42" ht="18">
      <c r="B25" s="6" t="s">
        <v>1960</v>
      </c>
    </row>
    <row r="26" spans="1:42" ht="62.4">
      <c r="B26" s="60" t="s">
        <v>125</v>
      </c>
      <c r="C26" s="60" t="s">
        <v>166</v>
      </c>
      <c r="D26" s="60" t="s">
        <v>167</v>
      </c>
      <c r="E26" s="60" t="s">
        <v>168</v>
      </c>
      <c r="F26" s="60" t="s">
        <v>169</v>
      </c>
      <c r="G26" s="60" t="s">
        <v>170</v>
      </c>
      <c r="H26" s="60" t="s">
        <v>171</v>
      </c>
      <c r="I26" s="60" t="s">
        <v>172</v>
      </c>
      <c r="J26" s="60" t="s">
        <v>173</v>
      </c>
      <c r="K26" s="60" t="s">
        <v>174</v>
      </c>
      <c r="L26" s="60" t="s">
        <v>175</v>
      </c>
      <c r="M26" s="60" t="s">
        <v>176</v>
      </c>
      <c r="N26" s="60" t="s">
        <v>177</v>
      </c>
      <c r="O26" s="60" t="s">
        <v>178</v>
      </c>
      <c r="P26" s="60" t="s">
        <v>179</v>
      </c>
      <c r="Q26" s="60" t="s">
        <v>180</v>
      </c>
      <c r="R26" s="60" t="s">
        <v>181</v>
      </c>
      <c r="S26" s="60" t="s">
        <v>182</v>
      </c>
      <c r="T26" s="60" t="s">
        <v>183</v>
      </c>
      <c r="U26" s="60" t="s">
        <v>184</v>
      </c>
      <c r="V26" s="60" t="s">
        <v>185</v>
      </c>
      <c r="W26" s="60" t="s">
        <v>186</v>
      </c>
      <c r="X26" s="60" t="s">
        <v>187</v>
      </c>
      <c r="Y26" s="60" t="s">
        <v>188</v>
      </c>
      <c r="Z26" s="60" t="s">
        <v>189</v>
      </c>
      <c r="AA26" s="60" t="s">
        <v>190</v>
      </c>
      <c r="AB26" s="60" t="s">
        <v>191</v>
      </c>
      <c r="AC26" s="60" t="s">
        <v>192</v>
      </c>
      <c r="AD26" s="60" t="s">
        <v>193</v>
      </c>
      <c r="AE26" s="60" t="s">
        <v>194</v>
      </c>
      <c r="AF26" s="60" t="s">
        <v>195</v>
      </c>
      <c r="AG26" s="60" t="s">
        <v>196</v>
      </c>
      <c r="AH26" s="60" t="s">
        <v>197</v>
      </c>
      <c r="AI26" s="60" t="s">
        <v>198</v>
      </c>
      <c r="AJ26" s="60" t="s">
        <v>199</v>
      </c>
      <c r="AK26" s="60" t="s">
        <v>200</v>
      </c>
      <c r="AL26" s="60" t="s">
        <v>201</v>
      </c>
      <c r="AM26" s="60" t="s">
        <v>202</v>
      </c>
      <c r="AN26" s="60" t="s">
        <v>203</v>
      </c>
      <c r="AO26" s="60" t="s">
        <v>204</v>
      </c>
      <c r="AP26" s="60" t="s">
        <v>205</v>
      </c>
    </row>
    <row r="27" spans="1:42">
      <c r="B27" s="422" t="s">
        <v>17</v>
      </c>
      <c r="C27" s="804">
        <v>2445.7954576506245</v>
      </c>
      <c r="D27" s="805">
        <v>6.289618770408606E-2</v>
      </c>
      <c r="E27" s="802">
        <v>2.0596297931364931</v>
      </c>
      <c r="F27" s="803">
        <v>9.2664390426949444E-3</v>
      </c>
      <c r="G27" s="806">
        <v>216.45021033437752</v>
      </c>
      <c r="H27" s="805">
        <v>3.3588013649411369E-4</v>
      </c>
      <c r="I27" s="802">
        <v>2.0603215818725391</v>
      </c>
      <c r="J27" s="802">
        <v>9.9582277787410006E-3</v>
      </c>
      <c r="K27" s="804">
        <v>4095.7619212594386</v>
      </c>
      <c r="L27" s="805">
        <v>1.9031096011647836E-2</v>
      </c>
      <c r="M27" s="802">
        <v>2.0995317597120255</v>
      </c>
      <c r="N27" s="802">
        <v>2.304566886958332E-2</v>
      </c>
      <c r="O27" s="806">
        <v>382.77060285827338</v>
      </c>
      <c r="P27" s="805">
        <v>5.8260921375745433E-4</v>
      </c>
      <c r="Q27" s="802">
        <v>2.1007549662598102</v>
      </c>
      <c r="R27" s="802">
        <v>2.4268875417368285E-2</v>
      </c>
      <c r="S27" s="804">
        <v>-115.38027505264836</v>
      </c>
      <c r="T27" s="805">
        <v>-1.7551629551908979E-4</v>
      </c>
      <c r="U27" s="802">
        <v>2.1003862495303389</v>
      </c>
      <c r="V27" s="802">
        <v>2.3900158687896578E-2</v>
      </c>
      <c r="W27" s="804">
        <v>298.74744183060284</v>
      </c>
      <c r="X27" s="805">
        <v>4.5453392343146917E-4</v>
      </c>
      <c r="Y27" s="802">
        <v>2.1013409463330595</v>
      </c>
      <c r="Z27" s="802">
        <v>2.4854855490617458E-2</v>
      </c>
      <c r="AA27" s="801">
        <v>7.9235964867621078E-2</v>
      </c>
      <c r="AB27" s="805">
        <v>1.2050001484662404E-7</v>
      </c>
      <c r="AC27" s="802">
        <v>2.1013411995446747</v>
      </c>
      <c r="AD27" s="803">
        <v>2.4855108702232783E-2</v>
      </c>
      <c r="AE27" s="807">
        <v>-1.0817196571224486E-3</v>
      </c>
      <c r="AF27" s="805">
        <v>-1.6450510287719257E-9</v>
      </c>
      <c r="AG27" s="802">
        <v>2.1013411960878612</v>
      </c>
      <c r="AH27" s="803">
        <v>2.485510524541892E-2</v>
      </c>
      <c r="AI27" s="801">
        <v>0</v>
      </c>
      <c r="AJ27" s="801">
        <v>0</v>
      </c>
      <c r="AK27" s="802">
        <v>2.1013411960878612</v>
      </c>
      <c r="AL27" s="803">
        <v>2.485510524541892E-2</v>
      </c>
      <c r="AM27" s="801">
        <v>0</v>
      </c>
      <c r="AN27" s="801">
        <v>0</v>
      </c>
      <c r="AO27" s="802">
        <v>2.1013411960878612</v>
      </c>
      <c r="AP27" s="803">
        <v>2.485510524541892E-2</v>
      </c>
    </row>
    <row r="28" spans="1:42">
      <c r="B28" s="422" t="s">
        <v>1783</v>
      </c>
      <c r="C28" s="804">
        <v>5319.4309184344347</v>
      </c>
      <c r="D28" s="805">
        <v>0.16202648529199343</v>
      </c>
      <c r="E28" s="802">
        <v>1.1971167848240776</v>
      </c>
      <c r="F28" s="803">
        <v>3.3887695771740861E-2</v>
      </c>
      <c r="G28" s="806">
        <v>470.76379079562412</v>
      </c>
      <c r="H28" s="805">
        <v>2.1133242312761104E-3</v>
      </c>
      <c r="I28" s="802">
        <v>1.1996466807331136</v>
      </c>
      <c r="J28" s="802">
        <v>3.6417591680776913E-2</v>
      </c>
      <c r="K28" s="804">
        <v>8907.9904578047135</v>
      </c>
      <c r="L28" s="805">
        <v>4.3300522348010032E-2</v>
      </c>
      <c r="M28" s="802">
        <v>1.2515920086419139</v>
      </c>
      <c r="N28" s="802">
        <v>8.4630247583154128E-2</v>
      </c>
      <c r="O28" s="806">
        <v>832.49879835329557</v>
      </c>
      <c r="P28" s="805">
        <v>3.5889987706794382E-3</v>
      </c>
      <c r="Q28" s="802">
        <v>1.2560839708223219</v>
      </c>
      <c r="R28" s="802">
        <v>8.9122209763562249E-2</v>
      </c>
      <c r="S28" s="804">
        <v>-250.94388027120294</v>
      </c>
      <c r="T28" s="805">
        <v>-1.0779794042480417E-3</v>
      </c>
      <c r="U28" s="802">
        <v>1.2547299381717694</v>
      </c>
      <c r="V28" s="802">
        <v>8.7768177113009549E-2</v>
      </c>
      <c r="W28" s="804">
        <v>649.75440767373584</v>
      </c>
      <c r="X28" s="805">
        <v>2.79416148215938E-3</v>
      </c>
      <c r="Y28" s="802">
        <v>1.2582358562355211</v>
      </c>
      <c r="Z28" s="802">
        <v>9.1274095176761313E-2</v>
      </c>
      <c r="AA28" s="801">
        <v>0.17233258000123897</v>
      </c>
      <c r="AB28" s="805">
        <v>7.3902283946590527E-7</v>
      </c>
      <c r="AC28" s="802">
        <v>1.2582367861005563</v>
      </c>
      <c r="AD28" s="803">
        <v>9.1275025041796562E-2</v>
      </c>
      <c r="AE28" s="807">
        <v>-2.3526632066932507E-3</v>
      </c>
      <c r="AF28" s="805">
        <v>-1.008904162280472E-8</v>
      </c>
      <c r="AG28" s="802">
        <v>1.258236773406153</v>
      </c>
      <c r="AH28" s="803">
        <v>9.1275012347393367E-2</v>
      </c>
      <c r="AI28" s="801">
        <v>0</v>
      </c>
      <c r="AJ28" s="801">
        <v>0</v>
      </c>
      <c r="AK28" s="802">
        <v>1.258236773406153</v>
      </c>
      <c r="AL28" s="803">
        <v>9.1275012347393367E-2</v>
      </c>
      <c r="AM28" s="801">
        <v>0</v>
      </c>
      <c r="AN28" s="801">
        <v>0</v>
      </c>
      <c r="AO28" s="802">
        <v>1.258236773406153</v>
      </c>
      <c r="AP28" s="803">
        <v>9.1275012347393367E-2</v>
      </c>
    </row>
    <row r="29" spans="1:42">
      <c r="B29" s="422" t="s">
        <v>1784</v>
      </c>
      <c r="C29" s="804">
        <v>1278.8746239149418</v>
      </c>
      <c r="D29" s="805">
        <v>0.11156228290190261</v>
      </c>
      <c r="E29" s="802">
        <v>0.16912508547719857</v>
      </c>
      <c r="F29" s="803">
        <v>3.6427643997065953E-2</v>
      </c>
      <c r="G29" s="806">
        <v>113.1789988699984</v>
      </c>
      <c r="H29" s="805">
        <v>1.6079912002612433E-2</v>
      </c>
      <c r="I29" s="802">
        <v>0.17184460196910623</v>
      </c>
      <c r="J29" s="802">
        <v>3.9147160488973612E-2</v>
      </c>
      <c r="K29" s="804">
        <v>2141.620620935847</v>
      </c>
      <c r="L29" s="805">
        <v>0.35183873823326295</v>
      </c>
      <c r="M29" s="802">
        <v>0.23230618989811386</v>
      </c>
      <c r="N29" s="802">
        <v>9.4717107080558458E-2</v>
      </c>
      <c r="O29" s="806">
        <v>200.14576821820083</v>
      </c>
      <c r="P29" s="805">
        <v>2.1641039755031753E-2</v>
      </c>
      <c r="Q29" s="802">
        <v>0.2373335373890389</v>
      </c>
      <c r="R29" s="802">
        <v>9.974445457148351E-2</v>
      </c>
      <c r="S29" s="804">
        <v>-60.330844676152083</v>
      </c>
      <c r="T29" s="805">
        <v>-6.3851754943031139E-3</v>
      </c>
      <c r="U29" s="802">
        <v>0.23581812110212613</v>
      </c>
      <c r="V29" s="802">
        <v>9.8229038284570747E-2</v>
      </c>
      <c r="W29" s="804">
        <v>156.21115049565969</v>
      </c>
      <c r="X29" s="805">
        <v>1.6639006865017063E-2</v>
      </c>
      <c r="Y29" s="802">
        <v>0.23974190043803983</v>
      </c>
      <c r="Z29" s="802">
        <v>0.10215281762048443</v>
      </c>
      <c r="AA29" s="801">
        <v>4.1431455133988493E-2</v>
      </c>
      <c r="AB29" s="805">
        <v>4.3408900688535951E-6</v>
      </c>
      <c r="AC29" s="802">
        <v>0.23974294113127453</v>
      </c>
      <c r="AD29" s="803">
        <v>4.7271473769240825E-2</v>
      </c>
      <c r="AE29" s="807">
        <v>-5.6561713518021861E-4</v>
      </c>
      <c r="AF29" s="805">
        <v>-5.9261040451950863E-8</v>
      </c>
      <c r="AG29" s="802">
        <v>0.2397429269238584</v>
      </c>
      <c r="AH29" s="803">
        <v>0.10215384410630299</v>
      </c>
      <c r="AI29" s="801">
        <v>0</v>
      </c>
      <c r="AJ29" s="801">
        <v>0</v>
      </c>
      <c r="AK29" s="802">
        <v>0.2397429269238584</v>
      </c>
      <c r="AL29" s="803">
        <v>0.10215384410630299</v>
      </c>
      <c r="AM29" s="801">
        <v>0</v>
      </c>
      <c r="AN29" s="801">
        <v>0</v>
      </c>
      <c r="AO29" s="802">
        <v>0.2397429269238584</v>
      </c>
      <c r="AP29" s="803">
        <v>0.10215384410630299</v>
      </c>
    </row>
    <row r="30" spans="1:42">
      <c r="B30" s="798"/>
      <c r="C30" s="794"/>
      <c r="D30" s="794"/>
      <c r="E30" s="797"/>
      <c r="F30" s="797"/>
      <c r="G30" s="797"/>
      <c r="H30" s="797"/>
      <c r="I30" s="797"/>
      <c r="J30" s="797"/>
      <c r="K30" s="797"/>
      <c r="L30" s="797"/>
      <c r="M30" s="797"/>
      <c r="N30" s="797"/>
      <c r="O30" s="797"/>
      <c r="P30" s="797"/>
      <c r="Q30" s="797"/>
      <c r="R30" s="797"/>
      <c r="S30" s="797"/>
      <c r="T30" s="797"/>
      <c r="U30" s="797"/>
      <c r="V30" s="797"/>
      <c r="W30" s="797"/>
      <c r="X30" s="797"/>
      <c r="Y30" s="797"/>
      <c r="Z30" s="797"/>
      <c r="AA30" s="797"/>
      <c r="AB30" s="797"/>
      <c r="AC30" s="797"/>
      <c r="AD30" s="797"/>
      <c r="AE30" s="797"/>
      <c r="AF30" s="797"/>
      <c r="AG30" s="797"/>
      <c r="AH30" s="797"/>
      <c r="AI30" s="797"/>
      <c r="AJ30" s="797"/>
      <c r="AK30" s="797"/>
      <c r="AL30" s="797"/>
      <c r="AM30" s="797"/>
      <c r="AN30" s="797"/>
      <c r="AO30" s="797"/>
      <c r="AP30" s="797"/>
    </row>
    <row r="31" spans="1:42">
      <c r="B31" s="421"/>
      <c r="C31" s="423"/>
      <c r="D31" s="423"/>
      <c r="E31" s="423"/>
      <c r="F31" s="423"/>
      <c r="G31" s="423"/>
      <c r="H31" s="423"/>
      <c r="I31" s="423"/>
      <c r="J31" s="423"/>
      <c r="K31" s="423"/>
      <c r="L31" s="423"/>
      <c r="M31" s="423"/>
      <c r="N31" s="423"/>
      <c r="O31" s="423"/>
      <c r="P31" s="423"/>
      <c r="Q31" s="423"/>
      <c r="R31" s="423"/>
      <c r="S31" s="423"/>
      <c r="T31" s="423"/>
      <c r="U31" s="423"/>
      <c r="V31" s="423"/>
      <c r="W31" s="423"/>
      <c r="X31" s="423"/>
      <c r="Y31" s="423"/>
      <c r="Z31" s="423"/>
      <c r="AA31" s="423"/>
      <c r="AB31" s="423"/>
      <c r="AC31" s="423"/>
      <c r="AD31" s="423"/>
      <c r="AE31" s="423"/>
      <c r="AF31" s="423"/>
      <c r="AG31" s="423"/>
      <c r="AH31" s="423"/>
      <c r="AI31" s="423"/>
      <c r="AJ31" s="423"/>
      <c r="AK31" s="423"/>
      <c r="AL31" s="423"/>
      <c r="AM31" s="423"/>
      <c r="AN31" s="423"/>
      <c r="AO31" s="423"/>
      <c r="AP31" s="423"/>
    </row>
    <row r="32" spans="1:42">
      <c r="B32" s="417"/>
      <c r="C32" s="424"/>
      <c r="D32" s="425"/>
      <c r="E32" s="424"/>
      <c r="F32" s="424"/>
      <c r="G32" s="424"/>
      <c r="H32" s="425"/>
      <c r="I32" s="424"/>
      <c r="J32" s="424"/>
      <c r="K32" s="424"/>
      <c r="L32" s="425"/>
      <c r="M32" s="424"/>
      <c r="N32" s="424"/>
      <c r="O32" s="424"/>
      <c r="P32" s="425"/>
      <c r="Q32" s="424"/>
      <c r="R32" s="424"/>
      <c r="S32" s="424"/>
      <c r="T32" s="425"/>
      <c r="U32" s="424"/>
      <c r="V32" s="424"/>
      <c r="W32" s="424"/>
      <c r="X32" s="425"/>
      <c r="Y32" s="424"/>
      <c r="Z32" s="424"/>
      <c r="AA32" s="424"/>
      <c r="AB32" s="425"/>
      <c r="AC32" s="424"/>
      <c r="AD32" s="424"/>
      <c r="AE32" s="424"/>
      <c r="AF32" s="425"/>
      <c r="AG32" s="424"/>
      <c r="AH32" s="424"/>
      <c r="AI32" s="424"/>
      <c r="AJ32" s="425"/>
      <c r="AK32" s="424"/>
      <c r="AL32" s="424"/>
      <c r="AM32" s="424"/>
      <c r="AN32" s="425"/>
      <c r="AO32" s="424"/>
      <c r="AP32" s="424"/>
    </row>
    <row r="33" spans="2:42">
      <c r="B33" s="417"/>
      <c r="C33" s="424"/>
      <c r="D33" s="424"/>
      <c r="E33" s="424"/>
      <c r="F33" s="424"/>
      <c r="G33" s="424"/>
      <c r="H33" s="424"/>
      <c r="I33" s="424"/>
      <c r="J33" s="424"/>
      <c r="K33" s="424"/>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424"/>
      <c r="AI33" s="424"/>
      <c r="AJ33" s="424"/>
      <c r="AK33" s="424"/>
      <c r="AL33" s="424"/>
      <c r="AM33" s="424"/>
      <c r="AN33" s="424"/>
      <c r="AO33" s="424"/>
      <c r="AP33" s="424"/>
    </row>
    <row r="34" spans="2:42">
      <c r="B34" s="417"/>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c r="AH34" s="424"/>
      <c r="AI34" s="424"/>
      <c r="AJ34" s="424"/>
      <c r="AK34" s="424"/>
      <c r="AL34" s="424"/>
      <c r="AM34" s="424"/>
      <c r="AN34" s="424"/>
      <c r="AO34" s="424"/>
      <c r="AP34" s="424"/>
    </row>
    <row r="35" spans="2:42">
      <c r="B35" s="417"/>
      <c r="C35" s="424"/>
      <c r="D35" s="425"/>
      <c r="E35" s="424"/>
      <c r="F35" s="424"/>
      <c r="G35" s="424"/>
      <c r="H35" s="425"/>
      <c r="I35" s="424"/>
      <c r="J35" s="424"/>
      <c r="K35" s="424"/>
      <c r="L35" s="425"/>
      <c r="M35" s="424"/>
      <c r="N35" s="424"/>
      <c r="O35" s="424"/>
      <c r="P35" s="425"/>
      <c r="Q35" s="424"/>
      <c r="R35" s="424"/>
      <c r="S35" s="424"/>
      <c r="T35" s="425"/>
      <c r="U35" s="424"/>
      <c r="V35" s="424"/>
      <c r="W35" s="424"/>
      <c r="X35" s="425"/>
      <c r="Y35" s="424"/>
      <c r="Z35" s="424"/>
      <c r="AA35" s="424"/>
      <c r="AB35" s="425"/>
      <c r="AC35" s="424"/>
      <c r="AD35" s="424"/>
      <c r="AE35" s="424"/>
      <c r="AF35" s="425"/>
      <c r="AG35" s="424"/>
      <c r="AH35" s="424"/>
      <c r="AI35" s="424"/>
      <c r="AJ35" s="425"/>
      <c r="AK35" s="424"/>
      <c r="AL35" s="424"/>
      <c r="AM35" s="424"/>
      <c r="AN35" s="425"/>
      <c r="AO35" s="424"/>
      <c r="AP35" s="424"/>
    </row>
    <row r="36" spans="2:42">
      <c r="B36" s="421"/>
      <c r="C36" s="424"/>
      <c r="D36" s="424"/>
      <c r="E36" s="424"/>
      <c r="F36" s="424"/>
      <c r="G36" s="424"/>
      <c r="H36" s="424"/>
      <c r="I36" s="424"/>
      <c r="J36" s="424"/>
      <c r="K36" s="424"/>
      <c r="L36" s="424"/>
      <c r="M36" s="424"/>
      <c r="N36" s="424"/>
      <c r="O36" s="424"/>
      <c r="P36" s="424"/>
      <c r="Q36" s="424"/>
      <c r="R36" s="424"/>
      <c r="S36" s="424"/>
      <c r="T36" s="424"/>
      <c r="U36" s="424"/>
      <c r="V36" s="424"/>
      <c r="W36" s="424"/>
      <c r="X36" s="424"/>
      <c r="Y36" s="424"/>
      <c r="Z36" s="424"/>
      <c r="AA36" s="424"/>
      <c r="AB36" s="424"/>
      <c r="AC36" s="424"/>
      <c r="AD36" s="424"/>
      <c r="AE36" s="424"/>
      <c r="AF36" s="424"/>
      <c r="AG36" s="424"/>
      <c r="AH36" s="424"/>
      <c r="AI36" s="424"/>
      <c r="AJ36" s="424"/>
      <c r="AK36" s="424"/>
      <c r="AL36" s="424"/>
      <c r="AM36" s="424"/>
      <c r="AN36" s="424"/>
      <c r="AO36" s="424"/>
      <c r="AP36" s="424"/>
    </row>
    <row r="37" spans="2:42">
      <c r="B37" s="417"/>
      <c r="C37" s="424"/>
      <c r="D37" s="424"/>
      <c r="E37" s="424"/>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row>
    <row r="38" spans="2:42">
      <c r="B38" s="417"/>
      <c r="C38" s="424"/>
      <c r="D38" s="424"/>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row>
    <row r="39" spans="2:42">
      <c r="B39" s="417"/>
      <c r="C39" s="424"/>
      <c r="D39" s="424"/>
      <c r="E39" s="424"/>
      <c r="F39" s="424"/>
      <c r="G39" s="424"/>
      <c r="H39" s="424"/>
      <c r="I39" s="424"/>
      <c r="J39" s="424"/>
      <c r="K39" s="424"/>
      <c r="L39" s="424"/>
      <c r="M39" s="424"/>
      <c r="N39" s="424"/>
      <c r="O39" s="424"/>
      <c r="P39" s="424"/>
      <c r="Q39" s="424"/>
      <c r="R39" s="424"/>
      <c r="S39" s="424"/>
      <c r="T39" s="424"/>
      <c r="U39" s="424"/>
      <c r="V39" s="424"/>
      <c r="W39" s="424"/>
      <c r="X39" s="424"/>
      <c r="Y39" s="424"/>
      <c r="Z39" s="424"/>
      <c r="AA39" s="424"/>
      <c r="AB39" s="424"/>
      <c r="AC39" s="424"/>
      <c r="AD39" s="424"/>
      <c r="AE39" s="424"/>
      <c r="AF39" s="424"/>
      <c r="AG39" s="424"/>
      <c r="AH39" s="424"/>
      <c r="AI39" s="424"/>
      <c r="AJ39" s="424"/>
      <c r="AK39" s="424"/>
      <c r="AL39" s="424"/>
      <c r="AM39" s="424"/>
      <c r="AN39" s="424"/>
      <c r="AO39" s="424"/>
      <c r="AP39" s="424"/>
    </row>
    <row r="40" spans="2:42">
      <c r="B40" s="417"/>
      <c r="C40" s="424"/>
      <c r="D40" s="424"/>
      <c r="E40" s="424"/>
      <c r="F40" s="424"/>
      <c r="G40" s="424"/>
      <c r="H40" s="424"/>
      <c r="I40" s="424"/>
      <c r="J40" s="424"/>
      <c r="K40" s="424"/>
      <c r="L40" s="424"/>
      <c r="M40" s="424"/>
      <c r="N40" s="424"/>
      <c r="O40" s="424"/>
      <c r="P40" s="424"/>
      <c r="Q40" s="424"/>
      <c r="R40" s="424"/>
      <c r="S40" s="424"/>
      <c r="T40" s="424"/>
      <c r="U40" s="424"/>
      <c r="V40" s="424"/>
      <c r="W40" s="424"/>
      <c r="X40" s="424"/>
      <c r="Y40" s="424"/>
      <c r="Z40" s="424"/>
      <c r="AA40" s="424"/>
      <c r="AB40" s="424"/>
      <c r="AC40" s="424"/>
      <c r="AD40" s="424"/>
      <c r="AE40" s="424"/>
      <c r="AF40" s="424"/>
      <c r="AG40" s="424"/>
      <c r="AH40" s="424"/>
      <c r="AI40" s="424"/>
      <c r="AJ40" s="424"/>
      <c r="AK40" s="424"/>
      <c r="AL40" s="424"/>
      <c r="AM40" s="424"/>
      <c r="AN40" s="424"/>
      <c r="AO40" s="424"/>
      <c r="AP40" s="424"/>
    </row>
    <row r="41" spans="2:42">
      <c r="B41" s="421"/>
      <c r="C41" s="424"/>
      <c r="D41" s="424"/>
      <c r="E41" s="424"/>
      <c r="F41" s="424"/>
      <c r="G41" s="424"/>
      <c r="H41" s="424"/>
      <c r="I41" s="424"/>
      <c r="J41" s="424"/>
      <c r="K41" s="424"/>
      <c r="L41" s="424"/>
      <c r="M41" s="424"/>
      <c r="N41" s="424"/>
      <c r="O41" s="424"/>
      <c r="P41" s="424"/>
      <c r="Q41" s="424"/>
      <c r="R41" s="424"/>
      <c r="S41" s="424"/>
      <c r="T41" s="424"/>
      <c r="U41" s="424"/>
      <c r="V41" s="424"/>
      <c r="W41" s="424"/>
      <c r="X41" s="424"/>
      <c r="Y41" s="424"/>
      <c r="Z41" s="424"/>
      <c r="AA41" s="424"/>
      <c r="AB41" s="424"/>
      <c r="AC41" s="424"/>
      <c r="AD41" s="424"/>
      <c r="AE41" s="424"/>
      <c r="AF41" s="424"/>
      <c r="AG41" s="424"/>
      <c r="AH41" s="424"/>
      <c r="AI41" s="424"/>
      <c r="AJ41" s="424"/>
      <c r="AK41" s="424"/>
      <c r="AL41" s="424"/>
      <c r="AM41" s="424"/>
      <c r="AN41" s="424"/>
      <c r="AO41" s="424"/>
      <c r="AP41" s="424"/>
    </row>
    <row r="42" spans="2:42">
      <c r="B42" s="417"/>
      <c r="C42" s="424"/>
      <c r="D42" s="424"/>
      <c r="E42" s="424"/>
      <c r="F42" s="424"/>
      <c r="G42" s="424"/>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424"/>
      <c r="AN42" s="424"/>
      <c r="AO42" s="424"/>
      <c r="AP42" s="424"/>
    </row>
    <row r="43" spans="2:42">
      <c r="B43" s="417"/>
      <c r="C43" s="424"/>
      <c r="D43" s="425"/>
      <c r="E43" s="424"/>
      <c r="F43" s="424"/>
      <c r="G43" s="424"/>
      <c r="H43" s="425"/>
      <c r="I43" s="424"/>
      <c r="J43" s="424"/>
      <c r="K43" s="424"/>
      <c r="L43" s="425"/>
      <c r="M43" s="424"/>
      <c r="N43" s="424"/>
      <c r="O43" s="424"/>
      <c r="P43" s="425"/>
      <c r="Q43" s="424"/>
      <c r="R43" s="424"/>
      <c r="S43" s="424"/>
      <c r="T43" s="425"/>
      <c r="U43" s="424"/>
      <c r="V43" s="424"/>
      <c r="W43" s="424"/>
      <c r="X43" s="425"/>
      <c r="Y43" s="424"/>
      <c r="Z43" s="424"/>
      <c r="AA43" s="424"/>
      <c r="AB43" s="425"/>
      <c r="AC43" s="424"/>
      <c r="AD43" s="424"/>
      <c r="AE43" s="424"/>
      <c r="AF43" s="425"/>
      <c r="AG43" s="424"/>
      <c r="AH43" s="424"/>
      <c r="AI43" s="424"/>
      <c r="AJ43" s="425"/>
      <c r="AK43" s="424"/>
      <c r="AL43" s="424"/>
      <c r="AM43" s="424"/>
      <c r="AN43" s="425"/>
      <c r="AO43" s="424"/>
      <c r="AP43" s="424"/>
    </row>
    <row r="44" spans="2:42" ht="18.600000000000001">
      <c r="B44" s="3" t="s">
        <v>1964</v>
      </c>
      <c r="C44" s="63"/>
      <c r="D44" s="63"/>
      <c r="E44" s="7"/>
      <c r="F44" s="7"/>
      <c r="G44" s="63"/>
      <c r="H44" s="63"/>
      <c r="I44" s="7"/>
      <c r="J44" s="7"/>
      <c r="K44" s="63"/>
      <c r="L44" s="63"/>
      <c r="M44" s="7"/>
      <c r="N44" s="7"/>
      <c r="O44" s="63"/>
      <c r="P44" s="63"/>
      <c r="Q44" s="7"/>
      <c r="R44" s="7"/>
      <c r="S44" s="63"/>
      <c r="T44" s="63"/>
      <c r="U44" s="7"/>
      <c r="V44" s="7"/>
      <c r="W44" s="63"/>
      <c r="X44" s="63"/>
      <c r="Y44" s="7"/>
      <c r="Z44" s="7"/>
      <c r="AA44" s="63"/>
      <c r="AB44" s="63"/>
      <c r="AC44" s="7"/>
      <c r="AD44" s="7"/>
      <c r="AE44" s="63"/>
      <c r="AF44" s="63"/>
      <c r="AG44" s="7"/>
      <c r="AH44" s="7"/>
      <c r="AI44" s="63"/>
      <c r="AJ44" s="63"/>
      <c r="AK44" s="7"/>
      <c r="AL44" s="7"/>
      <c r="AM44" s="63"/>
      <c r="AN44" s="63"/>
      <c r="AO44" s="7"/>
      <c r="AP44" s="7"/>
    </row>
  </sheetData>
  <pageMargins left="0.7" right="0.7" top="0.75" bottom="0.75" header="0.3" footer="0.3"/>
  <pageSetup paperSize="17" scale="24" fitToWidth="2" orientation="landscape" r:id="rId1"/>
  <headerFooter>
    <oddFooter>&amp;C&amp;A</oddFooter>
  </headerFooter>
  <colBreaks count="1" manualBreakCount="1">
    <brk id="26" max="4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F204-98F4-472E-93C5-F8D05C509A74}">
  <sheetPr codeName="Sheet5">
    <pageSetUpPr fitToPage="1"/>
  </sheetPr>
  <dimension ref="A1:AL32"/>
  <sheetViews>
    <sheetView showGridLines="0" workbookViewId="0"/>
  </sheetViews>
  <sheetFormatPr defaultColWidth="8.59765625" defaultRowHeight="14.4"/>
  <cols>
    <col min="1" max="2" width="8.59765625" style="564"/>
    <col min="3" max="3" width="18.59765625" style="564" customWidth="1"/>
    <col min="4" max="4" width="13.59765625" style="564" customWidth="1"/>
    <col min="5" max="5" width="8.19921875" style="564" bestFit="1" customWidth="1"/>
    <col min="6" max="6" width="13.59765625" style="564" customWidth="1"/>
    <col min="7" max="7" width="7.69921875" style="564" bestFit="1" customWidth="1"/>
    <col min="8" max="8" width="14.3984375" style="564" customWidth="1"/>
    <col min="9" max="9" width="8.59765625" style="564"/>
    <col min="10" max="10" width="21.09765625" style="564" customWidth="1"/>
    <col min="11" max="11" width="12.09765625" style="564" customWidth="1"/>
    <col min="12" max="12" width="8.19921875" style="564" bestFit="1" customWidth="1"/>
    <col min="13" max="13" width="12.09765625" style="564" customWidth="1"/>
    <col min="14" max="14" width="5.5" style="564" bestFit="1" customWidth="1"/>
    <col min="15" max="16" width="8.59765625" style="564"/>
    <col min="17" max="17" width="21.09765625" style="564" customWidth="1"/>
    <col min="18" max="18" width="12.09765625" style="564" customWidth="1"/>
    <col min="19" max="19" width="8.19921875" style="564" bestFit="1" customWidth="1"/>
    <col min="20" max="20" width="12.09765625" style="564" customWidth="1"/>
    <col min="21" max="21" width="5.5" style="564" bestFit="1" customWidth="1"/>
    <col min="22" max="16384" width="8.59765625" style="564"/>
  </cols>
  <sheetData>
    <row r="1" spans="1:38" s="163" customFormat="1" ht="15.6">
      <c r="A1" s="20" t="s">
        <v>98</v>
      </c>
      <c r="B1" s="411" t="str">
        <f>PA_NAME</f>
        <v>San Diego Gas &amp; Electric Co</v>
      </c>
      <c r="D1" s="164"/>
      <c r="H1" s="164"/>
      <c r="L1" s="164"/>
      <c r="P1" s="164"/>
      <c r="T1" s="164"/>
      <c r="X1" s="164"/>
      <c r="AB1" s="164"/>
      <c r="AF1" s="164"/>
      <c r="AJ1" s="165"/>
      <c r="AL1" s="166"/>
    </row>
    <row r="2" spans="1:38" s="163" customFormat="1" ht="15.6">
      <c r="A2" s="20" t="s">
        <v>99</v>
      </c>
      <c r="B2" s="411" t="str">
        <f>RPT_YEAR</f>
        <v>2024-2031</v>
      </c>
      <c r="D2" s="164"/>
      <c r="H2" s="164"/>
      <c r="L2" s="164"/>
      <c r="P2" s="164"/>
      <c r="T2" s="164"/>
      <c r="X2" s="164"/>
      <c r="AB2" s="164"/>
      <c r="AF2" s="164"/>
      <c r="AJ2" s="165"/>
      <c r="AL2" s="166"/>
    </row>
    <row r="3" spans="1:38" s="163" customFormat="1" ht="15.6">
      <c r="A3" s="527" t="s">
        <v>206</v>
      </c>
      <c r="B3" s="527"/>
      <c r="C3" s="527"/>
      <c r="D3" s="527"/>
      <c r="H3" s="164"/>
      <c r="L3" s="164"/>
      <c r="P3" s="164"/>
      <c r="T3" s="164"/>
      <c r="X3" s="164"/>
      <c r="AB3" s="164"/>
      <c r="AF3" s="164"/>
      <c r="AJ3" s="165"/>
      <c r="AL3" s="166"/>
    </row>
    <row r="5" spans="1:38">
      <c r="B5" s="1221"/>
      <c r="C5" s="1221"/>
      <c r="D5" s="1221"/>
      <c r="E5" s="1221"/>
      <c r="F5" s="1221"/>
      <c r="G5" s="1221"/>
    </row>
    <row r="6" spans="1:38">
      <c r="B6" s="1222"/>
      <c r="C6" s="1222"/>
      <c r="D6" s="1222"/>
      <c r="E6" s="1222"/>
      <c r="F6" s="1222"/>
      <c r="G6" s="1222"/>
    </row>
    <row r="7" spans="1:38" ht="15" thickBot="1">
      <c r="B7" s="650"/>
      <c r="C7" s="650"/>
      <c r="D7" s="650"/>
      <c r="E7" s="650"/>
      <c r="F7" s="650"/>
      <c r="G7" s="650"/>
      <c r="I7" s="650"/>
      <c r="J7" s="650"/>
      <c r="K7" s="650"/>
      <c r="L7" s="650"/>
      <c r="M7" s="650"/>
      <c r="N7" s="650"/>
      <c r="P7" s="650"/>
      <c r="Q7" s="650"/>
      <c r="R7" s="650"/>
      <c r="S7" s="650"/>
      <c r="T7" s="650"/>
      <c r="U7" s="650"/>
    </row>
    <row r="8" spans="1:38" ht="29.4" thickBot="1">
      <c r="B8" s="570"/>
      <c r="C8" s="577" t="s">
        <v>207</v>
      </c>
      <c r="D8" s="565" t="s">
        <v>208</v>
      </c>
      <c r="E8" s="565" t="s">
        <v>209</v>
      </c>
      <c r="F8" s="565" t="s">
        <v>210</v>
      </c>
      <c r="G8" s="566" t="s">
        <v>211</v>
      </c>
      <c r="I8" s="570"/>
      <c r="J8" s="574" t="s">
        <v>212</v>
      </c>
      <c r="K8" s="565" t="s">
        <v>208</v>
      </c>
      <c r="L8" s="565" t="s">
        <v>209</v>
      </c>
      <c r="M8" s="565" t="s">
        <v>210</v>
      </c>
      <c r="N8" s="566" t="s">
        <v>211</v>
      </c>
      <c r="P8" s="570"/>
      <c r="Q8" s="578" t="s">
        <v>213</v>
      </c>
      <c r="R8" s="565" t="s">
        <v>208</v>
      </c>
      <c r="S8" s="565" t="s">
        <v>209</v>
      </c>
      <c r="T8" s="565" t="s">
        <v>210</v>
      </c>
      <c r="U8" s="566" t="s">
        <v>211</v>
      </c>
    </row>
    <row r="9" spans="1:38" ht="15.6">
      <c r="B9" s="568">
        <v>2024</v>
      </c>
      <c r="C9" s="580">
        <f>+'7.3 PA PY budget_savings'!C69</f>
        <v>79664685.173819885</v>
      </c>
      <c r="D9" s="580">
        <f>$C9*E9</f>
        <v>53375339.066459328</v>
      </c>
      <c r="E9" s="759">
        <v>0.67</v>
      </c>
      <c r="F9" s="580">
        <f t="shared" ref="F9:F16" si="0">$C9*G9</f>
        <v>26289346.107360564</v>
      </c>
      <c r="G9" s="757">
        <v>0.33</v>
      </c>
      <c r="I9" s="568">
        <v>2024</v>
      </c>
      <c r="J9" s="580">
        <f>+'7.3 PA PY budget_savings'!C71</f>
        <v>79664685.173819885</v>
      </c>
      <c r="K9" s="580">
        <f>$C9*L9</f>
        <v>53375339.066459328</v>
      </c>
      <c r="L9" s="759">
        <v>0.67</v>
      </c>
      <c r="M9" s="580">
        <f t="shared" ref="M9:M16" si="1">$C9*N9</f>
        <v>26289346.107360564</v>
      </c>
      <c r="N9" s="757">
        <v>0.33</v>
      </c>
      <c r="P9" s="568">
        <v>2024</v>
      </c>
      <c r="Q9" s="580">
        <f>+'7.3 PA PY budget_savings'!C88</f>
        <v>79664685.173819885</v>
      </c>
      <c r="R9" s="580">
        <f>$C9*S9</f>
        <v>53375339.066459328</v>
      </c>
      <c r="S9" s="759">
        <v>0.67</v>
      </c>
      <c r="T9" s="580">
        <f t="shared" ref="T9:T16" si="2">$C9*U9</f>
        <v>26289346.107360564</v>
      </c>
      <c r="U9" s="757">
        <v>0.33</v>
      </c>
    </row>
    <row r="10" spans="1:38" ht="15.6">
      <c r="B10" s="569">
        <v>2025</v>
      </c>
      <c r="C10" s="620">
        <f>+'7.3 PA PY budget_savings'!I69</f>
        <v>83915516.481839672</v>
      </c>
      <c r="D10" s="580">
        <f t="shared" ref="D10:D16" si="3">$C10*E10</f>
        <v>56223396.042832583</v>
      </c>
      <c r="E10" s="759">
        <v>0.67</v>
      </c>
      <c r="F10" s="580">
        <f t="shared" si="0"/>
        <v>27692120.439007092</v>
      </c>
      <c r="G10" s="758">
        <v>0.33</v>
      </c>
      <c r="I10" s="569">
        <v>2025</v>
      </c>
      <c r="J10" s="620">
        <f>+'7.3 PA PY budget_savings'!I71</f>
        <v>83915516.481839672</v>
      </c>
      <c r="K10" s="580">
        <f t="shared" ref="K10:K16" si="4">$C10*L10</f>
        <v>56223396.042832583</v>
      </c>
      <c r="L10" s="759">
        <v>0.67</v>
      </c>
      <c r="M10" s="580">
        <f t="shared" si="1"/>
        <v>27692120.439007092</v>
      </c>
      <c r="N10" s="758">
        <v>0.33</v>
      </c>
      <c r="P10" s="569">
        <v>2025</v>
      </c>
      <c r="Q10" s="620">
        <f>+'7.3 PA PY budget_savings'!I88</f>
        <v>83915516.481839672</v>
      </c>
      <c r="R10" s="580">
        <f t="shared" ref="R10:R16" si="5">$C10*S10</f>
        <v>56223396.042832583</v>
      </c>
      <c r="S10" s="759">
        <v>0.67</v>
      </c>
      <c r="T10" s="580">
        <f t="shared" si="2"/>
        <v>27692120.439007092</v>
      </c>
      <c r="U10" s="758">
        <v>0.33</v>
      </c>
    </row>
    <row r="11" spans="1:38" ht="15.6">
      <c r="B11" s="569">
        <v>2026</v>
      </c>
      <c r="C11" s="620">
        <f>+'7.3 PA PY budget_savings'!O69</f>
        <v>82638623.346857131</v>
      </c>
      <c r="D11" s="580">
        <f t="shared" si="3"/>
        <v>55367877.642394282</v>
      </c>
      <c r="E11" s="759">
        <v>0.67</v>
      </c>
      <c r="F11" s="580">
        <f t="shared" si="0"/>
        <v>27270745.704462856</v>
      </c>
      <c r="G11" s="758">
        <v>0.33</v>
      </c>
      <c r="I11" s="569">
        <v>2026</v>
      </c>
      <c r="J11" s="620">
        <f>+'7.3 PA PY budget_savings'!O71</f>
        <v>82638623.346857131</v>
      </c>
      <c r="K11" s="580">
        <f t="shared" si="4"/>
        <v>55367877.642394282</v>
      </c>
      <c r="L11" s="759">
        <v>0.67</v>
      </c>
      <c r="M11" s="580">
        <f t="shared" si="1"/>
        <v>27270745.704462856</v>
      </c>
      <c r="N11" s="758">
        <v>0.33</v>
      </c>
      <c r="P11" s="569">
        <v>2026</v>
      </c>
      <c r="Q11" s="620">
        <f>+'7.3 PA PY budget_savings'!O88</f>
        <v>82638623.346857131</v>
      </c>
      <c r="R11" s="580">
        <f t="shared" si="5"/>
        <v>55367877.642394282</v>
      </c>
      <c r="S11" s="759">
        <v>0.67</v>
      </c>
      <c r="T11" s="580">
        <f t="shared" si="2"/>
        <v>27270745.704462856</v>
      </c>
      <c r="U11" s="758">
        <v>0.33</v>
      </c>
    </row>
    <row r="12" spans="1:38" ht="15.6">
      <c r="B12" s="569">
        <v>2027</v>
      </c>
      <c r="C12" s="620">
        <f>+'7.3 PA PY budget_savings'!U69</f>
        <v>85940881.016129658</v>
      </c>
      <c r="D12" s="580">
        <f t="shared" si="3"/>
        <v>57580390.280806877</v>
      </c>
      <c r="E12" s="759">
        <v>0.67</v>
      </c>
      <c r="F12" s="580">
        <f t="shared" si="0"/>
        <v>28360490.735322788</v>
      </c>
      <c r="G12" s="758">
        <v>0.33</v>
      </c>
      <c r="I12" s="569">
        <v>2027</v>
      </c>
      <c r="J12" s="620">
        <f>+'7.3 PA PY budget_savings'!U71</f>
        <v>85940881.016129658</v>
      </c>
      <c r="K12" s="580">
        <f t="shared" si="4"/>
        <v>57580390.280806877</v>
      </c>
      <c r="L12" s="759">
        <v>0.67</v>
      </c>
      <c r="M12" s="580">
        <f t="shared" si="1"/>
        <v>28360490.735322788</v>
      </c>
      <c r="N12" s="758">
        <v>0.33</v>
      </c>
      <c r="P12" s="569">
        <v>2027</v>
      </c>
      <c r="Q12" s="620">
        <f>+'7.3 PA PY budget_savings'!U88</f>
        <v>85940881.016129658</v>
      </c>
      <c r="R12" s="580">
        <f t="shared" si="5"/>
        <v>57580390.280806877</v>
      </c>
      <c r="S12" s="759">
        <v>0.67</v>
      </c>
      <c r="T12" s="580">
        <f t="shared" si="2"/>
        <v>28360490.735322788</v>
      </c>
      <c r="U12" s="758">
        <v>0.33</v>
      </c>
    </row>
    <row r="13" spans="1:38" ht="15.6">
      <c r="B13" s="569">
        <v>2028</v>
      </c>
      <c r="C13" s="620">
        <f>+'7.3 PA PY budget_savings'!AA69</f>
        <v>85940881.016129658</v>
      </c>
      <c r="D13" s="580">
        <f t="shared" si="3"/>
        <v>57580390.280806877</v>
      </c>
      <c r="E13" s="759">
        <v>0.67</v>
      </c>
      <c r="F13" s="580">
        <f t="shared" si="0"/>
        <v>28360490.735322788</v>
      </c>
      <c r="G13" s="758">
        <v>0.33</v>
      </c>
      <c r="I13" s="569">
        <v>2028</v>
      </c>
      <c r="J13" s="620">
        <f>+'7.3 PA PY budget_savings'!AA71</f>
        <v>85940881.016129658</v>
      </c>
      <c r="K13" s="580">
        <f t="shared" si="4"/>
        <v>57580390.280806877</v>
      </c>
      <c r="L13" s="759">
        <v>0.67</v>
      </c>
      <c r="M13" s="580">
        <f t="shared" si="1"/>
        <v>28360490.735322788</v>
      </c>
      <c r="N13" s="758">
        <v>0.33</v>
      </c>
      <c r="P13" s="569">
        <v>2028</v>
      </c>
      <c r="Q13" s="620">
        <f>+'7.3 PA PY budget_savings'!AA88</f>
        <v>85940881.016129658</v>
      </c>
      <c r="R13" s="580">
        <f t="shared" si="5"/>
        <v>57580390.280806877</v>
      </c>
      <c r="S13" s="759">
        <v>0.67</v>
      </c>
      <c r="T13" s="580">
        <f t="shared" si="2"/>
        <v>28360490.735322788</v>
      </c>
      <c r="U13" s="758">
        <v>0.33</v>
      </c>
    </row>
    <row r="14" spans="1:38" ht="15.6">
      <c r="B14" s="569">
        <v>2029</v>
      </c>
      <c r="C14" s="620">
        <f>+'7.3 PA PY budget_savings'!AG69</f>
        <v>85940881.016129658</v>
      </c>
      <c r="D14" s="580">
        <f t="shared" si="3"/>
        <v>57580390.280806877</v>
      </c>
      <c r="E14" s="759">
        <v>0.67</v>
      </c>
      <c r="F14" s="580">
        <f t="shared" si="0"/>
        <v>28360490.735322788</v>
      </c>
      <c r="G14" s="758">
        <v>0.33</v>
      </c>
      <c r="I14" s="569">
        <v>2029</v>
      </c>
      <c r="J14" s="620">
        <f>+'7.3 PA PY budget_savings'!AG71</f>
        <v>85940881.016129658</v>
      </c>
      <c r="K14" s="580">
        <f t="shared" si="4"/>
        <v>57580390.280806877</v>
      </c>
      <c r="L14" s="759">
        <v>0.67</v>
      </c>
      <c r="M14" s="580">
        <f t="shared" si="1"/>
        <v>28360490.735322788</v>
      </c>
      <c r="N14" s="758">
        <v>0.33</v>
      </c>
      <c r="P14" s="569">
        <v>2029</v>
      </c>
      <c r="Q14" s="620">
        <f>+'7.3 PA PY budget_savings'!AG88</f>
        <v>85940881.016129658</v>
      </c>
      <c r="R14" s="580">
        <f t="shared" si="5"/>
        <v>57580390.280806877</v>
      </c>
      <c r="S14" s="759">
        <v>0.67</v>
      </c>
      <c r="T14" s="580">
        <f t="shared" si="2"/>
        <v>28360490.735322788</v>
      </c>
      <c r="U14" s="758">
        <v>0.33</v>
      </c>
    </row>
    <row r="15" spans="1:38" ht="15.6">
      <c r="B15" s="569">
        <v>2030</v>
      </c>
      <c r="C15" s="620">
        <f>+'7.3 PA PY budget_savings'!AM69</f>
        <v>85940881.016129658</v>
      </c>
      <c r="D15" s="580">
        <f t="shared" si="3"/>
        <v>57580390.280806877</v>
      </c>
      <c r="E15" s="759">
        <v>0.67</v>
      </c>
      <c r="F15" s="580">
        <f t="shared" si="0"/>
        <v>28360490.735322788</v>
      </c>
      <c r="G15" s="758">
        <v>0.33</v>
      </c>
      <c r="I15" s="569">
        <v>2030</v>
      </c>
      <c r="J15" s="620">
        <f>+'7.3 PA PY budget_savings'!AM71</f>
        <v>85940881.016129658</v>
      </c>
      <c r="K15" s="580">
        <f t="shared" si="4"/>
        <v>57580390.280806877</v>
      </c>
      <c r="L15" s="759">
        <v>0.67</v>
      </c>
      <c r="M15" s="580">
        <f t="shared" si="1"/>
        <v>28360490.735322788</v>
      </c>
      <c r="N15" s="758">
        <v>0.33</v>
      </c>
      <c r="P15" s="569">
        <v>2030</v>
      </c>
      <c r="Q15" s="620">
        <f>+'7.3 PA PY budget_savings'!AM88</f>
        <v>85940881.016129658</v>
      </c>
      <c r="R15" s="580">
        <f t="shared" si="5"/>
        <v>57580390.280806877</v>
      </c>
      <c r="S15" s="759">
        <v>0.67</v>
      </c>
      <c r="T15" s="580">
        <f t="shared" si="2"/>
        <v>28360490.735322788</v>
      </c>
      <c r="U15" s="758">
        <v>0.33</v>
      </c>
    </row>
    <row r="16" spans="1:38" ht="16.2" thickBot="1">
      <c r="B16" s="569">
        <v>2031</v>
      </c>
      <c r="C16" s="621">
        <f>+'7.3 PA PY budget_savings'!AS69</f>
        <v>85940881.016129658</v>
      </c>
      <c r="D16" s="580">
        <f t="shared" si="3"/>
        <v>57580390.280806877</v>
      </c>
      <c r="E16" s="759">
        <v>0.67</v>
      </c>
      <c r="F16" s="580">
        <f t="shared" si="0"/>
        <v>28360490.735322788</v>
      </c>
      <c r="G16" s="758">
        <v>0.33</v>
      </c>
      <c r="I16" s="569">
        <v>2031</v>
      </c>
      <c r="J16" s="621">
        <f>+'7.3 PA PY budget_savings'!AS71</f>
        <v>85940881.016129658</v>
      </c>
      <c r="K16" s="580">
        <f t="shared" si="4"/>
        <v>57580390.280806877</v>
      </c>
      <c r="L16" s="759">
        <v>0.67</v>
      </c>
      <c r="M16" s="580">
        <f t="shared" si="1"/>
        <v>28360490.735322788</v>
      </c>
      <c r="N16" s="758">
        <v>0.33</v>
      </c>
      <c r="P16" s="569">
        <v>2031</v>
      </c>
      <c r="Q16" s="621">
        <f>+'7.3 PA PY budget_savings'!AS88</f>
        <v>85940881.016129658</v>
      </c>
      <c r="R16" s="580">
        <f t="shared" si="5"/>
        <v>57580390.280806877</v>
      </c>
      <c r="S16" s="759">
        <v>0.67</v>
      </c>
      <c r="T16" s="580">
        <f t="shared" si="2"/>
        <v>28360490.735322788</v>
      </c>
      <c r="U16" s="758">
        <v>0.33</v>
      </c>
    </row>
    <row r="17" spans="2:21" ht="15" thickBot="1">
      <c r="B17" s="570" t="s">
        <v>214</v>
      </c>
      <c r="C17" s="579">
        <f>SUM(C9:C16)</f>
        <v>675923230.08316493</v>
      </c>
      <c r="D17" s="579">
        <f t="shared" ref="D17:F17" si="6">SUM(D9:D16)</f>
        <v>452868564.15572065</v>
      </c>
      <c r="E17" s="575"/>
      <c r="F17" s="579">
        <f t="shared" si="6"/>
        <v>223054665.9274444</v>
      </c>
      <c r="G17" s="576"/>
      <c r="I17" s="570" t="s">
        <v>214</v>
      </c>
      <c r="J17" s="579">
        <f>SUM(J9:J16)</f>
        <v>675923230.08316493</v>
      </c>
      <c r="K17" s="579">
        <f t="shared" ref="K17" si="7">SUM(K9:K16)</f>
        <v>452868564.15572065</v>
      </c>
      <c r="L17" s="575"/>
      <c r="M17" s="579">
        <f t="shared" ref="M17" si="8">SUM(M9:M16)</f>
        <v>223054665.9274444</v>
      </c>
      <c r="N17" s="576"/>
      <c r="P17" s="570" t="s">
        <v>214</v>
      </c>
      <c r="Q17" s="579">
        <f>SUM(Q9:Q16)</f>
        <v>675923230.08316493</v>
      </c>
      <c r="R17" s="579">
        <f t="shared" ref="R17" si="9">SUM(R9:R16)</f>
        <v>452868564.15572065</v>
      </c>
      <c r="S17" s="575"/>
      <c r="T17" s="579">
        <f t="shared" ref="T17" si="10">SUM(T9:T16)</f>
        <v>223054665.9274444</v>
      </c>
      <c r="U17" s="576"/>
    </row>
    <row r="20" spans="2:21">
      <c r="B20" s="1222" t="s">
        <v>215</v>
      </c>
      <c r="C20" s="1222"/>
      <c r="D20" s="1222"/>
      <c r="E20" s="1222"/>
      <c r="F20" s="1222"/>
      <c r="G20" s="1222"/>
    </row>
    <row r="21" spans="2:21" ht="15" thickBot="1">
      <c r="B21" s="650"/>
      <c r="C21" s="650"/>
      <c r="D21" s="650"/>
      <c r="E21" s="650"/>
      <c r="F21" s="650"/>
      <c r="G21" s="650"/>
    </row>
    <row r="22" spans="2:21" ht="15" thickBot="1">
      <c r="B22" s="1223" t="s">
        <v>216</v>
      </c>
      <c r="C22" s="1225" t="s">
        <v>217</v>
      </c>
      <c r="D22" s="1226"/>
      <c r="E22" s="1227" t="s">
        <v>218</v>
      </c>
      <c r="F22" s="1226"/>
      <c r="G22" s="565" t="s">
        <v>219</v>
      </c>
      <c r="H22" s="566" t="s">
        <v>220</v>
      </c>
    </row>
    <row r="23" spans="2:21" ht="15" thickBot="1">
      <c r="B23" s="1224"/>
      <c r="C23" s="567" t="s">
        <v>221</v>
      </c>
      <c r="D23" s="565" t="s">
        <v>222</v>
      </c>
      <c r="E23" s="565" t="s">
        <v>221</v>
      </c>
      <c r="F23" s="565" t="s">
        <v>222</v>
      </c>
      <c r="G23" s="565" t="s">
        <v>221</v>
      </c>
      <c r="H23" s="566" t="s">
        <v>222</v>
      </c>
    </row>
    <row r="24" spans="2:21" ht="15.6">
      <c r="B24" s="568">
        <v>2024</v>
      </c>
      <c r="C24" s="684"/>
      <c r="D24" s="684"/>
      <c r="E24" s="684"/>
      <c r="F24" s="684"/>
      <c r="G24" s="684"/>
      <c r="H24" s="685"/>
    </row>
    <row r="25" spans="2:21" ht="15.6">
      <c r="B25" s="569">
        <v>2025</v>
      </c>
      <c r="C25" s="686"/>
      <c r="D25" s="686"/>
      <c r="E25" s="686"/>
      <c r="F25" s="686"/>
      <c r="G25" s="686"/>
      <c r="H25" s="687"/>
    </row>
    <row r="26" spans="2:21" ht="15.6">
      <c r="B26" s="569">
        <v>2026</v>
      </c>
      <c r="C26" s="686"/>
      <c r="D26" s="686"/>
      <c r="E26" s="686"/>
      <c r="F26" s="686"/>
      <c r="G26" s="686"/>
      <c r="H26" s="687"/>
    </row>
    <row r="27" spans="2:21" ht="15.6">
      <c r="B27" s="569">
        <v>2027</v>
      </c>
      <c r="C27" s="686"/>
      <c r="D27" s="686"/>
      <c r="E27" s="686"/>
      <c r="F27" s="686"/>
      <c r="G27" s="686"/>
      <c r="H27" s="687"/>
    </row>
    <row r="28" spans="2:21" ht="15.6">
      <c r="B28" s="569">
        <v>2028</v>
      </c>
      <c r="C28" s="686"/>
      <c r="D28" s="686"/>
      <c r="E28" s="686"/>
      <c r="F28" s="686"/>
      <c r="G28" s="686"/>
      <c r="H28" s="687"/>
    </row>
    <row r="29" spans="2:21" ht="15.6">
      <c r="B29" s="569">
        <v>2029</v>
      </c>
      <c r="C29" s="686"/>
      <c r="D29" s="686"/>
      <c r="E29" s="686"/>
      <c r="F29" s="686"/>
      <c r="G29" s="686"/>
      <c r="H29" s="687"/>
    </row>
    <row r="30" spans="2:21" ht="15.6">
      <c r="B30" s="569">
        <v>2030</v>
      </c>
      <c r="C30" s="686"/>
      <c r="D30" s="686"/>
      <c r="E30" s="686"/>
      <c r="F30" s="686"/>
      <c r="G30" s="686"/>
      <c r="H30" s="687"/>
    </row>
    <row r="31" spans="2:21" ht="16.2" thickBot="1">
      <c r="B31" s="569">
        <v>2031</v>
      </c>
      <c r="C31" s="688"/>
      <c r="D31" s="688"/>
      <c r="E31" s="686"/>
      <c r="F31" s="686"/>
      <c r="G31" s="686"/>
      <c r="H31" s="687"/>
    </row>
    <row r="32" spans="2:21" ht="15" thickBot="1">
      <c r="B32" s="570" t="s">
        <v>214</v>
      </c>
      <c r="C32" s="683">
        <f>SUM(C24:C31)</f>
        <v>0</v>
      </c>
      <c r="D32" s="683"/>
      <c r="E32" s="683">
        <f t="shared" ref="E32" si="11">SUM(E24:E31)</f>
        <v>0</v>
      </c>
      <c r="F32" s="683"/>
      <c r="G32" s="683"/>
      <c r="H32" s="689">
        <f t="shared" ref="H32" si="12">SUM(H24:H31)</f>
        <v>0</v>
      </c>
    </row>
  </sheetData>
  <mergeCells count="6">
    <mergeCell ref="B5:G5"/>
    <mergeCell ref="B6:G6"/>
    <mergeCell ref="B20:G20"/>
    <mergeCell ref="B22:B23"/>
    <mergeCell ref="C22:D22"/>
    <mergeCell ref="E22:F22"/>
  </mergeCells>
  <pageMargins left="0.7" right="0.7" top="0.75" bottom="0.75" header="0.3" footer="0.3"/>
  <pageSetup scale="47" orientation="landscape" horizontalDpi="1200" verticalDpi="1200" r:id="rId1"/>
  <headerFooter>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FE2A-47DB-44A8-B89D-3BFBA4D6FD7A}">
  <sheetPr codeName="Sheet6">
    <pageSetUpPr fitToPage="1"/>
  </sheetPr>
  <dimension ref="A1:AI74"/>
  <sheetViews>
    <sheetView zoomScale="85" zoomScaleNormal="85" workbookViewId="0"/>
  </sheetViews>
  <sheetFormatPr defaultColWidth="11.09765625" defaultRowHeight="15.6"/>
  <cols>
    <col min="1" max="1" width="12.09765625" style="71" bestFit="1" customWidth="1"/>
    <col min="2" max="2" width="22.59765625" style="71" customWidth="1"/>
    <col min="3" max="3" width="71.5" style="71" customWidth="1"/>
    <col min="4" max="4" width="13.59765625" style="71" customWidth="1"/>
    <col min="5" max="5" width="16.09765625" style="71" customWidth="1"/>
    <col min="6" max="6" width="14.5" style="71" customWidth="1"/>
    <col min="7" max="7" width="16.09765625" style="71" customWidth="1"/>
    <col min="8" max="8" width="13.59765625" style="71" customWidth="1"/>
    <col min="9" max="9" width="16.09765625" style="71" customWidth="1"/>
    <col min="10" max="10" width="13.59765625" style="71" customWidth="1"/>
    <col min="11" max="11" width="16.09765625" style="71" customWidth="1"/>
    <col min="12" max="12" width="13.59765625" style="71" customWidth="1"/>
    <col min="13" max="13" width="16.09765625" style="71" customWidth="1"/>
    <col min="14" max="14" width="13.59765625" style="71" customWidth="1"/>
    <col min="15" max="15" width="16.09765625" style="71" customWidth="1"/>
    <col min="16" max="16" width="13.59765625" style="71" customWidth="1"/>
    <col min="17" max="17" width="16.09765625" style="71" customWidth="1"/>
    <col min="18" max="18" width="13.59765625" style="71" customWidth="1"/>
    <col min="19" max="19" width="16.09765625" style="71" customWidth="1"/>
    <col min="20" max="20" width="13.59765625" style="71" customWidth="1"/>
    <col min="21" max="21" width="16.09765625" style="71" customWidth="1"/>
    <col min="22" max="22" width="13.59765625" style="71" customWidth="1"/>
    <col min="23" max="23" width="16.09765625" style="71" customWidth="1"/>
    <col min="24" max="24" width="11.8984375" style="71" bestFit="1" customWidth="1"/>
    <col min="25" max="25" width="14.8984375" style="71" bestFit="1" customWidth="1"/>
    <col min="26" max="26" width="14.3984375" style="71" bestFit="1" customWidth="1"/>
    <col min="27" max="27" width="12.8984375" style="71" bestFit="1" customWidth="1"/>
    <col min="28" max="28" width="15.69921875" style="71" bestFit="1" customWidth="1"/>
    <col min="29" max="29" width="14.8984375" style="71" bestFit="1" customWidth="1"/>
    <col min="30" max="30" width="14.3984375" style="71" bestFit="1" customWidth="1"/>
    <col min="31" max="31" width="12.8984375" style="71" bestFit="1" customWidth="1"/>
    <col min="32" max="32" width="15.69921875" style="71" bestFit="1" customWidth="1"/>
    <col min="33" max="33" width="14.8984375" style="71" bestFit="1" customWidth="1"/>
    <col min="34" max="34" width="14.3984375" style="71" bestFit="1" customWidth="1"/>
    <col min="35" max="35" width="12.8984375" style="71" bestFit="1" customWidth="1"/>
    <col min="36" max="16384" width="11.09765625" style="71"/>
  </cols>
  <sheetData>
    <row r="1" spans="1:19">
      <c r="A1" s="20" t="s">
        <v>98</v>
      </c>
      <c r="B1" s="411" t="str">
        <f>PA_NAME</f>
        <v>San Diego Gas &amp; Electric Co</v>
      </c>
      <c r="C1" s="69"/>
      <c r="D1" s="69"/>
      <c r="E1" s="69"/>
      <c r="F1" s="70"/>
      <c r="G1" s="70"/>
      <c r="H1" s="70"/>
    </row>
    <row r="2" spans="1:19">
      <c r="A2" s="20" t="s">
        <v>99</v>
      </c>
      <c r="B2" s="411" t="str">
        <f>RPT_YEAR</f>
        <v>2024-2031</v>
      </c>
      <c r="C2" s="69"/>
      <c r="D2" s="69"/>
      <c r="E2" s="69"/>
      <c r="F2" s="70"/>
      <c r="G2" s="70"/>
      <c r="H2" s="70"/>
    </row>
    <row r="3" spans="1:19">
      <c r="A3" s="310"/>
      <c r="B3" s="69"/>
      <c r="C3" s="69"/>
      <c r="D3" s="69"/>
      <c r="E3" s="69"/>
      <c r="F3" s="70"/>
      <c r="G3" s="70"/>
      <c r="H3" s="70"/>
    </row>
    <row r="4" spans="1:19">
      <c r="A4" s="72" t="s">
        <v>223</v>
      </c>
      <c r="B4" s="69"/>
      <c r="D4" s="69"/>
      <c r="E4" s="69"/>
      <c r="F4" s="70"/>
      <c r="G4" s="70"/>
      <c r="H4" s="70"/>
    </row>
    <row r="5" spans="1:19">
      <c r="A5" s="310"/>
      <c r="B5" s="69"/>
      <c r="C5" s="69"/>
      <c r="D5" s="69"/>
      <c r="E5" s="69"/>
      <c r="F5" s="70"/>
      <c r="G5" s="70"/>
      <c r="H5" s="70"/>
    </row>
    <row r="6" spans="1:19" ht="16.2" thickBot="1">
      <c r="A6" s="69"/>
      <c r="B6" s="69"/>
      <c r="C6" s="72" t="s">
        <v>224</v>
      </c>
      <c r="D6" s="1228" t="s">
        <v>225</v>
      </c>
      <c r="E6" s="1229"/>
      <c r="F6" s="1229"/>
      <c r="G6" s="1230"/>
      <c r="H6" s="1228" t="s">
        <v>226</v>
      </c>
      <c r="I6" s="1229"/>
      <c r="J6" s="1229"/>
      <c r="K6" s="1230"/>
    </row>
    <row r="7" spans="1:19">
      <c r="A7" s="69"/>
      <c r="B7" s="69"/>
      <c r="C7" s="155" t="s">
        <v>227</v>
      </c>
      <c r="D7" s="571">
        <v>2024</v>
      </c>
      <c r="E7" s="571">
        <v>2025</v>
      </c>
      <c r="F7" s="571">
        <v>2026</v>
      </c>
      <c r="G7" s="571">
        <v>2027</v>
      </c>
      <c r="H7" s="571">
        <v>2028</v>
      </c>
      <c r="I7" s="571">
        <v>2029</v>
      </c>
      <c r="J7" s="571">
        <v>2030</v>
      </c>
      <c r="K7" s="571">
        <v>2031</v>
      </c>
    </row>
    <row r="8" spans="1:19">
      <c r="A8" s="69"/>
      <c r="B8" s="69"/>
      <c r="C8" s="431" t="s">
        <v>228</v>
      </c>
      <c r="D8" s="231">
        <f>'4.1 Program Budget - 2024-2027'!S162+'4.1 Program Budget - 2024-2027'!S167</f>
        <v>79664685.173819855</v>
      </c>
      <c r="E8" s="231">
        <f>'4.1 Program Budget - 2024-2027'!AK162+'4.1 Program Budget - 2024-2027'!AK167</f>
        <v>83915516.481839642</v>
      </c>
      <c r="F8" s="231">
        <f>'4.1 Program Budget - 2024-2027'!BC162+'4.1 Program Budget - 2024-2027'!BC167</f>
        <v>82638623.346857131</v>
      </c>
      <c r="G8" s="231">
        <f>'4.1 Program Budget - 2024-2027'!BU162+'4.1 Program Budget - 2024-2027'!BU167</f>
        <v>85940881.016129658</v>
      </c>
      <c r="H8" s="231">
        <f>'4.2 Program Budget 2028-2031'!I38+'4.2 Program Budget 2028-2031'!I43</f>
        <v>85940881.016129613</v>
      </c>
      <c r="I8" s="231">
        <f>'4.2 Program Budget 2028-2031'!T38+'4.2 Program Budget 2028-2031'!T43</f>
        <v>85940881.016129613</v>
      </c>
      <c r="J8" s="231">
        <f>'4.2 Program Budget 2028-2031'!AE38+'4.2 Program Budget 2028-2031'!AE43</f>
        <v>85940881.016129613</v>
      </c>
      <c r="K8" s="231">
        <f>'4.2 Program Budget 2028-2031'!AP38+'4.2 Program Budget 2028-2031'!AP43</f>
        <v>85940881.016129613</v>
      </c>
    </row>
    <row r="9" spans="1:19" ht="16.2" thickBot="1">
      <c r="A9" s="69"/>
      <c r="B9" s="69"/>
      <c r="C9" s="432" t="s">
        <v>229</v>
      </c>
      <c r="D9" s="232">
        <f t="shared" ref="D9:K9" si="0">+D8</f>
        <v>79664685.173819855</v>
      </c>
      <c r="E9" s="232">
        <f t="shared" si="0"/>
        <v>83915516.481839642</v>
      </c>
      <c r="F9" s="232">
        <f t="shared" si="0"/>
        <v>82638623.346857131</v>
      </c>
      <c r="G9" s="232">
        <f t="shared" si="0"/>
        <v>85940881.016129658</v>
      </c>
      <c r="H9" s="232">
        <f t="shared" si="0"/>
        <v>85940881.016129613</v>
      </c>
      <c r="I9" s="232">
        <f t="shared" si="0"/>
        <v>85940881.016129613</v>
      </c>
      <c r="J9" s="232">
        <f t="shared" si="0"/>
        <v>85940881.016129613</v>
      </c>
      <c r="K9" s="232">
        <f t="shared" si="0"/>
        <v>85940881.016129613</v>
      </c>
    </row>
    <row r="10" spans="1:19">
      <c r="A10" s="69"/>
      <c r="B10" s="69"/>
      <c r="C10" s="200"/>
      <c r="D10" s="157"/>
      <c r="E10" s="70"/>
      <c r="F10" s="70"/>
      <c r="G10" s="70"/>
    </row>
    <row r="11" spans="1:19">
      <c r="A11" s="69"/>
      <c r="B11" s="69"/>
      <c r="C11" s="69"/>
      <c r="D11" s="69"/>
      <c r="E11" s="69"/>
      <c r="F11" s="70"/>
      <c r="G11" s="70"/>
      <c r="H11" s="70"/>
    </row>
    <row r="12" spans="1:19">
      <c r="A12" s="69"/>
      <c r="B12" s="69"/>
      <c r="C12" s="72" t="s">
        <v>230</v>
      </c>
      <c r="D12" s="69"/>
      <c r="E12" s="69"/>
      <c r="F12" s="70"/>
      <c r="G12" s="70"/>
      <c r="H12" s="70"/>
    </row>
    <row r="13" spans="1:19" ht="16.2" thickBot="1">
      <c r="A13" s="69"/>
      <c r="B13" s="69"/>
      <c r="C13" s="69"/>
      <c r="D13" s="69"/>
      <c r="E13" s="69"/>
      <c r="F13" s="70"/>
      <c r="G13" s="70"/>
      <c r="H13" s="70"/>
    </row>
    <row r="14" spans="1:19">
      <c r="A14" s="69"/>
      <c r="B14" s="69"/>
      <c r="C14" s="155" t="s">
        <v>231</v>
      </c>
      <c r="D14" s="154" t="s">
        <v>232</v>
      </c>
      <c r="E14" s="153" t="s">
        <v>233</v>
      </c>
      <c r="F14" s="154" t="s">
        <v>234</v>
      </c>
      <c r="G14" s="153" t="s">
        <v>235</v>
      </c>
      <c r="H14" s="154" t="s">
        <v>236</v>
      </c>
      <c r="I14" s="153" t="s">
        <v>237</v>
      </c>
      <c r="J14" s="154" t="s">
        <v>238</v>
      </c>
      <c r="K14" s="153" t="s">
        <v>239</v>
      </c>
      <c r="L14" s="154" t="s">
        <v>240</v>
      </c>
      <c r="M14" s="153" t="s">
        <v>241</v>
      </c>
      <c r="N14" s="154" t="s">
        <v>242</v>
      </c>
      <c r="O14" s="153" t="s">
        <v>243</v>
      </c>
      <c r="P14" s="154" t="s">
        <v>244</v>
      </c>
      <c r="Q14" s="153" t="s">
        <v>245</v>
      </c>
      <c r="R14" s="154" t="s">
        <v>246</v>
      </c>
      <c r="S14" s="153" t="s">
        <v>247</v>
      </c>
    </row>
    <row r="15" spans="1:19">
      <c r="A15" s="69"/>
      <c r="B15" s="69"/>
      <c r="C15" s="73" t="s">
        <v>248</v>
      </c>
      <c r="D15" s="228">
        <f>D$9*E15</f>
        <v>53375339.066459306</v>
      </c>
      <c r="E15" s="215">
        <v>0.67</v>
      </c>
      <c r="F15" s="228">
        <f>E$9*G15</f>
        <v>56223396.042832561</v>
      </c>
      <c r="G15" s="215">
        <v>0.67</v>
      </c>
      <c r="H15" s="228">
        <f>F$9*I15</f>
        <v>55367877.642394282</v>
      </c>
      <c r="I15" s="215">
        <v>0.67</v>
      </c>
      <c r="J15" s="228">
        <f>G$9*K15</f>
        <v>57580390.280806877</v>
      </c>
      <c r="K15" s="215">
        <v>0.67</v>
      </c>
      <c r="L15" s="228">
        <f>H$9*M15</f>
        <v>57580390.280806847</v>
      </c>
      <c r="M15" s="215">
        <v>0.67</v>
      </c>
      <c r="N15" s="228">
        <f>I$9*O15</f>
        <v>57580390.280806847</v>
      </c>
      <c r="O15" s="215">
        <v>0.67</v>
      </c>
      <c r="P15" s="228">
        <f>J$9*Q15</f>
        <v>57580390.280806847</v>
      </c>
      <c r="Q15" s="215">
        <v>0.67</v>
      </c>
      <c r="R15" s="228">
        <f>K$9*S15</f>
        <v>57580390.280806847</v>
      </c>
      <c r="S15" s="215">
        <v>0.67</v>
      </c>
    </row>
    <row r="16" spans="1:19">
      <c r="A16" s="69"/>
      <c r="B16" s="69"/>
      <c r="C16" s="73" t="s">
        <v>249</v>
      </c>
      <c r="D16" s="228">
        <f>D$9*E16</f>
        <v>26289346.107360553</v>
      </c>
      <c r="E16" s="215">
        <v>0.33</v>
      </c>
      <c r="F16" s="228">
        <f>E$9*G16</f>
        <v>27692120.439007085</v>
      </c>
      <c r="G16" s="215">
        <v>0.33</v>
      </c>
      <c r="H16" s="228">
        <f>F$9*I16</f>
        <v>27270745.704462856</v>
      </c>
      <c r="I16" s="215">
        <v>0.33</v>
      </c>
      <c r="J16" s="228">
        <f>G$9*K16</f>
        <v>28360490.735322788</v>
      </c>
      <c r="K16" s="215">
        <v>0.33</v>
      </c>
      <c r="L16" s="228">
        <f>H$9*M16</f>
        <v>28360490.735322773</v>
      </c>
      <c r="M16" s="215">
        <v>0.33</v>
      </c>
      <c r="N16" s="228">
        <f>I$9*O16</f>
        <v>28360490.735322773</v>
      </c>
      <c r="O16" s="215">
        <v>0.33</v>
      </c>
      <c r="P16" s="228">
        <f>J$9*Q16</f>
        <v>28360490.735322773</v>
      </c>
      <c r="Q16" s="215">
        <v>0.33</v>
      </c>
      <c r="R16" s="228">
        <f>K$9*S16</f>
        <v>28360490.735322773</v>
      </c>
      <c r="S16" s="215">
        <v>0.33</v>
      </c>
    </row>
    <row r="17" spans="1:27" ht="16.2" thickBot="1">
      <c r="A17" s="69"/>
      <c r="B17" s="69"/>
      <c r="C17" s="74" t="s">
        <v>250</v>
      </c>
      <c r="D17" s="230">
        <f>SUM(D15:D16)</f>
        <v>79664685.173819855</v>
      </c>
      <c r="E17" s="76"/>
      <c r="F17" s="230">
        <f>SUM(F15:F16)</f>
        <v>83915516.481839642</v>
      </c>
      <c r="G17" s="76"/>
      <c r="H17" s="230">
        <f t="shared" ref="H17" si="1">SUM(H15:H16)</f>
        <v>82638623.346857131</v>
      </c>
      <c r="I17" s="76"/>
      <c r="J17" s="230">
        <f t="shared" ref="J17" si="2">SUM(J15:J16)</f>
        <v>85940881.016129673</v>
      </c>
      <c r="K17" s="76"/>
      <c r="L17" s="230">
        <f>SUM(L15:L16)</f>
        <v>85940881.016129613</v>
      </c>
      <c r="M17" s="76"/>
      <c r="N17" s="230">
        <f>SUM(N15:N16)</f>
        <v>85940881.016129613</v>
      </c>
      <c r="O17" s="76"/>
      <c r="P17" s="230">
        <f t="shared" ref="P17" si="3">SUM(P15:P16)</f>
        <v>85940881.016129613</v>
      </c>
      <c r="Q17" s="76"/>
      <c r="R17" s="230">
        <f t="shared" ref="R17" si="4">SUM(R15:R16)</f>
        <v>85940881.016129613</v>
      </c>
      <c r="S17" s="76"/>
    </row>
    <row r="18" spans="1:27">
      <c r="A18" s="69"/>
      <c r="B18" s="69"/>
      <c r="C18" s="69"/>
      <c r="D18" s="69"/>
      <c r="E18" s="69"/>
      <c r="F18" s="70"/>
      <c r="G18" s="70"/>
      <c r="H18" s="70"/>
    </row>
    <row r="19" spans="1:27">
      <c r="A19" s="69"/>
      <c r="B19" s="69"/>
      <c r="C19" s="69"/>
      <c r="D19" s="69"/>
      <c r="E19" s="69"/>
      <c r="F19" s="70"/>
      <c r="G19" s="70"/>
      <c r="H19" s="70"/>
    </row>
    <row r="20" spans="1:27">
      <c r="A20" s="69"/>
      <c r="B20" s="69"/>
      <c r="C20" s="72" t="s">
        <v>251</v>
      </c>
      <c r="D20" s="69"/>
      <c r="E20" s="69"/>
      <c r="F20" s="70"/>
      <c r="G20" s="70"/>
      <c r="H20" s="70"/>
    </row>
    <row r="21" spans="1:27" ht="16.2" thickBot="1">
      <c r="A21" s="69"/>
      <c r="B21" s="69"/>
      <c r="C21" s="69"/>
      <c r="D21" s="69"/>
      <c r="E21" s="69"/>
      <c r="F21" s="70"/>
      <c r="G21" s="70"/>
      <c r="H21" s="70"/>
    </row>
    <row r="22" spans="1:27" ht="46.8">
      <c r="A22" s="69"/>
      <c r="B22" s="69"/>
      <c r="C22" s="75" t="s">
        <v>252</v>
      </c>
      <c r="D22" s="150" t="s">
        <v>253</v>
      </c>
      <c r="E22" s="151" t="s">
        <v>254</v>
      </c>
      <c r="F22" s="150" t="s">
        <v>255</v>
      </c>
      <c r="G22" s="151" t="s">
        <v>256</v>
      </c>
      <c r="H22" s="150" t="s">
        <v>257</v>
      </c>
      <c r="I22" s="151" t="s">
        <v>258</v>
      </c>
      <c r="J22" s="150" t="s">
        <v>259</v>
      </c>
      <c r="K22" s="151" t="s">
        <v>260</v>
      </c>
      <c r="L22" s="150" t="s">
        <v>261</v>
      </c>
      <c r="M22" s="151" t="s">
        <v>262</v>
      </c>
      <c r="N22" s="150" t="s">
        <v>263</v>
      </c>
      <c r="O22" s="151" t="s">
        <v>264</v>
      </c>
      <c r="P22" s="150" t="s">
        <v>265</v>
      </c>
      <c r="Q22" s="151" t="s">
        <v>266</v>
      </c>
      <c r="R22" s="150" t="s">
        <v>267</v>
      </c>
      <c r="S22" s="151" t="s">
        <v>268</v>
      </c>
    </row>
    <row r="23" spans="1:27">
      <c r="A23" s="69"/>
      <c r="B23" s="69"/>
      <c r="C23" s="73" t="s">
        <v>248</v>
      </c>
      <c r="D23" s="228">
        <f>D15-D51</f>
        <v>53375339.066459306</v>
      </c>
      <c r="E23" s="216">
        <f>D23/D25</f>
        <v>0.67</v>
      </c>
      <c r="F23" s="228">
        <f>+F15-G51</f>
        <v>56223396.042832561</v>
      </c>
      <c r="G23" s="216">
        <f>F23/F25</f>
        <v>0.67</v>
      </c>
      <c r="H23" s="228">
        <f>H15-J$51</f>
        <v>55367877.642394282</v>
      </c>
      <c r="I23" s="216">
        <f>H23/H25</f>
        <v>0.67</v>
      </c>
      <c r="J23" s="228">
        <f>+J15-M51</f>
        <v>57580390.280806877</v>
      </c>
      <c r="K23" s="216">
        <f>J23/J25</f>
        <v>0.66999999999999993</v>
      </c>
      <c r="L23" s="228">
        <f>L15-P51</f>
        <v>57580390.280806847</v>
      </c>
      <c r="M23" s="216">
        <f>L23/L25</f>
        <v>0.67</v>
      </c>
      <c r="N23" s="228">
        <f>+N15-S51</f>
        <v>57580390.280806847</v>
      </c>
      <c r="O23" s="216">
        <f>N23/N25</f>
        <v>0.67</v>
      </c>
      <c r="P23" s="228">
        <f>P15-V51</f>
        <v>57580390.280806847</v>
      </c>
      <c r="Q23" s="216">
        <f>P23/P25</f>
        <v>0.67</v>
      </c>
      <c r="R23" s="228">
        <f>+R15-Y51</f>
        <v>57580390.280806847</v>
      </c>
      <c r="S23" s="216">
        <f>R23/R25</f>
        <v>0.67</v>
      </c>
    </row>
    <row r="24" spans="1:27">
      <c r="A24" s="69"/>
      <c r="B24" s="69"/>
      <c r="C24" s="77" t="s">
        <v>249</v>
      </c>
      <c r="D24" s="228">
        <f>D16-E51</f>
        <v>26289346.107360553</v>
      </c>
      <c r="E24" s="216">
        <f>D24/D25</f>
        <v>0.33</v>
      </c>
      <c r="F24" s="228">
        <f>+F16-H51</f>
        <v>27692120.439007085</v>
      </c>
      <c r="G24" s="216">
        <f>F24/F25</f>
        <v>0.33</v>
      </c>
      <c r="H24" s="228">
        <f>H16-K$51</f>
        <v>27270745.704462856</v>
      </c>
      <c r="I24" s="216">
        <f>H24/H25</f>
        <v>0.33</v>
      </c>
      <c r="J24" s="228">
        <f>+J16-N51</f>
        <v>28360490.735322788</v>
      </c>
      <c r="K24" s="216">
        <f>J24/J25</f>
        <v>0.32999999999999996</v>
      </c>
      <c r="L24" s="228">
        <f>L16-Q51</f>
        <v>28360490.735322773</v>
      </c>
      <c r="M24" s="216">
        <f>L24/L25</f>
        <v>0.33</v>
      </c>
      <c r="N24" s="228">
        <f>+N16-T51</f>
        <v>28360490.735322773</v>
      </c>
      <c r="O24" s="216">
        <f>N24/N25</f>
        <v>0.33</v>
      </c>
      <c r="P24" s="228">
        <f>P16-W51</f>
        <v>28360490.735322773</v>
      </c>
      <c r="Q24" s="216">
        <f>P24/P25</f>
        <v>0.33</v>
      </c>
      <c r="R24" s="228">
        <f>+R16-Z51</f>
        <v>28360490.735322773</v>
      </c>
      <c r="S24" s="216">
        <f>R24/R25</f>
        <v>0.33</v>
      </c>
    </row>
    <row r="25" spans="1:27" ht="16.2" thickBot="1">
      <c r="A25" s="70"/>
      <c r="B25" s="70"/>
      <c r="C25" s="74" t="s">
        <v>250</v>
      </c>
      <c r="D25" s="229">
        <f>D17-F51</f>
        <v>79664685.173819855</v>
      </c>
      <c r="E25" s="76"/>
      <c r="F25" s="229">
        <f>F17-I51</f>
        <v>83915516.481839642</v>
      </c>
      <c r="G25" s="76"/>
      <c r="H25" s="229">
        <f>H17-L51</f>
        <v>82638623.346857131</v>
      </c>
      <c r="I25" s="76"/>
      <c r="J25" s="229">
        <f>J17-O51</f>
        <v>85940881.016129673</v>
      </c>
      <c r="K25" s="76"/>
      <c r="L25" s="229">
        <f>L17-R51</f>
        <v>85940881.016129613</v>
      </c>
      <c r="M25" s="76"/>
      <c r="N25" s="229">
        <f>N17-U51</f>
        <v>85940881.016129613</v>
      </c>
      <c r="O25" s="76"/>
      <c r="P25" s="229">
        <f>P17-X51</f>
        <v>85940881.016129613</v>
      </c>
      <c r="Q25" s="76"/>
      <c r="R25" s="229">
        <f>R17-AA51</f>
        <v>85940881.016129613</v>
      </c>
      <c r="S25" s="76"/>
    </row>
    <row r="26" spans="1:27">
      <c r="A26" s="70"/>
      <c r="B26" s="70"/>
      <c r="C26" s="70"/>
      <c r="D26" s="70"/>
      <c r="E26" s="70"/>
      <c r="F26" s="70"/>
      <c r="G26" s="70"/>
      <c r="H26" s="70"/>
    </row>
    <row r="27" spans="1:27">
      <c r="A27" s="70"/>
      <c r="B27" s="70"/>
      <c r="C27" s="78" t="s">
        <v>269</v>
      </c>
      <c r="D27" s="70"/>
      <c r="E27" s="70"/>
      <c r="F27" s="70"/>
      <c r="G27" s="70"/>
      <c r="H27" s="70"/>
    </row>
    <row r="28" spans="1:27" ht="16.2" thickBot="1">
      <c r="A28" s="70"/>
      <c r="B28" s="70"/>
      <c r="C28" s="78"/>
      <c r="D28" s="70"/>
      <c r="E28" s="70"/>
      <c r="F28" s="70"/>
      <c r="G28" s="70"/>
      <c r="H28" s="70"/>
    </row>
    <row r="29" spans="1:27" ht="16.2" thickBot="1">
      <c r="A29" s="70"/>
      <c r="B29" s="70"/>
      <c r="C29" s="70"/>
      <c r="D29" s="1233">
        <v>2024</v>
      </c>
      <c r="E29" s="1231"/>
      <c r="F29" s="1234"/>
      <c r="G29" s="1231">
        <v>2025</v>
      </c>
      <c r="H29" s="1231"/>
      <c r="I29" s="1232"/>
      <c r="J29" s="1231">
        <v>2026</v>
      </c>
      <c r="K29" s="1231"/>
      <c r="L29" s="1232"/>
      <c r="M29" s="1231">
        <v>2027</v>
      </c>
      <c r="N29" s="1231"/>
      <c r="O29" s="1232"/>
      <c r="P29" s="1231">
        <v>2028</v>
      </c>
      <c r="Q29" s="1231"/>
      <c r="R29" s="1232"/>
      <c r="S29" s="1231">
        <v>2029</v>
      </c>
      <c r="T29" s="1231"/>
      <c r="U29" s="1232"/>
      <c r="V29" s="1231">
        <v>2030</v>
      </c>
      <c r="W29" s="1231"/>
      <c r="X29" s="1232"/>
      <c r="Y29" s="1231">
        <v>2031</v>
      </c>
      <c r="Z29" s="1231"/>
      <c r="AA29" s="1232"/>
    </row>
    <row r="30" spans="1:27">
      <c r="A30" s="69"/>
      <c r="B30" s="69"/>
      <c r="C30" s="201" t="s">
        <v>270</v>
      </c>
      <c r="D30" s="155" t="s">
        <v>271</v>
      </c>
      <c r="E30" s="150" t="s">
        <v>210</v>
      </c>
      <c r="F30" s="151" t="s">
        <v>272</v>
      </c>
      <c r="G30" s="220" t="s">
        <v>271</v>
      </c>
      <c r="H30" s="150" t="s">
        <v>210</v>
      </c>
      <c r="I30" s="151" t="s">
        <v>272</v>
      </c>
      <c r="J30" s="220" t="s">
        <v>271</v>
      </c>
      <c r="K30" s="150" t="s">
        <v>210</v>
      </c>
      <c r="L30" s="151" t="s">
        <v>272</v>
      </c>
      <c r="M30" s="220" t="s">
        <v>271</v>
      </c>
      <c r="N30" s="150" t="s">
        <v>210</v>
      </c>
      <c r="O30" s="151" t="s">
        <v>272</v>
      </c>
      <c r="P30" s="220" t="s">
        <v>271</v>
      </c>
      <c r="Q30" s="150" t="s">
        <v>210</v>
      </c>
      <c r="R30" s="151" t="s">
        <v>272</v>
      </c>
      <c r="S30" s="220" t="s">
        <v>271</v>
      </c>
      <c r="T30" s="150" t="s">
        <v>210</v>
      </c>
      <c r="U30" s="151" t="s">
        <v>272</v>
      </c>
      <c r="V30" s="220" t="s">
        <v>271</v>
      </c>
      <c r="W30" s="150" t="s">
        <v>210</v>
      </c>
      <c r="X30" s="151" t="s">
        <v>272</v>
      </c>
      <c r="Y30" s="220" t="s">
        <v>271</v>
      </c>
      <c r="Z30" s="150" t="s">
        <v>210</v>
      </c>
      <c r="AA30" s="151" t="s">
        <v>272</v>
      </c>
    </row>
    <row r="31" spans="1:27">
      <c r="A31" s="69"/>
      <c r="B31" s="69"/>
      <c r="C31" s="202" t="s">
        <v>273</v>
      </c>
      <c r="D31" s="427">
        <f>+F31*E15</f>
        <v>0</v>
      </c>
      <c r="E31" s="228">
        <f>+F31*E16</f>
        <v>0</v>
      </c>
      <c r="F31" s="428">
        <f>+'4.1 Program Budget - 2024-2027'!I169</f>
        <v>0</v>
      </c>
      <c r="G31" s="522">
        <f>+I31*$G$15</f>
        <v>0</v>
      </c>
      <c r="H31" s="523">
        <f>I31*$G$16</f>
        <v>0</v>
      </c>
      <c r="I31" s="464">
        <v>0</v>
      </c>
      <c r="J31" s="522">
        <f>+L31*I$15</f>
        <v>0</v>
      </c>
      <c r="K31" s="523">
        <f>L31*I$16</f>
        <v>0</v>
      </c>
      <c r="L31" s="464">
        <v>0</v>
      </c>
      <c r="M31" s="522">
        <f>+O31*K$15</f>
        <v>0</v>
      </c>
      <c r="N31" s="523">
        <f>O31*K$16</f>
        <v>0</v>
      </c>
      <c r="O31" s="464">
        <v>0</v>
      </c>
      <c r="P31" s="522">
        <f>+R31*M$15</f>
        <v>0</v>
      </c>
      <c r="Q31" s="523">
        <f>R31*M$16</f>
        <v>0</v>
      </c>
      <c r="R31" s="464">
        <v>0</v>
      </c>
      <c r="S31" s="522">
        <f>+U31*O$15</f>
        <v>0</v>
      </c>
      <c r="T31" s="523">
        <f>U31*O$16</f>
        <v>0</v>
      </c>
      <c r="U31" s="464">
        <v>0</v>
      </c>
      <c r="V31" s="522">
        <f>+X31*Q$15</f>
        <v>0</v>
      </c>
      <c r="W31" s="523">
        <f>X31*Q$16</f>
        <v>0</v>
      </c>
      <c r="X31" s="464">
        <v>0</v>
      </c>
      <c r="Y31" s="522">
        <f>+AA31*S$15</f>
        <v>0</v>
      </c>
      <c r="Z31" s="523">
        <f>AA31*S$16</f>
        <v>0</v>
      </c>
      <c r="AA31" s="464">
        <v>0</v>
      </c>
    </row>
    <row r="32" spans="1:27">
      <c r="A32" s="69"/>
      <c r="B32" s="69"/>
      <c r="C32" s="203">
        <v>2020</v>
      </c>
      <c r="D32" s="427">
        <f>+F32*E15</f>
        <v>0</v>
      </c>
      <c r="E32" s="228">
        <f>F32*E16</f>
        <v>0</v>
      </c>
      <c r="F32" s="426">
        <v>0</v>
      </c>
      <c r="G32" s="427">
        <f>+I32*$G$15</f>
        <v>0</v>
      </c>
      <c r="H32" s="228">
        <f>I32*$G$16</f>
        <v>0</v>
      </c>
      <c r="I32" s="464">
        <v>0</v>
      </c>
      <c r="J32" s="427">
        <f t="shared" ref="J32:J34" si="5">+L32*I$15</f>
        <v>0</v>
      </c>
      <c r="K32" s="228">
        <f t="shared" ref="K32:K34" si="6">L32*I$16</f>
        <v>0</v>
      </c>
      <c r="L32" s="464">
        <v>0</v>
      </c>
      <c r="M32" s="427">
        <f t="shared" ref="M32:M34" si="7">+O32*K$15</f>
        <v>0</v>
      </c>
      <c r="N32" s="228">
        <f t="shared" ref="N32:N34" si="8">O32*K$16</f>
        <v>0</v>
      </c>
      <c r="O32" s="464">
        <v>0</v>
      </c>
      <c r="P32" s="427">
        <f t="shared" ref="P32:P34" si="9">+R32*M$15</f>
        <v>0</v>
      </c>
      <c r="Q32" s="228">
        <f t="shared" ref="Q32:Q34" si="10">R32*M$16</f>
        <v>0</v>
      </c>
      <c r="R32" s="464">
        <v>0</v>
      </c>
      <c r="S32" s="427">
        <f t="shared" ref="S32:S34" si="11">+U32*O$15</f>
        <v>0</v>
      </c>
      <c r="T32" s="228">
        <f t="shared" ref="T32:T34" si="12">U32*O$16</f>
        <v>0</v>
      </c>
      <c r="U32" s="464">
        <v>0</v>
      </c>
      <c r="V32" s="427">
        <f t="shared" ref="V32:V34" si="13">+X32*Q$15</f>
        <v>0</v>
      </c>
      <c r="W32" s="228">
        <f t="shared" ref="W32:W34" si="14">X32*Q$16</f>
        <v>0</v>
      </c>
      <c r="X32" s="464">
        <v>0</v>
      </c>
      <c r="Y32" s="427">
        <f t="shared" ref="Y32:Y34" si="15">+AA32*S$15</f>
        <v>0</v>
      </c>
      <c r="Z32" s="228">
        <f t="shared" ref="Z32:Z34" si="16">AA32*S$16</f>
        <v>0</v>
      </c>
      <c r="AA32" s="464">
        <v>0</v>
      </c>
    </row>
    <row r="33" spans="1:27">
      <c r="A33" s="69"/>
      <c r="B33" s="69"/>
      <c r="C33" s="204">
        <v>2021</v>
      </c>
      <c r="D33" s="427">
        <f>+F33*E15</f>
        <v>0</v>
      </c>
      <c r="E33" s="228">
        <f>+F33*E16</f>
        <v>0</v>
      </c>
      <c r="F33" s="231"/>
      <c r="G33" s="427">
        <f>+I33*G15</f>
        <v>0</v>
      </c>
      <c r="H33" s="228">
        <f>I33*G16</f>
        <v>0</v>
      </c>
      <c r="I33" s="464">
        <v>0</v>
      </c>
      <c r="J33" s="427">
        <f t="shared" si="5"/>
        <v>0</v>
      </c>
      <c r="K33" s="228">
        <f t="shared" si="6"/>
        <v>0</v>
      </c>
      <c r="L33" s="464">
        <v>0</v>
      </c>
      <c r="M33" s="427">
        <f t="shared" si="7"/>
        <v>0</v>
      </c>
      <c r="N33" s="228">
        <f t="shared" si="8"/>
        <v>0</v>
      </c>
      <c r="O33" s="464">
        <v>0</v>
      </c>
      <c r="P33" s="427">
        <f t="shared" si="9"/>
        <v>0</v>
      </c>
      <c r="Q33" s="228">
        <f t="shared" si="10"/>
        <v>0</v>
      </c>
      <c r="R33" s="464">
        <v>0</v>
      </c>
      <c r="S33" s="427">
        <f t="shared" si="11"/>
        <v>0</v>
      </c>
      <c r="T33" s="228">
        <f t="shared" si="12"/>
        <v>0</v>
      </c>
      <c r="U33" s="464">
        <v>0</v>
      </c>
      <c r="V33" s="427">
        <f t="shared" si="13"/>
        <v>0</v>
      </c>
      <c r="W33" s="228">
        <f t="shared" si="14"/>
        <v>0</v>
      </c>
      <c r="X33" s="464">
        <v>0</v>
      </c>
      <c r="Y33" s="427">
        <f t="shared" si="15"/>
        <v>0</v>
      </c>
      <c r="Z33" s="228">
        <f t="shared" si="16"/>
        <v>0</v>
      </c>
      <c r="AA33" s="464">
        <v>0</v>
      </c>
    </row>
    <row r="34" spans="1:27">
      <c r="A34" s="69"/>
      <c r="B34" s="69"/>
      <c r="C34" s="204">
        <v>2022</v>
      </c>
      <c r="D34" s="208"/>
      <c r="E34" s="206"/>
      <c r="F34" s="207"/>
      <c r="G34" s="427">
        <f>+I34*G15</f>
        <v>0</v>
      </c>
      <c r="H34" s="228">
        <f>I34*G16</f>
        <v>0</v>
      </c>
      <c r="I34" s="465">
        <v>0</v>
      </c>
      <c r="J34" s="427">
        <f t="shared" si="5"/>
        <v>0</v>
      </c>
      <c r="K34" s="228">
        <f t="shared" si="6"/>
        <v>0</v>
      </c>
      <c r="L34" s="465">
        <v>0</v>
      </c>
      <c r="M34" s="427">
        <f t="shared" si="7"/>
        <v>0</v>
      </c>
      <c r="N34" s="228">
        <f t="shared" si="8"/>
        <v>0</v>
      </c>
      <c r="O34" s="465">
        <v>0</v>
      </c>
      <c r="P34" s="427">
        <f t="shared" si="9"/>
        <v>0</v>
      </c>
      <c r="Q34" s="228">
        <f t="shared" si="10"/>
        <v>0</v>
      </c>
      <c r="R34" s="465">
        <v>0</v>
      </c>
      <c r="S34" s="427">
        <f t="shared" si="11"/>
        <v>0</v>
      </c>
      <c r="T34" s="228">
        <f t="shared" si="12"/>
        <v>0</v>
      </c>
      <c r="U34" s="465">
        <v>0</v>
      </c>
      <c r="V34" s="427">
        <f t="shared" si="13"/>
        <v>0</v>
      </c>
      <c r="W34" s="228">
        <f t="shared" si="14"/>
        <v>0</v>
      </c>
      <c r="X34" s="465">
        <v>0</v>
      </c>
      <c r="Y34" s="427">
        <f t="shared" si="15"/>
        <v>0</v>
      </c>
      <c r="Z34" s="228">
        <f t="shared" si="16"/>
        <v>0</v>
      </c>
      <c r="AA34" s="465">
        <v>0</v>
      </c>
    </row>
    <row r="35" spans="1:27" ht="16.2" thickBot="1">
      <c r="A35" s="69"/>
      <c r="B35" s="69"/>
      <c r="C35" s="205" t="s">
        <v>272</v>
      </c>
      <c r="D35" s="222">
        <f>SUM(D31:D33)</f>
        <v>0</v>
      </c>
      <c r="E35" s="222">
        <f>SUM(E31:E33)</f>
        <v>0</v>
      </c>
      <c r="F35" s="222">
        <f>SUM(F31:F33)</f>
        <v>0</v>
      </c>
      <c r="G35" s="466">
        <f t="shared" ref="G35:I35" si="17">SUM(G31:G34)</f>
        <v>0</v>
      </c>
      <c r="H35" s="467">
        <f t="shared" si="17"/>
        <v>0</v>
      </c>
      <c r="I35" s="468">
        <f t="shared" si="17"/>
        <v>0</v>
      </c>
      <c r="J35" s="466">
        <f t="shared" ref="J35:U35" si="18">SUM(J31:J34)</f>
        <v>0</v>
      </c>
      <c r="K35" s="467">
        <f t="shared" si="18"/>
        <v>0</v>
      </c>
      <c r="L35" s="468">
        <f t="shared" si="18"/>
        <v>0</v>
      </c>
      <c r="M35" s="466">
        <f t="shared" si="18"/>
        <v>0</v>
      </c>
      <c r="N35" s="467">
        <f t="shared" si="18"/>
        <v>0</v>
      </c>
      <c r="O35" s="468">
        <f t="shared" si="18"/>
        <v>0</v>
      </c>
      <c r="P35" s="466">
        <f t="shared" si="18"/>
        <v>0</v>
      </c>
      <c r="Q35" s="467">
        <f t="shared" si="18"/>
        <v>0</v>
      </c>
      <c r="R35" s="468">
        <f t="shared" si="18"/>
        <v>0</v>
      </c>
      <c r="S35" s="466">
        <f t="shared" si="18"/>
        <v>0</v>
      </c>
      <c r="T35" s="467">
        <f t="shared" si="18"/>
        <v>0</v>
      </c>
      <c r="U35" s="468">
        <f t="shared" si="18"/>
        <v>0</v>
      </c>
      <c r="V35" s="466">
        <f t="shared" ref="V35:AA35" si="19">SUM(V31:V34)</f>
        <v>0</v>
      </c>
      <c r="W35" s="467">
        <f t="shared" si="19"/>
        <v>0</v>
      </c>
      <c r="X35" s="468">
        <f t="shared" si="19"/>
        <v>0</v>
      </c>
      <c r="Y35" s="466">
        <f t="shared" si="19"/>
        <v>0</v>
      </c>
      <c r="Z35" s="467">
        <f t="shared" si="19"/>
        <v>0</v>
      </c>
      <c r="AA35" s="468">
        <f t="shared" si="19"/>
        <v>0</v>
      </c>
    </row>
    <row r="36" spans="1:27" ht="16.2" thickBot="1"/>
    <row r="37" spans="1:27" ht="16.2" thickBot="1">
      <c r="A37" s="70"/>
      <c r="B37" s="70"/>
      <c r="C37" s="70"/>
      <c r="D37" s="1233">
        <v>2024</v>
      </c>
      <c r="E37" s="1231"/>
      <c r="F37" s="1234"/>
      <c r="G37" s="1231">
        <v>2025</v>
      </c>
      <c r="H37" s="1231"/>
      <c r="I37" s="1232"/>
      <c r="J37" s="1231">
        <v>2026</v>
      </c>
      <c r="K37" s="1231"/>
      <c r="L37" s="1232"/>
      <c r="M37" s="1231">
        <v>2027</v>
      </c>
      <c r="N37" s="1231"/>
      <c r="O37" s="1232"/>
      <c r="P37" s="1231">
        <v>2028</v>
      </c>
      <c r="Q37" s="1231"/>
      <c r="R37" s="1232"/>
      <c r="S37" s="1231">
        <v>2029</v>
      </c>
      <c r="T37" s="1231"/>
      <c r="U37" s="1232"/>
      <c r="V37" s="1231">
        <v>2030</v>
      </c>
      <c r="W37" s="1231"/>
      <c r="X37" s="1232"/>
      <c r="Y37" s="1231">
        <v>2031</v>
      </c>
      <c r="Z37" s="1231"/>
      <c r="AA37" s="1232"/>
    </row>
    <row r="38" spans="1:27">
      <c r="A38" s="69"/>
      <c r="B38" s="69"/>
      <c r="C38" s="201" t="s">
        <v>274</v>
      </c>
      <c r="D38" s="155" t="s">
        <v>271</v>
      </c>
      <c r="E38" s="150" t="s">
        <v>210</v>
      </c>
      <c r="F38" s="151" t="s">
        <v>272</v>
      </c>
      <c r="G38" s="220" t="s">
        <v>271</v>
      </c>
      <c r="H38" s="150" t="s">
        <v>210</v>
      </c>
      <c r="I38" s="151" t="s">
        <v>272</v>
      </c>
      <c r="J38" s="220" t="s">
        <v>271</v>
      </c>
      <c r="K38" s="150" t="s">
        <v>210</v>
      </c>
      <c r="L38" s="151" t="s">
        <v>272</v>
      </c>
      <c r="M38" s="220" t="s">
        <v>271</v>
      </c>
      <c r="N38" s="150" t="s">
        <v>210</v>
      </c>
      <c r="O38" s="151" t="s">
        <v>272</v>
      </c>
      <c r="P38" s="220" t="s">
        <v>271</v>
      </c>
      <c r="Q38" s="150" t="s">
        <v>210</v>
      </c>
      <c r="R38" s="151" t="s">
        <v>272</v>
      </c>
      <c r="S38" s="220" t="s">
        <v>271</v>
      </c>
      <c r="T38" s="150" t="s">
        <v>210</v>
      </c>
      <c r="U38" s="151" t="s">
        <v>272</v>
      </c>
      <c r="V38" s="220" t="s">
        <v>271</v>
      </c>
      <c r="W38" s="150" t="s">
        <v>210</v>
      </c>
      <c r="X38" s="151" t="s">
        <v>272</v>
      </c>
      <c r="Y38" s="220" t="s">
        <v>271</v>
      </c>
      <c r="Z38" s="150" t="s">
        <v>210</v>
      </c>
      <c r="AA38" s="151" t="s">
        <v>272</v>
      </c>
    </row>
    <row r="39" spans="1:27">
      <c r="A39" s="69"/>
      <c r="B39" s="69"/>
      <c r="C39" s="202" t="s">
        <v>273</v>
      </c>
      <c r="D39" s="225">
        <f>E15*F39</f>
        <v>0</v>
      </c>
      <c r="E39" s="227">
        <f>E16*F39</f>
        <v>0</v>
      </c>
      <c r="F39" s="217">
        <f>'4.1 Program Budget - 2024-2027'!U167</f>
        <v>0</v>
      </c>
      <c r="G39" s="470">
        <f t="shared" ref="G39:G42" si="20">+I39*$G$15</f>
        <v>0</v>
      </c>
      <c r="H39" s="471">
        <f t="shared" ref="H39:H42" si="21">I39*$G$16</f>
        <v>0</v>
      </c>
      <c r="I39" s="217">
        <f>'4.1 Program Budget - 2024-2027'!AM167</f>
        <v>0</v>
      </c>
      <c r="J39" s="522">
        <f>+L39*I$15</f>
        <v>0</v>
      </c>
      <c r="K39" s="523">
        <f>L39*I$16</f>
        <v>0</v>
      </c>
      <c r="L39" s="217">
        <f>'4.1 Program Budget - 2024-2027'!BE167</f>
        <v>0</v>
      </c>
      <c r="M39" s="522">
        <f>+O39*K$15</f>
        <v>0</v>
      </c>
      <c r="N39" s="523">
        <f>O39*K$16</f>
        <v>0</v>
      </c>
      <c r="O39" s="217">
        <f>'4.1 Program Budget - 2024-2027'!BW167</f>
        <v>0</v>
      </c>
      <c r="P39" s="522">
        <f>+R39*M$15</f>
        <v>0</v>
      </c>
      <c r="Q39" s="523">
        <f>R39*M$16</f>
        <v>0</v>
      </c>
      <c r="R39" s="221"/>
      <c r="S39" s="522">
        <f>+U39*O$15</f>
        <v>0</v>
      </c>
      <c r="T39" s="523">
        <f>U39*O$16</f>
        <v>0</v>
      </c>
      <c r="U39" s="221"/>
      <c r="V39" s="522">
        <f>+X39*Q$15</f>
        <v>0</v>
      </c>
      <c r="W39" s="523">
        <f>X39*Q$16</f>
        <v>0</v>
      </c>
      <c r="X39" s="221"/>
      <c r="Y39" s="522">
        <f>+AA39*S$15</f>
        <v>0</v>
      </c>
      <c r="Z39" s="523">
        <f>AA39*S$16</f>
        <v>0</v>
      </c>
      <c r="AA39" s="221"/>
    </row>
    <row r="40" spans="1:27">
      <c r="A40" s="69"/>
      <c r="B40" s="69"/>
      <c r="C40" s="203">
        <v>2020</v>
      </c>
      <c r="D40" s="225">
        <f>E15*F40</f>
        <v>0</v>
      </c>
      <c r="E40" s="227">
        <f>E16*F40</f>
        <v>0</v>
      </c>
      <c r="F40" s="469">
        <v>0</v>
      </c>
      <c r="G40" s="472">
        <f t="shared" si="20"/>
        <v>0</v>
      </c>
      <c r="H40" s="472">
        <f t="shared" si="21"/>
        <v>0</v>
      </c>
      <c r="I40" s="469">
        <v>0</v>
      </c>
      <c r="J40" s="427">
        <f t="shared" ref="J40:J42" si="22">+L40*I$15</f>
        <v>0</v>
      </c>
      <c r="K40" s="228">
        <f t="shared" ref="K40:K42" si="23">L40*I$16</f>
        <v>0</v>
      </c>
      <c r="L40" s="469">
        <v>0</v>
      </c>
      <c r="M40" s="427">
        <f t="shared" ref="M40:M42" si="24">+O40*K$15</f>
        <v>0</v>
      </c>
      <c r="N40" s="228">
        <f t="shared" ref="N40:N42" si="25">O40*K$16</f>
        <v>0</v>
      </c>
      <c r="O40" s="469">
        <v>0</v>
      </c>
      <c r="P40" s="427">
        <f t="shared" ref="P40:P42" si="26">+R40*M$15</f>
        <v>0</v>
      </c>
      <c r="Q40" s="228">
        <f t="shared" ref="Q40:Q42" si="27">R40*M$16</f>
        <v>0</v>
      </c>
      <c r="R40" s="469">
        <v>0</v>
      </c>
      <c r="S40" s="427">
        <f t="shared" ref="S40:S42" si="28">+U40*O$15</f>
        <v>0</v>
      </c>
      <c r="T40" s="228">
        <f t="shared" ref="T40:T42" si="29">U40*O$16</f>
        <v>0</v>
      </c>
      <c r="U40" s="469">
        <v>0</v>
      </c>
      <c r="V40" s="427">
        <f t="shared" ref="V40:V42" si="30">+X40*Q$15</f>
        <v>0</v>
      </c>
      <c r="W40" s="228">
        <f t="shared" ref="W40:W42" si="31">X40*Q$16</f>
        <v>0</v>
      </c>
      <c r="X40" s="469">
        <v>0</v>
      </c>
      <c r="Y40" s="427">
        <f t="shared" ref="Y40:Y42" si="32">+AA40*S$15</f>
        <v>0</v>
      </c>
      <c r="Z40" s="228">
        <f t="shared" ref="Z40:Z42" si="33">AA40*S$16</f>
        <v>0</v>
      </c>
      <c r="AA40" s="469">
        <v>0</v>
      </c>
    </row>
    <row r="41" spans="1:27">
      <c r="A41" s="69"/>
      <c r="B41" s="69"/>
      <c r="C41" s="204">
        <v>2021</v>
      </c>
      <c r="D41" s="225">
        <f>E15*F41</f>
        <v>0</v>
      </c>
      <c r="E41" s="227">
        <f>E16*F41</f>
        <v>0</v>
      </c>
      <c r="F41" s="469">
        <v>0</v>
      </c>
      <c r="G41" s="472">
        <f t="shared" si="20"/>
        <v>0</v>
      </c>
      <c r="H41" s="226">
        <f t="shared" si="21"/>
        <v>0</v>
      </c>
      <c r="I41" s="469">
        <v>0</v>
      </c>
      <c r="J41" s="427">
        <f t="shared" si="22"/>
        <v>0</v>
      </c>
      <c r="K41" s="228">
        <f t="shared" si="23"/>
        <v>0</v>
      </c>
      <c r="L41" s="469">
        <v>0</v>
      </c>
      <c r="M41" s="427">
        <f t="shared" si="24"/>
        <v>0</v>
      </c>
      <c r="N41" s="228">
        <f t="shared" si="25"/>
        <v>0</v>
      </c>
      <c r="O41" s="469">
        <v>0</v>
      </c>
      <c r="P41" s="427">
        <f t="shared" si="26"/>
        <v>0</v>
      </c>
      <c r="Q41" s="228">
        <f t="shared" si="27"/>
        <v>0</v>
      </c>
      <c r="R41" s="469">
        <v>0</v>
      </c>
      <c r="S41" s="427">
        <f t="shared" si="28"/>
        <v>0</v>
      </c>
      <c r="T41" s="228">
        <f t="shared" si="29"/>
        <v>0</v>
      </c>
      <c r="U41" s="469">
        <v>0</v>
      </c>
      <c r="V41" s="427">
        <f t="shared" si="30"/>
        <v>0</v>
      </c>
      <c r="W41" s="228">
        <f t="shared" si="31"/>
        <v>0</v>
      </c>
      <c r="X41" s="469">
        <v>0</v>
      </c>
      <c r="Y41" s="427">
        <f t="shared" si="32"/>
        <v>0</v>
      </c>
      <c r="Z41" s="228">
        <f t="shared" si="33"/>
        <v>0</v>
      </c>
      <c r="AA41" s="469">
        <v>0</v>
      </c>
    </row>
    <row r="42" spans="1:27">
      <c r="A42" s="69"/>
      <c r="B42" s="69"/>
      <c r="C42" s="204">
        <v>2022</v>
      </c>
      <c r="D42" s="208"/>
      <c r="E42" s="206"/>
      <c r="F42" s="207"/>
      <c r="G42" s="473">
        <f t="shared" si="20"/>
        <v>0</v>
      </c>
      <c r="H42" s="474">
        <f t="shared" si="21"/>
        <v>0</v>
      </c>
      <c r="I42" s="469">
        <v>0</v>
      </c>
      <c r="J42" s="427">
        <f t="shared" si="22"/>
        <v>0</v>
      </c>
      <c r="K42" s="228">
        <f t="shared" si="23"/>
        <v>0</v>
      </c>
      <c r="L42" s="469">
        <v>0</v>
      </c>
      <c r="M42" s="427">
        <f t="shared" si="24"/>
        <v>0</v>
      </c>
      <c r="N42" s="228">
        <f t="shared" si="25"/>
        <v>0</v>
      </c>
      <c r="O42" s="469">
        <v>0</v>
      </c>
      <c r="P42" s="427">
        <f t="shared" si="26"/>
        <v>0</v>
      </c>
      <c r="Q42" s="228">
        <f t="shared" si="27"/>
        <v>0</v>
      </c>
      <c r="R42" s="469">
        <v>0</v>
      </c>
      <c r="S42" s="427">
        <f t="shared" si="28"/>
        <v>0</v>
      </c>
      <c r="T42" s="228">
        <f t="shared" si="29"/>
        <v>0</v>
      </c>
      <c r="U42" s="469">
        <v>0</v>
      </c>
      <c r="V42" s="427">
        <f t="shared" si="30"/>
        <v>0</v>
      </c>
      <c r="W42" s="228">
        <f t="shared" si="31"/>
        <v>0</v>
      </c>
      <c r="X42" s="469">
        <v>0</v>
      </c>
      <c r="Y42" s="427">
        <f t="shared" si="32"/>
        <v>0</v>
      </c>
      <c r="Z42" s="228">
        <f t="shared" si="33"/>
        <v>0</v>
      </c>
      <c r="AA42" s="469">
        <v>0</v>
      </c>
    </row>
    <row r="43" spans="1:27" ht="16.2" thickBot="1">
      <c r="A43" s="69"/>
      <c r="B43" s="69"/>
      <c r="C43" s="205" t="s">
        <v>272</v>
      </c>
      <c r="D43" s="222">
        <f>SUM(D39:D41)</f>
        <v>0</v>
      </c>
      <c r="E43" s="222">
        <f>SUM(E39:E41)</f>
        <v>0</v>
      </c>
      <c r="F43" s="222">
        <f>SUM(F39:F41)</f>
        <v>0</v>
      </c>
      <c r="G43" s="222">
        <f>SUM(G39:G42)</f>
        <v>0</v>
      </c>
      <c r="H43" s="223">
        <f t="shared" ref="H43:I43" si="34">SUM(H39:H42)</f>
        <v>0</v>
      </c>
      <c r="I43" s="224">
        <f t="shared" si="34"/>
        <v>0</v>
      </c>
      <c r="J43" s="222">
        <f>SUM(J39:J42)</f>
        <v>0</v>
      </c>
      <c r="K43" s="223">
        <f t="shared" ref="K43:L43" si="35">SUM(K39:K42)</f>
        <v>0</v>
      </c>
      <c r="L43" s="224">
        <f t="shared" si="35"/>
        <v>0</v>
      </c>
      <c r="M43" s="222">
        <f>SUM(M39:M42)</f>
        <v>0</v>
      </c>
      <c r="N43" s="223">
        <f t="shared" ref="N43:O43" si="36">SUM(N39:N42)</f>
        <v>0</v>
      </c>
      <c r="O43" s="224">
        <f t="shared" si="36"/>
        <v>0</v>
      </c>
      <c r="P43" s="222">
        <f>SUM(P39:P42)</f>
        <v>0</v>
      </c>
      <c r="Q43" s="223">
        <f t="shared" ref="Q43:R43" si="37">SUM(Q39:Q42)</f>
        <v>0</v>
      </c>
      <c r="R43" s="224">
        <f t="shared" si="37"/>
        <v>0</v>
      </c>
      <c r="S43" s="222">
        <f>SUM(S39:S42)</f>
        <v>0</v>
      </c>
      <c r="T43" s="223">
        <f t="shared" ref="T43:U43" si="38">SUM(T39:T42)</f>
        <v>0</v>
      </c>
      <c r="U43" s="224">
        <f t="shared" si="38"/>
        <v>0</v>
      </c>
      <c r="V43" s="222">
        <f>SUM(V39:V42)</f>
        <v>0</v>
      </c>
      <c r="W43" s="223">
        <f t="shared" ref="W43:X43" si="39">SUM(W39:W42)</f>
        <v>0</v>
      </c>
      <c r="X43" s="224">
        <f t="shared" si="39"/>
        <v>0</v>
      </c>
      <c r="Y43" s="222">
        <f>SUM(Y39:Y42)</f>
        <v>0</v>
      </c>
      <c r="Z43" s="223">
        <f t="shared" ref="Z43:AA43" si="40">SUM(Z39:Z42)</f>
        <v>0</v>
      </c>
      <c r="AA43" s="224">
        <f t="shared" si="40"/>
        <v>0</v>
      </c>
    </row>
    <row r="44" spans="1:27" ht="16.2" thickBot="1">
      <c r="A44" s="69"/>
      <c r="B44" s="69"/>
      <c r="C44" s="69"/>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row>
    <row r="45" spans="1:27" ht="16.2" thickBot="1">
      <c r="A45" s="70"/>
      <c r="B45" s="70"/>
      <c r="C45" s="70"/>
      <c r="D45" s="1233">
        <v>2024</v>
      </c>
      <c r="E45" s="1231"/>
      <c r="F45" s="1234"/>
      <c r="G45" s="1231">
        <v>2025</v>
      </c>
      <c r="H45" s="1231"/>
      <c r="I45" s="1232"/>
      <c r="J45" s="1231">
        <v>2026</v>
      </c>
      <c r="K45" s="1231"/>
      <c r="L45" s="1232"/>
      <c r="M45" s="1231">
        <v>2027</v>
      </c>
      <c r="N45" s="1231"/>
      <c r="O45" s="1232"/>
      <c r="P45" s="1231">
        <v>2028</v>
      </c>
      <c r="Q45" s="1231"/>
      <c r="R45" s="1232"/>
      <c r="S45" s="1231">
        <v>2029</v>
      </c>
      <c r="T45" s="1231"/>
      <c r="U45" s="1232"/>
      <c r="V45" s="1231">
        <v>2030</v>
      </c>
      <c r="W45" s="1231"/>
      <c r="X45" s="1232"/>
      <c r="Y45" s="1231">
        <v>2031</v>
      </c>
      <c r="Z45" s="1231"/>
      <c r="AA45" s="1232"/>
    </row>
    <row r="46" spans="1:27">
      <c r="A46" s="69"/>
      <c r="B46" s="69"/>
      <c r="C46" s="201" t="s">
        <v>275</v>
      </c>
      <c r="D46" s="155" t="s">
        <v>271</v>
      </c>
      <c r="E46" s="150" t="s">
        <v>210</v>
      </c>
      <c r="F46" s="151" t="s">
        <v>272</v>
      </c>
      <c r="G46" s="155" t="s">
        <v>271</v>
      </c>
      <c r="H46" s="150" t="s">
        <v>210</v>
      </c>
      <c r="I46" s="151" t="s">
        <v>272</v>
      </c>
      <c r="J46" s="155" t="s">
        <v>271</v>
      </c>
      <c r="K46" s="150" t="s">
        <v>210</v>
      </c>
      <c r="L46" s="151" t="s">
        <v>272</v>
      </c>
      <c r="M46" s="155" t="s">
        <v>271</v>
      </c>
      <c r="N46" s="150" t="s">
        <v>210</v>
      </c>
      <c r="O46" s="151" t="s">
        <v>272</v>
      </c>
      <c r="P46" s="155" t="s">
        <v>271</v>
      </c>
      <c r="Q46" s="150" t="s">
        <v>210</v>
      </c>
      <c r="R46" s="151" t="s">
        <v>272</v>
      </c>
      <c r="S46" s="155" t="s">
        <v>271</v>
      </c>
      <c r="T46" s="150" t="s">
        <v>210</v>
      </c>
      <c r="U46" s="151" t="s">
        <v>272</v>
      </c>
      <c r="V46" s="155" t="s">
        <v>271</v>
      </c>
      <c r="W46" s="150" t="s">
        <v>210</v>
      </c>
      <c r="X46" s="151" t="s">
        <v>272</v>
      </c>
      <c r="Y46" s="155" t="s">
        <v>271</v>
      </c>
      <c r="Z46" s="150" t="s">
        <v>210</v>
      </c>
      <c r="AA46" s="151" t="s">
        <v>272</v>
      </c>
    </row>
    <row r="47" spans="1:27">
      <c r="A47" s="69"/>
      <c r="B47" s="69"/>
      <c r="C47" s="202" t="s">
        <v>273</v>
      </c>
      <c r="D47" s="225">
        <f>D31+D39</f>
        <v>0</v>
      </c>
      <c r="E47" s="226">
        <f t="shared" ref="E47:I47" si="41">E31+E39</f>
        <v>0</v>
      </c>
      <c r="F47" s="429">
        <f t="shared" si="41"/>
        <v>0</v>
      </c>
      <c r="G47" s="225">
        <f t="shared" si="41"/>
        <v>0</v>
      </c>
      <c r="H47" s="226">
        <f t="shared" si="41"/>
        <v>0</v>
      </c>
      <c r="I47" s="217">
        <f t="shared" si="41"/>
        <v>0</v>
      </c>
      <c r="J47" s="225">
        <f t="shared" ref="J47:T47" si="42">J31+J39</f>
        <v>0</v>
      </c>
      <c r="K47" s="226">
        <f t="shared" si="42"/>
        <v>0</v>
      </c>
      <c r="L47" s="217">
        <f t="shared" si="42"/>
        <v>0</v>
      </c>
      <c r="M47" s="225">
        <f t="shared" si="42"/>
        <v>0</v>
      </c>
      <c r="N47" s="226">
        <f t="shared" si="42"/>
        <v>0</v>
      </c>
      <c r="O47" s="217">
        <f t="shared" si="42"/>
        <v>0</v>
      </c>
      <c r="P47" s="225">
        <f t="shared" si="42"/>
        <v>0</v>
      </c>
      <c r="Q47" s="226">
        <f t="shared" si="42"/>
        <v>0</v>
      </c>
      <c r="R47" s="217">
        <f>R31</f>
        <v>0</v>
      </c>
      <c r="S47" s="225">
        <f t="shared" si="42"/>
        <v>0</v>
      </c>
      <c r="T47" s="226">
        <f t="shared" si="42"/>
        <v>0</v>
      </c>
      <c r="U47" s="217">
        <f>U31</f>
        <v>0</v>
      </c>
      <c r="V47" s="225">
        <f t="shared" ref="V47:Z47" si="43">V31+V39</f>
        <v>0</v>
      </c>
      <c r="W47" s="226">
        <f t="shared" si="43"/>
        <v>0</v>
      </c>
      <c r="X47" s="217">
        <f>X31</f>
        <v>0</v>
      </c>
      <c r="Y47" s="225">
        <f t="shared" si="43"/>
        <v>0</v>
      </c>
      <c r="Z47" s="226">
        <f t="shared" si="43"/>
        <v>0</v>
      </c>
      <c r="AA47" s="217">
        <f>AA31</f>
        <v>0</v>
      </c>
    </row>
    <row r="48" spans="1:27">
      <c r="A48" s="69"/>
      <c r="B48" s="69"/>
      <c r="C48" s="203">
        <v>2020</v>
      </c>
      <c r="D48" s="225">
        <f t="shared" ref="D48:E48" si="44">D32+D40</f>
        <v>0</v>
      </c>
      <c r="E48" s="226">
        <f t="shared" si="44"/>
        <v>0</v>
      </c>
      <c r="F48" s="429">
        <f t="shared" ref="F48" si="45">F32+F40</f>
        <v>0</v>
      </c>
      <c r="G48" s="225">
        <f t="shared" ref="G48:H48" si="46">G32+G40</f>
        <v>0</v>
      </c>
      <c r="H48" s="226">
        <f t="shared" si="46"/>
        <v>0</v>
      </c>
      <c r="I48" s="217">
        <f t="shared" ref="I48:K48" si="47">I32+I40</f>
        <v>0</v>
      </c>
      <c r="J48" s="225">
        <f t="shared" si="47"/>
        <v>0</v>
      </c>
      <c r="K48" s="226">
        <f t="shared" si="47"/>
        <v>0</v>
      </c>
      <c r="L48" s="217">
        <f t="shared" ref="L48:U48" si="48">L32+L40</f>
        <v>0</v>
      </c>
      <c r="M48" s="225">
        <f t="shared" si="48"/>
        <v>0</v>
      </c>
      <c r="N48" s="226">
        <f t="shared" si="48"/>
        <v>0</v>
      </c>
      <c r="O48" s="217">
        <f t="shared" si="48"/>
        <v>0</v>
      </c>
      <c r="P48" s="225">
        <f t="shared" si="48"/>
        <v>0</v>
      </c>
      <c r="Q48" s="226">
        <f t="shared" si="48"/>
        <v>0</v>
      </c>
      <c r="R48" s="217">
        <f t="shared" si="48"/>
        <v>0</v>
      </c>
      <c r="S48" s="225">
        <f t="shared" si="48"/>
        <v>0</v>
      </c>
      <c r="T48" s="226">
        <f t="shared" si="48"/>
        <v>0</v>
      </c>
      <c r="U48" s="217">
        <f t="shared" si="48"/>
        <v>0</v>
      </c>
      <c r="V48" s="225">
        <f t="shared" ref="V48:AA48" si="49">V32+V40</f>
        <v>0</v>
      </c>
      <c r="W48" s="226">
        <f t="shared" si="49"/>
        <v>0</v>
      </c>
      <c r="X48" s="217">
        <f t="shared" si="49"/>
        <v>0</v>
      </c>
      <c r="Y48" s="225">
        <f t="shared" si="49"/>
        <v>0</v>
      </c>
      <c r="Z48" s="226">
        <f t="shared" si="49"/>
        <v>0</v>
      </c>
      <c r="AA48" s="217">
        <f t="shared" si="49"/>
        <v>0</v>
      </c>
    </row>
    <row r="49" spans="1:35">
      <c r="A49" s="69"/>
      <c r="B49" s="69"/>
      <c r="C49" s="204">
        <v>2021</v>
      </c>
      <c r="D49" s="225">
        <f t="shared" ref="D49:E49" si="50">D33+D41</f>
        <v>0</v>
      </c>
      <c r="E49" s="226">
        <f t="shared" si="50"/>
        <v>0</v>
      </c>
      <c r="F49" s="429">
        <f t="shared" ref="F49" si="51">F33+F41</f>
        <v>0</v>
      </c>
      <c r="G49" s="225">
        <f t="shared" ref="G49:I50" si="52">G33+G41</f>
        <v>0</v>
      </c>
      <c r="H49" s="226">
        <f t="shared" si="52"/>
        <v>0</v>
      </c>
      <c r="I49" s="217">
        <f t="shared" ref="I49:K49" si="53">I33+I41</f>
        <v>0</v>
      </c>
      <c r="J49" s="225">
        <f t="shared" si="53"/>
        <v>0</v>
      </c>
      <c r="K49" s="226">
        <f t="shared" si="53"/>
        <v>0</v>
      </c>
      <c r="L49" s="217">
        <f t="shared" ref="L49:U49" si="54">L33+L41</f>
        <v>0</v>
      </c>
      <c r="M49" s="225">
        <f t="shared" si="54"/>
        <v>0</v>
      </c>
      <c r="N49" s="226">
        <f t="shared" si="54"/>
        <v>0</v>
      </c>
      <c r="O49" s="217">
        <f t="shared" si="54"/>
        <v>0</v>
      </c>
      <c r="P49" s="225">
        <f t="shared" si="54"/>
        <v>0</v>
      </c>
      <c r="Q49" s="226">
        <f t="shared" si="54"/>
        <v>0</v>
      </c>
      <c r="R49" s="217">
        <f t="shared" si="54"/>
        <v>0</v>
      </c>
      <c r="S49" s="225">
        <f t="shared" si="54"/>
        <v>0</v>
      </c>
      <c r="T49" s="226">
        <f t="shared" si="54"/>
        <v>0</v>
      </c>
      <c r="U49" s="217">
        <f t="shared" si="54"/>
        <v>0</v>
      </c>
      <c r="V49" s="225">
        <f t="shared" ref="V49:AA49" si="55">V33+V41</f>
        <v>0</v>
      </c>
      <c r="W49" s="226">
        <f t="shared" si="55"/>
        <v>0</v>
      </c>
      <c r="X49" s="217">
        <f t="shared" si="55"/>
        <v>0</v>
      </c>
      <c r="Y49" s="225">
        <f t="shared" si="55"/>
        <v>0</v>
      </c>
      <c r="Z49" s="226">
        <f t="shared" si="55"/>
        <v>0</v>
      </c>
      <c r="AA49" s="217">
        <f t="shared" si="55"/>
        <v>0</v>
      </c>
    </row>
    <row r="50" spans="1:35">
      <c r="A50" s="69"/>
      <c r="B50" s="69"/>
      <c r="C50" s="204">
        <v>2022</v>
      </c>
      <c r="D50" s="219"/>
      <c r="E50" s="218"/>
      <c r="F50" s="221"/>
      <c r="G50" s="225">
        <f t="shared" si="52"/>
        <v>0</v>
      </c>
      <c r="H50" s="226">
        <f t="shared" si="52"/>
        <v>0</v>
      </c>
      <c r="I50" s="217">
        <f t="shared" si="52"/>
        <v>0</v>
      </c>
      <c r="J50" s="225">
        <f t="shared" ref="J50:U50" si="56">J34+J42</f>
        <v>0</v>
      </c>
      <c r="K50" s="226">
        <f t="shared" si="56"/>
        <v>0</v>
      </c>
      <c r="L50" s="217">
        <f t="shared" si="56"/>
        <v>0</v>
      </c>
      <c r="M50" s="225">
        <f t="shared" si="56"/>
        <v>0</v>
      </c>
      <c r="N50" s="226">
        <f t="shared" si="56"/>
        <v>0</v>
      </c>
      <c r="O50" s="217">
        <f t="shared" si="56"/>
        <v>0</v>
      </c>
      <c r="P50" s="225">
        <f t="shared" si="56"/>
        <v>0</v>
      </c>
      <c r="Q50" s="226">
        <f t="shared" si="56"/>
        <v>0</v>
      </c>
      <c r="R50" s="217">
        <f t="shared" si="56"/>
        <v>0</v>
      </c>
      <c r="S50" s="225">
        <f t="shared" si="56"/>
        <v>0</v>
      </c>
      <c r="T50" s="226">
        <f t="shared" si="56"/>
        <v>0</v>
      </c>
      <c r="U50" s="217">
        <f t="shared" si="56"/>
        <v>0</v>
      </c>
      <c r="V50" s="225">
        <f t="shared" ref="V50:AA50" si="57">V34+V42</f>
        <v>0</v>
      </c>
      <c r="W50" s="226">
        <f t="shared" si="57"/>
        <v>0</v>
      </c>
      <c r="X50" s="217">
        <f t="shared" si="57"/>
        <v>0</v>
      </c>
      <c r="Y50" s="225">
        <f t="shared" si="57"/>
        <v>0</v>
      </c>
      <c r="Z50" s="226">
        <f t="shared" si="57"/>
        <v>0</v>
      </c>
      <c r="AA50" s="217">
        <f t="shared" si="57"/>
        <v>0</v>
      </c>
    </row>
    <row r="51" spans="1:35" ht="16.2" thickBot="1">
      <c r="A51" s="69"/>
      <c r="B51" s="69"/>
      <c r="C51" s="205" t="s">
        <v>272</v>
      </c>
      <c r="D51" s="222">
        <f>SUM(D47:D49)</f>
        <v>0</v>
      </c>
      <c r="E51" s="222">
        <f>SUM(E47:E49)</f>
        <v>0</v>
      </c>
      <c r="F51" s="222">
        <f>SUM(F47:F49)</f>
        <v>0</v>
      </c>
      <c r="G51" s="222">
        <f>G35+G43</f>
        <v>0</v>
      </c>
      <c r="H51" s="223">
        <f t="shared" ref="H51:I51" si="58">H35+H43</f>
        <v>0</v>
      </c>
      <c r="I51" s="224">
        <f t="shared" si="58"/>
        <v>0</v>
      </c>
      <c r="J51" s="222">
        <f>J35+J43</f>
        <v>0</v>
      </c>
      <c r="K51" s="223">
        <f t="shared" ref="K51:L51" si="59">K35+K43</f>
        <v>0</v>
      </c>
      <c r="L51" s="224">
        <f t="shared" si="59"/>
        <v>0</v>
      </c>
      <c r="M51" s="222">
        <f>M35+M43</f>
        <v>0</v>
      </c>
      <c r="N51" s="223">
        <f t="shared" ref="N51:O51" si="60">N35+N43</f>
        <v>0</v>
      </c>
      <c r="O51" s="224">
        <f t="shared" si="60"/>
        <v>0</v>
      </c>
      <c r="P51" s="222">
        <f>P35+P43</f>
        <v>0</v>
      </c>
      <c r="Q51" s="223">
        <f t="shared" ref="Q51:R51" si="61">Q35+Q43</f>
        <v>0</v>
      </c>
      <c r="R51" s="224">
        <f t="shared" si="61"/>
        <v>0</v>
      </c>
      <c r="S51" s="222">
        <f>S35+S43</f>
        <v>0</v>
      </c>
      <c r="T51" s="223">
        <f t="shared" ref="T51:U51" si="62">T35+T43</f>
        <v>0</v>
      </c>
      <c r="U51" s="224">
        <f t="shared" si="62"/>
        <v>0</v>
      </c>
      <c r="V51" s="222">
        <f>V35+V43</f>
        <v>0</v>
      </c>
      <c r="W51" s="223">
        <f t="shared" ref="W51:X51" si="63">W35+W43</f>
        <v>0</v>
      </c>
      <c r="X51" s="224">
        <f t="shared" si="63"/>
        <v>0</v>
      </c>
      <c r="Y51" s="222">
        <f>Y35+Y43</f>
        <v>0</v>
      </c>
      <c r="Z51" s="223">
        <f t="shared" ref="Z51:AA51" si="64">Z35+Z43</f>
        <v>0</v>
      </c>
      <c r="AA51" s="224">
        <f t="shared" si="64"/>
        <v>0</v>
      </c>
    </row>
    <row r="52" spans="1:35">
      <c r="A52" s="69"/>
      <c r="B52" s="69"/>
      <c r="C52" s="69"/>
      <c r="D52" s="152"/>
      <c r="E52" s="152"/>
      <c r="F52" s="152"/>
      <c r="G52" s="152"/>
      <c r="H52" s="152"/>
      <c r="I52" s="79"/>
    </row>
    <row r="53" spans="1:35">
      <c r="C53" s="622" t="s">
        <v>276</v>
      </c>
    </row>
    <row r="54" spans="1:35">
      <c r="C54" s="71" t="s">
        <v>277</v>
      </c>
    </row>
    <row r="55" spans="1:35">
      <c r="C55" s="433"/>
    </row>
    <row r="56" spans="1:35">
      <c r="C56" s="433"/>
    </row>
    <row r="58" spans="1:35" ht="34.200000000000003" thickBot="1">
      <c r="C58" s="504" t="s">
        <v>278</v>
      </c>
    </row>
    <row r="59" spans="1:35" ht="16.2" thickBot="1">
      <c r="D59" s="1233">
        <v>2024</v>
      </c>
      <c r="E59" s="1231"/>
      <c r="F59" s="1231"/>
      <c r="G59" s="1232"/>
      <c r="H59" s="1233">
        <v>2025</v>
      </c>
      <c r="I59" s="1231"/>
      <c r="J59" s="1231"/>
      <c r="K59" s="1232"/>
      <c r="L59" s="1233">
        <v>2026</v>
      </c>
      <c r="M59" s="1231"/>
      <c r="N59" s="1231"/>
      <c r="O59" s="1232"/>
      <c r="P59" s="1233">
        <v>2027</v>
      </c>
      <c r="Q59" s="1231"/>
      <c r="R59" s="1231"/>
      <c r="S59" s="1232"/>
      <c r="T59" s="1233">
        <v>2028</v>
      </c>
      <c r="U59" s="1231"/>
      <c r="V59" s="1231"/>
      <c r="W59" s="1232"/>
      <c r="X59" s="1233">
        <v>2029</v>
      </c>
      <c r="Y59" s="1231"/>
      <c r="Z59" s="1231"/>
      <c r="AA59" s="1232"/>
      <c r="AB59" s="1233">
        <v>2030</v>
      </c>
      <c r="AC59" s="1231"/>
      <c r="AD59" s="1231"/>
      <c r="AE59" s="1232"/>
      <c r="AF59" s="1233">
        <v>2031</v>
      </c>
      <c r="AG59" s="1231"/>
      <c r="AH59" s="1231"/>
      <c r="AI59" s="1232"/>
    </row>
    <row r="60" spans="1:35" ht="31.8" thickBot="1">
      <c r="D60" s="489" t="s">
        <v>279</v>
      </c>
      <c r="E60" s="1231" t="s">
        <v>280</v>
      </c>
      <c r="F60" s="1231"/>
      <c r="G60" s="1232"/>
      <c r="H60" s="489" t="s">
        <v>279</v>
      </c>
      <c r="I60" s="1231" t="s">
        <v>280</v>
      </c>
      <c r="J60" s="1231"/>
      <c r="K60" s="1232"/>
      <c r="L60" s="489" t="s">
        <v>279</v>
      </c>
      <c r="M60" s="1231" t="s">
        <v>280</v>
      </c>
      <c r="N60" s="1231"/>
      <c r="O60" s="1232"/>
      <c r="P60" s="489" t="s">
        <v>279</v>
      </c>
      <c r="Q60" s="1231" t="s">
        <v>280</v>
      </c>
      <c r="R60" s="1231"/>
      <c r="S60" s="1232"/>
      <c r="T60" s="489" t="s">
        <v>279</v>
      </c>
      <c r="U60" s="1231" t="s">
        <v>280</v>
      </c>
      <c r="V60" s="1231"/>
      <c r="W60" s="1232"/>
      <c r="X60" s="489" t="s">
        <v>279</v>
      </c>
      <c r="Y60" s="1231" t="s">
        <v>280</v>
      </c>
      <c r="Z60" s="1231"/>
      <c r="AA60" s="1232"/>
      <c r="AB60" s="489" t="s">
        <v>279</v>
      </c>
      <c r="AC60" s="1231" t="s">
        <v>280</v>
      </c>
      <c r="AD60" s="1231"/>
      <c r="AE60" s="1232"/>
      <c r="AF60" s="489" t="s">
        <v>279</v>
      </c>
      <c r="AG60" s="1231" t="s">
        <v>280</v>
      </c>
      <c r="AH60" s="1231"/>
      <c r="AI60" s="1232"/>
    </row>
    <row r="61" spans="1:35" ht="63" thickBot="1">
      <c r="C61" s="504"/>
      <c r="D61" s="505" t="s">
        <v>281</v>
      </c>
      <c r="E61" s="506" t="s">
        <v>282</v>
      </c>
      <c r="F61" s="507" t="s">
        <v>283</v>
      </c>
      <c r="G61" s="508" t="s">
        <v>284</v>
      </c>
      <c r="H61" s="509" t="s">
        <v>281</v>
      </c>
      <c r="I61" s="506" t="s">
        <v>282</v>
      </c>
      <c r="J61" s="507" t="s">
        <v>283</v>
      </c>
      <c r="K61" s="508" t="s">
        <v>284</v>
      </c>
      <c r="L61" s="505" t="s">
        <v>281</v>
      </c>
      <c r="M61" s="506" t="s">
        <v>282</v>
      </c>
      <c r="N61" s="507" t="s">
        <v>283</v>
      </c>
      <c r="O61" s="508" t="s">
        <v>284</v>
      </c>
      <c r="P61" s="509" t="s">
        <v>281</v>
      </c>
      <c r="Q61" s="506" t="s">
        <v>282</v>
      </c>
      <c r="R61" s="507" t="s">
        <v>283</v>
      </c>
      <c r="S61" s="508" t="s">
        <v>284</v>
      </c>
      <c r="T61" s="505" t="s">
        <v>281</v>
      </c>
      <c r="U61" s="506" t="s">
        <v>282</v>
      </c>
      <c r="V61" s="507" t="s">
        <v>283</v>
      </c>
      <c r="W61" s="508" t="s">
        <v>284</v>
      </c>
      <c r="X61" s="509" t="s">
        <v>281</v>
      </c>
      <c r="Y61" s="506" t="s">
        <v>282</v>
      </c>
      <c r="Z61" s="507" t="s">
        <v>283</v>
      </c>
      <c r="AA61" s="508" t="s">
        <v>284</v>
      </c>
      <c r="AB61" s="505" t="s">
        <v>281</v>
      </c>
      <c r="AC61" s="506" t="s">
        <v>282</v>
      </c>
      <c r="AD61" s="507" t="s">
        <v>283</v>
      </c>
      <c r="AE61" s="508" t="s">
        <v>284</v>
      </c>
      <c r="AF61" s="509" t="s">
        <v>281</v>
      </c>
      <c r="AG61" s="506" t="s">
        <v>282</v>
      </c>
      <c r="AH61" s="507" t="s">
        <v>283</v>
      </c>
      <c r="AI61" s="508" t="s">
        <v>284</v>
      </c>
    </row>
    <row r="62" spans="1:35" ht="18.600000000000001">
      <c r="C62" s="501" t="s">
        <v>285</v>
      </c>
      <c r="D62" s="498">
        <v>4750000</v>
      </c>
      <c r="E62" s="495">
        <f>+G62*E$23</f>
        <v>51240325.501759328</v>
      </c>
      <c r="F62" s="490">
        <f>+G62*E$24</f>
        <v>25237772.262060564</v>
      </c>
      <c r="G62" s="488">
        <f>+'7.3 PA PY budget_savings'!C69-'7.3 PA PY budget_savings'!C61</f>
        <v>76478097.763819888</v>
      </c>
      <c r="H62" s="498">
        <v>4750000</v>
      </c>
      <c r="I62" s="495">
        <f>+K62*G$23</f>
        <v>53974460.200632587</v>
      </c>
      <c r="J62" s="490">
        <f>+K62*G$24</f>
        <v>26584435.621207096</v>
      </c>
      <c r="K62" s="494">
        <f>+'7.3 PA PY budget_savings'!I69-'7.3 PA PY budget_savings'!I61</f>
        <v>80558895.821839675</v>
      </c>
      <c r="L62" s="498">
        <v>4750000</v>
      </c>
      <c r="M62" s="495">
        <f>+O62*K$23</f>
        <v>53153162.539294265</v>
      </c>
      <c r="N62" s="490">
        <f>+O62*K$24</f>
        <v>26179915.877562847</v>
      </c>
      <c r="O62" s="488">
        <f>+'7.3 PA PY budget_savings'!O69-'7.3 PA PY budget_savings'!O61</f>
        <v>79333078.416857123</v>
      </c>
      <c r="P62" s="498">
        <v>4750000</v>
      </c>
      <c r="Q62" s="495">
        <f>+S62*K$23</f>
        <v>55277174.670006871</v>
      </c>
      <c r="R62" s="490">
        <f>+S62*K$24</f>
        <v>27226071.106122784</v>
      </c>
      <c r="S62" s="494">
        <f>+'7.3 PA PY budget_savings'!U69-'7.3 PA PY budget_savings'!U61</f>
        <v>82503245.776129663</v>
      </c>
      <c r="T62" s="498">
        <f>+P62</f>
        <v>4750000</v>
      </c>
      <c r="U62" s="495">
        <f>+W62*M$23</f>
        <v>55277174.670006879</v>
      </c>
      <c r="V62" s="490">
        <f>+W62*M$24</f>
        <v>27226071.106122792</v>
      </c>
      <c r="W62" s="488">
        <f>+'7.3 PA PY budget_savings'!AA69-'7.3 PA PY budget_savings'!AA61</f>
        <v>82503245.776129663</v>
      </c>
      <c r="X62" s="498">
        <f>+T62</f>
        <v>4750000</v>
      </c>
      <c r="Y62" s="495">
        <f>+AA62*O$23</f>
        <v>55277174.670006879</v>
      </c>
      <c r="Z62" s="490">
        <f>+AA62*O$24</f>
        <v>27226071.106122792</v>
      </c>
      <c r="AA62" s="494">
        <f>+'7.3 PA PY budget_savings'!AG69-'7.3 PA PY budget_savings'!AG61</f>
        <v>82503245.776129663</v>
      </c>
      <c r="AB62" s="498">
        <f>+X62</f>
        <v>4750000</v>
      </c>
      <c r="AC62" s="495">
        <f>+AE62*Q$23</f>
        <v>55277174.670006879</v>
      </c>
      <c r="AD62" s="490">
        <f>+AE62*Q$24</f>
        <v>27226071.106122792</v>
      </c>
      <c r="AE62" s="488">
        <f>+'7.3 PA PY budget_savings'!AM69-'7.3 PA PY budget_savings'!AM61</f>
        <v>82503245.776129663</v>
      </c>
      <c r="AF62" s="498">
        <f>+AB62</f>
        <v>4750000</v>
      </c>
      <c r="AG62" s="495">
        <f>+AI62*S$23</f>
        <v>55277174.670006879</v>
      </c>
      <c r="AH62" s="490">
        <f>+AI62*S$24</f>
        <v>27226071.106122792</v>
      </c>
      <c r="AI62" s="494">
        <f>+'7.3 PA PY budget_savings'!AS69-'7.3 PA PY budget_savings'!AS61</f>
        <v>82503245.776129663</v>
      </c>
    </row>
    <row r="63" spans="1:35" ht="18.600000000000001">
      <c r="C63" s="502" t="s">
        <v>286</v>
      </c>
      <c r="D63" s="500"/>
      <c r="E63" s="496">
        <f t="shared" ref="E63:E65" si="65">+$G63*$E$23</f>
        <v>0</v>
      </c>
      <c r="F63" s="491">
        <f t="shared" ref="F63:F65" si="66">+$G63*$E$24</f>
        <v>0</v>
      </c>
      <c r="G63" s="693">
        <f>+'7.3 PA PY budget_savings'!C76</f>
        <v>0</v>
      </c>
      <c r="H63" s="500"/>
      <c r="I63" s="496">
        <f t="shared" ref="I63:I65" si="67">+$K63*$G$23</f>
        <v>0</v>
      </c>
      <c r="J63" s="491">
        <f t="shared" ref="J63:J65" si="68">+$K63*$G$24</f>
        <v>0</v>
      </c>
      <c r="K63" s="231">
        <f>+'7.3 PA PY budget_savings'!I76</f>
        <v>0</v>
      </c>
      <c r="L63" s="500"/>
      <c r="M63" s="496">
        <f>+O63*I$23</f>
        <v>0</v>
      </c>
      <c r="N63" s="491">
        <f>+O63*I$24</f>
        <v>0</v>
      </c>
      <c r="O63" s="693">
        <f>+'7.3 PA PY budget_savings'!O76</f>
        <v>0</v>
      </c>
      <c r="P63" s="500"/>
      <c r="Q63" s="496">
        <f t="shared" ref="Q63:Q65" si="69">+S63*K$23</f>
        <v>0</v>
      </c>
      <c r="R63" s="491">
        <f t="shared" ref="R63:R65" si="70">+S63*K$24</f>
        <v>0</v>
      </c>
      <c r="S63" s="231">
        <f>+'7.3 PA PY budget_savings'!U76</f>
        <v>0</v>
      </c>
      <c r="T63" s="500"/>
      <c r="U63" s="496">
        <f t="shared" ref="U63:U65" si="71">+W63*M$23</f>
        <v>0</v>
      </c>
      <c r="V63" s="491">
        <f t="shared" ref="V63:V65" si="72">+W63*M$24</f>
        <v>0</v>
      </c>
      <c r="W63" s="693">
        <f>+'7.3 PA PY budget_savings'!AA76</f>
        <v>0</v>
      </c>
      <c r="X63" s="500"/>
      <c r="Y63" s="496">
        <f t="shared" ref="Y63:Y65" si="73">+AA63*O$23</f>
        <v>0</v>
      </c>
      <c r="Z63" s="491">
        <f t="shared" ref="Z63:Z65" si="74">+AA63*O$24</f>
        <v>0</v>
      </c>
      <c r="AA63" s="231">
        <f>+'7.3 PA PY budget_savings'!AG76</f>
        <v>0</v>
      </c>
      <c r="AB63" s="500"/>
      <c r="AC63" s="496">
        <f t="shared" ref="AC63:AC65" si="75">+AE63*Q$23</f>
        <v>0</v>
      </c>
      <c r="AD63" s="491">
        <f t="shared" ref="AD63:AD65" si="76">+AE63*Q$24</f>
        <v>0</v>
      </c>
      <c r="AE63" s="693">
        <f>+'7.3 PA PY budget_savings'!AM76</f>
        <v>0</v>
      </c>
      <c r="AF63" s="500"/>
      <c r="AG63" s="496">
        <f t="shared" ref="AG63:AG65" si="77">+AI63*S$23</f>
        <v>0</v>
      </c>
      <c r="AH63" s="491">
        <f t="shared" ref="AH63:AH65" si="78">+AI63*S$24</f>
        <v>0</v>
      </c>
      <c r="AI63" s="231">
        <f>+'7.3 PA PY budget_savings'!AS76</f>
        <v>0</v>
      </c>
    </row>
    <row r="64" spans="1:35" ht="18.600000000000001">
      <c r="C64" s="502" t="s">
        <v>287</v>
      </c>
      <c r="D64" s="500"/>
      <c r="E64" s="496">
        <f t="shared" si="65"/>
        <v>0</v>
      </c>
      <c r="F64" s="491">
        <f t="shared" si="66"/>
        <v>0</v>
      </c>
      <c r="G64" s="693">
        <f>+'7.3 PA PY budget_savings'!C82</f>
        <v>0</v>
      </c>
      <c r="H64" s="500"/>
      <c r="I64" s="496">
        <f t="shared" si="67"/>
        <v>0</v>
      </c>
      <c r="J64" s="491">
        <f t="shared" si="68"/>
        <v>0</v>
      </c>
      <c r="K64" s="231">
        <f>+'7.3 PA PY budget_savings'!I82</f>
        <v>0</v>
      </c>
      <c r="L64" s="500"/>
      <c r="M64" s="496">
        <f t="shared" ref="M64:M65" si="79">+O64*I$23</f>
        <v>0</v>
      </c>
      <c r="N64" s="491">
        <f t="shared" ref="N64:N65" si="80">+O64*I$24</f>
        <v>0</v>
      </c>
      <c r="O64" s="693">
        <f>+'7.3 PA PY budget_savings'!O82</f>
        <v>0</v>
      </c>
      <c r="P64" s="500"/>
      <c r="Q64" s="496">
        <f t="shared" si="69"/>
        <v>0</v>
      </c>
      <c r="R64" s="491">
        <f t="shared" si="70"/>
        <v>0</v>
      </c>
      <c r="S64" s="231">
        <f>+'7.3 PA PY budget_savings'!U82</f>
        <v>0</v>
      </c>
      <c r="T64" s="500"/>
      <c r="U64" s="496">
        <f t="shared" si="71"/>
        <v>0</v>
      </c>
      <c r="V64" s="491">
        <f t="shared" si="72"/>
        <v>0</v>
      </c>
      <c r="W64" s="693">
        <f>+'7.3 PA PY budget_savings'!AA82</f>
        <v>0</v>
      </c>
      <c r="X64" s="500"/>
      <c r="Y64" s="496">
        <f t="shared" si="73"/>
        <v>0</v>
      </c>
      <c r="Z64" s="491">
        <f>+AA64*O$24</f>
        <v>0</v>
      </c>
      <c r="AA64" s="231">
        <f>+'7.3 PA PY budget_savings'!AG82</f>
        <v>0</v>
      </c>
      <c r="AB64" s="500"/>
      <c r="AC64" s="496">
        <f t="shared" si="75"/>
        <v>0</v>
      </c>
      <c r="AD64" s="491">
        <f t="shared" si="76"/>
        <v>0</v>
      </c>
      <c r="AE64" s="693">
        <f>+'7.3 PA PY budget_savings'!AM82</f>
        <v>0</v>
      </c>
      <c r="AF64" s="500"/>
      <c r="AG64" s="496">
        <f t="shared" si="77"/>
        <v>0</v>
      </c>
      <c r="AH64" s="491">
        <f t="shared" si="78"/>
        <v>0</v>
      </c>
      <c r="AI64" s="231">
        <f>+'7.3 PA PY budget_savings'!AS82</f>
        <v>0</v>
      </c>
    </row>
    <row r="65" spans="3:35" ht="18.600000000000001">
      <c r="C65" s="502" t="s">
        <v>288</v>
      </c>
      <c r="D65" s="500"/>
      <c r="E65" s="496">
        <f t="shared" si="65"/>
        <v>2135013.5647000005</v>
      </c>
      <c r="F65" s="491">
        <f t="shared" si="66"/>
        <v>1051573.8453000002</v>
      </c>
      <c r="G65" s="217">
        <f>+'7.3 PA PY budget_savings'!C61</f>
        <v>3186587.41</v>
      </c>
      <c r="H65" s="500"/>
      <c r="I65" s="496">
        <f t="shared" si="67"/>
        <v>2248935.8422000003</v>
      </c>
      <c r="J65" s="491">
        <f t="shared" si="68"/>
        <v>1107684.8178000001</v>
      </c>
      <c r="K65" s="217">
        <f>+'7.3 PA PY budget_savings'!I61</f>
        <v>3356620.66</v>
      </c>
      <c r="L65" s="500"/>
      <c r="M65" s="496">
        <f t="shared" si="79"/>
        <v>2214715.1031000004</v>
      </c>
      <c r="N65" s="491">
        <f t="shared" si="80"/>
        <v>1090829.8269000002</v>
      </c>
      <c r="O65" s="217">
        <f>+'7.3 PA PY budget_savings'!O61</f>
        <v>3305544.93</v>
      </c>
      <c r="P65" s="500"/>
      <c r="Q65" s="496">
        <f t="shared" si="69"/>
        <v>2303215.6107999994</v>
      </c>
      <c r="R65" s="491">
        <f t="shared" si="70"/>
        <v>1134419.6291999999</v>
      </c>
      <c r="S65" s="217">
        <f>+'7.3 PA PY budget_savings'!U61</f>
        <v>3437635.2399999998</v>
      </c>
      <c r="T65" s="500"/>
      <c r="U65" s="496">
        <f t="shared" si="71"/>
        <v>2303215.6107999999</v>
      </c>
      <c r="V65" s="491">
        <f t="shared" si="72"/>
        <v>1134419.6292000001</v>
      </c>
      <c r="W65" s="217">
        <f>+'7.3 PA PY budget_savings'!AA61</f>
        <v>3437635.2399999998</v>
      </c>
      <c r="X65" s="500"/>
      <c r="Y65" s="496">
        <f t="shared" si="73"/>
        <v>2303215.6107999999</v>
      </c>
      <c r="Z65" s="491">
        <f t="shared" si="74"/>
        <v>1134419.6292000001</v>
      </c>
      <c r="AA65" s="217">
        <f>+'7.3 PA PY budget_savings'!AG61</f>
        <v>3437635.2399999998</v>
      </c>
      <c r="AB65" s="500"/>
      <c r="AC65" s="496">
        <f t="shared" si="75"/>
        <v>2303215.6107999999</v>
      </c>
      <c r="AD65" s="491">
        <f t="shared" si="76"/>
        <v>1134419.6292000001</v>
      </c>
      <c r="AE65" s="217">
        <f>+'7.3 PA PY budget_savings'!AM61</f>
        <v>3437635.2399999998</v>
      </c>
      <c r="AF65" s="500"/>
      <c r="AG65" s="496">
        <f t="shared" si="77"/>
        <v>2303215.6107999999</v>
      </c>
      <c r="AH65" s="491">
        <f t="shared" si="78"/>
        <v>1134419.6292000001</v>
      </c>
      <c r="AI65" s="217">
        <f>+'7.3 PA PY budget_savings'!AS61</f>
        <v>3437635.2399999998</v>
      </c>
    </row>
    <row r="66" spans="3:35" ht="16.2" thickBot="1">
      <c r="C66" s="503" t="s">
        <v>289</v>
      </c>
      <c r="D66" s="499">
        <f>D62</f>
        <v>4750000</v>
      </c>
      <c r="E66" s="497">
        <f>SUM(E62:E65)</f>
        <v>53375339.066459328</v>
      </c>
      <c r="F66" s="492">
        <f>SUM(F62:F65)</f>
        <v>26289346.107360564</v>
      </c>
      <c r="G66" s="493">
        <f>SUM(G62:G65)</f>
        <v>79664685.173819885</v>
      </c>
      <c r="H66" s="499">
        <f>H62</f>
        <v>4750000</v>
      </c>
      <c r="I66" s="497">
        <f>SUM(I62:I65)</f>
        <v>56223396.042832591</v>
      </c>
      <c r="J66" s="492">
        <f>SUM(J62:J65)</f>
        <v>27692120.439007096</v>
      </c>
      <c r="K66" s="493">
        <f>SUM(K62:K65)</f>
        <v>83915516.481839672</v>
      </c>
      <c r="L66" s="499">
        <f>L62</f>
        <v>4750000</v>
      </c>
      <c r="M66" s="497">
        <f>SUM(M62:M65)</f>
        <v>55367877.642394267</v>
      </c>
      <c r="N66" s="492">
        <f>SUM(N62:N65)</f>
        <v>27270745.704462849</v>
      </c>
      <c r="O66" s="493">
        <f>SUM(O62:O65)</f>
        <v>82638623.346857131</v>
      </c>
      <c r="P66" s="499">
        <f>P62</f>
        <v>4750000</v>
      </c>
      <c r="Q66" s="497">
        <f>SUM(Q62:Q65)</f>
        <v>57580390.280806869</v>
      </c>
      <c r="R66" s="492">
        <f>SUM(R62:R65)</f>
        <v>28360490.735322785</v>
      </c>
      <c r="S66" s="493">
        <f>SUM(S62:S65)</f>
        <v>85940881.016129658</v>
      </c>
      <c r="T66" s="499">
        <f>T62</f>
        <v>4750000</v>
      </c>
      <c r="U66" s="497">
        <f>SUM(U62:U65)</f>
        <v>57580390.280806877</v>
      </c>
      <c r="V66" s="492">
        <f>SUM(V62:V65)</f>
        <v>28360490.735322792</v>
      </c>
      <c r="W66" s="493">
        <f>SUM(W62:W65)</f>
        <v>85940881.016129658</v>
      </c>
      <c r="X66" s="499">
        <f>X62</f>
        <v>4750000</v>
      </c>
      <c r="Y66" s="497">
        <f>SUM(Y62:Y65)</f>
        <v>57580390.280806877</v>
      </c>
      <c r="Z66" s="492">
        <f>SUM(Z62:Z65)</f>
        <v>28360490.735322792</v>
      </c>
      <c r="AA66" s="493">
        <f>SUM(AA62:AA65)</f>
        <v>85940881.016129658</v>
      </c>
      <c r="AB66" s="499">
        <f>AB62</f>
        <v>4750000</v>
      </c>
      <c r="AC66" s="497">
        <f>SUM(AC62:AC65)</f>
        <v>57580390.280806877</v>
      </c>
      <c r="AD66" s="492">
        <f>SUM(AD62:AD65)</f>
        <v>28360490.735322792</v>
      </c>
      <c r="AE66" s="493">
        <f>SUM(AE62:AE65)</f>
        <v>85940881.016129658</v>
      </c>
      <c r="AF66" s="499">
        <f>AF62</f>
        <v>4750000</v>
      </c>
      <c r="AG66" s="497">
        <f>SUM(AG62:AG65)</f>
        <v>57580390.280806877</v>
      </c>
      <c r="AH66" s="492">
        <f>SUM(AH62:AH65)</f>
        <v>28360490.735322792</v>
      </c>
      <c r="AI66" s="493">
        <f>SUM(AI62:AI65)</f>
        <v>85940881.016129658</v>
      </c>
    </row>
    <row r="67" spans="3:35">
      <c r="C67" s="157"/>
    </row>
    <row r="68" spans="3:35">
      <c r="C68" s="198" t="s">
        <v>290</v>
      </c>
      <c r="D68" s="197"/>
      <c r="E68" s="197"/>
      <c r="F68" s="197"/>
      <c r="G68" s="197"/>
    </row>
    <row r="69" spans="3:35">
      <c r="C69" s="1235" t="s">
        <v>291</v>
      </c>
      <c r="D69" s="1235"/>
      <c r="E69" s="1235"/>
      <c r="F69" s="1235"/>
      <c r="G69" s="699"/>
    </row>
    <row r="70" spans="3:35">
      <c r="C70" s="1235"/>
      <c r="D70" s="1235"/>
      <c r="E70" s="1235"/>
      <c r="F70" s="1235"/>
      <c r="G70" s="699"/>
    </row>
    <row r="71" spans="3:35">
      <c r="C71" s="699" t="s">
        <v>292</v>
      </c>
      <c r="D71" s="81"/>
      <c r="E71" s="81"/>
      <c r="F71" s="81"/>
      <c r="G71" s="81"/>
    </row>
    <row r="72" spans="3:35">
      <c r="C72" s="699" t="s">
        <v>293</v>
      </c>
      <c r="D72" s="81"/>
      <c r="E72" s="81"/>
      <c r="F72" s="81"/>
      <c r="G72" s="81"/>
    </row>
    <row r="73" spans="3:35">
      <c r="C73" s="699" t="s">
        <v>294</v>
      </c>
      <c r="D73" s="81"/>
      <c r="E73" s="81"/>
      <c r="F73" s="81"/>
      <c r="G73" s="81"/>
    </row>
    <row r="74" spans="3:35">
      <c r="C74" s="699" t="s">
        <v>295</v>
      </c>
    </row>
  </sheetData>
  <mergeCells count="43">
    <mergeCell ref="AF59:AI59"/>
    <mergeCell ref="AC60:AE60"/>
    <mergeCell ref="AG60:AI60"/>
    <mergeCell ref="T59:W59"/>
    <mergeCell ref="X59:AA59"/>
    <mergeCell ref="U60:W60"/>
    <mergeCell ref="Y60:AA60"/>
    <mergeCell ref="AB59:AE59"/>
    <mergeCell ref="C69:F70"/>
    <mergeCell ref="L59:O59"/>
    <mergeCell ref="P59:S59"/>
    <mergeCell ref="M60:O60"/>
    <mergeCell ref="Q60:S60"/>
    <mergeCell ref="Y29:AA29"/>
    <mergeCell ref="Y37:AA37"/>
    <mergeCell ref="Y45:AA45"/>
    <mergeCell ref="S29:U29"/>
    <mergeCell ref="S37:U37"/>
    <mergeCell ref="S45:U45"/>
    <mergeCell ref="V29:X29"/>
    <mergeCell ref="V37:X37"/>
    <mergeCell ref="V45:X45"/>
    <mergeCell ref="M29:O29"/>
    <mergeCell ref="M37:O37"/>
    <mergeCell ref="M45:O45"/>
    <mergeCell ref="P29:R29"/>
    <mergeCell ref="P37:R37"/>
    <mergeCell ref="P45:R45"/>
    <mergeCell ref="D6:G6"/>
    <mergeCell ref="H6:K6"/>
    <mergeCell ref="E60:G60"/>
    <mergeCell ref="I60:K60"/>
    <mergeCell ref="D59:G59"/>
    <mergeCell ref="H59:K59"/>
    <mergeCell ref="D29:F29"/>
    <mergeCell ref="G29:I29"/>
    <mergeCell ref="D37:F37"/>
    <mergeCell ref="G37:I37"/>
    <mergeCell ref="D45:F45"/>
    <mergeCell ref="G45:I45"/>
    <mergeCell ref="J29:L29"/>
    <mergeCell ref="J37:L37"/>
    <mergeCell ref="J45:L45"/>
  </mergeCells>
  <phoneticPr fontId="215" type="noConversion"/>
  <pageMargins left="0.7" right="0.7" top="0.75" bottom="0.75" header="0.3" footer="0.3"/>
  <pageSetup scale="20" orientation="landscape" horizontalDpi="4294967295" verticalDpi="4294967295" r:id="rId1"/>
  <headerFooter>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B8890-326E-4A85-8BD0-28CA6202FDFE}">
  <sheetPr codeName="Sheet7">
    <pageSetUpPr fitToPage="1"/>
  </sheetPr>
  <dimension ref="A1:CH197"/>
  <sheetViews>
    <sheetView showGridLines="0" zoomScale="75" zoomScaleNormal="75" workbookViewId="0">
      <pane xSplit="4" ySplit="6" topLeftCell="E7" activePane="bottomRight" state="frozen"/>
      <selection pane="topRight"/>
      <selection pane="bottomLeft"/>
      <selection pane="bottomRight"/>
    </sheetView>
  </sheetViews>
  <sheetFormatPr defaultColWidth="8" defaultRowHeight="13.2"/>
  <cols>
    <col min="1" max="1" width="12.09765625" style="8" customWidth="1"/>
    <col min="2" max="2" width="33.69921875" style="8" customWidth="1"/>
    <col min="3" max="3" width="13.09765625" style="8" customWidth="1"/>
    <col min="4" max="4" width="52.09765625" style="8" customWidth="1"/>
    <col min="5" max="5" width="14.59765625" style="8" bestFit="1" customWidth="1"/>
    <col min="6" max="6" width="15.09765625" style="39" customWidth="1"/>
    <col min="7" max="7" width="17.09765625" style="9" bestFit="1" customWidth="1"/>
    <col min="8" max="8" width="30.59765625" style="9" customWidth="1"/>
    <col min="9" max="9" width="25.59765625" style="8" customWidth="1"/>
    <col min="10" max="10" width="20" style="8" bestFit="1" customWidth="1"/>
    <col min="11" max="11" width="21.59765625" style="8" bestFit="1" customWidth="1"/>
    <col min="12" max="12" width="17.19921875" style="10" bestFit="1" customWidth="1"/>
    <col min="13" max="14" width="16.59765625" style="10" bestFit="1" customWidth="1"/>
    <col min="15" max="18" width="14.59765625" style="10" customWidth="1"/>
    <col min="19" max="20" width="16.59765625" style="16" customWidth="1"/>
    <col min="21" max="21" width="14.59765625" style="16" customWidth="1"/>
    <col min="22" max="22" width="16.59765625" style="16" customWidth="1"/>
    <col min="23" max="23" width="17.09765625" style="326" customWidth="1"/>
    <col min="24" max="27" width="14.59765625" style="326" customWidth="1"/>
    <col min="28" max="28" width="17.59765625" style="326" bestFit="1" customWidth="1"/>
    <col min="29" max="32" width="14.59765625" style="326" customWidth="1"/>
    <col min="33" max="36" width="14.59765625" style="10" customWidth="1"/>
    <col min="37" max="38" width="16.59765625" style="16" customWidth="1"/>
    <col min="39" max="39" width="14.59765625" style="16" customWidth="1"/>
    <col min="40" max="40" width="16.59765625" style="16" customWidth="1"/>
    <col min="41" max="45" width="14.59765625" style="326" customWidth="1"/>
    <col min="46" max="46" width="16.796875" style="326" customWidth="1"/>
    <col min="47" max="50" width="14.59765625" style="326" customWidth="1"/>
    <col min="51" max="54" width="14.59765625" style="10" customWidth="1"/>
    <col min="55" max="56" width="16.59765625" style="16" customWidth="1"/>
    <col min="57" max="57" width="14.59765625" style="16" customWidth="1"/>
    <col min="58" max="58" width="16.59765625" style="16" customWidth="1"/>
    <col min="59" max="63" width="14.59765625" style="326" customWidth="1"/>
    <col min="64" max="64" width="16.59765625" style="326" customWidth="1"/>
    <col min="65" max="68" width="14.59765625" style="326" customWidth="1"/>
    <col min="69" max="72" width="14.59765625" style="10" customWidth="1"/>
    <col min="73" max="74" width="16.59765625" style="16" customWidth="1"/>
    <col min="75" max="75" width="14.59765625" style="16" customWidth="1"/>
    <col min="76" max="76" width="16.59765625" style="16" customWidth="1"/>
    <col min="77" max="81" width="14.59765625" style="326" customWidth="1"/>
    <col min="82" max="82" width="16.59765625" style="326" customWidth="1"/>
    <col min="83" max="86" width="14.59765625" style="326" customWidth="1"/>
    <col min="87" max="16384" width="8" style="8"/>
  </cols>
  <sheetData>
    <row r="1" spans="1:86" ht="15.6">
      <c r="A1" s="20" t="s">
        <v>98</v>
      </c>
      <c r="B1" s="411" t="str">
        <f>PA_NAME</f>
        <v>San Diego Gas &amp; Electric Co</v>
      </c>
      <c r="D1" s="12"/>
      <c r="E1" s="12"/>
      <c r="I1" s="12"/>
      <c r="J1" s="12"/>
      <c r="K1" s="12"/>
      <c r="L1" s="15"/>
      <c r="M1" s="15"/>
      <c r="N1" s="15"/>
      <c r="O1" s="15"/>
      <c r="P1" s="15"/>
      <c r="Q1" s="15"/>
      <c r="R1" s="15"/>
      <c r="S1" s="17"/>
      <c r="T1" s="17"/>
      <c r="U1" s="17"/>
      <c r="V1" s="17"/>
      <c r="W1" s="315"/>
      <c r="X1" s="315"/>
      <c r="Y1" s="315"/>
      <c r="Z1" s="315"/>
      <c r="AA1" s="315"/>
      <c r="AB1" s="315"/>
      <c r="AC1" s="315"/>
      <c r="AD1" s="315"/>
      <c r="AE1" s="315"/>
      <c r="AF1" s="315"/>
      <c r="AG1" s="15"/>
      <c r="AH1" s="15"/>
      <c r="AI1" s="15"/>
      <c r="AJ1" s="15"/>
      <c r="AK1" s="17"/>
      <c r="AL1" s="17"/>
      <c r="AM1" s="17"/>
      <c r="AN1" s="17"/>
      <c r="AO1" s="315"/>
      <c r="AP1" s="315"/>
      <c r="AQ1" s="315"/>
      <c r="AR1" s="315"/>
      <c r="AS1" s="315"/>
      <c r="AT1" s="315"/>
      <c r="AU1" s="315"/>
      <c r="AV1" s="315"/>
      <c r="AW1" s="315"/>
      <c r="AX1" s="315"/>
      <c r="AY1" s="15"/>
      <c r="AZ1" s="15"/>
      <c r="BA1" s="15"/>
      <c r="BB1" s="15"/>
      <c r="BC1" s="17"/>
      <c r="BD1" s="17"/>
      <c r="BE1" s="17"/>
      <c r="BF1" s="17"/>
      <c r="BG1" s="315"/>
      <c r="BH1" s="315"/>
      <c r="BI1" s="315"/>
      <c r="BJ1" s="315"/>
      <c r="BK1" s="315"/>
      <c r="BL1" s="315"/>
      <c r="BM1" s="315"/>
      <c r="BN1" s="315"/>
      <c r="BO1" s="315"/>
      <c r="BP1" s="315"/>
      <c r="BQ1" s="15"/>
      <c r="BR1" s="15"/>
      <c r="BS1" s="15"/>
      <c r="BT1" s="15"/>
      <c r="BU1" s="17"/>
      <c r="BV1" s="17"/>
      <c r="BW1" s="17"/>
      <c r="BX1" s="17"/>
      <c r="BY1" s="315"/>
      <c r="BZ1" s="315"/>
      <c r="CA1" s="315"/>
      <c r="CB1" s="315"/>
      <c r="CC1" s="315"/>
      <c r="CD1" s="315"/>
      <c r="CE1" s="315"/>
      <c r="CF1" s="315"/>
      <c r="CG1" s="315"/>
      <c r="CH1" s="315"/>
    </row>
    <row r="2" spans="1:86" ht="15.6">
      <c r="A2" s="20" t="s">
        <v>99</v>
      </c>
      <c r="B2" s="411" t="s">
        <v>296</v>
      </c>
      <c r="D2" s="12"/>
      <c r="E2" s="12"/>
      <c r="F2" s="90"/>
      <c r="I2" s="12"/>
      <c r="J2" s="636"/>
      <c r="K2" s="12"/>
      <c r="L2" s="91"/>
      <c r="M2" s="91"/>
      <c r="N2" s="91"/>
      <c r="O2" s="15"/>
      <c r="P2" s="15"/>
      <c r="Q2" s="15"/>
      <c r="R2" s="15"/>
      <c r="S2" s="17"/>
      <c r="T2" s="17"/>
      <c r="U2" s="17"/>
      <c r="V2" s="17"/>
      <c r="W2" s="315"/>
      <c r="X2" s="315"/>
      <c r="Y2" s="315"/>
      <c r="Z2" s="315"/>
      <c r="AA2" s="315"/>
      <c r="AB2" s="315"/>
      <c r="AC2" s="315"/>
      <c r="AD2" s="315"/>
      <c r="AE2" s="315"/>
      <c r="AF2" s="315"/>
      <c r="AG2" s="15"/>
      <c r="AH2" s="15"/>
      <c r="AI2" s="15"/>
      <c r="AJ2" s="15"/>
      <c r="AK2" s="17"/>
      <c r="AL2" s="17"/>
      <c r="AM2" s="17"/>
      <c r="AN2" s="17"/>
      <c r="AO2" s="315"/>
      <c r="AP2" s="315"/>
      <c r="AQ2" s="315"/>
      <c r="AR2" s="315"/>
      <c r="AS2" s="315"/>
      <c r="AT2" s="315"/>
      <c r="AU2" s="315"/>
      <c r="AV2" s="315"/>
      <c r="AW2" s="315"/>
      <c r="AX2" s="315"/>
      <c r="AY2" s="15"/>
      <c r="AZ2" s="15"/>
      <c r="BA2" s="15"/>
      <c r="BB2" s="15"/>
      <c r="BC2" s="17"/>
      <c r="BD2" s="17"/>
      <c r="BE2" s="17"/>
      <c r="BF2" s="17"/>
      <c r="BG2" s="315"/>
      <c r="BH2" s="315"/>
      <c r="BI2" s="315"/>
      <c r="BJ2" s="315"/>
      <c r="BK2" s="315"/>
      <c r="BL2" s="315"/>
      <c r="BM2" s="315"/>
      <c r="BN2" s="315"/>
      <c r="BO2" s="315"/>
      <c r="BP2" s="315"/>
      <c r="BQ2" s="15"/>
      <c r="BR2" s="15"/>
      <c r="BS2" s="15"/>
      <c r="BT2" s="15"/>
      <c r="BU2" s="17"/>
      <c r="BV2" s="17"/>
      <c r="BW2" s="17"/>
      <c r="BX2" s="17"/>
      <c r="BY2" s="315"/>
      <c r="BZ2" s="315"/>
      <c r="CA2" s="315"/>
      <c r="CB2" s="315"/>
      <c r="CC2" s="315"/>
      <c r="CD2" s="315"/>
      <c r="CE2" s="315"/>
      <c r="CF2" s="315"/>
      <c r="CG2" s="315"/>
      <c r="CH2" s="315"/>
    </row>
    <row r="3" spans="1:86" ht="15.6">
      <c r="A3" s="212" t="s">
        <v>297</v>
      </c>
      <c r="B3" s="64"/>
      <c r="C3" s="64"/>
      <c r="D3" s="12"/>
      <c r="E3" s="12"/>
      <c r="I3" s="12"/>
      <c r="J3" s="636"/>
      <c r="K3" s="636"/>
      <c r="L3" s="91"/>
      <c r="M3" s="91"/>
      <c r="N3" s="91"/>
      <c r="O3" s="91"/>
      <c r="P3" s="91"/>
      <c r="Q3" s="91"/>
      <c r="R3" s="91"/>
      <c r="S3" s="17"/>
      <c r="T3" s="17"/>
      <c r="U3" s="17"/>
      <c r="V3" s="17"/>
      <c r="W3" s="316"/>
      <c r="X3" s="316"/>
      <c r="Y3" s="316"/>
      <c r="Z3" s="316"/>
      <c r="AA3" s="316"/>
      <c r="AB3" s="316"/>
      <c r="AC3" s="316"/>
      <c r="AD3" s="316"/>
      <c r="AE3" s="316"/>
      <c r="AF3" s="316"/>
      <c r="AG3" s="91"/>
      <c r="AH3" s="91"/>
      <c r="AI3" s="91"/>
      <c r="AJ3" s="91"/>
      <c r="AK3" s="17"/>
      <c r="AL3" s="17"/>
      <c r="AM3" s="17"/>
      <c r="AN3" s="17"/>
      <c r="AO3" s="316"/>
      <c r="AP3" s="316"/>
      <c r="AQ3" s="316"/>
      <c r="AR3" s="316"/>
      <c r="AS3" s="316"/>
      <c r="AT3" s="316"/>
      <c r="AU3" s="316"/>
      <c r="AV3" s="316"/>
      <c r="AW3" s="316"/>
      <c r="AX3" s="316"/>
      <c r="AY3" s="91"/>
      <c r="AZ3" s="91"/>
      <c r="BA3" s="91"/>
      <c r="BB3" s="91"/>
      <c r="BC3" s="17"/>
      <c r="BD3" s="17"/>
      <c r="BE3" s="17"/>
      <c r="BF3" s="17"/>
      <c r="BG3" s="316"/>
      <c r="BH3" s="316"/>
      <c r="BI3" s="316"/>
      <c r="BJ3" s="316"/>
      <c r="BK3" s="316"/>
      <c r="BL3" s="316"/>
      <c r="BM3" s="316"/>
      <c r="BN3" s="316"/>
      <c r="BO3" s="316"/>
      <c r="BP3" s="316"/>
      <c r="BQ3" s="91"/>
      <c r="BR3" s="91"/>
      <c r="BS3" s="91"/>
      <c r="BT3" s="91"/>
      <c r="BU3" s="17"/>
      <c r="BV3" s="17"/>
      <c r="BW3" s="17"/>
      <c r="BX3" s="17"/>
      <c r="BY3" s="316"/>
      <c r="BZ3" s="316"/>
      <c r="CA3" s="316"/>
      <c r="CB3" s="316"/>
      <c r="CC3" s="316"/>
      <c r="CD3" s="316"/>
      <c r="CE3" s="316"/>
      <c r="CF3" s="316"/>
      <c r="CG3" s="316"/>
      <c r="CH3" s="316"/>
    </row>
    <row r="4" spans="1:86" ht="16.2" thickBot="1">
      <c r="A4" s="14" t="s">
        <v>298</v>
      </c>
      <c r="C4" s="14"/>
      <c r="J4" s="636"/>
      <c r="K4" s="636"/>
      <c r="L4" s="92"/>
      <c r="M4" s="92"/>
      <c r="N4" s="92"/>
      <c r="O4" s="92"/>
      <c r="P4" s="92"/>
      <c r="Q4" s="92"/>
      <c r="R4" s="92"/>
      <c r="S4" s="40"/>
      <c r="T4" s="40"/>
      <c r="U4" s="40"/>
      <c r="V4" s="13"/>
      <c r="W4" s="317"/>
      <c r="X4" s="317"/>
      <c r="Y4" s="317"/>
      <c r="Z4" s="317"/>
      <c r="AA4" s="317"/>
      <c r="AB4" s="317"/>
      <c r="AC4" s="317"/>
      <c r="AD4" s="317"/>
      <c r="AE4" s="317"/>
      <c r="AF4" s="317"/>
      <c r="AG4" s="92"/>
      <c r="AH4" s="92"/>
      <c r="AI4" s="92"/>
      <c r="AJ4" s="92"/>
      <c r="AK4" s="40"/>
      <c r="AL4" s="40"/>
      <c r="AM4" s="40"/>
      <c r="AN4" s="13"/>
      <c r="AO4" s="317"/>
      <c r="AP4" s="317"/>
      <c r="AQ4" s="317"/>
      <c r="AR4" s="317"/>
      <c r="AS4" s="317"/>
      <c r="AT4" s="317"/>
      <c r="AU4" s="317"/>
      <c r="AV4" s="317"/>
      <c r="AW4" s="317"/>
      <c r="AX4" s="317"/>
      <c r="AY4" s="92"/>
      <c r="AZ4" s="92"/>
      <c r="BA4" s="92"/>
      <c r="BB4" s="92"/>
      <c r="BC4" s="40"/>
      <c r="BD4" s="40"/>
      <c r="BE4" s="40"/>
      <c r="BF4" s="13"/>
      <c r="BG4" s="317"/>
      <c r="BH4" s="317"/>
      <c r="BI4" s="317"/>
      <c r="BJ4" s="317"/>
      <c r="BK4" s="317"/>
      <c r="BL4" s="317"/>
      <c r="BM4" s="317"/>
      <c r="BN4" s="317"/>
      <c r="BO4" s="317"/>
      <c r="BP4" s="317"/>
      <c r="BQ4" s="92"/>
      <c r="BR4" s="92"/>
      <c r="BS4" s="92"/>
      <c r="BT4" s="92"/>
      <c r="BU4" s="40"/>
      <c r="BV4" s="40"/>
      <c r="BW4" s="40"/>
      <c r="BX4" s="13"/>
      <c r="BY4" s="317"/>
      <c r="BZ4" s="317"/>
      <c r="CA4" s="317"/>
      <c r="CB4" s="317"/>
      <c r="CC4" s="317"/>
      <c r="CD4" s="317"/>
      <c r="CE4" s="317"/>
      <c r="CF4" s="317"/>
      <c r="CG4" s="317"/>
      <c r="CH4" s="317"/>
    </row>
    <row r="5" spans="1:86" s="12" customFormat="1" ht="16.350000000000001" customHeight="1" thickBot="1">
      <c r="B5" s="334"/>
      <c r="C5" s="334"/>
      <c r="D5" s="188"/>
      <c r="E5" s="1236"/>
      <c r="F5" s="1237"/>
      <c r="G5" s="1237"/>
      <c r="H5" s="1238"/>
      <c r="I5" s="188"/>
      <c r="J5" s="637"/>
      <c r="K5" s="637"/>
      <c r="L5" s="18"/>
      <c r="M5" s="18"/>
      <c r="N5" s="18"/>
      <c r="O5" s="1239">
        <v>2024</v>
      </c>
      <c r="P5" s="1240"/>
      <c r="Q5" s="1240"/>
      <c r="R5" s="1240"/>
      <c r="S5" s="1240"/>
      <c r="T5" s="1240"/>
      <c r="U5" s="1240"/>
      <c r="V5" s="1240"/>
      <c r="W5" s="1240"/>
      <c r="X5" s="1240"/>
      <c r="Y5" s="1240"/>
      <c r="Z5" s="1240"/>
      <c r="AA5" s="1240"/>
      <c r="AB5" s="1240"/>
      <c r="AC5" s="1240"/>
      <c r="AD5" s="1240"/>
      <c r="AE5" s="1240"/>
      <c r="AF5" s="1241"/>
      <c r="AG5" s="1239">
        <v>2025</v>
      </c>
      <c r="AH5" s="1240"/>
      <c r="AI5" s="1240"/>
      <c r="AJ5" s="1240"/>
      <c r="AK5" s="1240"/>
      <c r="AL5" s="1240"/>
      <c r="AM5" s="1240"/>
      <c r="AN5" s="1240"/>
      <c r="AO5" s="1240"/>
      <c r="AP5" s="1240"/>
      <c r="AQ5" s="1240"/>
      <c r="AR5" s="1240"/>
      <c r="AS5" s="1240"/>
      <c r="AT5" s="1240"/>
      <c r="AU5" s="1240"/>
      <c r="AV5" s="1240"/>
      <c r="AW5" s="1240"/>
      <c r="AX5" s="1241"/>
      <c r="AY5" s="1239">
        <v>2026</v>
      </c>
      <c r="AZ5" s="1240"/>
      <c r="BA5" s="1240"/>
      <c r="BB5" s="1240"/>
      <c r="BC5" s="1240"/>
      <c r="BD5" s="1240"/>
      <c r="BE5" s="1240"/>
      <c r="BF5" s="1240"/>
      <c r="BG5" s="1240"/>
      <c r="BH5" s="1240"/>
      <c r="BI5" s="1240"/>
      <c r="BJ5" s="1240"/>
      <c r="BK5" s="1240"/>
      <c r="BL5" s="1240"/>
      <c r="BM5" s="1240"/>
      <c r="BN5" s="1240"/>
      <c r="BO5" s="1240"/>
      <c r="BP5" s="1241"/>
      <c r="BQ5" s="1239">
        <v>2027</v>
      </c>
      <c r="BR5" s="1240"/>
      <c r="BS5" s="1240"/>
      <c r="BT5" s="1240"/>
      <c r="BU5" s="1240"/>
      <c r="BV5" s="1240"/>
      <c r="BW5" s="1240"/>
      <c r="BX5" s="1240"/>
      <c r="BY5" s="1240"/>
      <c r="BZ5" s="1240"/>
      <c r="CA5" s="1240"/>
      <c r="CB5" s="1240"/>
      <c r="CC5" s="1240"/>
      <c r="CD5" s="1240"/>
      <c r="CE5" s="1240"/>
      <c r="CF5" s="1240"/>
      <c r="CG5" s="1240"/>
      <c r="CH5" s="1241"/>
    </row>
    <row r="6" spans="1:86" s="11" customFormat="1" ht="93.6" customHeight="1" thickBot="1">
      <c r="B6" s="382" t="s">
        <v>299</v>
      </c>
      <c r="C6" s="383" t="s">
        <v>300</v>
      </c>
      <c r="D6" s="384" t="s">
        <v>301</v>
      </c>
      <c r="E6" s="383" t="s">
        <v>10</v>
      </c>
      <c r="F6" s="383" t="s">
        <v>11</v>
      </c>
      <c r="G6" s="383" t="s">
        <v>302</v>
      </c>
      <c r="H6" s="383" t="s">
        <v>13</v>
      </c>
      <c r="I6" s="383" t="s">
        <v>1954</v>
      </c>
      <c r="J6" s="383" t="s">
        <v>303</v>
      </c>
      <c r="K6" s="383" t="s">
        <v>304</v>
      </c>
      <c r="L6" s="383" t="s">
        <v>305</v>
      </c>
      <c r="M6" s="383" t="s">
        <v>306</v>
      </c>
      <c r="N6" s="383" t="s">
        <v>307</v>
      </c>
      <c r="O6" s="630" t="s">
        <v>308</v>
      </c>
      <c r="P6" s="386" t="s">
        <v>309</v>
      </c>
      <c r="Q6" s="386" t="s">
        <v>310</v>
      </c>
      <c r="R6" s="386" t="s">
        <v>311</v>
      </c>
      <c r="S6" s="383" t="s">
        <v>312</v>
      </c>
      <c r="T6" s="383" t="s">
        <v>313</v>
      </c>
      <c r="U6" s="383" t="s">
        <v>314</v>
      </c>
      <c r="V6" s="383" t="s">
        <v>315</v>
      </c>
      <c r="W6" s="387" t="s">
        <v>316</v>
      </c>
      <c r="X6" s="387" t="s">
        <v>317</v>
      </c>
      <c r="Y6" s="387" t="s">
        <v>318</v>
      </c>
      <c r="Z6" s="387" t="s">
        <v>319</v>
      </c>
      <c r="AA6" s="387" t="s">
        <v>320</v>
      </c>
      <c r="AB6" s="387" t="s">
        <v>321</v>
      </c>
      <c r="AC6" s="387" t="s">
        <v>322</v>
      </c>
      <c r="AD6" s="387" t="s">
        <v>323</v>
      </c>
      <c r="AE6" s="387" t="s">
        <v>324</v>
      </c>
      <c r="AF6" s="387" t="s">
        <v>1958</v>
      </c>
      <c r="AG6" s="385" t="s">
        <v>308</v>
      </c>
      <c r="AH6" s="386" t="s">
        <v>309</v>
      </c>
      <c r="AI6" s="386" t="s">
        <v>310</v>
      </c>
      <c r="AJ6" s="386" t="s">
        <v>325</v>
      </c>
      <c r="AK6" s="383" t="s">
        <v>326</v>
      </c>
      <c r="AL6" s="383" t="s">
        <v>313</v>
      </c>
      <c r="AM6" s="383" t="s">
        <v>314</v>
      </c>
      <c r="AN6" s="383" t="s">
        <v>327</v>
      </c>
      <c r="AO6" s="387" t="s">
        <v>316</v>
      </c>
      <c r="AP6" s="387" t="s">
        <v>317</v>
      </c>
      <c r="AQ6" s="387" t="s">
        <v>318</v>
      </c>
      <c r="AR6" s="387" t="s">
        <v>319</v>
      </c>
      <c r="AS6" s="387" t="s">
        <v>320</v>
      </c>
      <c r="AT6" s="387" t="s">
        <v>321</v>
      </c>
      <c r="AU6" s="387" t="s">
        <v>322</v>
      </c>
      <c r="AV6" s="387" t="s">
        <v>323</v>
      </c>
      <c r="AW6" s="387" t="s">
        <v>324</v>
      </c>
      <c r="AX6" s="387" t="s">
        <v>1958</v>
      </c>
      <c r="AY6" s="385" t="s">
        <v>308</v>
      </c>
      <c r="AZ6" s="386" t="s">
        <v>309</v>
      </c>
      <c r="BA6" s="386" t="s">
        <v>310</v>
      </c>
      <c r="BB6" s="386" t="s">
        <v>325</v>
      </c>
      <c r="BC6" s="383" t="s">
        <v>328</v>
      </c>
      <c r="BD6" s="383" t="s">
        <v>313</v>
      </c>
      <c r="BE6" s="383" t="s">
        <v>314</v>
      </c>
      <c r="BF6" s="383" t="s">
        <v>329</v>
      </c>
      <c r="BG6" s="387" t="s">
        <v>316</v>
      </c>
      <c r="BH6" s="387" t="s">
        <v>317</v>
      </c>
      <c r="BI6" s="387" t="s">
        <v>318</v>
      </c>
      <c r="BJ6" s="387" t="s">
        <v>319</v>
      </c>
      <c r="BK6" s="387" t="s">
        <v>320</v>
      </c>
      <c r="BL6" s="387" t="s">
        <v>321</v>
      </c>
      <c r="BM6" s="387" t="s">
        <v>322</v>
      </c>
      <c r="BN6" s="387" t="s">
        <v>323</v>
      </c>
      <c r="BO6" s="387" t="s">
        <v>324</v>
      </c>
      <c r="BP6" s="387" t="s">
        <v>1958</v>
      </c>
      <c r="BQ6" s="385" t="s">
        <v>308</v>
      </c>
      <c r="BR6" s="386" t="s">
        <v>309</v>
      </c>
      <c r="BS6" s="386" t="s">
        <v>310</v>
      </c>
      <c r="BT6" s="386" t="s">
        <v>325</v>
      </c>
      <c r="BU6" s="383" t="s">
        <v>330</v>
      </c>
      <c r="BV6" s="383" t="s">
        <v>313</v>
      </c>
      <c r="BW6" s="383" t="s">
        <v>314</v>
      </c>
      <c r="BX6" s="383" t="s">
        <v>331</v>
      </c>
      <c r="BY6" s="387" t="s">
        <v>316</v>
      </c>
      <c r="BZ6" s="387" t="s">
        <v>317</v>
      </c>
      <c r="CA6" s="387" t="s">
        <v>318</v>
      </c>
      <c r="CB6" s="387" t="s">
        <v>319</v>
      </c>
      <c r="CC6" s="387" t="s">
        <v>320</v>
      </c>
      <c r="CD6" s="387" t="s">
        <v>321</v>
      </c>
      <c r="CE6" s="387" t="s">
        <v>322</v>
      </c>
      <c r="CF6" s="387" t="s">
        <v>323</v>
      </c>
      <c r="CG6" s="387" t="s">
        <v>324</v>
      </c>
      <c r="CH6" s="387" t="s">
        <v>1958</v>
      </c>
    </row>
    <row r="7" spans="1:86" s="12" customFormat="1" ht="13.8" thickTop="1">
      <c r="B7" s="335" t="s">
        <v>2012</v>
      </c>
      <c r="C7" s="233"/>
      <c r="D7" s="234" t="s">
        <v>2013</v>
      </c>
      <c r="E7" s="460" t="s">
        <v>15</v>
      </c>
      <c r="F7" s="235" t="s">
        <v>16</v>
      </c>
      <c r="G7" s="235" t="s">
        <v>28</v>
      </c>
      <c r="H7" s="236" t="s">
        <v>28</v>
      </c>
      <c r="I7" s="237"/>
      <c r="J7" s="627">
        <v>510522.44510000001</v>
      </c>
      <c r="K7" s="237"/>
      <c r="L7" s="238">
        <v>310785.36133700778</v>
      </c>
      <c r="M7" s="238">
        <v>718791.6</v>
      </c>
      <c r="N7" s="238">
        <v>874353.63359999994</v>
      </c>
      <c r="O7" s="626">
        <v>243139.77830000001</v>
      </c>
      <c r="P7" s="238">
        <v>0</v>
      </c>
      <c r="Q7" s="238">
        <v>730604.9301</v>
      </c>
      <c r="R7" s="238">
        <v>0</v>
      </c>
      <c r="S7" s="292">
        <f t="shared" ref="S7:S33" si="0">SUM(O7:R7)</f>
        <v>973744.7084</v>
      </c>
      <c r="T7" s="677">
        <f>IF(N7=0,"",(S7-N7)/N7)</f>
        <v>0.11367377109279513</v>
      </c>
      <c r="U7" s="239"/>
      <c r="V7" s="294">
        <f t="shared" ref="V7:V33" si="1">S7+U7</f>
        <v>973744.7084</v>
      </c>
      <c r="W7" s="760">
        <v>0</v>
      </c>
      <c r="X7" s="760">
        <v>0</v>
      </c>
      <c r="Y7" s="760">
        <v>0</v>
      </c>
      <c r="Z7" s="760">
        <v>0</v>
      </c>
      <c r="AA7" s="760">
        <v>0</v>
      </c>
      <c r="AB7" s="760">
        <v>0</v>
      </c>
      <c r="AC7" s="760">
        <v>0</v>
      </c>
      <c r="AD7" s="760">
        <v>0</v>
      </c>
      <c r="AE7" s="760">
        <v>0</v>
      </c>
      <c r="AF7" s="760"/>
      <c r="AG7" s="379">
        <v>253011.95569999999</v>
      </c>
      <c r="AH7" s="238">
        <v>0</v>
      </c>
      <c r="AI7" s="238">
        <v>736032.30779999995</v>
      </c>
      <c r="AJ7" s="238">
        <v>0</v>
      </c>
      <c r="AK7" s="294">
        <f t="shared" ref="AK7:AK33" si="2">SUM(AG7:AJ7)</f>
        <v>989044.26349999988</v>
      </c>
      <c r="AL7" s="677">
        <f>(AK7-S7)/S7</f>
        <v>1.5712080351264975E-2</v>
      </c>
      <c r="AM7" s="239"/>
      <c r="AN7" s="294">
        <f t="shared" ref="AN7:AN33" si="3">AK7+AM7</f>
        <v>989044.26349999988</v>
      </c>
      <c r="AO7" s="760">
        <v>0</v>
      </c>
      <c r="AP7" s="760">
        <v>0</v>
      </c>
      <c r="AQ7" s="760">
        <v>0</v>
      </c>
      <c r="AR7" s="760">
        <v>0</v>
      </c>
      <c r="AS7" s="760">
        <v>0</v>
      </c>
      <c r="AT7" s="760">
        <v>0</v>
      </c>
      <c r="AU7" s="760">
        <v>0</v>
      </c>
      <c r="AV7" s="760">
        <v>0</v>
      </c>
      <c r="AW7" s="760">
        <v>0</v>
      </c>
      <c r="AX7" s="336"/>
      <c r="AY7" s="379">
        <v>255723.7537</v>
      </c>
      <c r="AZ7" s="238">
        <v>0</v>
      </c>
      <c r="BA7" s="238">
        <v>748678.57799999998</v>
      </c>
      <c r="BB7" s="238">
        <v>0</v>
      </c>
      <c r="BC7" s="294">
        <f t="shared" ref="BC7:BC65" si="4">SUM(AY7:BB7)</f>
        <v>1004402.3317</v>
      </c>
      <c r="BD7" s="677">
        <f>(BC7-AK7)/AK7</f>
        <v>1.5528190968573469E-2</v>
      </c>
      <c r="BE7" s="239"/>
      <c r="BF7" s="294">
        <f t="shared" ref="BF7:BF65" si="5">BC7+BE7</f>
        <v>1004402.3317</v>
      </c>
      <c r="BG7" s="760">
        <v>0</v>
      </c>
      <c r="BH7" s="760">
        <v>0</v>
      </c>
      <c r="BI7" s="760">
        <v>0</v>
      </c>
      <c r="BJ7" s="760">
        <v>0</v>
      </c>
      <c r="BK7" s="760">
        <v>0</v>
      </c>
      <c r="BL7" s="760">
        <v>0</v>
      </c>
      <c r="BM7" s="760">
        <v>0</v>
      </c>
      <c r="BN7" s="760">
        <v>0</v>
      </c>
      <c r="BO7" s="760">
        <v>0</v>
      </c>
      <c r="BP7" s="336"/>
      <c r="BQ7" s="379">
        <v>259189.02859999999</v>
      </c>
      <c r="BR7" s="238">
        <v>0</v>
      </c>
      <c r="BS7" s="238">
        <v>762569.13130000001</v>
      </c>
      <c r="BT7" s="238">
        <v>0</v>
      </c>
      <c r="BU7" s="294">
        <f t="shared" ref="BU7:BU65" si="6">SUM(BQ7:BT7)</f>
        <v>1021758.1599</v>
      </c>
      <c r="BV7" s="677">
        <f>(BU7-BC7)/BC7</f>
        <v>1.727975697808706E-2</v>
      </c>
      <c r="BW7" s="239"/>
      <c r="BX7" s="294">
        <f t="shared" ref="BX7:BX65" si="7">BU7+BW7</f>
        <v>1021758.1599</v>
      </c>
      <c r="BY7" s="760">
        <v>0</v>
      </c>
      <c r="BZ7" s="760">
        <v>0</v>
      </c>
      <c r="CA7" s="760">
        <v>0</v>
      </c>
      <c r="CB7" s="760">
        <v>0</v>
      </c>
      <c r="CC7" s="760">
        <v>0</v>
      </c>
      <c r="CD7" s="760">
        <v>0</v>
      </c>
      <c r="CE7" s="760">
        <v>0</v>
      </c>
      <c r="CF7" s="760">
        <v>0</v>
      </c>
      <c r="CG7" s="760">
        <v>0</v>
      </c>
      <c r="CH7" s="336"/>
    </row>
    <row r="8" spans="1:86" s="12" customFormat="1">
      <c r="B8" s="335" t="s">
        <v>2014</v>
      </c>
      <c r="C8" s="233"/>
      <c r="D8" s="234" t="s">
        <v>2015</v>
      </c>
      <c r="E8" s="460" t="s">
        <v>15</v>
      </c>
      <c r="F8" s="235" t="s">
        <v>16</v>
      </c>
      <c r="G8" s="235" t="s">
        <v>28</v>
      </c>
      <c r="H8" s="236" t="s">
        <v>28</v>
      </c>
      <c r="I8" s="234"/>
      <c r="J8" s="627">
        <v>267955.60249999998</v>
      </c>
      <c r="K8" s="234"/>
      <c r="L8" s="238">
        <v>176862.66653864933</v>
      </c>
      <c r="M8" s="238">
        <v>365761.44</v>
      </c>
      <c r="N8" s="238">
        <v>480438.52919999999</v>
      </c>
      <c r="O8" s="627">
        <v>126167.1958</v>
      </c>
      <c r="P8" s="239">
        <v>0</v>
      </c>
      <c r="Q8" s="239">
        <v>381531.99109999998</v>
      </c>
      <c r="R8" s="239">
        <v>0</v>
      </c>
      <c r="S8" s="294">
        <f t="shared" si="0"/>
        <v>507699.18689999997</v>
      </c>
      <c r="T8" s="677">
        <f t="shared" ref="T8:T71" si="8">IF(N8=0,"",(S8-N8)/N8)</f>
        <v>5.6741197974677304E-2</v>
      </c>
      <c r="U8" s="239"/>
      <c r="V8" s="294">
        <f t="shared" si="1"/>
        <v>507699.18689999997</v>
      </c>
      <c r="W8" s="760">
        <v>0</v>
      </c>
      <c r="X8" s="760">
        <v>0</v>
      </c>
      <c r="Y8" s="760">
        <v>0</v>
      </c>
      <c r="Z8" s="760">
        <v>0</v>
      </c>
      <c r="AA8" s="760">
        <v>0</v>
      </c>
      <c r="AB8" s="760">
        <v>0</v>
      </c>
      <c r="AC8" s="760">
        <v>0</v>
      </c>
      <c r="AD8" s="760">
        <v>0</v>
      </c>
      <c r="AE8" s="760">
        <v>0</v>
      </c>
      <c r="AF8" s="337"/>
      <c r="AG8" s="380">
        <v>133212.73190000001</v>
      </c>
      <c r="AH8" s="239">
        <v>0</v>
      </c>
      <c r="AI8" s="239">
        <v>388543.9227</v>
      </c>
      <c r="AJ8" s="239">
        <v>0</v>
      </c>
      <c r="AK8" s="294">
        <f t="shared" si="2"/>
        <v>521756.65460000001</v>
      </c>
      <c r="AL8" s="677">
        <f t="shared" ref="AL8:AL66" si="9">(AK8-S8)/S8</f>
        <v>2.7688576351352117E-2</v>
      </c>
      <c r="AM8" s="239"/>
      <c r="AN8" s="294">
        <f t="shared" si="3"/>
        <v>521756.65460000001</v>
      </c>
      <c r="AO8" s="760">
        <v>0</v>
      </c>
      <c r="AP8" s="760">
        <v>0</v>
      </c>
      <c r="AQ8" s="760">
        <v>0</v>
      </c>
      <c r="AR8" s="760">
        <v>0</v>
      </c>
      <c r="AS8" s="760">
        <v>0</v>
      </c>
      <c r="AT8" s="760">
        <v>0</v>
      </c>
      <c r="AU8" s="760">
        <v>0</v>
      </c>
      <c r="AV8" s="760">
        <v>0</v>
      </c>
      <c r="AW8" s="760">
        <v>0</v>
      </c>
      <c r="AX8" s="337"/>
      <c r="AY8" s="380">
        <v>133594.83730000001</v>
      </c>
      <c r="AZ8" s="239">
        <v>0</v>
      </c>
      <c r="BA8" s="239">
        <v>393030.6482</v>
      </c>
      <c r="BB8" s="239">
        <v>0</v>
      </c>
      <c r="BC8" s="294">
        <f t="shared" si="4"/>
        <v>526625.48549999995</v>
      </c>
      <c r="BD8" s="677">
        <f t="shared" ref="BD8:BD66" si="10">(BC8-AK8)/AK8</f>
        <v>9.3316124616227222E-3</v>
      </c>
      <c r="BE8" s="239"/>
      <c r="BF8" s="294">
        <f t="shared" si="5"/>
        <v>526625.48549999995</v>
      </c>
      <c r="BG8" s="760">
        <v>0</v>
      </c>
      <c r="BH8" s="760">
        <v>0</v>
      </c>
      <c r="BI8" s="760">
        <v>0</v>
      </c>
      <c r="BJ8" s="760">
        <v>0</v>
      </c>
      <c r="BK8" s="760">
        <v>0</v>
      </c>
      <c r="BL8" s="760">
        <v>0</v>
      </c>
      <c r="BM8" s="760">
        <v>0</v>
      </c>
      <c r="BN8" s="760">
        <v>0</v>
      </c>
      <c r="BO8" s="760">
        <v>0</v>
      </c>
      <c r="BP8" s="337"/>
      <c r="BQ8" s="380">
        <v>135219.20980000001</v>
      </c>
      <c r="BR8" s="239">
        <v>0</v>
      </c>
      <c r="BS8" s="239">
        <v>399780.08130000002</v>
      </c>
      <c r="BT8" s="239">
        <v>0</v>
      </c>
      <c r="BU8" s="294">
        <f t="shared" si="6"/>
        <v>534999.29110000003</v>
      </c>
      <c r="BV8" s="677">
        <f t="shared" ref="BV8:BV66" si="11">(BU8-BC8)/BC8</f>
        <v>1.5900874208641162E-2</v>
      </c>
      <c r="BW8" s="239"/>
      <c r="BX8" s="294">
        <f t="shared" si="7"/>
        <v>534999.29110000003</v>
      </c>
      <c r="BY8" s="760">
        <v>0</v>
      </c>
      <c r="BZ8" s="760">
        <v>0</v>
      </c>
      <c r="CA8" s="760">
        <v>0</v>
      </c>
      <c r="CB8" s="760">
        <v>0</v>
      </c>
      <c r="CC8" s="760">
        <v>0</v>
      </c>
      <c r="CD8" s="760">
        <v>0</v>
      </c>
      <c r="CE8" s="760">
        <v>0</v>
      </c>
      <c r="CF8" s="760">
        <v>0</v>
      </c>
      <c r="CG8" s="760">
        <v>0</v>
      </c>
      <c r="CH8" s="337"/>
    </row>
    <row r="9" spans="1:86" s="12" customFormat="1">
      <c r="B9" s="335" t="s">
        <v>2016</v>
      </c>
      <c r="C9" s="240"/>
      <c r="D9" s="237" t="s">
        <v>2017</v>
      </c>
      <c r="E9" s="460" t="s">
        <v>15</v>
      </c>
      <c r="F9" s="235" t="s">
        <v>16</v>
      </c>
      <c r="G9" s="235" t="s">
        <v>28</v>
      </c>
      <c r="H9" s="236" t="s">
        <v>28</v>
      </c>
      <c r="I9" s="237"/>
      <c r="J9" s="627">
        <v>218322.92099999997</v>
      </c>
      <c r="K9" s="237"/>
      <c r="L9" s="238">
        <v>94473.603037714129</v>
      </c>
      <c r="M9" s="238">
        <v>269474.48</v>
      </c>
      <c r="N9" s="238">
        <v>370383.96600000001</v>
      </c>
      <c r="O9" s="628">
        <v>91352.451100000006</v>
      </c>
      <c r="P9" s="295">
        <v>0</v>
      </c>
      <c r="Q9" s="295">
        <v>276502.239</v>
      </c>
      <c r="R9" s="295">
        <v>0</v>
      </c>
      <c r="S9" s="292">
        <f t="shared" si="0"/>
        <v>367854.69010000001</v>
      </c>
      <c r="T9" s="677">
        <f t="shared" si="8"/>
        <v>-6.8287942572546664E-3</v>
      </c>
      <c r="U9" s="238"/>
      <c r="V9" s="294">
        <f t="shared" si="1"/>
        <v>367854.69010000001</v>
      </c>
      <c r="W9" s="760">
        <v>0</v>
      </c>
      <c r="X9" s="760">
        <v>0</v>
      </c>
      <c r="Y9" s="760">
        <v>0</v>
      </c>
      <c r="Z9" s="760">
        <v>0</v>
      </c>
      <c r="AA9" s="760">
        <v>0</v>
      </c>
      <c r="AB9" s="760">
        <v>0</v>
      </c>
      <c r="AC9" s="760">
        <v>0</v>
      </c>
      <c r="AD9" s="760">
        <v>0</v>
      </c>
      <c r="AE9" s="760">
        <v>0</v>
      </c>
      <c r="AF9" s="336"/>
      <c r="AG9" s="379">
        <v>96336.38</v>
      </c>
      <c r="AH9" s="238">
        <v>0</v>
      </c>
      <c r="AI9" s="238">
        <v>281945.92989999999</v>
      </c>
      <c r="AJ9" s="238">
        <v>0</v>
      </c>
      <c r="AK9" s="294">
        <f t="shared" si="2"/>
        <v>378282.30989999999</v>
      </c>
      <c r="AL9" s="677">
        <f t="shared" si="9"/>
        <v>2.8347116621417208E-2</v>
      </c>
      <c r="AM9" s="238"/>
      <c r="AN9" s="294">
        <f t="shared" si="3"/>
        <v>378282.30989999999</v>
      </c>
      <c r="AO9" s="760">
        <v>0</v>
      </c>
      <c r="AP9" s="760">
        <v>0</v>
      </c>
      <c r="AQ9" s="760">
        <v>0</v>
      </c>
      <c r="AR9" s="760">
        <v>0</v>
      </c>
      <c r="AS9" s="760">
        <v>0</v>
      </c>
      <c r="AT9" s="760">
        <v>0</v>
      </c>
      <c r="AU9" s="760">
        <v>0</v>
      </c>
      <c r="AV9" s="760">
        <v>0</v>
      </c>
      <c r="AW9" s="760">
        <v>0</v>
      </c>
      <c r="AX9" s="336"/>
      <c r="AY9" s="379">
        <v>97351.350200000001</v>
      </c>
      <c r="AZ9" s="238">
        <v>0</v>
      </c>
      <c r="BA9" s="238">
        <v>286766.88209999999</v>
      </c>
      <c r="BB9" s="238">
        <v>0</v>
      </c>
      <c r="BC9" s="294">
        <f t="shared" si="4"/>
        <v>384118.23229999997</v>
      </c>
      <c r="BD9" s="677">
        <f t="shared" si="10"/>
        <v>1.5427426150439665E-2</v>
      </c>
      <c r="BE9" s="238"/>
      <c r="BF9" s="294">
        <f t="shared" si="5"/>
        <v>384118.23229999997</v>
      </c>
      <c r="BG9" s="760">
        <v>0</v>
      </c>
      <c r="BH9" s="760">
        <v>0</v>
      </c>
      <c r="BI9" s="760">
        <v>0</v>
      </c>
      <c r="BJ9" s="760">
        <v>0</v>
      </c>
      <c r="BK9" s="760">
        <v>0</v>
      </c>
      <c r="BL9" s="760">
        <v>0</v>
      </c>
      <c r="BM9" s="760">
        <v>0</v>
      </c>
      <c r="BN9" s="760">
        <v>0</v>
      </c>
      <c r="BO9" s="760">
        <v>0</v>
      </c>
      <c r="BP9" s="336"/>
      <c r="BQ9" s="379">
        <v>98542.426800000001</v>
      </c>
      <c r="BR9" s="238">
        <v>0</v>
      </c>
      <c r="BS9" s="238">
        <v>291718.84659999999</v>
      </c>
      <c r="BT9" s="238">
        <v>0</v>
      </c>
      <c r="BU9" s="294">
        <f t="shared" si="6"/>
        <v>390261.27340000001</v>
      </c>
      <c r="BV9" s="677">
        <f t="shared" si="11"/>
        <v>1.5992578803711296E-2</v>
      </c>
      <c r="BW9" s="238"/>
      <c r="BX9" s="294">
        <f t="shared" si="7"/>
        <v>390261.27340000001</v>
      </c>
      <c r="BY9" s="760">
        <v>0</v>
      </c>
      <c r="BZ9" s="760">
        <v>0</v>
      </c>
      <c r="CA9" s="760">
        <v>0</v>
      </c>
      <c r="CB9" s="760">
        <v>0</v>
      </c>
      <c r="CC9" s="760">
        <v>0</v>
      </c>
      <c r="CD9" s="760">
        <v>0</v>
      </c>
      <c r="CE9" s="760">
        <v>0</v>
      </c>
      <c r="CF9" s="760">
        <v>0</v>
      </c>
      <c r="CG9" s="760">
        <v>0</v>
      </c>
      <c r="CH9" s="336"/>
    </row>
    <row r="10" spans="1:86" s="12" customFormat="1">
      <c r="B10" s="335" t="s">
        <v>2018</v>
      </c>
      <c r="C10" s="240"/>
      <c r="D10" s="241" t="s">
        <v>2019</v>
      </c>
      <c r="E10" s="460" t="s">
        <v>15</v>
      </c>
      <c r="F10" s="235" t="s">
        <v>16</v>
      </c>
      <c r="G10" s="235" t="s">
        <v>34</v>
      </c>
      <c r="H10" s="236" t="s">
        <v>23</v>
      </c>
      <c r="I10" s="241"/>
      <c r="J10" s="627">
        <v>437136.92910000001</v>
      </c>
      <c r="K10" s="241"/>
      <c r="L10" s="238">
        <v>190280.51779659657</v>
      </c>
      <c r="M10" s="238">
        <v>287704.90000000002</v>
      </c>
      <c r="N10" s="238">
        <v>396119.34720000002</v>
      </c>
      <c r="O10" s="628">
        <v>319773.58679999999</v>
      </c>
      <c r="P10" s="295">
        <v>0</v>
      </c>
      <c r="Q10" s="295">
        <v>373801.63209999999</v>
      </c>
      <c r="R10" s="295">
        <v>0</v>
      </c>
      <c r="S10" s="292">
        <f t="shared" si="0"/>
        <v>693575.21889999998</v>
      </c>
      <c r="T10" s="677">
        <f t="shared" si="8"/>
        <v>0.75092487605715197</v>
      </c>
      <c r="U10" s="238"/>
      <c r="V10" s="294">
        <f t="shared" si="1"/>
        <v>693575.21889999998</v>
      </c>
      <c r="W10" s="760">
        <v>0</v>
      </c>
      <c r="X10" s="760">
        <v>0</v>
      </c>
      <c r="Y10" s="760">
        <v>0</v>
      </c>
      <c r="Z10" s="760">
        <v>0</v>
      </c>
      <c r="AA10" s="760">
        <v>0</v>
      </c>
      <c r="AB10" s="760">
        <v>0</v>
      </c>
      <c r="AC10" s="760">
        <v>0</v>
      </c>
      <c r="AD10" s="760">
        <v>0</v>
      </c>
      <c r="AE10" s="760">
        <v>0</v>
      </c>
      <c r="AF10" s="336"/>
      <c r="AG10" s="379">
        <v>216915.61929999999</v>
      </c>
      <c r="AH10" s="238">
        <v>0</v>
      </c>
      <c r="AI10" s="238">
        <v>318859.69010000001</v>
      </c>
      <c r="AJ10" s="238">
        <v>0</v>
      </c>
      <c r="AK10" s="294">
        <f t="shared" si="2"/>
        <v>535775.30940000003</v>
      </c>
      <c r="AL10" s="677">
        <f t="shared" si="9"/>
        <v>-0.22751664880741884</v>
      </c>
      <c r="AM10" s="238"/>
      <c r="AN10" s="294">
        <f t="shared" si="3"/>
        <v>535775.30940000003</v>
      </c>
      <c r="AO10" s="760">
        <v>0</v>
      </c>
      <c r="AP10" s="760">
        <v>0</v>
      </c>
      <c r="AQ10" s="760">
        <v>0</v>
      </c>
      <c r="AR10" s="760">
        <v>0</v>
      </c>
      <c r="AS10" s="760">
        <v>0</v>
      </c>
      <c r="AT10" s="760">
        <v>0</v>
      </c>
      <c r="AU10" s="760">
        <v>0</v>
      </c>
      <c r="AV10" s="760">
        <v>0</v>
      </c>
      <c r="AW10" s="760">
        <v>0</v>
      </c>
      <c r="AX10" s="336"/>
      <c r="AY10" s="379">
        <v>167024.6434</v>
      </c>
      <c r="AZ10" s="238">
        <v>0</v>
      </c>
      <c r="BA10" s="238">
        <v>362005.63130000001</v>
      </c>
      <c r="BB10" s="238">
        <v>0</v>
      </c>
      <c r="BC10" s="294">
        <f t="shared" si="4"/>
        <v>529030.27469999995</v>
      </c>
      <c r="BD10" s="677">
        <f t="shared" si="10"/>
        <v>-1.2589297382056771E-2</v>
      </c>
      <c r="BE10" s="238"/>
      <c r="BF10" s="294">
        <f t="shared" si="5"/>
        <v>529030.27469999995</v>
      </c>
      <c r="BG10" s="760">
        <v>0</v>
      </c>
      <c r="BH10" s="760">
        <v>0</v>
      </c>
      <c r="BI10" s="760">
        <v>0</v>
      </c>
      <c r="BJ10" s="760">
        <v>0</v>
      </c>
      <c r="BK10" s="760">
        <v>0</v>
      </c>
      <c r="BL10" s="760">
        <v>0</v>
      </c>
      <c r="BM10" s="760">
        <v>0</v>
      </c>
      <c r="BN10" s="760">
        <v>0</v>
      </c>
      <c r="BO10" s="760">
        <v>0</v>
      </c>
      <c r="BP10" s="336"/>
      <c r="BQ10" s="379">
        <v>197027.78320000001</v>
      </c>
      <c r="BR10" s="238">
        <v>0</v>
      </c>
      <c r="BS10" s="238">
        <v>386605.71460000001</v>
      </c>
      <c r="BT10" s="238">
        <v>0</v>
      </c>
      <c r="BU10" s="294">
        <f t="shared" si="6"/>
        <v>583633.49780000001</v>
      </c>
      <c r="BV10" s="677">
        <f t="shared" si="11"/>
        <v>0.10321379647122124</v>
      </c>
      <c r="BW10" s="238"/>
      <c r="BX10" s="294">
        <f t="shared" si="7"/>
        <v>583633.49780000001</v>
      </c>
      <c r="BY10" s="760">
        <v>0</v>
      </c>
      <c r="BZ10" s="760">
        <v>0</v>
      </c>
      <c r="CA10" s="760">
        <v>0</v>
      </c>
      <c r="CB10" s="760">
        <v>0</v>
      </c>
      <c r="CC10" s="760">
        <v>0</v>
      </c>
      <c r="CD10" s="760">
        <v>0</v>
      </c>
      <c r="CE10" s="760">
        <v>0</v>
      </c>
      <c r="CF10" s="760">
        <v>0</v>
      </c>
      <c r="CG10" s="760">
        <v>0</v>
      </c>
      <c r="CH10" s="336"/>
    </row>
    <row r="11" spans="1:86" s="12" customFormat="1">
      <c r="B11" s="335" t="s">
        <v>2020</v>
      </c>
      <c r="C11" s="240"/>
      <c r="D11" s="241" t="s">
        <v>2021</v>
      </c>
      <c r="E11" s="460" t="s">
        <v>15</v>
      </c>
      <c r="F11" s="235" t="s">
        <v>16</v>
      </c>
      <c r="G11" s="235" t="s">
        <v>22</v>
      </c>
      <c r="H11" s="236" t="s">
        <v>23</v>
      </c>
      <c r="I11" s="242"/>
      <c r="J11" s="627">
        <v>4163990.6986000002</v>
      </c>
      <c r="K11" s="242"/>
      <c r="L11" s="238">
        <v>1426771.1192754887</v>
      </c>
      <c r="M11" s="238">
        <v>2670958.5699999998</v>
      </c>
      <c r="N11" s="238">
        <v>2347871.79</v>
      </c>
      <c r="O11" s="628">
        <v>3281932.0847999998</v>
      </c>
      <c r="P11" s="295">
        <v>0</v>
      </c>
      <c r="Q11" s="295">
        <v>2716.4178999999999</v>
      </c>
      <c r="R11" s="295">
        <v>0</v>
      </c>
      <c r="S11" s="292">
        <f t="shared" si="0"/>
        <v>3284648.5026999996</v>
      </c>
      <c r="T11" s="677">
        <f t="shared" si="8"/>
        <v>0.39898972196433247</v>
      </c>
      <c r="U11" s="238"/>
      <c r="V11" s="294">
        <f t="shared" si="1"/>
        <v>3284648.5026999996</v>
      </c>
      <c r="W11" s="760">
        <v>0</v>
      </c>
      <c r="X11" s="760">
        <v>0</v>
      </c>
      <c r="Y11" s="760">
        <v>0</v>
      </c>
      <c r="Z11" s="760">
        <v>0</v>
      </c>
      <c r="AA11" s="760">
        <v>0</v>
      </c>
      <c r="AB11" s="760">
        <v>0</v>
      </c>
      <c r="AC11" s="760">
        <v>0</v>
      </c>
      <c r="AD11" s="760">
        <v>0</v>
      </c>
      <c r="AE11" s="760">
        <v>0</v>
      </c>
      <c r="AF11" s="336"/>
      <c r="AG11" s="379">
        <v>2470743.9890999999</v>
      </c>
      <c r="AH11" s="238">
        <v>0</v>
      </c>
      <c r="AI11" s="238">
        <v>2812.1089000000002</v>
      </c>
      <c r="AJ11" s="238">
        <v>0</v>
      </c>
      <c r="AK11" s="294">
        <f t="shared" si="2"/>
        <v>2473556.0979999998</v>
      </c>
      <c r="AL11" s="677">
        <f t="shared" si="9"/>
        <v>-0.24693430789726126</v>
      </c>
      <c r="AM11" s="238"/>
      <c r="AN11" s="294">
        <f t="shared" si="3"/>
        <v>2473556.0979999998</v>
      </c>
      <c r="AO11" s="760">
        <v>0</v>
      </c>
      <c r="AP11" s="760">
        <v>0</v>
      </c>
      <c r="AQ11" s="760">
        <v>0</v>
      </c>
      <c r="AR11" s="760">
        <v>0</v>
      </c>
      <c r="AS11" s="760">
        <v>0</v>
      </c>
      <c r="AT11" s="760">
        <v>0</v>
      </c>
      <c r="AU11" s="760">
        <v>0</v>
      </c>
      <c r="AV11" s="760">
        <v>0</v>
      </c>
      <c r="AW11" s="760">
        <v>0</v>
      </c>
      <c r="AX11" s="336"/>
      <c r="AY11" s="379">
        <v>2748089.3053000001</v>
      </c>
      <c r="AZ11" s="238">
        <v>0</v>
      </c>
      <c r="BA11" s="238">
        <v>2914.6547999999998</v>
      </c>
      <c r="BB11" s="238">
        <v>0</v>
      </c>
      <c r="BC11" s="294">
        <f t="shared" si="4"/>
        <v>2751003.9601000003</v>
      </c>
      <c r="BD11" s="677">
        <f t="shared" si="10"/>
        <v>0.11216558311506729</v>
      </c>
      <c r="BE11" s="238"/>
      <c r="BF11" s="294">
        <f t="shared" si="5"/>
        <v>2751003.9601000003</v>
      </c>
      <c r="BG11" s="760">
        <v>0</v>
      </c>
      <c r="BH11" s="760">
        <v>0</v>
      </c>
      <c r="BI11" s="760">
        <v>0</v>
      </c>
      <c r="BJ11" s="760">
        <v>0</v>
      </c>
      <c r="BK11" s="760">
        <v>0</v>
      </c>
      <c r="BL11" s="760">
        <v>0</v>
      </c>
      <c r="BM11" s="760">
        <v>0</v>
      </c>
      <c r="BN11" s="760">
        <v>0</v>
      </c>
      <c r="BO11" s="760">
        <v>0</v>
      </c>
      <c r="BP11" s="336"/>
      <c r="BQ11" s="379">
        <v>2801281.3264000001</v>
      </c>
      <c r="BR11" s="238">
        <v>0</v>
      </c>
      <c r="BS11" s="238">
        <v>3022.2031999999999</v>
      </c>
      <c r="BT11" s="238">
        <v>0</v>
      </c>
      <c r="BU11" s="294">
        <f t="shared" si="6"/>
        <v>2804303.5296</v>
      </c>
      <c r="BV11" s="677">
        <f t="shared" si="11"/>
        <v>1.9374588431367537E-2</v>
      </c>
      <c r="BW11" s="238"/>
      <c r="BX11" s="294">
        <f t="shared" si="7"/>
        <v>2804303.5296</v>
      </c>
      <c r="BY11" s="760">
        <v>0</v>
      </c>
      <c r="BZ11" s="760">
        <v>0</v>
      </c>
      <c r="CA11" s="760">
        <v>0</v>
      </c>
      <c r="CB11" s="760">
        <v>0</v>
      </c>
      <c r="CC11" s="760">
        <v>0</v>
      </c>
      <c r="CD11" s="760">
        <v>0</v>
      </c>
      <c r="CE11" s="760">
        <v>0</v>
      </c>
      <c r="CF11" s="760">
        <v>0</v>
      </c>
      <c r="CG11" s="760">
        <v>0</v>
      </c>
      <c r="CH11" s="336"/>
    </row>
    <row r="12" spans="1:86" s="12" customFormat="1">
      <c r="B12" s="335" t="s">
        <v>2022</v>
      </c>
      <c r="C12" s="240"/>
      <c r="D12" s="241" t="s">
        <v>2023</v>
      </c>
      <c r="E12" s="460" t="s">
        <v>20</v>
      </c>
      <c r="F12" s="235" t="s">
        <v>21</v>
      </c>
      <c r="G12" s="235" t="s">
        <v>17</v>
      </c>
      <c r="H12" s="236" t="s">
        <v>18</v>
      </c>
      <c r="I12" s="241"/>
      <c r="J12" s="627">
        <v>1793414.6305</v>
      </c>
      <c r="K12" s="241"/>
      <c r="L12" s="238">
        <v>0</v>
      </c>
      <c r="M12" s="238">
        <v>375000</v>
      </c>
      <c r="N12" s="238">
        <v>1500000</v>
      </c>
      <c r="O12" s="626">
        <v>75000</v>
      </c>
      <c r="P12" s="238">
        <v>75000</v>
      </c>
      <c r="Q12" s="238">
        <v>225000</v>
      </c>
      <c r="R12" s="238">
        <v>1124999.9998999999</v>
      </c>
      <c r="S12" s="292">
        <f t="shared" si="0"/>
        <v>1499999.9998999999</v>
      </c>
      <c r="T12" s="677">
        <f t="shared" si="8"/>
        <v>-6.6666708638270694E-11</v>
      </c>
      <c r="U12" s="238"/>
      <c r="V12" s="294">
        <f t="shared" si="1"/>
        <v>1499999.9998999999</v>
      </c>
      <c r="W12" s="760">
        <v>886259.71395</v>
      </c>
      <c r="X12" s="760">
        <v>777.51199999999994</v>
      </c>
      <c r="Y12" s="760">
        <v>77649.878299999997</v>
      </c>
      <c r="Z12" s="760">
        <v>170.06067889977501</v>
      </c>
      <c r="AA12" s="760">
        <v>454.25178805500002</v>
      </c>
      <c r="AB12" s="760">
        <v>8862597.1394999996</v>
      </c>
      <c r="AC12" s="760">
        <v>776498.78300000005</v>
      </c>
      <c r="AD12" s="760">
        <v>2100.56954396424</v>
      </c>
      <c r="AE12" s="760">
        <v>4542.51788055</v>
      </c>
      <c r="AF12" s="336"/>
      <c r="AG12" s="379">
        <v>78750</v>
      </c>
      <c r="AH12" s="238">
        <v>78750</v>
      </c>
      <c r="AI12" s="238">
        <v>236250</v>
      </c>
      <c r="AJ12" s="238">
        <v>1181249.9998999999</v>
      </c>
      <c r="AK12" s="294">
        <f t="shared" si="2"/>
        <v>1574999.9998999999</v>
      </c>
      <c r="AL12" s="677">
        <f t="shared" si="9"/>
        <v>5.0000000003333336E-2</v>
      </c>
      <c r="AM12" s="238"/>
      <c r="AN12" s="294">
        <f t="shared" si="3"/>
        <v>1574999.9998999999</v>
      </c>
      <c r="AO12" s="760">
        <v>930572.69935000001</v>
      </c>
      <c r="AP12" s="760">
        <v>816.38760000000002</v>
      </c>
      <c r="AQ12" s="760">
        <v>81532.372214999996</v>
      </c>
      <c r="AR12" s="760">
        <v>203.04467312472701</v>
      </c>
      <c r="AS12" s="760">
        <v>476.96437745775</v>
      </c>
      <c r="AT12" s="760">
        <v>9305726.9934999999</v>
      </c>
      <c r="AU12" s="760">
        <v>815323.72215000005</v>
      </c>
      <c r="AV12" s="760">
        <v>2277.6739614294302</v>
      </c>
      <c r="AW12" s="760">
        <v>4769.6437745775002</v>
      </c>
      <c r="AX12" s="336"/>
      <c r="AY12" s="379">
        <v>82687.5</v>
      </c>
      <c r="AZ12" s="238">
        <v>82687.5</v>
      </c>
      <c r="BA12" s="238">
        <v>248062.5</v>
      </c>
      <c r="BB12" s="238">
        <v>1240312.4998999999</v>
      </c>
      <c r="BC12" s="294">
        <f t="shared" si="4"/>
        <v>1653749.9998999999</v>
      </c>
      <c r="BD12" s="677">
        <f t="shared" si="10"/>
        <v>5.0000000003174602E-2</v>
      </c>
      <c r="BE12" s="238"/>
      <c r="BF12" s="294">
        <f t="shared" si="5"/>
        <v>1653749.9998999999</v>
      </c>
      <c r="BG12" s="760">
        <v>977101.33470000001</v>
      </c>
      <c r="BH12" s="760">
        <v>857.20698000000004</v>
      </c>
      <c r="BI12" s="760">
        <v>85608.990829999995</v>
      </c>
      <c r="BJ12" s="760">
        <v>218.05875728837501</v>
      </c>
      <c r="BK12" s="760">
        <v>500.81259635549998</v>
      </c>
      <c r="BL12" s="760">
        <v>9771013.3469999991</v>
      </c>
      <c r="BM12" s="760">
        <v>856089.90830000001</v>
      </c>
      <c r="BN12" s="760">
        <v>2447.0174185295</v>
      </c>
      <c r="BO12" s="760">
        <v>5008.1259635550005</v>
      </c>
      <c r="BP12" s="336"/>
      <c r="BQ12" s="379">
        <v>86821.87</v>
      </c>
      <c r="BR12" s="238">
        <v>86821.87</v>
      </c>
      <c r="BS12" s="238">
        <v>260465.63</v>
      </c>
      <c r="BT12" s="238">
        <v>1302328.1248999999</v>
      </c>
      <c r="BU12" s="294">
        <f t="shared" si="6"/>
        <v>1736437.4948999998</v>
      </c>
      <c r="BV12" s="677">
        <f t="shared" si="11"/>
        <v>4.9999996979591767E-2</v>
      </c>
      <c r="BW12" s="238"/>
      <c r="BX12" s="294">
        <f t="shared" si="7"/>
        <v>1736437.4948999998</v>
      </c>
      <c r="BY12" s="760">
        <v>1025956.4013499999</v>
      </c>
      <c r="BZ12" s="760">
        <v>900.06732899999997</v>
      </c>
      <c r="CA12" s="760">
        <v>89889.44038</v>
      </c>
      <c r="CB12" s="760">
        <v>251.150673825654</v>
      </c>
      <c r="CC12" s="760">
        <v>525.85322622299998</v>
      </c>
      <c r="CD12" s="760">
        <v>10259564.013499999</v>
      </c>
      <c r="CE12" s="760">
        <v>898894.40379999997</v>
      </c>
      <c r="CF12" s="760">
        <v>2628.13245391386</v>
      </c>
      <c r="CG12" s="760">
        <v>5258.53226223</v>
      </c>
      <c r="CH12" s="336"/>
    </row>
    <row r="13" spans="1:86" s="12" customFormat="1">
      <c r="B13" s="335" t="s">
        <v>2022</v>
      </c>
      <c r="C13" s="240"/>
      <c r="D13" s="241" t="s">
        <v>2024</v>
      </c>
      <c r="E13" s="460" t="s">
        <v>20</v>
      </c>
      <c r="F13" s="235" t="s">
        <v>16</v>
      </c>
      <c r="G13" s="235" t="s">
        <v>17</v>
      </c>
      <c r="H13" s="236" t="s">
        <v>18</v>
      </c>
      <c r="I13" s="241"/>
      <c r="J13" s="627">
        <v>0</v>
      </c>
      <c r="K13" s="241"/>
      <c r="L13" s="238">
        <v>0</v>
      </c>
      <c r="M13" s="238">
        <v>199622.71</v>
      </c>
      <c r="N13" s="238">
        <v>387761.84120000002</v>
      </c>
      <c r="O13" s="626">
        <v>285502.28360000002</v>
      </c>
      <c r="P13" s="238">
        <v>0</v>
      </c>
      <c r="Q13" s="238">
        <v>161510.65599999999</v>
      </c>
      <c r="R13" s="238">
        <v>0</v>
      </c>
      <c r="S13" s="292">
        <f t="shared" si="0"/>
        <v>447012.93960000004</v>
      </c>
      <c r="T13" s="677">
        <f t="shared" si="8"/>
        <v>0.15280280859157425</v>
      </c>
      <c r="U13" s="238"/>
      <c r="V13" s="294">
        <f t="shared" si="1"/>
        <v>447012.93960000004</v>
      </c>
      <c r="W13" s="760">
        <v>0</v>
      </c>
      <c r="X13" s="760">
        <v>0</v>
      </c>
      <c r="Y13" s="760">
        <v>0</v>
      </c>
      <c r="Z13" s="760">
        <v>0</v>
      </c>
      <c r="AA13" s="760">
        <v>0</v>
      </c>
      <c r="AB13" s="760">
        <v>0</v>
      </c>
      <c r="AC13" s="760">
        <v>0</v>
      </c>
      <c r="AD13" s="760">
        <v>0</v>
      </c>
      <c r="AE13" s="760">
        <v>0</v>
      </c>
      <c r="AF13" s="336"/>
      <c r="AG13" s="379">
        <v>248558.93359999999</v>
      </c>
      <c r="AH13" s="238">
        <v>0</v>
      </c>
      <c r="AI13" s="238">
        <v>147896.58249999999</v>
      </c>
      <c r="AJ13" s="238">
        <v>0</v>
      </c>
      <c r="AK13" s="294">
        <f t="shared" si="2"/>
        <v>396455.51610000001</v>
      </c>
      <c r="AL13" s="677">
        <f t="shared" si="9"/>
        <v>-0.1131005817085301</v>
      </c>
      <c r="AM13" s="238"/>
      <c r="AN13" s="294">
        <f t="shared" si="3"/>
        <v>396455.51610000001</v>
      </c>
      <c r="AO13" s="760">
        <v>0</v>
      </c>
      <c r="AP13" s="760">
        <v>0</v>
      </c>
      <c r="AQ13" s="760">
        <v>0</v>
      </c>
      <c r="AR13" s="760">
        <v>0</v>
      </c>
      <c r="AS13" s="760">
        <v>0</v>
      </c>
      <c r="AT13" s="760">
        <v>0</v>
      </c>
      <c r="AU13" s="760">
        <v>0</v>
      </c>
      <c r="AV13" s="760">
        <v>0</v>
      </c>
      <c r="AW13" s="760">
        <v>0</v>
      </c>
      <c r="AX13" s="336"/>
      <c r="AY13" s="379">
        <v>259280.30350000001</v>
      </c>
      <c r="AZ13" s="238">
        <v>0</v>
      </c>
      <c r="BA13" s="238">
        <v>160820.538</v>
      </c>
      <c r="BB13" s="238">
        <v>0</v>
      </c>
      <c r="BC13" s="294">
        <f t="shared" si="4"/>
        <v>420100.84149999998</v>
      </c>
      <c r="BD13" s="677">
        <f t="shared" si="10"/>
        <v>5.9641812106949701E-2</v>
      </c>
      <c r="BE13" s="238"/>
      <c r="BF13" s="294">
        <f t="shared" si="5"/>
        <v>420100.84149999998</v>
      </c>
      <c r="BG13" s="760">
        <v>0</v>
      </c>
      <c r="BH13" s="760">
        <v>0</v>
      </c>
      <c r="BI13" s="760">
        <v>0</v>
      </c>
      <c r="BJ13" s="760">
        <v>0</v>
      </c>
      <c r="BK13" s="760">
        <v>0</v>
      </c>
      <c r="BL13" s="760">
        <v>0</v>
      </c>
      <c r="BM13" s="760">
        <v>0</v>
      </c>
      <c r="BN13" s="760">
        <v>0</v>
      </c>
      <c r="BO13" s="760">
        <v>0</v>
      </c>
      <c r="BP13" s="336"/>
      <c r="BQ13" s="379">
        <v>267019.63260000001</v>
      </c>
      <c r="BR13" s="238">
        <v>0</v>
      </c>
      <c r="BS13" s="238">
        <v>162942.3694</v>
      </c>
      <c r="BT13" s="238">
        <v>0</v>
      </c>
      <c r="BU13" s="294">
        <f t="shared" si="6"/>
        <v>429962.00199999998</v>
      </c>
      <c r="BV13" s="677">
        <f t="shared" si="11"/>
        <v>2.3473317655803835E-2</v>
      </c>
      <c r="BW13" s="238"/>
      <c r="BX13" s="294">
        <f t="shared" si="7"/>
        <v>429962.00199999998</v>
      </c>
      <c r="BY13" s="760">
        <v>0</v>
      </c>
      <c r="BZ13" s="760">
        <v>0</v>
      </c>
      <c r="CA13" s="760">
        <v>0</v>
      </c>
      <c r="CB13" s="760">
        <v>0</v>
      </c>
      <c r="CC13" s="760">
        <v>0</v>
      </c>
      <c r="CD13" s="760">
        <v>0</v>
      </c>
      <c r="CE13" s="760">
        <v>0</v>
      </c>
      <c r="CF13" s="760">
        <v>0</v>
      </c>
      <c r="CG13" s="760">
        <v>0</v>
      </c>
      <c r="CH13" s="336"/>
    </row>
    <row r="14" spans="1:86" s="12" customFormat="1">
      <c r="B14" s="335" t="s">
        <v>2025</v>
      </c>
      <c r="C14" s="240"/>
      <c r="D14" s="241" t="s">
        <v>2026</v>
      </c>
      <c r="E14" s="460" t="s">
        <v>20</v>
      </c>
      <c r="F14" s="235" t="s">
        <v>21</v>
      </c>
      <c r="G14" s="235" t="s">
        <v>17</v>
      </c>
      <c r="H14" s="236" t="s">
        <v>18</v>
      </c>
      <c r="I14" s="241"/>
      <c r="J14" s="627">
        <v>5345437.8768999996</v>
      </c>
      <c r="K14" s="241"/>
      <c r="L14" s="238">
        <v>227784.13212760142</v>
      </c>
      <c r="M14" s="238">
        <v>4400000.0266999993</v>
      </c>
      <c r="N14" s="238">
        <v>4399999.8555999994</v>
      </c>
      <c r="O14" s="626">
        <v>132000</v>
      </c>
      <c r="P14" s="238">
        <v>132000</v>
      </c>
      <c r="Q14" s="238">
        <v>44000</v>
      </c>
      <c r="R14" s="238">
        <v>4091999.8555999994</v>
      </c>
      <c r="S14" s="292">
        <f t="shared" si="0"/>
        <v>4399999.8555999994</v>
      </c>
      <c r="T14" s="677">
        <f t="shared" si="8"/>
        <v>0</v>
      </c>
      <c r="U14" s="238"/>
      <c r="V14" s="294">
        <f t="shared" si="1"/>
        <v>4399999.8555999994</v>
      </c>
      <c r="W14" s="760">
        <v>3035173.1946299998</v>
      </c>
      <c r="X14" s="760">
        <v>1542.7823100000001</v>
      </c>
      <c r="Y14" s="760">
        <v>445515.85851055023</v>
      </c>
      <c r="Z14" s="760">
        <v>569.88118918544001</v>
      </c>
      <c r="AA14" s="760">
        <v>2606.2677722867179</v>
      </c>
      <c r="AB14" s="760">
        <v>42353429.607150003</v>
      </c>
      <c r="AC14" s="760">
        <v>2673714.6622335347</v>
      </c>
      <c r="AD14" s="760">
        <v>10403.553439162668</v>
      </c>
      <c r="AE14" s="760">
        <v>15641.230774066178</v>
      </c>
      <c r="AF14" s="336"/>
      <c r="AG14" s="379">
        <v>282000</v>
      </c>
      <c r="AH14" s="238">
        <v>282000</v>
      </c>
      <c r="AI14" s="238">
        <v>144000</v>
      </c>
      <c r="AJ14" s="238">
        <v>4191999.86</v>
      </c>
      <c r="AK14" s="294">
        <f t="shared" si="2"/>
        <v>4899999.8599999994</v>
      </c>
      <c r="AL14" s="677">
        <f t="shared" si="9"/>
        <v>0.11363636836570265</v>
      </c>
      <c r="AM14" s="238"/>
      <c r="AN14" s="294">
        <f t="shared" si="3"/>
        <v>4899999.8599999994</v>
      </c>
      <c r="AO14" s="760">
        <v>2931406.9951999998</v>
      </c>
      <c r="AP14" s="760">
        <v>1484.13111</v>
      </c>
      <c r="AQ14" s="760">
        <v>572566.14856</v>
      </c>
      <c r="AR14" s="760">
        <v>639.61319255515502</v>
      </c>
      <c r="AS14" s="760">
        <v>3349.5119690759998</v>
      </c>
      <c r="AT14" s="760">
        <v>29314069.952</v>
      </c>
      <c r="AU14" s="760">
        <v>5725661.4856000002</v>
      </c>
      <c r="AV14" s="760">
        <v>7174.9250627950296</v>
      </c>
      <c r="AW14" s="760">
        <v>33495.119690760002</v>
      </c>
      <c r="AX14" s="336"/>
      <c r="AY14" s="379">
        <v>282000</v>
      </c>
      <c r="AZ14" s="238">
        <v>282000</v>
      </c>
      <c r="BA14" s="238">
        <v>144000</v>
      </c>
      <c r="BB14" s="238">
        <v>4091999.8560000001</v>
      </c>
      <c r="BC14" s="294">
        <f t="shared" si="4"/>
        <v>4799999.8560000006</v>
      </c>
      <c r="BD14" s="677">
        <f t="shared" si="10"/>
        <v>-2.0408164664722828E-2</v>
      </c>
      <c r="BE14" s="238"/>
      <c r="BF14" s="294">
        <f t="shared" si="5"/>
        <v>4799999.8560000006</v>
      </c>
      <c r="BG14" s="760">
        <v>2931406.9951999998</v>
      </c>
      <c r="BH14" s="760">
        <v>1484.13111</v>
      </c>
      <c r="BI14" s="760">
        <v>572566.14856</v>
      </c>
      <c r="BJ14" s="760">
        <v>654.19925628903297</v>
      </c>
      <c r="BK14" s="760">
        <v>3349.5119690759998</v>
      </c>
      <c r="BL14" s="760">
        <v>29314069.952</v>
      </c>
      <c r="BM14" s="760">
        <v>5725661.4856000002</v>
      </c>
      <c r="BN14" s="760">
        <v>7341.3101827928704</v>
      </c>
      <c r="BO14" s="760">
        <v>33495.119690760002</v>
      </c>
      <c r="BP14" s="336"/>
      <c r="BQ14" s="379">
        <v>282000</v>
      </c>
      <c r="BR14" s="238">
        <v>282000</v>
      </c>
      <c r="BS14" s="238">
        <v>144000</v>
      </c>
      <c r="BT14" s="238">
        <v>4091999.8560000001</v>
      </c>
      <c r="BU14" s="294">
        <f t="shared" si="6"/>
        <v>4799999.8560000006</v>
      </c>
      <c r="BV14" s="677">
        <f t="shared" si="11"/>
        <v>0</v>
      </c>
      <c r="BW14" s="238"/>
      <c r="BX14" s="294">
        <f t="shared" si="7"/>
        <v>4799999.8560000006</v>
      </c>
      <c r="BY14" s="760">
        <v>2931406.9951999998</v>
      </c>
      <c r="BZ14" s="760">
        <v>1484.13111</v>
      </c>
      <c r="CA14" s="760">
        <v>572566.14856</v>
      </c>
      <c r="CB14" s="760">
        <v>717.59856572165904</v>
      </c>
      <c r="CC14" s="760">
        <v>3349.5119690759998</v>
      </c>
      <c r="CD14" s="760">
        <v>29314069.952</v>
      </c>
      <c r="CE14" s="760">
        <v>5725661.4856000002</v>
      </c>
      <c r="CF14" s="760">
        <v>7509.2136952192104</v>
      </c>
      <c r="CG14" s="760">
        <v>33495.119690760002</v>
      </c>
      <c r="CH14" s="336"/>
    </row>
    <row r="15" spans="1:86" s="12" customFormat="1">
      <c r="B15" s="335" t="s">
        <v>2025</v>
      </c>
      <c r="C15" s="240"/>
      <c r="D15" s="241" t="s">
        <v>2027</v>
      </c>
      <c r="E15" s="460" t="s">
        <v>20</v>
      </c>
      <c r="F15" s="235" t="s">
        <v>16</v>
      </c>
      <c r="G15" s="235" t="s">
        <v>17</v>
      </c>
      <c r="H15" s="236" t="s">
        <v>18</v>
      </c>
      <c r="I15" s="241"/>
      <c r="J15" s="627">
        <v>0</v>
      </c>
      <c r="K15" s="241"/>
      <c r="L15" s="238">
        <v>3359980.9699999974</v>
      </c>
      <c r="M15" s="238">
        <v>367771.11</v>
      </c>
      <c r="N15" s="238">
        <v>454029.02919999999</v>
      </c>
      <c r="O15" s="626">
        <v>355677.24619999999</v>
      </c>
      <c r="P15" s="238">
        <v>0</v>
      </c>
      <c r="Q15" s="238">
        <v>235575.59659999999</v>
      </c>
      <c r="R15" s="238">
        <v>0</v>
      </c>
      <c r="S15" s="292">
        <f t="shared" si="0"/>
        <v>591252.84279999998</v>
      </c>
      <c r="T15" s="677">
        <f t="shared" si="8"/>
        <v>0.30223577078714242</v>
      </c>
      <c r="U15" s="238"/>
      <c r="V15" s="294">
        <f t="shared" si="1"/>
        <v>591252.84279999998</v>
      </c>
      <c r="W15" s="760">
        <v>0</v>
      </c>
      <c r="X15" s="760">
        <v>0</v>
      </c>
      <c r="Y15" s="760">
        <v>0</v>
      </c>
      <c r="Z15" s="760">
        <v>0</v>
      </c>
      <c r="AA15" s="760">
        <v>0</v>
      </c>
      <c r="AB15" s="760">
        <v>0</v>
      </c>
      <c r="AC15" s="760">
        <v>0</v>
      </c>
      <c r="AD15" s="760">
        <v>0</v>
      </c>
      <c r="AE15" s="760">
        <v>0</v>
      </c>
      <c r="AF15" s="336"/>
      <c r="AG15" s="379">
        <v>369694.00760000001</v>
      </c>
      <c r="AH15" s="238">
        <v>0</v>
      </c>
      <c r="AI15" s="238">
        <v>236423.53700000001</v>
      </c>
      <c r="AJ15" s="238">
        <v>0</v>
      </c>
      <c r="AK15" s="294">
        <f t="shared" si="2"/>
        <v>606117.54460000002</v>
      </c>
      <c r="AL15" s="677">
        <f t="shared" si="9"/>
        <v>2.5141023812427138E-2</v>
      </c>
      <c r="AM15" s="238"/>
      <c r="AN15" s="294">
        <f t="shared" si="3"/>
        <v>606117.54460000002</v>
      </c>
      <c r="AO15" s="760">
        <v>0</v>
      </c>
      <c r="AP15" s="760">
        <v>0</v>
      </c>
      <c r="AQ15" s="760">
        <v>0</v>
      </c>
      <c r="AR15" s="760">
        <v>0</v>
      </c>
      <c r="AS15" s="760">
        <v>0</v>
      </c>
      <c r="AT15" s="760">
        <v>0</v>
      </c>
      <c r="AU15" s="760">
        <v>0</v>
      </c>
      <c r="AV15" s="760">
        <v>0</v>
      </c>
      <c r="AW15" s="760">
        <v>0</v>
      </c>
      <c r="AX15" s="336"/>
      <c r="AY15" s="379">
        <v>372679.19170000002</v>
      </c>
      <c r="AZ15" s="238">
        <v>0</v>
      </c>
      <c r="BA15" s="238">
        <v>237118.71830000001</v>
      </c>
      <c r="BB15" s="238">
        <v>0</v>
      </c>
      <c r="BC15" s="294">
        <f t="shared" si="4"/>
        <v>609797.91</v>
      </c>
      <c r="BD15" s="677">
        <f t="shared" si="10"/>
        <v>6.0720324511127997E-3</v>
      </c>
      <c r="BE15" s="238"/>
      <c r="BF15" s="294">
        <f t="shared" si="5"/>
        <v>609797.91</v>
      </c>
      <c r="BG15" s="760">
        <v>0</v>
      </c>
      <c r="BH15" s="760">
        <v>0</v>
      </c>
      <c r="BI15" s="760">
        <v>0</v>
      </c>
      <c r="BJ15" s="760">
        <v>0</v>
      </c>
      <c r="BK15" s="760">
        <v>0</v>
      </c>
      <c r="BL15" s="760">
        <v>0</v>
      </c>
      <c r="BM15" s="760">
        <v>0</v>
      </c>
      <c r="BN15" s="760">
        <v>0</v>
      </c>
      <c r="BO15" s="760">
        <v>0</v>
      </c>
      <c r="BP15" s="336"/>
      <c r="BQ15" s="379">
        <v>382698.50420000002</v>
      </c>
      <c r="BR15" s="238">
        <v>0</v>
      </c>
      <c r="BS15" s="238">
        <v>237749.5802</v>
      </c>
      <c r="BT15" s="238">
        <v>0</v>
      </c>
      <c r="BU15" s="294">
        <f t="shared" si="6"/>
        <v>620448.08440000005</v>
      </c>
      <c r="BV15" s="677">
        <f t="shared" si="11"/>
        <v>1.746508839297271E-2</v>
      </c>
      <c r="BW15" s="238"/>
      <c r="BX15" s="294">
        <f t="shared" si="7"/>
        <v>620448.08440000005</v>
      </c>
      <c r="BY15" s="760">
        <v>0</v>
      </c>
      <c r="BZ15" s="760">
        <v>0</v>
      </c>
      <c r="CA15" s="760">
        <v>0</v>
      </c>
      <c r="CB15" s="760">
        <v>0</v>
      </c>
      <c r="CC15" s="760">
        <v>0</v>
      </c>
      <c r="CD15" s="760">
        <v>0</v>
      </c>
      <c r="CE15" s="760">
        <v>0</v>
      </c>
      <c r="CF15" s="760">
        <v>0</v>
      </c>
      <c r="CG15" s="760">
        <v>0</v>
      </c>
      <c r="CH15" s="336"/>
    </row>
    <row r="16" spans="1:86" s="12" customFormat="1">
      <c r="B16" s="335" t="s">
        <v>2028</v>
      </c>
      <c r="C16" s="240"/>
      <c r="D16" s="241" t="s">
        <v>2029</v>
      </c>
      <c r="E16" s="460" t="s">
        <v>20</v>
      </c>
      <c r="F16" s="235" t="s">
        <v>21</v>
      </c>
      <c r="G16" s="235" t="s">
        <v>22</v>
      </c>
      <c r="H16" s="236" t="s">
        <v>18</v>
      </c>
      <c r="I16" s="241"/>
      <c r="J16" s="627">
        <v>16212470.831800001</v>
      </c>
      <c r="K16" s="241"/>
      <c r="L16" s="238">
        <v>306450.25594604702</v>
      </c>
      <c r="M16" s="238">
        <v>13812694.998069651</v>
      </c>
      <c r="N16" s="238">
        <v>13812694.993305694</v>
      </c>
      <c r="O16" s="626">
        <v>152676.976</v>
      </c>
      <c r="P16" s="238">
        <v>86338.487999999998</v>
      </c>
      <c r="Q16" s="238">
        <v>2373934.1919999998</v>
      </c>
      <c r="R16" s="238">
        <v>3248874.4800000177</v>
      </c>
      <c r="S16" s="292">
        <f t="shared" si="0"/>
        <v>5861824.1360000176</v>
      </c>
      <c r="T16" s="677">
        <f t="shared" si="8"/>
        <v>-0.57562053322389706</v>
      </c>
      <c r="U16" s="238"/>
      <c r="V16" s="294">
        <f t="shared" si="1"/>
        <v>5861824.1360000176</v>
      </c>
      <c r="W16" s="760">
        <v>8268974.4450000189</v>
      </c>
      <c r="X16" s="760">
        <v>623.64551129999859</v>
      </c>
      <c r="Y16" s="760">
        <v>542580.13905930042</v>
      </c>
      <c r="Z16" s="760">
        <v>1167.530977538732</v>
      </c>
      <c r="AA16" s="760">
        <v>3174.093813496901</v>
      </c>
      <c r="AB16" s="760">
        <v>110579905.61399977</v>
      </c>
      <c r="AC16" s="760">
        <v>6070717.4755230183</v>
      </c>
      <c r="AD16" s="760">
        <v>20748.736176590486</v>
      </c>
      <c r="AE16" s="760">
        <v>35513.697231809369</v>
      </c>
      <c r="AF16" s="336"/>
      <c r="AG16" s="379">
        <v>0</v>
      </c>
      <c r="AH16" s="238">
        <v>0</v>
      </c>
      <c r="AI16" s="238">
        <v>0</v>
      </c>
      <c r="AJ16" s="238">
        <v>0</v>
      </c>
      <c r="AK16" s="294">
        <f t="shared" si="2"/>
        <v>0</v>
      </c>
      <c r="AL16" s="677">
        <f t="shared" si="9"/>
        <v>-1</v>
      </c>
      <c r="AM16" s="238"/>
      <c r="AN16" s="294">
        <f t="shared" si="3"/>
        <v>0</v>
      </c>
      <c r="AO16" s="760">
        <v>0</v>
      </c>
      <c r="AP16" s="760">
        <v>0</v>
      </c>
      <c r="AQ16" s="760">
        <v>0</v>
      </c>
      <c r="AR16" s="760">
        <v>0</v>
      </c>
      <c r="AS16" s="760">
        <v>0</v>
      </c>
      <c r="AT16" s="760">
        <v>0</v>
      </c>
      <c r="AU16" s="760">
        <v>0</v>
      </c>
      <c r="AV16" s="760">
        <v>0</v>
      </c>
      <c r="AW16" s="760">
        <v>0</v>
      </c>
      <c r="AX16" s="336"/>
      <c r="AY16" s="379">
        <v>0</v>
      </c>
      <c r="AZ16" s="238">
        <v>0</v>
      </c>
      <c r="BA16" s="238">
        <v>0</v>
      </c>
      <c r="BB16" s="238">
        <v>0</v>
      </c>
      <c r="BC16" s="294">
        <f t="shared" si="4"/>
        <v>0</v>
      </c>
      <c r="BD16" s="677" t="e">
        <f t="shared" si="10"/>
        <v>#DIV/0!</v>
      </c>
      <c r="BE16" s="238"/>
      <c r="BF16" s="294">
        <f t="shared" si="5"/>
        <v>0</v>
      </c>
      <c r="BG16" s="760">
        <v>0</v>
      </c>
      <c r="BH16" s="760">
        <v>0</v>
      </c>
      <c r="BI16" s="760">
        <v>0</v>
      </c>
      <c r="BJ16" s="760">
        <v>0</v>
      </c>
      <c r="BK16" s="760">
        <v>0</v>
      </c>
      <c r="BL16" s="760">
        <v>0</v>
      </c>
      <c r="BM16" s="760">
        <v>0</v>
      </c>
      <c r="BN16" s="760">
        <v>0</v>
      </c>
      <c r="BO16" s="760">
        <v>0</v>
      </c>
      <c r="BP16" s="336"/>
      <c r="BQ16" s="379">
        <v>0</v>
      </c>
      <c r="BR16" s="238">
        <v>0</v>
      </c>
      <c r="BS16" s="238">
        <v>0</v>
      </c>
      <c r="BT16" s="238">
        <v>0</v>
      </c>
      <c r="BU16" s="294">
        <f t="shared" si="6"/>
        <v>0</v>
      </c>
      <c r="BV16" s="677" t="e">
        <f t="shared" si="11"/>
        <v>#DIV/0!</v>
      </c>
      <c r="BW16" s="238"/>
      <c r="BX16" s="294">
        <f t="shared" si="7"/>
        <v>0</v>
      </c>
      <c r="BY16" s="760">
        <v>0</v>
      </c>
      <c r="BZ16" s="760">
        <v>0</v>
      </c>
      <c r="CA16" s="760">
        <v>0</v>
      </c>
      <c r="CB16" s="760">
        <v>0</v>
      </c>
      <c r="CC16" s="760">
        <v>0</v>
      </c>
      <c r="CD16" s="760">
        <v>0</v>
      </c>
      <c r="CE16" s="760">
        <v>0</v>
      </c>
      <c r="CF16" s="760">
        <v>0</v>
      </c>
      <c r="CG16" s="760">
        <v>0</v>
      </c>
      <c r="CH16" s="336"/>
    </row>
    <row r="17" spans="2:86" s="12" customFormat="1">
      <c r="B17" s="335" t="s">
        <v>2028</v>
      </c>
      <c r="C17" s="240"/>
      <c r="D17" s="237" t="s">
        <v>2030</v>
      </c>
      <c r="E17" s="460" t="s">
        <v>20</v>
      </c>
      <c r="F17" s="235" t="s">
        <v>16</v>
      </c>
      <c r="G17" s="235" t="s">
        <v>22</v>
      </c>
      <c r="H17" s="236" t="s">
        <v>18</v>
      </c>
      <c r="I17" s="237"/>
      <c r="J17" s="627">
        <v>0</v>
      </c>
      <c r="K17" s="237"/>
      <c r="L17" s="238">
        <v>743016.42</v>
      </c>
      <c r="M17" s="238">
        <v>693853.78720000002</v>
      </c>
      <c r="N17" s="238">
        <v>694333.88260000001</v>
      </c>
      <c r="O17" s="626">
        <v>633575.64529999997</v>
      </c>
      <c r="P17" s="238">
        <v>0</v>
      </c>
      <c r="Q17" s="238">
        <v>397890.984</v>
      </c>
      <c r="R17" s="238">
        <v>0</v>
      </c>
      <c r="S17" s="292">
        <f t="shared" si="0"/>
        <v>1031466.6292999999</v>
      </c>
      <c r="T17" s="677">
        <f t="shared" si="8"/>
        <v>0.48554845895979309</v>
      </c>
      <c r="U17" s="238"/>
      <c r="V17" s="294">
        <f t="shared" si="1"/>
        <v>1031466.6292999999</v>
      </c>
      <c r="W17" s="760">
        <v>0</v>
      </c>
      <c r="X17" s="760">
        <v>0</v>
      </c>
      <c r="Y17" s="760">
        <v>0</v>
      </c>
      <c r="Z17" s="760">
        <v>0</v>
      </c>
      <c r="AA17" s="760">
        <v>0</v>
      </c>
      <c r="AB17" s="760">
        <v>0</v>
      </c>
      <c r="AC17" s="760">
        <v>0</v>
      </c>
      <c r="AD17" s="760">
        <v>0</v>
      </c>
      <c r="AE17" s="760">
        <v>0</v>
      </c>
      <c r="AF17" s="336"/>
      <c r="AG17" s="379">
        <v>0</v>
      </c>
      <c r="AH17" s="238">
        <v>0</v>
      </c>
      <c r="AI17" s="238">
        <v>0</v>
      </c>
      <c r="AJ17" s="238">
        <v>0</v>
      </c>
      <c r="AK17" s="294">
        <f t="shared" si="2"/>
        <v>0</v>
      </c>
      <c r="AL17" s="677">
        <f t="shared" si="9"/>
        <v>-1</v>
      </c>
      <c r="AM17" s="238"/>
      <c r="AN17" s="294">
        <f t="shared" si="3"/>
        <v>0</v>
      </c>
      <c r="AO17" s="760">
        <v>0</v>
      </c>
      <c r="AP17" s="760">
        <v>0</v>
      </c>
      <c r="AQ17" s="760">
        <v>0</v>
      </c>
      <c r="AR17" s="760">
        <v>0</v>
      </c>
      <c r="AS17" s="760">
        <v>0</v>
      </c>
      <c r="AT17" s="760">
        <v>0</v>
      </c>
      <c r="AU17" s="760">
        <v>0</v>
      </c>
      <c r="AV17" s="760">
        <v>0</v>
      </c>
      <c r="AW17" s="760">
        <v>0</v>
      </c>
      <c r="AX17" s="336"/>
      <c r="AY17" s="379">
        <v>0</v>
      </c>
      <c r="AZ17" s="238">
        <v>0</v>
      </c>
      <c r="BA17" s="238">
        <v>0</v>
      </c>
      <c r="BB17" s="238">
        <v>0</v>
      </c>
      <c r="BC17" s="294">
        <f t="shared" si="4"/>
        <v>0</v>
      </c>
      <c r="BD17" s="677" t="e">
        <f t="shared" si="10"/>
        <v>#DIV/0!</v>
      </c>
      <c r="BE17" s="238"/>
      <c r="BF17" s="294">
        <f t="shared" si="5"/>
        <v>0</v>
      </c>
      <c r="BG17" s="760">
        <v>0</v>
      </c>
      <c r="BH17" s="760">
        <v>0</v>
      </c>
      <c r="BI17" s="760">
        <v>0</v>
      </c>
      <c r="BJ17" s="760">
        <v>0</v>
      </c>
      <c r="BK17" s="760">
        <v>0</v>
      </c>
      <c r="BL17" s="760">
        <v>0</v>
      </c>
      <c r="BM17" s="760">
        <v>0</v>
      </c>
      <c r="BN17" s="760">
        <v>0</v>
      </c>
      <c r="BO17" s="760">
        <v>0</v>
      </c>
      <c r="BP17" s="336"/>
      <c r="BQ17" s="379">
        <v>0</v>
      </c>
      <c r="BR17" s="238">
        <v>0</v>
      </c>
      <c r="BS17" s="238">
        <v>0</v>
      </c>
      <c r="BT17" s="238">
        <v>0</v>
      </c>
      <c r="BU17" s="294">
        <f t="shared" si="6"/>
        <v>0</v>
      </c>
      <c r="BV17" s="677" t="e">
        <f t="shared" si="11"/>
        <v>#DIV/0!</v>
      </c>
      <c r="BW17" s="238"/>
      <c r="BX17" s="294">
        <f t="shared" si="7"/>
        <v>0</v>
      </c>
      <c r="BY17" s="760">
        <v>0</v>
      </c>
      <c r="BZ17" s="760">
        <v>0</v>
      </c>
      <c r="CA17" s="760">
        <v>0</v>
      </c>
      <c r="CB17" s="760">
        <v>0</v>
      </c>
      <c r="CC17" s="760">
        <v>0</v>
      </c>
      <c r="CD17" s="760">
        <v>0</v>
      </c>
      <c r="CE17" s="760">
        <v>0</v>
      </c>
      <c r="CF17" s="760">
        <v>0</v>
      </c>
      <c r="CG17" s="760">
        <v>0</v>
      </c>
      <c r="CH17" s="336"/>
    </row>
    <row r="18" spans="2:86" s="12" customFormat="1">
      <c r="B18" s="335" t="s">
        <v>2031</v>
      </c>
      <c r="C18" s="233"/>
      <c r="D18" s="234" t="s">
        <v>2032</v>
      </c>
      <c r="E18" s="460" t="s">
        <v>20</v>
      </c>
      <c r="F18" s="235" t="s">
        <v>21</v>
      </c>
      <c r="G18" s="235" t="s">
        <v>25</v>
      </c>
      <c r="H18" s="236" t="s">
        <v>18</v>
      </c>
      <c r="I18" s="234"/>
      <c r="J18" s="627">
        <v>0</v>
      </c>
      <c r="K18" s="234"/>
      <c r="L18" s="238">
        <v>0</v>
      </c>
      <c r="M18" s="238">
        <v>0</v>
      </c>
      <c r="N18" s="238">
        <v>2453998.96</v>
      </c>
      <c r="O18" s="627">
        <v>75000</v>
      </c>
      <c r="P18" s="239">
        <v>75000</v>
      </c>
      <c r="Q18" s="239">
        <v>1500000</v>
      </c>
      <c r="R18" s="239">
        <v>914134.7</v>
      </c>
      <c r="S18" s="293">
        <f t="shared" si="0"/>
        <v>2564134.7000000002</v>
      </c>
      <c r="T18" s="677">
        <f t="shared" si="8"/>
        <v>4.4880108669646798E-2</v>
      </c>
      <c r="U18" s="239"/>
      <c r="V18" s="294">
        <f t="shared" si="1"/>
        <v>2564134.7000000002</v>
      </c>
      <c r="W18" s="760">
        <v>7765125.0599999996</v>
      </c>
      <c r="X18" s="760">
        <v>1387.9541400000001</v>
      </c>
      <c r="Y18" s="760">
        <v>152475.78948000001</v>
      </c>
      <c r="Z18" s="760">
        <v>790.57298484801697</v>
      </c>
      <c r="AA18" s="760">
        <v>891.98336845799997</v>
      </c>
      <c r="AB18" s="760">
        <v>77651250.599999994</v>
      </c>
      <c r="AC18" s="760">
        <v>1524757.8947999999</v>
      </c>
      <c r="AD18" s="760">
        <v>10696.987982664599</v>
      </c>
      <c r="AE18" s="760">
        <v>8919.8336845800004</v>
      </c>
      <c r="AF18" s="337"/>
      <c r="AG18" s="380">
        <v>32330.15</v>
      </c>
      <c r="AH18" s="239">
        <v>32330.15</v>
      </c>
      <c r="AI18" s="239">
        <v>581942.69999999995</v>
      </c>
      <c r="AJ18" s="239">
        <v>1439365.6580000001</v>
      </c>
      <c r="AK18" s="294">
        <f t="shared" si="2"/>
        <v>2085968.6580000001</v>
      </c>
      <c r="AL18" s="677">
        <f t="shared" si="9"/>
        <v>-0.18648241919584024</v>
      </c>
      <c r="AM18" s="239"/>
      <c r="AN18" s="294">
        <f t="shared" si="3"/>
        <v>2085968.6580000001</v>
      </c>
      <c r="AO18" s="760">
        <v>4959008.2728000004</v>
      </c>
      <c r="AP18" s="760">
        <v>477.08357999999998</v>
      </c>
      <c r="AQ18" s="760">
        <v>102245.3472</v>
      </c>
      <c r="AR18" s="760">
        <v>620.75470611684705</v>
      </c>
      <c r="AS18" s="760">
        <v>598.13528111999995</v>
      </c>
      <c r="AT18" s="760">
        <v>49590082.728</v>
      </c>
      <c r="AU18" s="760">
        <v>1022453.472</v>
      </c>
      <c r="AV18" s="760">
        <v>7120.0926535894596</v>
      </c>
      <c r="AW18" s="760">
        <v>5981.3528112000004</v>
      </c>
      <c r="AX18" s="337"/>
      <c r="AY18" s="380">
        <v>37332.15</v>
      </c>
      <c r="AZ18" s="239">
        <v>37332.15</v>
      </c>
      <c r="BA18" s="239">
        <v>671978.7</v>
      </c>
      <c r="BB18" s="239">
        <v>1206232.0899999999</v>
      </c>
      <c r="BC18" s="294">
        <f t="shared" si="4"/>
        <v>1952875.0899999999</v>
      </c>
      <c r="BD18" s="677">
        <f t="shared" si="10"/>
        <v>-6.3804203140620824E-2</v>
      </c>
      <c r="BE18" s="239"/>
      <c r="BF18" s="294">
        <f t="shared" si="5"/>
        <v>1952875.0899999999</v>
      </c>
      <c r="BG18" s="760">
        <v>4719179.04</v>
      </c>
      <c r="BH18" s="760">
        <v>426.15714000000003</v>
      </c>
      <c r="BI18" s="760">
        <v>57555.332999999999</v>
      </c>
      <c r="BJ18" s="760">
        <v>625.62047538830404</v>
      </c>
      <c r="BK18" s="760">
        <v>336.69869805000002</v>
      </c>
      <c r="BL18" s="760">
        <v>47191790.399999999</v>
      </c>
      <c r="BM18" s="760">
        <v>575553.32999999996</v>
      </c>
      <c r="BN18" s="760">
        <v>6966.7118821985596</v>
      </c>
      <c r="BO18" s="760">
        <v>3366.9869804999998</v>
      </c>
      <c r="BP18" s="337"/>
      <c r="BQ18" s="380">
        <v>37332.15</v>
      </c>
      <c r="BR18" s="239">
        <v>37332.15</v>
      </c>
      <c r="BS18" s="239">
        <v>671978.7</v>
      </c>
      <c r="BT18" s="239">
        <v>1216504.73</v>
      </c>
      <c r="BU18" s="294">
        <f t="shared" si="6"/>
        <v>1963147.73</v>
      </c>
      <c r="BV18" s="677">
        <f t="shared" si="11"/>
        <v>5.260264751495259E-3</v>
      </c>
      <c r="BW18" s="239"/>
      <c r="BX18" s="294">
        <f t="shared" si="7"/>
        <v>1963147.73</v>
      </c>
      <c r="BY18" s="760">
        <v>4839179.04</v>
      </c>
      <c r="BZ18" s="760">
        <v>426.15714000000003</v>
      </c>
      <c r="CA18" s="760">
        <v>62355.332999999999</v>
      </c>
      <c r="CB18" s="760">
        <v>738.15700115616005</v>
      </c>
      <c r="CC18" s="760">
        <v>364.77869805</v>
      </c>
      <c r="CD18" s="760">
        <v>48391790.399999999</v>
      </c>
      <c r="CE18" s="760">
        <v>623553.32999999996</v>
      </c>
      <c r="CF18" s="760">
        <v>7330.4812608904003</v>
      </c>
      <c r="CG18" s="760">
        <v>3647.7869805</v>
      </c>
      <c r="CH18" s="337"/>
    </row>
    <row r="19" spans="2:86" s="12" customFormat="1">
      <c r="B19" s="335" t="s">
        <v>2031</v>
      </c>
      <c r="C19" s="233"/>
      <c r="D19" s="234" t="s">
        <v>2033</v>
      </c>
      <c r="E19" s="460" t="s">
        <v>20</v>
      </c>
      <c r="F19" s="235" t="s">
        <v>16</v>
      </c>
      <c r="G19" s="235" t="s">
        <v>25</v>
      </c>
      <c r="H19" s="236" t="s">
        <v>18</v>
      </c>
      <c r="I19" s="234"/>
      <c r="J19" s="627">
        <v>0</v>
      </c>
      <c r="K19" s="234"/>
      <c r="L19" s="238">
        <v>0</v>
      </c>
      <c r="M19" s="238">
        <v>0</v>
      </c>
      <c r="N19" s="238">
        <v>364661.7548</v>
      </c>
      <c r="O19" s="627">
        <v>338744.61259999999</v>
      </c>
      <c r="P19" s="239">
        <v>0</v>
      </c>
      <c r="Q19" s="239">
        <v>216974.3468</v>
      </c>
      <c r="R19" s="239">
        <v>0</v>
      </c>
      <c r="S19" s="293">
        <f t="shared" si="0"/>
        <v>555718.95940000005</v>
      </c>
      <c r="T19" s="677">
        <f t="shared" si="8"/>
        <v>0.52392992159209584</v>
      </c>
      <c r="U19" s="239"/>
      <c r="V19" s="294">
        <f t="shared" si="1"/>
        <v>555718.95940000005</v>
      </c>
      <c r="W19" s="760">
        <v>0</v>
      </c>
      <c r="X19" s="760">
        <v>0</v>
      </c>
      <c r="Y19" s="760">
        <v>0</v>
      </c>
      <c r="Z19" s="760">
        <v>0</v>
      </c>
      <c r="AA19" s="760">
        <v>0</v>
      </c>
      <c r="AB19" s="760">
        <v>0</v>
      </c>
      <c r="AC19" s="760">
        <v>0</v>
      </c>
      <c r="AD19" s="760">
        <v>0</v>
      </c>
      <c r="AE19" s="760">
        <v>0</v>
      </c>
      <c r="AF19" s="337"/>
      <c r="AG19" s="380">
        <v>344827.52059999999</v>
      </c>
      <c r="AH19" s="239">
        <v>0</v>
      </c>
      <c r="AI19" s="239">
        <v>194098.52429999999</v>
      </c>
      <c r="AJ19" s="239">
        <v>0</v>
      </c>
      <c r="AK19" s="294">
        <f t="shared" si="2"/>
        <v>538926.04489999998</v>
      </c>
      <c r="AL19" s="677">
        <f t="shared" si="9"/>
        <v>-3.0218358067414301E-2</v>
      </c>
      <c r="AM19" s="239"/>
      <c r="AN19" s="294">
        <f t="shared" si="3"/>
        <v>538926.04489999998</v>
      </c>
      <c r="AO19" s="760">
        <v>0</v>
      </c>
      <c r="AP19" s="760">
        <v>0</v>
      </c>
      <c r="AQ19" s="760">
        <v>0</v>
      </c>
      <c r="AR19" s="760">
        <v>0</v>
      </c>
      <c r="AS19" s="760">
        <v>0</v>
      </c>
      <c r="AT19" s="760">
        <v>0</v>
      </c>
      <c r="AU19" s="760">
        <v>0</v>
      </c>
      <c r="AV19" s="760">
        <v>0</v>
      </c>
      <c r="AW19" s="760">
        <v>0</v>
      </c>
      <c r="AX19" s="337"/>
      <c r="AY19" s="380">
        <v>352006.79820000002</v>
      </c>
      <c r="AZ19" s="239">
        <v>0</v>
      </c>
      <c r="BA19" s="239">
        <v>191135.58850000001</v>
      </c>
      <c r="BB19" s="239">
        <v>0</v>
      </c>
      <c r="BC19" s="294">
        <f t="shared" si="4"/>
        <v>543142.38670000003</v>
      </c>
      <c r="BD19" s="677">
        <f t="shared" si="10"/>
        <v>7.8235999909457201E-3</v>
      </c>
      <c r="BE19" s="239"/>
      <c r="BF19" s="294">
        <f t="shared" si="5"/>
        <v>543142.38670000003</v>
      </c>
      <c r="BG19" s="760">
        <v>0</v>
      </c>
      <c r="BH19" s="760">
        <v>0</v>
      </c>
      <c r="BI19" s="760">
        <v>0</v>
      </c>
      <c r="BJ19" s="760">
        <v>0</v>
      </c>
      <c r="BK19" s="760">
        <v>0</v>
      </c>
      <c r="BL19" s="760">
        <v>0</v>
      </c>
      <c r="BM19" s="760">
        <v>0</v>
      </c>
      <c r="BN19" s="760">
        <v>0</v>
      </c>
      <c r="BO19" s="760">
        <v>0</v>
      </c>
      <c r="BP19" s="337"/>
      <c r="BQ19" s="380">
        <v>362193.88579999999</v>
      </c>
      <c r="BR19" s="239">
        <v>0</v>
      </c>
      <c r="BS19" s="239">
        <v>192476.99160000001</v>
      </c>
      <c r="BT19" s="239">
        <v>0</v>
      </c>
      <c r="BU19" s="294">
        <f t="shared" si="6"/>
        <v>554670.8774</v>
      </c>
      <c r="BV19" s="677">
        <f t="shared" si="11"/>
        <v>2.1225540451821942E-2</v>
      </c>
      <c r="BW19" s="239"/>
      <c r="BX19" s="294">
        <f t="shared" si="7"/>
        <v>554670.8774</v>
      </c>
      <c r="BY19" s="760">
        <v>0</v>
      </c>
      <c r="BZ19" s="760">
        <v>0</v>
      </c>
      <c r="CA19" s="760">
        <v>0</v>
      </c>
      <c r="CB19" s="760">
        <v>0</v>
      </c>
      <c r="CC19" s="760">
        <v>0</v>
      </c>
      <c r="CD19" s="760">
        <v>0</v>
      </c>
      <c r="CE19" s="760">
        <v>0</v>
      </c>
      <c r="CF19" s="760">
        <v>0</v>
      </c>
      <c r="CG19" s="760">
        <v>0</v>
      </c>
      <c r="CH19" s="337"/>
    </row>
    <row r="20" spans="2:86" s="12" customFormat="1">
      <c r="B20" s="335" t="s">
        <v>2034</v>
      </c>
      <c r="C20" s="240"/>
      <c r="D20" s="237" t="s">
        <v>2035</v>
      </c>
      <c r="E20" s="460" t="s">
        <v>20</v>
      </c>
      <c r="F20" s="235" t="s">
        <v>21</v>
      </c>
      <c r="G20" s="235" t="s">
        <v>25</v>
      </c>
      <c r="H20" s="236" t="s">
        <v>18</v>
      </c>
      <c r="I20" s="237"/>
      <c r="J20" s="627">
        <v>0</v>
      </c>
      <c r="K20" s="237"/>
      <c r="L20" s="238">
        <v>0</v>
      </c>
      <c r="M20" s="238">
        <v>0</v>
      </c>
      <c r="N20" s="238">
        <v>1271804.155</v>
      </c>
      <c r="O20" s="626">
        <v>30000</v>
      </c>
      <c r="P20" s="238">
        <v>30000</v>
      </c>
      <c r="Q20" s="238">
        <v>600000</v>
      </c>
      <c r="R20" s="238">
        <v>389039.81</v>
      </c>
      <c r="S20" s="292">
        <f t="shared" si="0"/>
        <v>1049039.81</v>
      </c>
      <c r="T20" s="677">
        <f t="shared" si="8"/>
        <v>-0.17515617017307195</v>
      </c>
      <c r="U20" s="238"/>
      <c r="V20" s="294">
        <f t="shared" si="1"/>
        <v>1049039.81</v>
      </c>
      <c r="W20" s="760">
        <v>3077912.9339999999</v>
      </c>
      <c r="X20" s="760">
        <v>520.60743000000002</v>
      </c>
      <c r="Y20" s="760">
        <v>48559.785666000003</v>
      </c>
      <c r="Z20" s="760">
        <v>313.36453650557098</v>
      </c>
      <c r="AA20" s="760">
        <v>284.07474614609998</v>
      </c>
      <c r="AB20" s="760">
        <v>30779129.34</v>
      </c>
      <c r="AC20" s="760">
        <v>485597.85665999999</v>
      </c>
      <c r="AD20" s="760">
        <v>4240.0344376019402</v>
      </c>
      <c r="AE20" s="760">
        <v>2840.7474614610001</v>
      </c>
      <c r="AF20" s="336"/>
      <c r="AG20" s="379">
        <v>8494.5499999999993</v>
      </c>
      <c r="AH20" s="238">
        <v>8494.5499999999993</v>
      </c>
      <c r="AI20" s="238">
        <v>151901.9</v>
      </c>
      <c r="AJ20" s="238">
        <v>1079331.6099999999</v>
      </c>
      <c r="AK20" s="294">
        <f t="shared" si="2"/>
        <v>1248222.6099999999</v>
      </c>
      <c r="AL20" s="677">
        <f t="shared" si="9"/>
        <v>0.18987153595248191</v>
      </c>
      <c r="AM20" s="238"/>
      <c r="AN20" s="294">
        <f t="shared" si="3"/>
        <v>1248222.6099999999</v>
      </c>
      <c r="AO20" s="760">
        <v>4613239.5378</v>
      </c>
      <c r="AP20" s="760">
        <v>416.34796799999998</v>
      </c>
      <c r="AQ20" s="760">
        <v>110150.49024</v>
      </c>
      <c r="AR20" s="760">
        <v>577.472348501797</v>
      </c>
      <c r="AS20" s="760">
        <v>644.38036790399997</v>
      </c>
      <c r="AT20" s="760">
        <v>46132395.377999999</v>
      </c>
      <c r="AU20" s="760">
        <v>1101504.9024</v>
      </c>
      <c r="AV20" s="760">
        <v>6623.6414894690297</v>
      </c>
      <c r="AW20" s="760">
        <v>6443.8036790400001</v>
      </c>
      <c r="AX20" s="336"/>
      <c r="AY20" s="379">
        <v>13494.55</v>
      </c>
      <c r="AZ20" s="238">
        <v>13494.55</v>
      </c>
      <c r="BA20" s="238">
        <v>242901.9</v>
      </c>
      <c r="BB20" s="238">
        <v>979230.83718000003</v>
      </c>
      <c r="BC20" s="294">
        <f t="shared" si="4"/>
        <v>1249121.83718</v>
      </c>
      <c r="BD20" s="677">
        <f t="shared" si="10"/>
        <v>7.2040609807585672E-4</v>
      </c>
      <c r="BE20" s="238"/>
      <c r="BF20" s="294">
        <f t="shared" si="5"/>
        <v>1249121.83718</v>
      </c>
      <c r="BG20" s="760">
        <v>4356879.0389999999</v>
      </c>
      <c r="BH20" s="760">
        <v>355.74044759999998</v>
      </c>
      <c r="BI20" s="760">
        <v>126027.5721</v>
      </c>
      <c r="BJ20" s="760">
        <v>577.59044793276598</v>
      </c>
      <c r="BK20" s="760">
        <v>737.26129678500001</v>
      </c>
      <c r="BL20" s="760">
        <v>43568790.390000001</v>
      </c>
      <c r="BM20" s="760">
        <v>1260275.7209999999</v>
      </c>
      <c r="BN20" s="760">
        <v>6431.8646766796801</v>
      </c>
      <c r="BO20" s="760">
        <v>7372.6129678500001</v>
      </c>
      <c r="BP20" s="336"/>
      <c r="BQ20" s="379">
        <v>0</v>
      </c>
      <c r="BR20" s="238">
        <v>0</v>
      </c>
      <c r="BS20" s="238">
        <v>0</v>
      </c>
      <c r="BT20" s="238">
        <v>1129146.73</v>
      </c>
      <c r="BU20" s="294">
        <f t="shared" si="6"/>
        <v>1129146.73</v>
      </c>
      <c r="BV20" s="677">
        <f t="shared" si="11"/>
        <v>-9.6047562062363881E-2</v>
      </c>
      <c r="BW20" s="238"/>
      <c r="BX20" s="294">
        <f t="shared" si="7"/>
        <v>1129146.73</v>
      </c>
      <c r="BY20" s="760">
        <v>3024187.2238866002</v>
      </c>
      <c r="BZ20" s="760">
        <v>303.84804000000003</v>
      </c>
      <c r="CA20" s="760">
        <v>73996.8927042</v>
      </c>
      <c r="CB20" s="760">
        <v>461.30241383234801</v>
      </c>
      <c r="CC20" s="760">
        <v>432.88182231957001</v>
      </c>
      <c r="CD20" s="760">
        <v>30241872.238866001</v>
      </c>
      <c r="CE20" s="760">
        <v>739968.927042</v>
      </c>
      <c r="CF20" s="760">
        <v>4581.0968329299303</v>
      </c>
      <c r="CG20" s="760">
        <v>4328.8182231956998</v>
      </c>
      <c r="CH20" s="336"/>
    </row>
    <row r="21" spans="2:86" s="12" customFormat="1">
      <c r="B21" s="335" t="s">
        <v>2034</v>
      </c>
      <c r="C21" s="240"/>
      <c r="D21" s="237" t="s">
        <v>2036</v>
      </c>
      <c r="E21" s="460" t="s">
        <v>20</v>
      </c>
      <c r="F21" s="235" t="s">
        <v>16</v>
      </c>
      <c r="G21" s="235" t="s">
        <v>25</v>
      </c>
      <c r="H21" s="236" t="s">
        <v>18</v>
      </c>
      <c r="I21" s="237"/>
      <c r="J21" s="627">
        <v>0</v>
      </c>
      <c r="K21" s="237"/>
      <c r="L21" s="238">
        <v>0</v>
      </c>
      <c r="M21" s="238">
        <v>0</v>
      </c>
      <c r="N21" s="238">
        <v>357017.3628</v>
      </c>
      <c r="O21" s="626">
        <v>302368.36930000002</v>
      </c>
      <c r="P21" s="238">
        <v>0</v>
      </c>
      <c r="Q21" s="238">
        <v>155519.20680000001</v>
      </c>
      <c r="R21" s="238">
        <v>0</v>
      </c>
      <c r="S21" s="292">
        <f t="shared" si="0"/>
        <v>457887.57610000006</v>
      </c>
      <c r="T21" s="677">
        <f t="shared" si="8"/>
        <v>0.2825358758714131</v>
      </c>
      <c r="U21" s="238"/>
      <c r="V21" s="294">
        <f t="shared" si="1"/>
        <v>457887.57610000006</v>
      </c>
      <c r="W21" s="760">
        <v>0</v>
      </c>
      <c r="X21" s="760">
        <v>0</v>
      </c>
      <c r="Y21" s="760">
        <v>0</v>
      </c>
      <c r="Z21" s="760">
        <v>0</v>
      </c>
      <c r="AA21" s="760">
        <v>0</v>
      </c>
      <c r="AB21" s="760">
        <v>0</v>
      </c>
      <c r="AC21" s="760">
        <v>0</v>
      </c>
      <c r="AD21" s="760">
        <v>0</v>
      </c>
      <c r="AE21" s="760">
        <v>0</v>
      </c>
      <c r="AF21" s="336"/>
      <c r="AG21" s="379">
        <v>309222.7635</v>
      </c>
      <c r="AH21" s="238">
        <v>0</v>
      </c>
      <c r="AI21" s="238">
        <v>143710.71660000001</v>
      </c>
      <c r="AJ21" s="238">
        <v>0</v>
      </c>
      <c r="AK21" s="294">
        <f t="shared" si="2"/>
        <v>452933.48010000004</v>
      </c>
      <c r="AL21" s="677">
        <f t="shared" si="9"/>
        <v>-1.0819459313999979E-2</v>
      </c>
      <c r="AM21" s="238"/>
      <c r="AN21" s="294">
        <f t="shared" si="3"/>
        <v>452933.48010000004</v>
      </c>
      <c r="AO21" s="760">
        <v>0</v>
      </c>
      <c r="AP21" s="760">
        <v>0</v>
      </c>
      <c r="AQ21" s="760">
        <v>0</v>
      </c>
      <c r="AR21" s="760">
        <v>0</v>
      </c>
      <c r="AS21" s="760">
        <v>0</v>
      </c>
      <c r="AT21" s="760">
        <v>0</v>
      </c>
      <c r="AU21" s="760">
        <v>0</v>
      </c>
      <c r="AV21" s="760">
        <v>0</v>
      </c>
      <c r="AW21" s="760">
        <v>0</v>
      </c>
      <c r="AX21" s="336"/>
      <c r="AY21" s="379">
        <v>319205.72879999998</v>
      </c>
      <c r="AZ21" s="238">
        <v>0</v>
      </c>
      <c r="BA21" s="238">
        <v>148727.3388</v>
      </c>
      <c r="BB21" s="238">
        <v>0</v>
      </c>
      <c r="BC21" s="294">
        <f t="shared" si="4"/>
        <v>467933.06759999995</v>
      </c>
      <c r="BD21" s="677">
        <f t="shared" si="10"/>
        <v>3.311653511833184E-2</v>
      </c>
      <c r="BE21" s="238"/>
      <c r="BF21" s="294">
        <f t="shared" si="5"/>
        <v>467933.06759999995</v>
      </c>
      <c r="BG21" s="760">
        <v>0</v>
      </c>
      <c r="BH21" s="760">
        <v>0</v>
      </c>
      <c r="BI21" s="760">
        <v>0</v>
      </c>
      <c r="BJ21" s="760">
        <v>0</v>
      </c>
      <c r="BK21" s="760">
        <v>0</v>
      </c>
      <c r="BL21" s="760">
        <v>0</v>
      </c>
      <c r="BM21" s="760">
        <v>0</v>
      </c>
      <c r="BN21" s="760">
        <v>0</v>
      </c>
      <c r="BO21" s="760">
        <v>0</v>
      </c>
      <c r="BP21" s="336"/>
      <c r="BQ21" s="379">
        <v>328623.08470000001</v>
      </c>
      <c r="BR21" s="238">
        <v>0</v>
      </c>
      <c r="BS21" s="238">
        <v>149695.39850000001</v>
      </c>
      <c r="BT21" s="238">
        <v>0</v>
      </c>
      <c r="BU21" s="294">
        <f t="shared" si="6"/>
        <v>478318.48320000002</v>
      </c>
      <c r="BV21" s="677">
        <f t="shared" si="11"/>
        <v>2.2194233148057321E-2</v>
      </c>
      <c r="BW21" s="238"/>
      <c r="BX21" s="294">
        <f t="shared" si="7"/>
        <v>478318.48320000002</v>
      </c>
      <c r="BY21" s="760">
        <v>0</v>
      </c>
      <c r="BZ21" s="760">
        <v>0</v>
      </c>
      <c r="CA21" s="760">
        <v>0</v>
      </c>
      <c r="CB21" s="760">
        <v>0</v>
      </c>
      <c r="CC21" s="760">
        <v>0</v>
      </c>
      <c r="CD21" s="760">
        <v>0</v>
      </c>
      <c r="CE21" s="760">
        <v>0</v>
      </c>
      <c r="CF21" s="760">
        <v>0</v>
      </c>
      <c r="CG21" s="760">
        <v>0</v>
      </c>
      <c r="CH21" s="336"/>
    </row>
    <row r="22" spans="2:86" s="12" customFormat="1">
      <c r="B22" s="335" t="s">
        <v>2037</v>
      </c>
      <c r="C22" s="240"/>
      <c r="D22" s="237" t="s">
        <v>2038</v>
      </c>
      <c r="E22" s="460" t="s">
        <v>20</v>
      </c>
      <c r="F22" s="235" t="s">
        <v>21</v>
      </c>
      <c r="G22" s="235" t="s">
        <v>27</v>
      </c>
      <c r="H22" s="236" t="s">
        <v>18</v>
      </c>
      <c r="I22" s="237"/>
      <c r="J22" s="627">
        <v>0</v>
      </c>
      <c r="K22" s="237"/>
      <c r="L22" s="238">
        <v>0</v>
      </c>
      <c r="M22" s="238">
        <v>400000</v>
      </c>
      <c r="N22" s="238">
        <v>1600000</v>
      </c>
      <c r="O22" s="626">
        <v>27727.69</v>
      </c>
      <c r="P22" s="238">
        <v>39144.980000000003</v>
      </c>
      <c r="Q22" s="238">
        <v>207957.68</v>
      </c>
      <c r="R22" s="238">
        <v>135139.77780000001</v>
      </c>
      <c r="S22" s="292">
        <f t="shared" si="0"/>
        <v>409970.12780000002</v>
      </c>
      <c r="T22" s="677">
        <f t="shared" si="8"/>
        <v>-0.74376867012500003</v>
      </c>
      <c r="U22" s="238"/>
      <c r="V22" s="294">
        <f t="shared" si="1"/>
        <v>409970.12780000002</v>
      </c>
      <c r="W22" s="760">
        <v>443598.94361999998</v>
      </c>
      <c r="X22" s="760">
        <v>67.658454000000006</v>
      </c>
      <c r="Y22" s="760">
        <v>26902.515179999999</v>
      </c>
      <c r="Z22" s="760">
        <v>66.768211335206601</v>
      </c>
      <c r="AA22" s="760">
        <v>157.37971380299999</v>
      </c>
      <c r="AB22" s="760">
        <v>6653984.1542999996</v>
      </c>
      <c r="AC22" s="760">
        <v>403537.72769999999</v>
      </c>
      <c r="AD22" s="760">
        <v>1321.2735293276</v>
      </c>
      <c r="AE22" s="760">
        <v>2360.6957070449998</v>
      </c>
      <c r="AF22" s="336"/>
      <c r="AG22" s="379">
        <v>29114.080000000002</v>
      </c>
      <c r="AH22" s="238">
        <v>41102.230000000003</v>
      </c>
      <c r="AI22" s="238">
        <v>218355.56</v>
      </c>
      <c r="AJ22" s="238">
        <v>141896.76670000001</v>
      </c>
      <c r="AK22" s="294">
        <f t="shared" si="2"/>
        <v>430468.63670000003</v>
      </c>
      <c r="AL22" s="677">
        <f t="shared" si="9"/>
        <v>5.0000006122397328E-2</v>
      </c>
      <c r="AM22" s="238"/>
      <c r="AN22" s="294">
        <f t="shared" si="3"/>
        <v>430468.63670000003</v>
      </c>
      <c r="AO22" s="760">
        <v>465778.89078000002</v>
      </c>
      <c r="AP22" s="760">
        <v>71.041376700000001</v>
      </c>
      <c r="AQ22" s="760">
        <v>28247.640942000002</v>
      </c>
      <c r="AR22" s="760">
        <v>78.121435062094207</v>
      </c>
      <c r="AS22" s="760">
        <v>165.24869951069999</v>
      </c>
      <c r="AT22" s="760">
        <v>6986683.3617000002</v>
      </c>
      <c r="AU22" s="760">
        <v>423714.61413</v>
      </c>
      <c r="AV22" s="760">
        <v>1429.6048131331099</v>
      </c>
      <c r="AW22" s="760">
        <v>2478.7304926605002</v>
      </c>
      <c r="AX22" s="336"/>
      <c r="AY22" s="379">
        <v>30569.78</v>
      </c>
      <c r="AZ22" s="238">
        <v>43157.34</v>
      </c>
      <c r="BA22" s="238">
        <v>229273.34</v>
      </c>
      <c r="BB22" s="238">
        <v>148991.60500000001</v>
      </c>
      <c r="BC22" s="294">
        <f t="shared" si="4"/>
        <v>451992.06499999994</v>
      </c>
      <c r="BD22" s="677">
        <f t="shared" si="10"/>
        <v>4.9999991788019407E-2</v>
      </c>
      <c r="BE22" s="238"/>
      <c r="BF22" s="294">
        <f t="shared" si="5"/>
        <v>451992.06499999994</v>
      </c>
      <c r="BG22" s="760">
        <v>489067.83533999999</v>
      </c>
      <c r="BH22" s="760">
        <v>74.593445520000003</v>
      </c>
      <c r="BI22" s="760">
        <v>29660.022983999999</v>
      </c>
      <c r="BJ22" s="760">
        <v>87.193537119557305</v>
      </c>
      <c r="BK22" s="760">
        <v>173.51113445639999</v>
      </c>
      <c r="BL22" s="760">
        <v>7336017.5301000001</v>
      </c>
      <c r="BM22" s="760">
        <v>444900.34476000001</v>
      </c>
      <c r="BN22" s="760">
        <v>1539.65035651109</v>
      </c>
      <c r="BO22" s="760">
        <v>2602.667016846</v>
      </c>
      <c r="BP22" s="336"/>
      <c r="BQ22" s="379">
        <v>32098.27</v>
      </c>
      <c r="BR22" s="238">
        <v>45315.199999999997</v>
      </c>
      <c r="BS22" s="238">
        <v>240737.01</v>
      </c>
      <c r="BT22" s="238">
        <v>156441.18530000001</v>
      </c>
      <c r="BU22" s="294">
        <f t="shared" si="6"/>
        <v>474591.66529999999</v>
      </c>
      <c r="BV22" s="677">
        <f t="shared" si="11"/>
        <v>4.9999993473336862E-2</v>
      </c>
      <c r="BW22" s="238"/>
      <c r="BX22" s="294">
        <f t="shared" si="7"/>
        <v>474591.66529999999</v>
      </c>
      <c r="BY22" s="760">
        <v>513521.22707999998</v>
      </c>
      <c r="BZ22" s="760">
        <v>78.323117819999993</v>
      </c>
      <c r="CA22" s="760">
        <v>31143.024138000001</v>
      </c>
      <c r="CB22" s="760">
        <v>95.823962788553004</v>
      </c>
      <c r="CC22" s="760">
        <v>182.18669120729999</v>
      </c>
      <c r="CD22" s="760">
        <v>7702818.4062000001</v>
      </c>
      <c r="CE22" s="760">
        <v>467145.36206999997</v>
      </c>
      <c r="CF22" s="760">
        <v>1654.43905916736</v>
      </c>
      <c r="CG22" s="760">
        <v>2732.8003681095001</v>
      </c>
      <c r="CH22" s="336"/>
    </row>
    <row r="23" spans="2:86" s="12" customFormat="1">
      <c r="B23" s="335" t="s">
        <v>2037</v>
      </c>
      <c r="C23" s="240"/>
      <c r="D23" s="237" t="s">
        <v>2039</v>
      </c>
      <c r="E23" s="460" t="s">
        <v>20</v>
      </c>
      <c r="F23" s="235" t="s">
        <v>16</v>
      </c>
      <c r="G23" s="235" t="s">
        <v>27</v>
      </c>
      <c r="H23" s="236" t="s">
        <v>18</v>
      </c>
      <c r="I23" s="237"/>
      <c r="J23" s="627">
        <v>0</v>
      </c>
      <c r="K23" s="237"/>
      <c r="L23" s="238">
        <v>0</v>
      </c>
      <c r="M23" s="238">
        <v>190532.58000000002</v>
      </c>
      <c r="N23" s="238">
        <v>373330.78639999998</v>
      </c>
      <c r="O23" s="626">
        <v>256803.16759999999</v>
      </c>
      <c r="P23" s="238">
        <v>0</v>
      </c>
      <c r="Q23" s="238">
        <v>103510.3683</v>
      </c>
      <c r="R23" s="238">
        <v>0</v>
      </c>
      <c r="S23" s="292">
        <f t="shared" si="0"/>
        <v>360313.53590000002</v>
      </c>
      <c r="T23" s="677">
        <f t="shared" si="8"/>
        <v>-3.4867873141468747E-2</v>
      </c>
      <c r="U23" s="238"/>
      <c r="V23" s="294">
        <f t="shared" si="1"/>
        <v>360313.53590000002</v>
      </c>
      <c r="W23" s="760">
        <v>0</v>
      </c>
      <c r="X23" s="760">
        <v>0</v>
      </c>
      <c r="Y23" s="760">
        <v>0</v>
      </c>
      <c r="Z23" s="760">
        <v>0</v>
      </c>
      <c r="AA23" s="760">
        <v>0</v>
      </c>
      <c r="AB23" s="760">
        <v>0</v>
      </c>
      <c r="AC23" s="760">
        <v>0</v>
      </c>
      <c r="AD23" s="760">
        <v>0</v>
      </c>
      <c r="AE23" s="760">
        <v>0</v>
      </c>
      <c r="AF23" s="336"/>
      <c r="AG23" s="379">
        <v>262577.92499999999</v>
      </c>
      <c r="AH23" s="238">
        <v>0</v>
      </c>
      <c r="AI23" s="238">
        <v>91601.091400000005</v>
      </c>
      <c r="AJ23" s="238">
        <v>0</v>
      </c>
      <c r="AK23" s="294">
        <f t="shared" si="2"/>
        <v>354179.01639999996</v>
      </c>
      <c r="AL23" s="677">
        <f t="shared" si="9"/>
        <v>-1.7025503870336425E-2</v>
      </c>
      <c r="AM23" s="238"/>
      <c r="AN23" s="294">
        <f t="shared" si="3"/>
        <v>354179.01639999996</v>
      </c>
      <c r="AO23" s="760">
        <v>0</v>
      </c>
      <c r="AP23" s="760">
        <v>0</v>
      </c>
      <c r="AQ23" s="760">
        <v>0</v>
      </c>
      <c r="AR23" s="760">
        <v>0</v>
      </c>
      <c r="AS23" s="760">
        <v>0</v>
      </c>
      <c r="AT23" s="760">
        <v>0</v>
      </c>
      <c r="AU23" s="760">
        <v>0</v>
      </c>
      <c r="AV23" s="760">
        <v>0</v>
      </c>
      <c r="AW23" s="760">
        <v>0</v>
      </c>
      <c r="AX23" s="336"/>
      <c r="AY23" s="379">
        <v>270290.24920000002</v>
      </c>
      <c r="AZ23" s="238">
        <v>0</v>
      </c>
      <c r="BA23" s="238">
        <v>93915.653600000005</v>
      </c>
      <c r="BB23" s="238">
        <v>0</v>
      </c>
      <c r="BC23" s="294">
        <f t="shared" si="4"/>
        <v>364205.90280000004</v>
      </c>
      <c r="BD23" s="677">
        <f t="shared" si="10"/>
        <v>2.8310221486063387E-2</v>
      </c>
      <c r="BE23" s="238"/>
      <c r="BF23" s="294">
        <f t="shared" si="5"/>
        <v>364205.90280000004</v>
      </c>
      <c r="BG23" s="760">
        <v>0</v>
      </c>
      <c r="BH23" s="760">
        <v>0</v>
      </c>
      <c r="BI23" s="760">
        <v>0</v>
      </c>
      <c r="BJ23" s="760">
        <v>0</v>
      </c>
      <c r="BK23" s="760">
        <v>0</v>
      </c>
      <c r="BL23" s="760">
        <v>0</v>
      </c>
      <c r="BM23" s="760">
        <v>0</v>
      </c>
      <c r="BN23" s="760">
        <v>0</v>
      </c>
      <c r="BO23" s="760">
        <v>0</v>
      </c>
      <c r="BP23" s="336"/>
      <c r="BQ23" s="379">
        <v>278494.75550000003</v>
      </c>
      <c r="BR23" s="238">
        <v>0</v>
      </c>
      <c r="BS23" s="238">
        <v>95199.048200000005</v>
      </c>
      <c r="BT23" s="238">
        <v>0</v>
      </c>
      <c r="BU23" s="294">
        <f t="shared" si="6"/>
        <v>373693.80370000005</v>
      </c>
      <c r="BV23" s="677">
        <f t="shared" si="11"/>
        <v>2.6050925663360792E-2</v>
      </c>
      <c r="BW23" s="238"/>
      <c r="BX23" s="294">
        <f t="shared" si="7"/>
        <v>373693.80370000005</v>
      </c>
      <c r="BY23" s="760">
        <v>0</v>
      </c>
      <c r="BZ23" s="760">
        <v>0</v>
      </c>
      <c r="CA23" s="760">
        <v>0</v>
      </c>
      <c r="CB23" s="760">
        <v>0</v>
      </c>
      <c r="CC23" s="760">
        <v>0</v>
      </c>
      <c r="CD23" s="760">
        <v>0</v>
      </c>
      <c r="CE23" s="760">
        <v>0</v>
      </c>
      <c r="CF23" s="760">
        <v>0</v>
      </c>
      <c r="CG23" s="760">
        <v>0</v>
      </c>
      <c r="CH23" s="336"/>
    </row>
    <row r="24" spans="2:86" s="12" customFormat="1">
      <c r="B24" s="335" t="s">
        <v>2040</v>
      </c>
      <c r="C24" s="240"/>
      <c r="D24" s="241" t="s">
        <v>2041</v>
      </c>
      <c r="E24" s="460" t="s">
        <v>20</v>
      </c>
      <c r="F24" s="235" t="s">
        <v>21</v>
      </c>
      <c r="G24" s="235" t="s">
        <v>30</v>
      </c>
      <c r="H24" s="236" t="s">
        <v>18</v>
      </c>
      <c r="I24" s="241"/>
      <c r="J24" s="627">
        <v>0</v>
      </c>
      <c r="K24" s="241"/>
      <c r="L24" s="238">
        <v>0</v>
      </c>
      <c r="M24" s="238">
        <v>759000</v>
      </c>
      <c r="N24" s="238">
        <v>2300000</v>
      </c>
      <c r="O24" s="626">
        <v>234120</v>
      </c>
      <c r="P24" s="238">
        <v>140412</v>
      </c>
      <c r="Q24" s="238">
        <v>347416</v>
      </c>
      <c r="R24" s="238">
        <v>1550906.696</v>
      </c>
      <c r="S24" s="292">
        <f t="shared" si="0"/>
        <v>2272854.696</v>
      </c>
      <c r="T24" s="677">
        <f t="shared" si="8"/>
        <v>-1.1802306086956524E-2</v>
      </c>
      <c r="U24" s="238"/>
      <c r="V24" s="294">
        <f t="shared" si="1"/>
        <v>2272854.696</v>
      </c>
      <c r="W24" s="760">
        <v>3528216.6192000001</v>
      </c>
      <c r="X24" s="760">
        <v>484.53368219999999</v>
      </c>
      <c r="Y24" s="760">
        <v>41090.378111999999</v>
      </c>
      <c r="Z24" s="760">
        <v>359.21027958708999</v>
      </c>
      <c r="AA24" s="760">
        <v>240.3787119552</v>
      </c>
      <c r="AB24" s="760">
        <v>52923249.288000003</v>
      </c>
      <c r="AC24" s="760">
        <v>616355.67168000003</v>
      </c>
      <c r="AD24" s="760">
        <v>7877.8288723658497</v>
      </c>
      <c r="AE24" s="760">
        <v>3605.6806793280002</v>
      </c>
      <c r="AF24" s="336"/>
      <c r="AG24" s="379">
        <v>233924</v>
      </c>
      <c r="AH24" s="238">
        <v>140330</v>
      </c>
      <c r="AI24" s="238">
        <v>345698</v>
      </c>
      <c r="AJ24" s="238">
        <v>1389371.04005</v>
      </c>
      <c r="AK24" s="294">
        <f t="shared" si="2"/>
        <v>2109323.04005</v>
      </c>
      <c r="AL24" s="677">
        <f t="shared" si="9"/>
        <v>-7.1949894657938149E-2</v>
      </c>
      <c r="AM24" s="238"/>
      <c r="AN24" s="294">
        <f t="shared" si="3"/>
        <v>2109323.04005</v>
      </c>
      <c r="AO24" s="760">
        <v>3945459.5742000001</v>
      </c>
      <c r="AP24" s="760">
        <v>442.49456370000001</v>
      </c>
      <c r="AQ24" s="760">
        <v>31227.001944</v>
      </c>
      <c r="AR24" s="760">
        <v>493.88153109402901</v>
      </c>
      <c r="AS24" s="760">
        <v>182.67796137240001</v>
      </c>
      <c r="AT24" s="760">
        <v>47345514.8904</v>
      </c>
      <c r="AU24" s="760">
        <v>374724.02332799998</v>
      </c>
      <c r="AV24" s="760">
        <v>6993.5880615741999</v>
      </c>
      <c r="AW24" s="760">
        <v>2192.1355364688002</v>
      </c>
      <c r="AX24" s="336"/>
      <c r="AY24" s="379">
        <v>140000</v>
      </c>
      <c r="AZ24" s="238">
        <v>115000</v>
      </c>
      <c r="BA24" s="238">
        <v>470000</v>
      </c>
      <c r="BB24" s="238">
        <v>445425</v>
      </c>
      <c r="BC24" s="294">
        <f t="shared" si="4"/>
        <v>1170425</v>
      </c>
      <c r="BD24" s="677">
        <f t="shared" si="10"/>
        <v>-0.44511818352287286</v>
      </c>
      <c r="BE24" s="238"/>
      <c r="BF24" s="294">
        <f t="shared" si="5"/>
        <v>1170425</v>
      </c>
      <c r="BG24" s="760">
        <v>2223504.8442000002</v>
      </c>
      <c r="BH24" s="760">
        <v>424.0899</v>
      </c>
      <c r="BI24" s="760">
        <v>119046.88740000001</v>
      </c>
      <c r="BJ24" s="760">
        <v>294.76952365354703</v>
      </c>
      <c r="BK24" s="760">
        <v>696.42429129000004</v>
      </c>
      <c r="BL24" s="760">
        <v>22235048.442000002</v>
      </c>
      <c r="BM24" s="760">
        <v>1190468.8740000001</v>
      </c>
      <c r="BN24" s="760">
        <v>3282.4602514369099</v>
      </c>
      <c r="BO24" s="760">
        <v>6964.2429129000002</v>
      </c>
      <c r="BP24" s="336"/>
      <c r="BQ24" s="379">
        <v>140000</v>
      </c>
      <c r="BR24" s="238">
        <v>115000</v>
      </c>
      <c r="BS24" s="238">
        <v>470000</v>
      </c>
      <c r="BT24" s="238">
        <v>390100</v>
      </c>
      <c r="BU24" s="294">
        <f t="shared" si="6"/>
        <v>1115100</v>
      </c>
      <c r="BV24" s="677">
        <f t="shared" si="11"/>
        <v>-4.7269154367003442E-2</v>
      </c>
      <c r="BW24" s="238"/>
      <c r="BX24" s="294">
        <f t="shared" si="7"/>
        <v>1115100</v>
      </c>
      <c r="BY24" s="760">
        <v>1923853.6659659999</v>
      </c>
      <c r="BZ24" s="760">
        <v>409.79790000000003</v>
      </c>
      <c r="CA24" s="760">
        <v>53993.375202000003</v>
      </c>
      <c r="CB24" s="760">
        <v>293.46011813043998</v>
      </c>
      <c r="CC24" s="760">
        <v>315.86124493170001</v>
      </c>
      <c r="CD24" s="760">
        <v>19238536.65966</v>
      </c>
      <c r="CE24" s="760">
        <v>539933.75202000001</v>
      </c>
      <c r="CF24" s="760">
        <v>2914.2904468893298</v>
      </c>
      <c r="CG24" s="760">
        <v>3158.612449317</v>
      </c>
      <c r="CH24" s="336"/>
    </row>
    <row r="25" spans="2:86" s="12" customFormat="1">
      <c r="B25" s="335" t="s">
        <v>2040</v>
      </c>
      <c r="C25" s="240"/>
      <c r="D25" s="241" t="s">
        <v>2042</v>
      </c>
      <c r="E25" s="460" t="s">
        <v>20</v>
      </c>
      <c r="F25" s="235" t="s">
        <v>16</v>
      </c>
      <c r="G25" s="235" t="s">
        <v>30</v>
      </c>
      <c r="H25" s="236" t="s">
        <v>18</v>
      </c>
      <c r="I25" s="241"/>
      <c r="J25" s="627">
        <v>0</v>
      </c>
      <c r="K25" s="241"/>
      <c r="L25" s="238">
        <v>0</v>
      </c>
      <c r="M25" s="238">
        <v>274080.76</v>
      </c>
      <c r="N25" s="238">
        <v>513997.03360000002</v>
      </c>
      <c r="O25" s="626">
        <v>381446.29070000001</v>
      </c>
      <c r="P25" s="238">
        <v>1476.0630000000001</v>
      </c>
      <c r="Q25" s="238">
        <v>200941.92050000001</v>
      </c>
      <c r="R25" s="238">
        <v>0</v>
      </c>
      <c r="S25" s="292">
        <f t="shared" si="0"/>
        <v>583864.2742000001</v>
      </c>
      <c r="T25" s="677">
        <f t="shared" si="8"/>
        <v>0.13592926813342621</v>
      </c>
      <c r="U25" s="238"/>
      <c r="V25" s="294">
        <f t="shared" si="1"/>
        <v>583864.2742000001</v>
      </c>
      <c r="W25" s="760">
        <v>0</v>
      </c>
      <c r="X25" s="760">
        <v>0</v>
      </c>
      <c r="Y25" s="760">
        <v>0</v>
      </c>
      <c r="Z25" s="760">
        <v>0</v>
      </c>
      <c r="AA25" s="760">
        <v>0</v>
      </c>
      <c r="AB25" s="760">
        <v>0</v>
      </c>
      <c r="AC25" s="760">
        <v>0</v>
      </c>
      <c r="AD25" s="760">
        <v>0</v>
      </c>
      <c r="AE25" s="760">
        <v>0</v>
      </c>
      <c r="AF25" s="336"/>
      <c r="AG25" s="379">
        <v>357750.2684</v>
      </c>
      <c r="AH25" s="238">
        <v>1572.5668000000001</v>
      </c>
      <c r="AI25" s="238">
        <v>181187.55119999999</v>
      </c>
      <c r="AJ25" s="238">
        <v>0</v>
      </c>
      <c r="AK25" s="294">
        <f t="shared" si="2"/>
        <v>540510.38639999996</v>
      </c>
      <c r="AL25" s="677">
        <f t="shared" si="9"/>
        <v>-7.4253366262909015E-2</v>
      </c>
      <c r="AM25" s="238"/>
      <c r="AN25" s="294">
        <f t="shared" si="3"/>
        <v>540510.38639999996</v>
      </c>
      <c r="AO25" s="760">
        <v>0</v>
      </c>
      <c r="AP25" s="760">
        <v>0</v>
      </c>
      <c r="AQ25" s="760">
        <v>0</v>
      </c>
      <c r="AR25" s="760">
        <v>0</v>
      </c>
      <c r="AS25" s="760">
        <v>0</v>
      </c>
      <c r="AT25" s="760">
        <v>0</v>
      </c>
      <c r="AU25" s="760">
        <v>0</v>
      </c>
      <c r="AV25" s="760">
        <v>0</v>
      </c>
      <c r="AW25" s="760">
        <v>0</v>
      </c>
      <c r="AX25" s="336"/>
      <c r="AY25" s="379">
        <v>343266.26179999998</v>
      </c>
      <c r="AZ25" s="238">
        <v>1676.0413000000001</v>
      </c>
      <c r="BA25" s="238">
        <v>144110.0454</v>
      </c>
      <c r="BB25" s="238">
        <v>0</v>
      </c>
      <c r="BC25" s="294">
        <f t="shared" si="4"/>
        <v>489052.34849999996</v>
      </c>
      <c r="BD25" s="677">
        <f t="shared" si="10"/>
        <v>-9.5202681011792675E-2</v>
      </c>
      <c r="BE25" s="238"/>
      <c r="BF25" s="294">
        <f t="shared" si="5"/>
        <v>489052.34849999996</v>
      </c>
      <c r="BG25" s="760">
        <v>0</v>
      </c>
      <c r="BH25" s="760">
        <v>0</v>
      </c>
      <c r="BI25" s="760">
        <v>0</v>
      </c>
      <c r="BJ25" s="760">
        <v>0</v>
      </c>
      <c r="BK25" s="760">
        <v>0</v>
      </c>
      <c r="BL25" s="760">
        <v>0</v>
      </c>
      <c r="BM25" s="760">
        <v>0</v>
      </c>
      <c r="BN25" s="760">
        <v>0</v>
      </c>
      <c r="BO25" s="760">
        <v>0</v>
      </c>
      <c r="BP25" s="336"/>
      <c r="BQ25" s="379">
        <v>348868.49160000001</v>
      </c>
      <c r="BR25" s="238">
        <v>0</v>
      </c>
      <c r="BS25" s="238">
        <v>142590.97459999999</v>
      </c>
      <c r="BT25" s="238">
        <v>0</v>
      </c>
      <c r="BU25" s="294">
        <f t="shared" si="6"/>
        <v>491459.46620000002</v>
      </c>
      <c r="BV25" s="677">
        <f t="shared" si="11"/>
        <v>4.9220041727292942E-3</v>
      </c>
      <c r="BW25" s="238"/>
      <c r="BX25" s="294">
        <f t="shared" si="7"/>
        <v>491459.46620000002</v>
      </c>
      <c r="BY25" s="760">
        <v>0</v>
      </c>
      <c r="BZ25" s="760">
        <v>0</v>
      </c>
      <c r="CA25" s="760">
        <v>0</v>
      </c>
      <c r="CB25" s="760">
        <v>0</v>
      </c>
      <c r="CC25" s="760">
        <v>0</v>
      </c>
      <c r="CD25" s="760">
        <v>0</v>
      </c>
      <c r="CE25" s="760">
        <v>0</v>
      </c>
      <c r="CF25" s="760">
        <v>0</v>
      </c>
      <c r="CG25" s="760">
        <v>0</v>
      </c>
      <c r="CH25" s="336"/>
    </row>
    <row r="26" spans="2:86" s="12" customFormat="1">
      <c r="B26" s="335" t="s">
        <v>2043</v>
      </c>
      <c r="C26" s="240"/>
      <c r="D26" s="241" t="s">
        <v>2044</v>
      </c>
      <c r="E26" s="460" t="s">
        <v>20</v>
      </c>
      <c r="F26" s="235" t="s">
        <v>21</v>
      </c>
      <c r="G26" s="235" t="s">
        <v>30</v>
      </c>
      <c r="H26" s="236" t="s">
        <v>18</v>
      </c>
      <c r="I26" s="241"/>
      <c r="J26" s="627">
        <v>764849.35620000004</v>
      </c>
      <c r="K26" s="241"/>
      <c r="L26" s="238">
        <v>0</v>
      </c>
      <c r="M26" s="238">
        <v>2863842.4759999998</v>
      </c>
      <c r="N26" s="238">
        <v>1490796.9808</v>
      </c>
      <c r="O26" s="626">
        <v>115917</v>
      </c>
      <c r="P26" s="238">
        <v>69550</v>
      </c>
      <c r="Q26" s="238">
        <v>344533</v>
      </c>
      <c r="R26" s="238">
        <v>2293842.4759999998</v>
      </c>
      <c r="S26" s="292">
        <f t="shared" si="0"/>
        <v>2823842.4759999998</v>
      </c>
      <c r="T26" s="677">
        <f t="shared" si="8"/>
        <v>0.89418311974622677</v>
      </c>
      <c r="U26" s="238"/>
      <c r="V26" s="294">
        <f t="shared" si="1"/>
        <v>2823842.4759999998</v>
      </c>
      <c r="W26" s="760">
        <v>3350339.4735000003</v>
      </c>
      <c r="X26" s="760">
        <v>469.57056655499997</v>
      </c>
      <c r="Y26" s="760">
        <v>24495.75</v>
      </c>
      <c r="Z26" s="760">
        <v>600.19915178816927</v>
      </c>
      <c r="AA26" s="760">
        <v>143.30013750000001</v>
      </c>
      <c r="AB26" s="760">
        <v>41816188.467494994</v>
      </c>
      <c r="AC26" s="760">
        <v>269453.25</v>
      </c>
      <c r="AD26" s="760">
        <v>8348.1892717269911</v>
      </c>
      <c r="AE26" s="760">
        <v>1576.3015125000002</v>
      </c>
      <c r="AF26" s="336"/>
      <c r="AG26" s="379">
        <v>115917</v>
      </c>
      <c r="AH26" s="238">
        <v>69550</v>
      </c>
      <c r="AI26" s="238">
        <v>2238061</v>
      </c>
      <c r="AJ26" s="238">
        <v>813018.9</v>
      </c>
      <c r="AK26" s="294">
        <f t="shared" si="2"/>
        <v>3236546.9</v>
      </c>
      <c r="AL26" s="677">
        <f t="shared" si="9"/>
        <v>0.14614994551133742</v>
      </c>
      <c r="AM26" s="238"/>
      <c r="AN26" s="294">
        <f t="shared" si="3"/>
        <v>3236546.9</v>
      </c>
      <c r="AO26" s="760">
        <v>2807843.4803999998</v>
      </c>
      <c r="AP26" s="760">
        <v>299.9418</v>
      </c>
      <c r="AQ26" s="760">
        <v>242195.98368</v>
      </c>
      <c r="AR26" s="760">
        <v>351.477948536204</v>
      </c>
      <c r="AS26" s="760">
        <v>1416.846504528</v>
      </c>
      <c r="AT26" s="760">
        <v>33694121.764799997</v>
      </c>
      <c r="AU26" s="760">
        <v>2906351.8041599998</v>
      </c>
      <c r="AV26" s="760">
        <v>4977.0882894614597</v>
      </c>
      <c r="AW26" s="760">
        <v>17002.158054336</v>
      </c>
      <c r="AX26" s="336"/>
      <c r="AY26" s="379">
        <v>115917</v>
      </c>
      <c r="AZ26" s="238">
        <v>69550</v>
      </c>
      <c r="BA26" s="238">
        <v>2238061</v>
      </c>
      <c r="BB26" s="238">
        <v>710161.94</v>
      </c>
      <c r="BC26" s="294">
        <f t="shared" si="4"/>
        <v>3133689.94</v>
      </c>
      <c r="BD26" s="677">
        <f t="shared" si="10"/>
        <v>-3.1779845365441782E-2</v>
      </c>
      <c r="BE26" s="238"/>
      <c r="BF26" s="294">
        <f t="shared" si="5"/>
        <v>3133689.94</v>
      </c>
      <c r="BG26" s="760">
        <v>2590497.798</v>
      </c>
      <c r="BH26" s="760">
        <v>334.62707999999998</v>
      </c>
      <c r="BI26" s="760">
        <v>237083.24393999999</v>
      </c>
      <c r="BJ26" s="760">
        <v>343.421694777894</v>
      </c>
      <c r="BK26" s="760">
        <v>1386.936977049</v>
      </c>
      <c r="BL26" s="760">
        <v>31085973.576000001</v>
      </c>
      <c r="BM26" s="760">
        <v>2844998.9272799999</v>
      </c>
      <c r="BN26" s="760">
        <v>4724.8839245463596</v>
      </c>
      <c r="BO26" s="760">
        <v>16643.243724587999</v>
      </c>
      <c r="BP26" s="336"/>
      <c r="BQ26" s="379">
        <v>115917</v>
      </c>
      <c r="BR26" s="238">
        <v>69550</v>
      </c>
      <c r="BS26" s="238">
        <v>2738061</v>
      </c>
      <c r="BT26" s="238">
        <v>1006986.5</v>
      </c>
      <c r="BU26" s="294">
        <f t="shared" si="6"/>
        <v>3930514.5</v>
      </c>
      <c r="BV26" s="677">
        <f t="shared" si="11"/>
        <v>0.25427677123665915</v>
      </c>
      <c r="BW26" s="238"/>
      <c r="BX26" s="294">
        <f t="shared" si="7"/>
        <v>3930514.5</v>
      </c>
      <c r="BY26" s="760">
        <v>3557274.9750000001</v>
      </c>
      <c r="BZ26" s="760">
        <v>427.54577999999998</v>
      </c>
      <c r="CA26" s="760">
        <v>268722.04301999998</v>
      </c>
      <c r="CB26" s="760">
        <v>542.61836690255097</v>
      </c>
      <c r="CC26" s="760">
        <v>1572.0239516669999</v>
      </c>
      <c r="CD26" s="760">
        <v>42687299.700000003</v>
      </c>
      <c r="CE26" s="760">
        <v>3224664.5162399998</v>
      </c>
      <c r="CF26" s="760">
        <v>6663.6650614477003</v>
      </c>
      <c r="CG26" s="760">
        <v>18864.287420003999</v>
      </c>
      <c r="CH26" s="336"/>
    </row>
    <row r="27" spans="2:86" s="12" customFormat="1">
      <c r="B27" s="335" t="s">
        <v>2043</v>
      </c>
      <c r="C27" s="240"/>
      <c r="D27" s="242" t="s">
        <v>2045</v>
      </c>
      <c r="E27" s="460" t="s">
        <v>20</v>
      </c>
      <c r="F27" s="235" t="s">
        <v>16</v>
      </c>
      <c r="G27" s="235" t="s">
        <v>30</v>
      </c>
      <c r="H27" s="236" t="s">
        <v>18</v>
      </c>
      <c r="I27" s="242"/>
      <c r="J27" s="627">
        <v>0</v>
      </c>
      <c r="K27" s="242"/>
      <c r="L27" s="238">
        <v>0</v>
      </c>
      <c r="M27" s="238">
        <v>573334.07000000007</v>
      </c>
      <c r="N27" s="238">
        <v>693824.51560000004</v>
      </c>
      <c r="O27" s="626">
        <v>343850.6887</v>
      </c>
      <c r="P27" s="238">
        <v>1476.0630000000001</v>
      </c>
      <c r="Q27" s="238">
        <v>132682.08900000001</v>
      </c>
      <c r="R27" s="238">
        <v>0</v>
      </c>
      <c r="S27" s="292">
        <f t="shared" si="0"/>
        <v>478008.84070000006</v>
      </c>
      <c r="T27" s="677">
        <f t="shared" si="8"/>
        <v>-0.31105224743084875</v>
      </c>
      <c r="U27" s="238"/>
      <c r="V27" s="294">
        <f t="shared" si="1"/>
        <v>478008.84070000006</v>
      </c>
      <c r="W27" s="760">
        <v>0</v>
      </c>
      <c r="X27" s="760">
        <v>0</v>
      </c>
      <c r="Y27" s="760">
        <v>0</v>
      </c>
      <c r="Z27" s="760">
        <v>0</v>
      </c>
      <c r="AA27" s="760">
        <v>0</v>
      </c>
      <c r="AB27" s="760">
        <v>0</v>
      </c>
      <c r="AC27" s="760">
        <v>0</v>
      </c>
      <c r="AD27" s="760">
        <v>0</v>
      </c>
      <c r="AE27" s="760">
        <v>0</v>
      </c>
      <c r="AF27" s="336"/>
      <c r="AG27" s="379">
        <v>333615.28460000001</v>
      </c>
      <c r="AH27" s="238">
        <v>1572.5668000000001</v>
      </c>
      <c r="AI27" s="238">
        <v>132688.2678</v>
      </c>
      <c r="AJ27" s="238">
        <v>0</v>
      </c>
      <c r="AK27" s="294">
        <f t="shared" si="2"/>
        <v>467876.11919999996</v>
      </c>
      <c r="AL27" s="677">
        <f t="shared" si="9"/>
        <v>-2.1197770077142634E-2</v>
      </c>
      <c r="AM27" s="238"/>
      <c r="AN27" s="294">
        <f t="shared" si="3"/>
        <v>467876.11919999996</v>
      </c>
      <c r="AO27" s="760">
        <v>0</v>
      </c>
      <c r="AP27" s="760">
        <v>0</v>
      </c>
      <c r="AQ27" s="760">
        <v>0</v>
      </c>
      <c r="AR27" s="760">
        <v>0</v>
      </c>
      <c r="AS27" s="760">
        <v>0</v>
      </c>
      <c r="AT27" s="760">
        <v>0</v>
      </c>
      <c r="AU27" s="760">
        <v>0</v>
      </c>
      <c r="AV27" s="760">
        <v>0</v>
      </c>
      <c r="AW27" s="760">
        <v>0</v>
      </c>
      <c r="AX27" s="336"/>
      <c r="AY27" s="379">
        <v>345592.86959999998</v>
      </c>
      <c r="AZ27" s="238">
        <v>1676.0413000000001</v>
      </c>
      <c r="BA27" s="238">
        <v>124321.2343</v>
      </c>
      <c r="BB27" s="238">
        <v>0</v>
      </c>
      <c r="BC27" s="294">
        <f t="shared" si="4"/>
        <v>471590.14519999997</v>
      </c>
      <c r="BD27" s="677">
        <f t="shared" si="10"/>
        <v>7.9380542147576508E-3</v>
      </c>
      <c r="BE27" s="238"/>
      <c r="BF27" s="294">
        <f t="shared" si="5"/>
        <v>471590.14519999997</v>
      </c>
      <c r="BG27" s="760">
        <v>0</v>
      </c>
      <c r="BH27" s="760">
        <v>0</v>
      </c>
      <c r="BI27" s="760">
        <v>0</v>
      </c>
      <c r="BJ27" s="760">
        <v>0</v>
      </c>
      <c r="BK27" s="760">
        <v>0</v>
      </c>
      <c r="BL27" s="760">
        <v>0</v>
      </c>
      <c r="BM27" s="760">
        <v>0</v>
      </c>
      <c r="BN27" s="760">
        <v>0</v>
      </c>
      <c r="BO27" s="760">
        <v>0</v>
      </c>
      <c r="BP27" s="336"/>
      <c r="BQ27" s="379">
        <v>342707.6838</v>
      </c>
      <c r="BR27" s="238">
        <v>1753.8297</v>
      </c>
      <c r="BS27" s="238">
        <v>123457.6863</v>
      </c>
      <c r="BT27" s="238">
        <v>0</v>
      </c>
      <c r="BU27" s="294">
        <f t="shared" si="6"/>
        <v>467919.1998</v>
      </c>
      <c r="BV27" s="677">
        <f t="shared" si="11"/>
        <v>-7.784185987268947E-3</v>
      </c>
      <c r="BW27" s="238"/>
      <c r="BX27" s="294">
        <f t="shared" si="7"/>
        <v>467919.1998</v>
      </c>
      <c r="BY27" s="760">
        <v>0</v>
      </c>
      <c r="BZ27" s="760">
        <v>0</v>
      </c>
      <c r="CA27" s="760">
        <v>0</v>
      </c>
      <c r="CB27" s="760">
        <v>0</v>
      </c>
      <c r="CC27" s="760">
        <v>0</v>
      </c>
      <c r="CD27" s="760">
        <v>0</v>
      </c>
      <c r="CE27" s="760">
        <v>0</v>
      </c>
      <c r="CF27" s="760">
        <v>0</v>
      </c>
      <c r="CG27" s="760">
        <v>0</v>
      </c>
      <c r="CH27" s="336"/>
    </row>
    <row r="28" spans="2:86" s="12" customFormat="1">
      <c r="B28" s="335" t="s">
        <v>2046</v>
      </c>
      <c r="C28" s="240"/>
      <c r="D28" s="237" t="s">
        <v>2047</v>
      </c>
      <c r="E28" s="460" t="s">
        <v>20</v>
      </c>
      <c r="F28" s="235" t="s">
        <v>21</v>
      </c>
      <c r="G28" s="235" t="s">
        <v>30</v>
      </c>
      <c r="H28" s="236" t="s">
        <v>18</v>
      </c>
      <c r="I28" s="237"/>
      <c r="J28" s="627">
        <v>1235329.0959000001</v>
      </c>
      <c r="K28" s="237"/>
      <c r="L28" s="238">
        <v>0</v>
      </c>
      <c r="M28" s="238">
        <v>5498701.0621000025</v>
      </c>
      <c r="N28" s="238">
        <v>5498701.0621000063</v>
      </c>
      <c r="O28" s="626">
        <v>110000</v>
      </c>
      <c r="P28" s="238">
        <v>165000</v>
      </c>
      <c r="Q28" s="238">
        <v>2475000</v>
      </c>
      <c r="R28" s="238">
        <v>1014855.4259999988</v>
      </c>
      <c r="S28" s="292">
        <f t="shared" si="0"/>
        <v>3764855.425999999</v>
      </c>
      <c r="T28" s="677">
        <f t="shared" si="8"/>
        <v>-0.31531913019432906</v>
      </c>
      <c r="U28" s="238"/>
      <c r="V28" s="294">
        <f t="shared" si="1"/>
        <v>3764855.425999999</v>
      </c>
      <c r="W28" s="760">
        <v>7336281.275969102</v>
      </c>
      <c r="X28" s="760">
        <v>646.91300677049821</v>
      </c>
      <c r="Y28" s="760">
        <v>69415.318045960026</v>
      </c>
      <c r="Z28" s="760">
        <v>1243.2529983754614</v>
      </c>
      <c r="AA28" s="760">
        <v>406.07961056886626</v>
      </c>
      <c r="AB28" s="760">
        <v>94355572.780089408</v>
      </c>
      <c r="AC28" s="760">
        <v>1130276.8049822107</v>
      </c>
      <c r="AD28" s="760">
        <v>20340.665905744845</v>
      </c>
      <c r="AE28" s="760">
        <v>6612.1193091459254</v>
      </c>
      <c r="AF28" s="336"/>
      <c r="AG28" s="379">
        <v>110000</v>
      </c>
      <c r="AH28" s="238">
        <v>165000</v>
      </c>
      <c r="AI28" s="238">
        <v>2475000</v>
      </c>
      <c r="AJ28" s="238">
        <v>1545572.1531999996</v>
      </c>
      <c r="AK28" s="294">
        <f t="shared" si="2"/>
        <v>4295572.1531999996</v>
      </c>
      <c r="AL28" s="677">
        <f t="shared" si="9"/>
        <v>0.14096603113492323</v>
      </c>
      <c r="AM28" s="238"/>
      <c r="AN28" s="294">
        <f t="shared" si="3"/>
        <v>4295572.1531999996</v>
      </c>
      <c r="AO28" s="760">
        <v>5634815.9976000004</v>
      </c>
      <c r="AP28" s="760">
        <v>481.06232160000002</v>
      </c>
      <c r="AQ28" s="760">
        <v>262096.44323999999</v>
      </c>
      <c r="AR28" s="760">
        <v>705.35041608989195</v>
      </c>
      <c r="AS28" s="760">
        <v>1533.264192954</v>
      </c>
      <c r="AT28" s="760">
        <v>56348159.976000004</v>
      </c>
      <c r="AU28" s="760">
        <v>2620964.4323999998</v>
      </c>
      <c r="AV28" s="760">
        <v>8090.4103767882898</v>
      </c>
      <c r="AW28" s="760">
        <v>15332.641929539999</v>
      </c>
      <c r="AX28" s="336"/>
      <c r="AY28" s="379">
        <v>110000</v>
      </c>
      <c r="AZ28" s="238">
        <v>165000</v>
      </c>
      <c r="BA28" s="238">
        <v>2475000</v>
      </c>
      <c r="BB28" s="238">
        <v>923130</v>
      </c>
      <c r="BC28" s="294">
        <f t="shared" si="4"/>
        <v>3673130</v>
      </c>
      <c r="BD28" s="677">
        <f t="shared" si="10"/>
        <v>-0.1449032005518309</v>
      </c>
      <c r="BE28" s="238"/>
      <c r="BF28" s="294">
        <f t="shared" si="5"/>
        <v>3673130</v>
      </c>
      <c r="BG28" s="760">
        <v>4144695.96</v>
      </c>
      <c r="BH28" s="760">
        <v>378.07350000000002</v>
      </c>
      <c r="BI28" s="760">
        <v>373917.98118</v>
      </c>
      <c r="BJ28" s="760">
        <v>549.46138615566997</v>
      </c>
      <c r="BK28" s="760">
        <v>2187.4201899029999</v>
      </c>
      <c r="BL28" s="760">
        <v>41446959.600000001</v>
      </c>
      <c r="BM28" s="760">
        <v>3739179.8117999998</v>
      </c>
      <c r="BN28" s="760">
        <v>6118.6283351166003</v>
      </c>
      <c r="BO28" s="760">
        <v>21874.201899029998</v>
      </c>
      <c r="BP28" s="336"/>
      <c r="BQ28" s="379">
        <v>110000</v>
      </c>
      <c r="BR28" s="238">
        <v>165000</v>
      </c>
      <c r="BS28" s="238">
        <v>2475000</v>
      </c>
      <c r="BT28" s="238">
        <v>1063800</v>
      </c>
      <c r="BU28" s="294">
        <f t="shared" si="6"/>
        <v>3813800</v>
      </c>
      <c r="BV28" s="677">
        <f t="shared" si="11"/>
        <v>3.8297038220808953E-2</v>
      </c>
      <c r="BW28" s="238"/>
      <c r="BX28" s="294">
        <f t="shared" si="7"/>
        <v>3813800</v>
      </c>
      <c r="BY28" s="760">
        <v>5350862.6399999997</v>
      </c>
      <c r="BZ28" s="760">
        <v>461.11559999999997</v>
      </c>
      <c r="CA28" s="760">
        <v>410185.71734999999</v>
      </c>
      <c r="CB28" s="760">
        <v>816.20801530437598</v>
      </c>
      <c r="CC28" s="760">
        <v>2399.5864464975002</v>
      </c>
      <c r="CD28" s="760">
        <v>53508626.399999999</v>
      </c>
      <c r="CE28" s="760">
        <v>4101857.1735</v>
      </c>
      <c r="CF28" s="760">
        <v>8105.5893960308103</v>
      </c>
      <c r="CG28" s="760">
        <v>23995.864464974999</v>
      </c>
      <c r="CH28" s="336"/>
    </row>
    <row r="29" spans="2:86" s="12" customFormat="1">
      <c r="B29" s="335" t="s">
        <v>2046</v>
      </c>
      <c r="C29" s="240"/>
      <c r="D29" s="237" t="s">
        <v>2048</v>
      </c>
      <c r="E29" s="460" t="s">
        <v>20</v>
      </c>
      <c r="F29" s="235" t="s">
        <v>16</v>
      </c>
      <c r="G29" s="235" t="s">
        <v>30</v>
      </c>
      <c r="H29" s="236" t="s">
        <v>18</v>
      </c>
      <c r="I29" s="237"/>
      <c r="J29" s="627">
        <v>0</v>
      </c>
      <c r="K29" s="237"/>
      <c r="L29" s="238">
        <v>0</v>
      </c>
      <c r="M29" s="238">
        <v>698016.92</v>
      </c>
      <c r="N29" s="238">
        <v>696061.0368</v>
      </c>
      <c r="O29" s="626">
        <v>410207.35710000002</v>
      </c>
      <c r="P29" s="238">
        <v>1476.0630000000001</v>
      </c>
      <c r="Q29" s="238">
        <v>266370.07309999998</v>
      </c>
      <c r="R29" s="238">
        <v>0</v>
      </c>
      <c r="S29" s="292">
        <f t="shared" si="0"/>
        <v>678053.49320000003</v>
      </c>
      <c r="T29" s="677">
        <f t="shared" si="8"/>
        <v>-2.5870638705458963E-2</v>
      </c>
      <c r="U29" s="238"/>
      <c r="V29" s="294">
        <f t="shared" si="1"/>
        <v>678053.49320000003</v>
      </c>
      <c r="W29" s="760">
        <v>0</v>
      </c>
      <c r="X29" s="760">
        <v>0</v>
      </c>
      <c r="Y29" s="760">
        <v>0</v>
      </c>
      <c r="Z29" s="760">
        <v>0</v>
      </c>
      <c r="AA29" s="760">
        <v>0</v>
      </c>
      <c r="AB29" s="760">
        <v>0</v>
      </c>
      <c r="AC29" s="760">
        <v>0</v>
      </c>
      <c r="AD29" s="760">
        <v>0</v>
      </c>
      <c r="AE29" s="760">
        <v>0</v>
      </c>
      <c r="AF29" s="336"/>
      <c r="AG29" s="379">
        <v>427266.55009999999</v>
      </c>
      <c r="AH29" s="238">
        <v>1572.5668000000001</v>
      </c>
      <c r="AI29" s="238">
        <v>267431.50219999999</v>
      </c>
      <c r="AJ29" s="238">
        <v>0</v>
      </c>
      <c r="AK29" s="294">
        <f t="shared" si="2"/>
        <v>696270.61910000001</v>
      </c>
      <c r="AL29" s="677">
        <f t="shared" si="9"/>
        <v>2.6866797505940471E-2</v>
      </c>
      <c r="AM29" s="238"/>
      <c r="AN29" s="294">
        <f t="shared" si="3"/>
        <v>696270.61910000001</v>
      </c>
      <c r="AO29" s="760">
        <v>0</v>
      </c>
      <c r="AP29" s="760">
        <v>0</v>
      </c>
      <c r="AQ29" s="760">
        <v>0</v>
      </c>
      <c r="AR29" s="760">
        <v>0</v>
      </c>
      <c r="AS29" s="760">
        <v>0</v>
      </c>
      <c r="AT29" s="760">
        <v>0</v>
      </c>
      <c r="AU29" s="760">
        <v>0</v>
      </c>
      <c r="AV29" s="760">
        <v>0</v>
      </c>
      <c r="AW29" s="760">
        <v>0</v>
      </c>
      <c r="AX29" s="336"/>
      <c r="AY29" s="379">
        <v>427416.32400000002</v>
      </c>
      <c r="AZ29" s="238">
        <v>1676.0413000000001</v>
      </c>
      <c r="BA29" s="238">
        <v>245697.40119999999</v>
      </c>
      <c r="BB29" s="238">
        <v>0</v>
      </c>
      <c r="BC29" s="294">
        <f t="shared" si="4"/>
        <v>674789.76650000003</v>
      </c>
      <c r="BD29" s="677">
        <f t="shared" si="10"/>
        <v>-3.0851298346849895E-2</v>
      </c>
      <c r="BE29" s="238"/>
      <c r="BF29" s="294">
        <f t="shared" si="5"/>
        <v>674789.76650000003</v>
      </c>
      <c r="BG29" s="760">
        <v>0</v>
      </c>
      <c r="BH29" s="760">
        <v>0</v>
      </c>
      <c r="BI29" s="760">
        <v>0</v>
      </c>
      <c r="BJ29" s="760">
        <v>0</v>
      </c>
      <c r="BK29" s="760">
        <v>0</v>
      </c>
      <c r="BL29" s="760">
        <v>0</v>
      </c>
      <c r="BM29" s="760">
        <v>0</v>
      </c>
      <c r="BN29" s="760">
        <v>0</v>
      </c>
      <c r="BO29" s="760">
        <v>0</v>
      </c>
      <c r="BP29" s="336"/>
      <c r="BQ29" s="379">
        <v>433162.71460000001</v>
      </c>
      <c r="BR29" s="238">
        <v>1753.8297</v>
      </c>
      <c r="BS29" s="238">
        <v>243974.02359999999</v>
      </c>
      <c r="BT29" s="238">
        <v>0</v>
      </c>
      <c r="BU29" s="294">
        <f t="shared" si="6"/>
        <v>678890.56790000002</v>
      </c>
      <c r="BV29" s="677">
        <f t="shared" si="11"/>
        <v>6.0771541057447207E-3</v>
      </c>
      <c r="BW29" s="238"/>
      <c r="BX29" s="294">
        <f t="shared" si="7"/>
        <v>678890.56790000002</v>
      </c>
      <c r="BY29" s="760">
        <v>0</v>
      </c>
      <c r="BZ29" s="760">
        <v>0</v>
      </c>
      <c r="CA29" s="760">
        <v>0</v>
      </c>
      <c r="CB29" s="760">
        <v>0</v>
      </c>
      <c r="CC29" s="760">
        <v>0</v>
      </c>
      <c r="CD29" s="760">
        <v>0</v>
      </c>
      <c r="CE29" s="760">
        <v>0</v>
      </c>
      <c r="CF29" s="760">
        <v>0</v>
      </c>
      <c r="CG29" s="760">
        <v>0</v>
      </c>
      <c r="CH29" s="336"/>
    </row>
    <row r="30" spans="2:86" s="12" customFormat="1">
      <c r="B30" s="335" t="s">
        <v>2049</v>
      </c>
      <c r="C30" s="240"/>
      <c r="D30" s="237" t="s">
        <v>2050</v>
      </c>
      <c r="E30" s="460" t="s">
        <v>15</v>
      </c>
      <c r="F30" s="235" t="s">
        <v>21</v>
      </c>
      <c r="G30" s="235" t="s">
        <v>17</v>
      </c>
      <c r="H30" s="236" t="s">
        <v>18</v>
      </c>
      <c r="I30" s="237"/>
      <c r="J30" s="627">
        <v>0</v>
      </c>
      <c r="K30" s="237"/>
      <c r="L30" s="238">
        <v>0</v>
      </c>
      <c r="M30" s="238">
        <v>0</v>
      </c>
      <c r="N30" s="238">
        <v>2750000</v>
      </c>
      <c r="O30" s="626">
        <v>550000</v>
      </c>
      <c r="P30" s="238">
        <v>330000</v>
      </c>
      <c r="Q30" s="238">
        <v>1870000</v>
      </c>
      <c r="R30" s="238">
        <v>0</v>
      </c>
      <c r="S30" s="292">
        <f t="shared" si="0"/>
        <v>2750000</v>
      </c>
      <c r="T30" s="677">
        <f t="shared" si="8"/>
        <v>0</v>
      </c>
      <c r="U30" s="238"/>
      <c r="V30" s="294">
        <f t="shared" si="1"/>
        <v>2750000</v>
      </c>
      <c r="W30" s="760">
        <v>42998021.25</v>
      </c>
      <c r="X30" s="760">
        <v>7242.8</v>
      </c>
      <c r="Y30" s="760">
        <v>1067526.3999999999</v>
      </c>
      <c r="Z30" s="760">
        <v>8216.3327807847709</v>
      </c>
      <c r="AA30" s="760">
        <v>6245.0294400000002</v>
      </c>
      <c r="AB30" s="760">
        <v>42998021.25</v>
      </c>
      <c r="AC30" s="760">
        <v>1067526.3999999999</v>
      </c>
      <c r="AD30" s="760">
        <v>8216.3327807847709</v>
      </c>
      <c r="AE30" s="760">
        <v>6245.0294400000002</v>
      </c>
      <c r="AF30" s="336"/>
      <c r="AG30" s="379">
        <v>600000</v>
      </c>
      <c r="AH30" s="238">
        <v>430000</v>
      </c>
      <c r="AI30" s="238">
        <v>1970000</v>
      </c>
      <c r="AJ30" s="238">
        <v>0</v>
      </c>
      <c r="AK30" s="294">
        <f t="shared" si="2"/>
        <v>3000000</v>
      </c>
      <c r="AL30" s="677">
        <f t="shared" si="9"/>
        <v>9.0909090909090912E-2</v>
      </c>
      <c r="AM30" s="238"/>
      <c r="AN30" s="294">
        <f t="shared" si="3"/>
        <v>3000000</v>
      </c>
      <c r="AO30" s="760">
        <v>43568021.25</v>
      </c>
      <c r="AP30" s="760">
        <v>7242.8</v>
      </c>
      <c r="AQ30" s="760">
        <v>1105526.3999999999</v>
      </c>
      <c r="AR30" s="760">
        <v>9342.4123061969003</v>
      </c>
      <c r="AS30" s="760">
        <v>6467.3294399999995</v>
      </c>
      <c r="AT30" s="760">
        <v>43568021.25</v>
      </c>
      <c r="AU30" s="760">
        <v>1105526.3999999999</v>
      </c>
      <c r="AV30" s="760">
        <v>9342.4123061969003</v>
      </c>
      <c r="AW30" s="760">
        <v>6467.3294399999995</v>
      </c>
      <c r="AX30" s="336"/>
      <c r="AY30" s="379">
        <v>577500</v>
      </c>
      <c r="AZ30" s="238">
        <v>346500</v>
      </c>
      <c r="BA30" s="238">
        <v>1963500</v>
      </c>
      <c r="BB30" s="238">
        <v>0</v>
      </c>
      <c r="BC30" s="294">
        <f t="shared" si="4"/>
        <v>2887500</v>
      </c>
      <c r="BD30" s="677">
        <f t="shared" si="10"/>
        <v>-3.7499999999999999E-2</v>
      </c>
      <c r="BE30" s="238"/>
      <c r="BF30" s="294">
        <f t="shared" si="5"/>
        <v>2887500</v>
      </c>
      <c r="BG30" s="760">
        <v>42998021.25</v>
      </c>
      <c r="BH30" s="760">
        <v>7242.8</v>
      </c>
      <c r="BI30" s="760">
        <v>1067526.3999999999</v>
      </c>
      <c r="BJ30" s="760">
        <v>9512.8687926928196</v>
      </c>
      <c r="BK30" s="760">
        <v>6245.0294400000002</v>
      </c>
      <c r="BL30" s="760">
        <v>42998021.25</v>
      </c>
      <c r="BM30" s="760">
        <v>1067526.3999999999</v>
      </c>
      <c r="BN30" s="760">
        <v>9512.8687926928196</v>
      </c>
      <c r="BO30" s="760">
        <v>6245.0294400000002</v>
      </c>
      <c r="BP30" s="336"/>
      <c r="BQ30" s="379">
        <v>577500</v>
      </c>
      <c r="BR30" s="238">
        <v>346500</v>
      </c>
      <c r="BS30" s="238">
        <v>1963500</v>
      </c>
      <c r="BT30" s="238">
        <v>0</v>
      </c>
      <c r="BU30" s="294">
        <f t="shared" si="6"/>
        <v>2887500</v>
      </c>
      <c r="BV30" s="677">
        <f t="shared" si="11"/>
        <v>0</v>
      </c>
      <c r="BW30" s="238"/>
      <c r="BX30" s="294">
        <f t="shared" si="7"/>
        <v>2887500</v>
      </c>
      <c r="BY30" s="760">
        <v>42998021.25</v>
      </c>
      <c r="BZ30" s="760">
        <v>7242.8</v>
      </c>
      <c r="CA30" s="760">
        <v>1067526.3999999999</v>
      </c>
      <c r="CB30" s="760">
        <v>10133.34053836977</v>
      </c>
      <c r="CC30" s="760">
        <v>6245.0294400000002</v>
      </c>
      <c r="CD30" s="760">
        <v>42998021.25</v>
      </c>
      <c r="CE30" s="760">
        <v>1067526.3999999999</v>
      </c>
      <c r="CF30" s="760">
        <v>10133.34053836977</v>
      </c>
      <c r="CG30" s="760">
        <v>6245.0294400000002</v>
      </c>
      <c r="CH30" s="336"/>
    </row>
    <row r="31" spans="2:86" s="12" customFormat="1">
      <c r="B31" s="335" t="s">
        <v>2049</v>
      </c>
      <c r="C31" s="240"/>
      <c r="D31" s="237" t="s">
        <v>2051</v>
      </c>
      <c r="E31" s="460" t="s">
        <v>15</v>
      </c>
      <c r="F31" s="235" t="s">
        <v>16</v>
      </c>
      <c r="G31" s="235" t="s">
        <v>17</v>
      </c>
      <c r="H31" s="236" t="s">
        <v>18</v>
      </c>
      <c r="I31" s="237"/>
      <c r="J31" s="627">
        <v>0</v>
      </c>
      <c r="K31" s="237"/>
      <c r="L31" s="238">
        <v>0</v>
      </c>
      <c r="M31" s="238">
        <v>0</v>
      </c>
      <c r="N31" s="238">
        <v>248214.7732</v>
      </c>
      <c r="O31" s="626">
        <v>220799.07070000001</v>
      </c>
      <c r="P31" s="238">
        <v>0</v>
      </c>
      <c r="Q31" s="238">
        <v>35068.967900000003</v>
      </c>
      <c r="R31" s="238">
        <v>0</v>
      </c>
      <c r="S31" s="292">
        <f t="shared" si="0"/>
        <v>255868.03860000003</v>
      </c>
      <c r="T31" s="677">
        <f t="shared" si="8"/>
        <v>3.0833238897643635E-2</v>
      </c>
      <c r="U31" s="238"/>
      <c r="V31" s="294">
        <f t="shared" si="1"/>
        <v>255868.03860000003</v>
      </c>
      <c r="W31" s="760">
        <v>0</v>
      </c>
      <c r="X31" s="760">
        <v>0</v>
      </c>
      <c r="Y31" s="760">
        <v>0</v>
      </c>
      <c r="Z31" s="760">
        <v>0</v>
      </c>
      <c r="AA31" s="760">
        <v>0</v>
      </c>
      <c r="AB31" s="760">
        <v>0</v>
      </c>
      <c r="AC31" s="760">
        <v>0</v>
      </c>
      <c r="AD31" s="760">
        <v>0</v>
      </c>
      <c r="AE31" s="760">
        <v>0</v>
      </c>
      <c r="AF31" s="336"/>
      <c r="AG31" s="379">
        <v>230451.60509999999</v>
      </c>
      <c r="AH31" s="238">
        <v>0</v>
      </c>
      <c r="AI31" s="238">
        <v>35761.752</v>
      </c>
      <c r="AJ31" s="238">
        <v>0</v>
      </c>
      <c r="AK31" s="294">
        <f t="shared" si="2"/>
        <v>266213.35709999996</v>
      </c>
      <c r="AL31" s="677">
        <f t="shared" si="9"/>
        <v>4.0432242169069155E-2</v>
      </c>
      <c r="AM31" s="238"/>
      <c r="AN31" s="294">
        <f t="shared" si="3"/>
        <v>266213.35709999996</v>
      </c>
      <c r="AO31" s="760">
        <v>0</v>
      </c>
      <c r="AP31" s="760">
        <v>0</v>
      </c>
      <c r="AQ31" s="760">
        <v>0</v>
      </c>
      <c r="AR31" s="760">
        <v>0</v>
      </c>
      <c r="AS31" s="760">
        <v>0</v>
      </c>
      <c r="AT31" s="760">
        <v>0</v>
      </c>
      <c r="AU31" s="760">
        <v>0</v>
      </c>
      <c r="AV31" s="760">
        <v>0</v>
      </c>
      <c r="AW31" s="760">
        <v>0</v>
      </c>
      <c r="AX31" s="336"/>
      <c r="AY31" s="379">
        <v>238139.31390000001</v>
      </c>
      <c r="AZ31" s="238">
        <v>0</v>
      </c>
      <c r="BA31" s="238">
        <v>36713.034299999999</v>
      </c>
      <c r="BB31" s="238">
        <v>0</v>
      </c>
      <c r="BC31" s="294">
        <f t="shared" si="4"/>
        <v>274852.34820000001</v>
      </c>
      <c r="BD31" s="677">
        <f t="shared" si="10"/>
        <v>3.2451381080607862E-2</v>
      </c>
      <c r="BE31" s="238"/>
      <c r="BF31" s="294">
        <f t="shared" si="5"/>
        <v>274852.34820000001</v>
      </c>
      <c r="BG31" s="760">
        <v>0</v>
      </c>
      <c r="BH31" s="760">
        <v>0</v>
      </c>
      <c r="BI31" s="760">
        <v>0</v>
      </c>
      <c r="BJ31" s="760">
        <v>0</v>
      </c>
      <c r="BK31" s="760">
        <v>0</v>
      </c>
      <c r="BL31" s="760">
        <v>0</v>
      </c>
      <c r="BM31" s="760">
        <v>0</v>
      </c>
      <c r="BN31" s="760">
        <v>0</v>
      </c>
      <c r="BO31" s="760">
        <v>0</v>
      </c>
      <c r="BP31" s="336"/>
      <c r="BQ31" s="379">
        <v>245824.5937</v>
      </c>
      <c r="BR31" s="238">
        <v>0</v>
      </c>
      <c r="BS31" s="238">
        <v>36283.4012</v>
      </c>
      <c r="BT31" s="238">
        <v>0</v>
      </c>
      <c r="BU31" s="294">
        <f t="shared" si="6"/>
        <v>282107.99489999999</v>
      </c>
      <c r="BV31" s="677">
        <f t="shared" si="11"/>
        <v>2.6398343501581854E-2</v>
      </c>
      <c r="BW31" s="238"/>
      <c r="BX31" s="294">
        <f t="shared" si="7"/>
        <v>282107.99489999999</v>
      </c>
      <c r="BY31" s="760">
        <v>0</v>
      </c>
      <c r="BZ31" s="760">
        <v>0</v>
      </c>
      <c r="CA31" s="760">
        <v>0</v>
      </c>
      <c r="CB31" s="760">
        <v>0</v>
      </c>
      <c r="CC31" s="760">
        <v>0</v>
      </c>
      <c r="CD31" s="760">
        <v>0</v>
      </c>
      <c r="CE31" s="760">
        <v>0</v>
      </c>
      <c r="CF31" s="760">
        <v>0</v>
      </c>
      <c r="CG31" s="760">
        <v>0</v>
      </c>
      <c r="CH31" s="336"/>
    </row>
    <row r="32" spans="2:86" s="12" customFormat="1">
      <c r="B32" s="335" t="s">
        <v>2052</v>
      </c>
      <c r="C32" s="233"/>
      <c r="D32" s="243" t="s">
        <v>2053</v>
      </c>
      <c r="E32" s="460" t="s">
        <v>15</v>
      </c>
      <c r="F32" s="235" t="s">
        <v>24</v>
      </c>
      <c r="G32" s="235" t="s">
        <v>28</v>
      </c>
      <c r="H32" s="236" t="s">
        <v>28</v>
      </c>
      <c r="I32" s="243"/>
      <c r="J32" s="627">
        <v>498467</v>
      </c>
      <c r="K32" s="243"/>
      <c r="L32" s="238">
        <v>373806.93999999994</v>
      </c>
      <c r="M32" s="238">
        <v>743950.74820000003</v>
      </c>
      <c r="N32" s="238">
        <v>743950.74820000003</v>
      </c>
      <c r="O32" s="627">
        <v>0</v>
      </c>
      <c r="P32" s="239">
        <v>0</v>
      </c>
      <c r="Q32" s="239">
        <v>710400.24919999996</v>
      </c>
      <c r="R32" s="239">
        <v>0</v>
      </c>
      <c r="S32" s="293">
        <f t="shared" si="0"/>
        <v>710400.24919999996</v>
      </c>
      <c r="T32" s="677">
        <f t="shared" si="8"/>
        <v>-4.5097742130343982E-2</v>
      </c>
      <c r="U32" s="239"/>
      <c r="V32" s="294">
        <f t="shared" si="1"/>
        <v>710400.24919999996</v>
      </c>
      <c r="W32" s="760">
        <v>86111907.870593041</v>
      </c>
      <c r="X32" s="760">
        <v>22032.841734181366</v>
      </c>
      <c r="Y32" s="760">
        <v>236041.89773609472</v>
      </c>
      <c r="Z32" s="760">
        <v>10884.021282668804</v>
      </c>
      <c r="AA32" s="760">
        <v>1380.8451017561556</v>
      </c>
      <c r="AB32" s="760">
        <v>1033439974.453501</v>
      </c>
      <c r="AC32" s="760">
        <v>3996262.7800179012</v>
      </c>
      <c r="AD32" s="760">
        <v>151053.05071809303</v>
      </c>
      <c r="AE32" s="760">
        <v>23378.13726310476</v>
      </c>
      <c r="AF32" s="337"/>
      <c r="AG32" s="380">
        <v>0</v>
      </c>
      <c r="AH32" s="239">
        <v>0</v>
      </c>
      <c r="AI32" s="239">
        <v>710400.24919999996</v>
      </c>
      <c r="AJ32" s="239">
        <v>0</v>
      </c>
      <c r="AK32" s="294">
        <f t="shared" si="2"/>
        <v>710400.24919999996</v>
      </c>
      <c r="AL32" s="677">
        <f t="shared" si="9"/>
        <v>0</v>
      </c>
      <c r="AM32" s="239"/>
      <c r="AN32" s="294">
        <f t="shared" si="3"/>
        <v>710400.24919999996</v>
      </c>
      <c r="AO32" s="760">
        <v>84070038.934093148</v>
      </c>
      <c r="AP32" s="760">
        <v>21411.761991621643</v>
      </c>
      <c r="AQ32" s="760">
        <v>229766.53418386838</v>
      </c>
      <c r="AR32" s="760">
        <v>9848.5790829152684</v>
      </c>
      <c r="AS32" s="760">
        <v>1344.1342249756308</v>
      </c>
      <c r="AT32" s="760">
        <v>1012898412.7764459</v>
      </c>
      <c r="AU32" s="760">
        <v>3901737.1323472182</v>
      </c>
      <c r="AV32" s="760">
        <v>150063.4660379425</v>
      </c>
      <c r="AW32" s="760">
        <v>22825.162224231233</v>
      </c>
      <c r="AX32" s="337"/>
      <c r="AY32" s="380">
        <v>0</v>
      </c>
      <c r="AZ32" s="239">
        <v>0</v>
      </c>
      <c r="BA32" s="239">
        <v>710400.24919999996</v>
      </c>
      <c r="BB32" s="239">
        <v>0</v>
      </c>
      <c r="BC32" s="294">
        <f t="shared" si="4"/>
        <v>710400.24919999996</v>
      </c>
      <c r="BD32" s="677">
        <f t="shared" si="10"/>
        <v>0</v>
      </c>
      <c r="BE32" s="239"/>
      <c r="BF32" s="294">
        <f t="shared" si="5"/>
        <v>710400.24919999996</v>
      </c>
      <c r="BG32" s="760">
        <v>78567434.26317367</v>
      </c>
      <c r="BH32" s="760">
        <v>20213.515943515282</v>
      </c>
      <c r="BI32" s="760">
        <v>224170.88804649367</v>
      </c>
      <c r="BJ32" s="760">
        <v>10348.443347279275</v>
      </c>
      <c r="BK32" s="760">
        <v>1311.3996950719909</v>
      </c>
      <c r="BL32" s="760">
        <v>976883690.79789269</v>
      </c>
      <c r="BM32" s="760">
        <v>3824316.3827565117</v>
      </c>
      <c r="BN32" s="760">
        <v>148967.46827804594</v>
      </c>
      <c r="BO32" s="760">
        <v>22372.250839125572</v>
      </c>
      <c r="BP32" s="337"/>
      <c r="BQ32" s="380">
        <v>0</v>
      </c>
      <c r="BR32" s="239">
        <v>0</v>
      </c>
      <c r="BS32" s="239">
        <v>710400.24919999996</v>
      </c>
      <c r="BT32" s="239">
        <v>0</v>
      </c>
      <c r="BU32" s="294">
        <f t="shared" si="6"/>
        <v>710400.24919999996</v>
      </c>
      <c r="BV32" s="677">
        <f t="shared" si="11"/>
        <v>0</v>
      </c>
      <c r="BW32" s="239"/>
      <c r="BX32" s="294">
        <f t="shared" si="7"/>
        <v>710400.24919999996</v>
      </c>
      <c r="BY32" s="760">
        <v>68898132.656570211</v>
      </c>
      <c r="BZ32" s="760">
        <v>18557.40504723469</v>
      </c>
      <c r="CA32" s="760">
        <v>218523.78010129277</v>
      </c>
      <c r="CB32" s="760">
        <v>9569.6913362506257</v>
      </c>
      <c r="CC32" s="760">
        <v>1278.3641135925607</v>
      </c>
      <c r="CD32" s="760">
        <v>904289691.22985125</v>
      </c>
      <c r="CE32" s="760">
        <v>3740954.5694152275</v>
      </c>
      <c r="CF32" s="760">
        <v>141699.92595980506</v>
      </c>
      <c r="CG32" s="760">
        <v>21884.584231079109</v>
      </c>
      <c r="CH32" s="337"/>
    </row>
    <row r="33" spans="2:86" s="12" customFormat="1" ht="26.4">
      <c r="B33" s="335" t="s">
        <v>2054</v>
      </c>
      <c r="C33" s="240"/>
      <c r="D33" s="237" t="s">
        <v>2055</v>
      </c>
      <c r="E33" s="460" t="s">
        <v>15</v>
      </c>
      <c r="F33" s="235" t="s">
        <v>16</v>
      </c>
      <c r="G33" s="235" t="s">
        <v>28</v>
      </c>
      <c r="H33" s="236" t="s">
        <v>28</v>
      </c>
      <c r="I33" s="237"/>
      <c r="J33" s="627">
        <v>48984.777800000003</v>
      </c>
      <c r="K33" s="237"/>
      <c r="L33" s="238">
        <v>24953.397862861075</v>
      </c>
      <c r="M33" s="238">
        <v>39614.28</v>
      </c>
      <c r="N33" s="238">
        <v>61798.496800000001</v>
      </c>
      <c r="O33" s="626">
        <v>23592.661700000001</v>
      </c>
      <c r="P33" s="238">
        <v>0</v>
      </c>
      <c r="Q33" s="238">
        <v>52506.508999999998</v>
      </c>
      <c r="R33" s="238">
        <v>0</v>
      </c>
      <c r="S33" s="292">
        <f t="shared" si="0"/>
        <v>76099.170700000002</v>
      </c>
      <c r="T33" s="677">
        <f t="shared" si="8"/>
        <v>0.23140811897547647</v>
      </c>
      <c r="U33" s="238"/>
      <c r="V33" s="294">
        <f t="shared" si="1"/>
        <v>76099.170700000002</v>
      </c>
      <c r="W33" s="760">
        <v>0</v>
      </c>
      <c r="X33" s="760">
        <v>0</v>
      </c>
      <c r="Y33" s="760">
        <v>0</v>
      </c>
      <c r="Z33" s="760">
        <v>0</v>
      </c>
      <c r="AA33" s="760">
        <v>0</v>
      </c>
      <c r="AB33" s="760">
        <v>0</v>
      </c>
      <c r="AC33" s="760">
        <v>0</v>
      </c>
      <c r="AD33" s="760">
        <v>0</v>
      </c>
      <c r="AE33" s="760">
        <v>0</v>
      </c>
      <c r="AF33" s="336"/>
      <c r="AG33" s="379">
        <v>25029.2592</v>
      </c>
      <c r="AH33" s="238">
        <v>0</v>
      </c>
      <c r="AI33" s="238">
        <v>54356.15</v>
      </c>
      <c r="AJ33" s="238">
        <v>0</v>
      </c>
      <c r="AK33" s="294">
        <f t="shared" si="2"/>
        <v>79385.409199999995</v>
      </c>
      <c r="AL33" s="677">
        <f t="shared" si="9"/>
        <v>4.3183630909134102E-2</v>
      </c>
      <c r="AM33" s="238"/>
      <c r="AN33" s="294">
        <f t="shared" si="3"/>
        <v>79385.409199999995</v>
      </c>
      <c r="AO33" s="760">
        <v>0</v>
      </c>
      <c r="AP33" s="760">
        <v>0</v>
      </c>
      <c r="AQ33" s="760">
        <v>0</v>
      </c>
      <c r="AR33" s="760">
        <v>0</v>
      </c>
      <c r="AS33" s="760">
        <v>0</v>
      </c>
      <c r="AT33" s="760">
        <v>0</v>
      </c>
      <c r="AU33" s="760">
        <v>0</v>
      </c>
      <c r="AV33" s="760">
        <v>0</v>
      </c>
      <c r="AW33" s="760">
        <v>0</v>
      </c>
      <c r="AX33" s="336"/>
      <c r="AY33" s="379">
        <v>25682.967199999999</v>
      </c>
      <c r="AZ33" s="238">
        <v>0</v>
      </c>
      <c r="BA33" s="238">
        <v>56338.292399999998</v>
      </c>
      <c r="BB33" s="238">
        <v>0</v>
      </c>
      <c r="BC33" s="294">
        <f t="shared" si="4"/>
        <v>82021.25959999999</v>
      </c>
      <c r="BD33" s="677">
        <f t="shared" si="10"/>
        <v>3.3203209841236113E-2</v>
      </c>
      <c r="BE33" s="238"/>
      <c r="BF33" s="294">
        <f t="shared" si="5"/>
        <v>82021.25959999999</v>
      </c>
      <c r="BG33" s="760">
        <v>0</v>
      </c>
      <c r="BH33" s="760">
        <v>0</v>
      </c>
      <c r="BI33" s="760">
        <v>0</v>
      </c>
      <c r="BJ33" s="760">
        <v>0</v>
      </c>
      <c r="BK33" s="760">
        <v>0</v>
      </c>
      <c r="BL33" s="760">
        <v>0</v>
      </c>
      <c r="BM33" s="760">
        <v>0</v>
      </c>
      <c r="BN33" s="760">
        <v>0</v>
      </c>
      <c r="BO33" s="760">
        <v>0</v>
      </c>
      <c r="BP33" s="336"/>
      <c r="BQ33" s="379">
        <v>26463.229200000002</v>
      </c>
      <c r="BR33" s="238">
        <v>0</v>
      </c>
      <c r="BS33" s="238">
        <v>58417.128700000001</v>
      </c>
      <c r="BT33" s="238">
        <v>0</v>
      </c>
      <c r="BU33" s="294">
        <f t="shared" si="6"/>
        <v>84880.357900000003</v>
      </c>
      <c r="BV33" s="677">
        <f t="shared" si="11"/>
        <v>3.4858015031020234E-2</v>
      </c>
      <c r="BW33" s="238"/>
      <c r="BX33" s="294">
        <f t="shared" si="7"/>
        <v>84880.357900000003</v>
      </c>
      <c r="BY33" s="760">
        <v>0</v>
      </c>
      <c r="BZ33" s="760">
        <v>0</v>
      </c>
      <c r="CA33" s="760">
        <v>0</v>
      </c>
      <c r="CB33" s="760">
        <v>0</v>
      </c>
      <c r="CC33" s="760">
        <v>0</v>
      </c>
      <c r="CD33" s="760">
        <v>0</v>
      </c>
      <c r="CE33" s="760">
        <v>0</v>
      </c>
      <c r="CF33" s="760">
        <v>0</v>
      </c>
      <c r="CG33" s="760">
        <v>0</v>
      </c>
      <c r="CH33" s="336"/>
    </row>
    <row r="34" spans="2:86" s="12" customFormat="1" ht="26.4">
      <c r="B34" s="335" t="s">
        <v>2056</v>
      </c>
      <c r="C34" s="240"/>
      <c r="D34" s="237" t="s">
        <v>2057</v>
      </c>
      <c r="E34" s="460" t="s">
        <v>15</v>
      </c>
      <c r="F34" s="235" t="s">
        <v>24</v>
      </c>
      <c r="G34" s="235" t="s">
        <v>28</v>
      </c>
      <c r="H34" s="236" t="s">
        <v>28</v>
      </c>
      <c r="I34" s="237"/>
      <c r="J34" s="627">
        <v>552762</v>
      </c>
      <c r="K34" s="237"/>
      <c r="L34" s="238">
        <v>414575.88999999996</v>
      </c>
      <c r="M34" s="238">
        <v>255107.6728</v>
      </c>
      <c r="N34" s="238">
        <v>255107.6728</v>
      </c>
      <c r="O34" s="626">
        <v>0</v>
      </c>
      <c r="P34" s="238">
        <v>0</v>
      </c>
      <c r="Q34" s="238">
        <v>593083.20120000001</v>
      </c>
      <c r="R34" s="238">
        <v>0</v>
      </c>
      <c r="S34" s="292">
        <f t="shared" ref="S34:S65" si="12">SUM(O34:R34)</f>
        <v>593083.20120000001</v>
      </c>
      <c r="T34" s="677">
        <f t="shared" si="8"/>
        <v>1.324834822451487</v>
      </c>
      <c r="U34" s="238"/>
      <c r="V34" s="294">
        <f t="shared" ref="V34:V65" si="13">S34+U34</f>
        <v>593083.20120000001</v>
      </c>
      <c r="W34" s="760">
        <v>129372388.61087301</v>
      </c>
      <c r="X34" s="760">
        <v>17992.562335390438</v>
      </c>
      <c r="Y34" s="760">
        <v>1223723.3733933247</v>
      </c>
      <c r="Z34" s="760">
        <v>18011.659378125452</v>
      </c>
      <c r="AA34" s="760">
        <v>7158.7817343509541</v>
      </c>
      <c r="AB34" s="760">
        <v>1850295878.5481594</v>
      </c>
      <c r="AC34" s="760">
        <v>12929819.854257606</v>
      </c>
      <c r="AD34" s="760">
        <v>297863.78746838629</v>
      </c>
      <c r="AE34" s="760">
        <v>75639.446147407056</v>
      </c>
      <c r="AF34" s="336"/>
      <c r="AG34" s="379">
        <v>0</v>
      </c>
      <c r="AH34" s="238">
        <v>0</v>
      </c>
      <c r="AI34" s="238">
        <v>390663.20120000001</v>
      </c>
      <c r="AJ34" s="238">
        <v>0</v>
      </c>
      <c r="AK34" s="294">
        <f t="shared" ref="AK34:AK65" si="14">SUM(AG34:AJ34)</f>
        <v>390663.20120000001</v>
      </c>
      <c r="AL34" s="677">
        <f t="shared" si="9"/>
        <v>-0.34130118605692855</v>
      </c>
      <c r="AM34" s="238"/>
      <c r="AN34" s="294">
        <f t="shared" ref="AN34:AN65" si="15">AK34+AM34</f>
        <v>390663.20120000001</v>
      </c>
      <c r="AO34" s="760">
        <v>97402668.29695645</v>
      </c>
      <c r="AP34" s="760">
        <v>14725.844597047926</v>
      </c>
      <c r="AQ34" s="760">
        <v>1198155.9334265306</v>
      </c>
      <c r="AR34" s="760">
        <v>12860.150827475227</v>
      </c>
      <c r="AS34" s="760">
        <v>7009.2122105451917</v>
      </c>
      <c r="AT34" s="760">
        <v>1339766161.1705315</v>
      </c>
      <c r="AU34" s="760">
        <v>12643013.860247845</v>
      </c>
      <c r="AV34" s="760">
        <v>216972.01927754763</v>
      </c>
      <c r="AW34" s="760">
        <v>73961.63108244972</v>
      </c>
      <c r="AX34" s="336"/>
      <c r="AY34" s="379">
        <v>0</v>
      </c>
      <c r="AZ34" s="238">
        <v>0</v>
      </c>
      <c r="BA34" s="238">
        <v>327843.20120000001</v>
      </c>
      <c r="BB34" s="238">
        <v>0</v>
      </c>
      <c r="BC34" s="294">
        <f t="shared" si="4"/>
        <v>327843.20120000001</v>
      </c>
      <c r="BD34" s="677">
        <f t="shared" si="10"/>
        <v>-0.16080347421266153</v>
      </c>
      <c r="BE34" s="238"/>
      <c r="BF34" s="294">
        <f t="shared" si="5"/>
        <v>327843.20120000001</v>
      </c>
      <c r="BG34" s="760">
        <v>77911753.690363541</v>
      </c>
      <c r="BH34" s="760">
        <v>12105.427648292998</v>
      </c>
      <c r="BI34" s="760">
        <v>736895.56301195361</v>
      </c>
      <c r="BJ34" s="760">
        <v>11072.36646731886</v>
      </c>
      <c r="BK34" s="760">
        <v>4310.8390436199261</v>
      </c>
      <c r="BL34" s="760">
        <v>1086704295.5347826</v>
      </c>
      <c r="BM34" s="760">
        <v>7756630.7180475369</v>
      </c>
      <c r="BN34" s="760">
        <v>178544.53378544588</v>
      </c>
      <c r="BO34" s="760">
        <v>45376.289700578054</v>
      </c>
      <c r="BP34" s="336"/>
      <c r="BQ34" s="379">
        <v>0</v>
      </c>
      <c r="BR34" s="238">
        <v>0</v>
      </c>
      <c r="BS34" s="238">
        <v>558183.20120000001</v>
      </c>
      <c r="BT34" s="238">
        <v>0</v>
      </c>
      <c r="BU34" s="294">
        <f t="shared" si="6"/>
        <v>558183.20120000001</v>
      </c>
      <c r="BV34" s="677">
        <f t="shared" si="11"/>
        <v>0.70259196822410719</v>
      </c>
      <c r="BW34" s="238"/>
      <c r="BX34" s="294">
        <f t="shared" si="7"/>
        <v>558183.20120000001</v>
      </c>
      <c r="BY34" s="760">
        <v>61040410.4120882</v>
      </c>
      <c r="BZ34" s="760">
        <v>9062.6122498743571</v>
      </c>
      <c r="CA34" s="760">
        <v>309785.46158319036</v>
      </c>
      <c r="CB34" s="760">
        <v>9003.8315409836796</v>
      </c>
      <c r="CC34" s="760">
        <v>1812.244950261661</v>
      </c>
      <c r="CD34" s="760">
        <v>908216375.18375993</v>
      </c>
      <c r="CE34" s="760">
        <v>3221302.6277139601</v>
      </c>
      <c r="CF34" s="760">
        <v>153772.7381349389</v>
      </c>
      <c r="CG34" s="760">
        <v>18844.620372126647</v>
      </c>
      <c r="CH34" s="336"/>
    </row>
    <row r="35" spans="2:86" s="12" customFormat="1" ht="26.4">
      <c r="B35" s="335" t="s">
        <v>2058</v>
      </c>
      <c r="C35" s="233"/>
      <c r="D35" s="234" t="s">
        <v>2059</v>
      </c>
      <c r="E35" s="460" t="s">
        <v>15</v>
      </c>
      <c r="F35" s="235" t="s">
        <v>16</v>
      </c>
      <c r="G35" s="235" t="s">
        <v>28</v>
      </c>
      <c r="H35" s="236" t="s">
        <v>28</v>
      </c>
      <c r="I35" s="234"/>
      <c r="J35" s="627">
        <v>50406.660799999998</v>
      </c>
      <c r="K35" s="234"/>
      <c r="L35" s="238">
        <v>25495.97471879447</v>
      </c>
      <c r="M35" s="238">
        <v>39799.5</v>
      </c>
      <c r="N35" s="238">
        <v>61975.056799999998</v>
      </c>
      <c r="O35" s="627">
        <v>24016.8763</v>
      </c>
      <c r="P35" s="239">
        <v>0</v>
      </c>
      <c r="Q35" s="239">
        <v>54053.445399999997</v>
      </c>
      <c r="R35" s="239">
        <v>0</v>
      </c>
      <c r="S35" s="293">
        <f t="shared" si="12"/>
        <v>78070.3217</v>
      </c>
      <c r="T35" s="677">
        <f t="shared" si="8"/>
        <v>0.25970552882171788</v>
      </c>
      <c r="U35" s="239"/>
      <c r="V35" s="294">
        <f t="shared" si="13"/>
        <v>78070.3217</v>
      </c>
      <c r="W35" s="760">
        <v>0</v>
      </c>
      <c r="X35" s="760">
        <v>0</v>
      </c>
      <c r="Y35" s="760">
        <v>0</v>
      </c>
      <c r="Z35" s="760">
        <v>0</v>
      </c>
      <c r="AA35" s="760">
        <v>0</v>
      </c>
      <c r="AB35" s="760">
        <v>0</v>
      </c>
      <c r="AC35" s="760">
        <v>0</v>
      </c>
      <c r="AD35" s="760">
        <v>0</v>
      </c>
      <c r="AE35" s="760">
        <v>0</v>
      </c>
      <c r="AF35" s="337"/>
      <c r="AG35" s="380">
        <v>25069.671699999999</v>
      </c>
      <c r="AH35" s="239">
        <v>0</v>
      </c>
      <c r="AI35" s="239">
        <v>55957.580300000001</v>
      </c>
      <c r="AJ35" s="239">
        <v>0</v>
      </c>
      <c r="AK35" s="294">
        <f t="shared" si="14"/>
        <v>81027.252000000008</v>
      </c>
      <c r="AL35" s="677">
        <f t="shared" si="9"/>
        <v>3.7875216031036378E-2</v>
      </c>
      <c r="AM35" s="239"/>
      <c r="AN35" s="294">
        <f t="shared" si="15"/>
        <v>81027.252000000008</v>
      </c>
      <c r="AO35" s="760">
        <v>0</v>
      </c>
      <c r="AP35" s="760">
        <v>0</v>
      </c>
      <c r="AQ35" s="760">
        <v>0</v>
      </c>
      <c r="AR35" s="760">
        <v>0</v>
      </c>
      <c r="AS35" s="760">
        <v>0</v>
      </c>
      <c r="AT35" s="760">
        <v>0</v>
      </c>
      <c r="AU35" s="760">
        <v>0</v>
      </c>
      <c r="AV35" s="760">
        <v>0</v>
      </c>
      <c r="AW35" s="760">
        <v>0</v>
      </c>
      <c r="AX35" s="337"/>
      <c r="AY35" s="380">
        <v>25616.9931</v>
      </c>
      <c r="AZ35" s="239">
        <v>0</v>
      </c>
      <c r="BA35" s="239">
        <v>57998.12</v>
      </c>
      <c r="BB35" s="239">
        <v>0</v>
      </c>
      <c r="BC35" s="294">
        <f t="shared" si="4"/>
        <v>83615.113100000002</v>
      </c>
      <c r="BD35" s="677">
        <f t="shared" si="10"/>
        <v>3.1938157053629249E-2</v>
      </c>
      <c r="BE35" s="239"/>
      <c r="BF35" s="294">
        <f t="shared" si="5"/>
        <v>83615.113100000002</v>
      </c>
      <c r="BG35" s="760">
        <v>0</v>
      </c>
      <c r="BH35" s="760">
        <v>0</v>
      </c>
      <c r="BI35" s="760">
        <v>0</v>
      </c>
      <c r="BJ35" s="760">
        <v>0</v>
      </c>
      <c r="BK35" s="760">
        <v>0</v>
      </c>
      <c r="BL35" s="760">
        <v>0</v>
      </c>
      <c r="BM35" s="760">
        <v>0</v>
      </c>
      <c r="BN35" s="760">
        <v>0</v>
      </c>
      <c r="BO35" s="760">
        <v>0</v>
      </c>
      <c r="BP35" s="337"/>
      <c r="BQ35" s="380">
        <v>26874.650900000001</v>
      </c>
      <c r="BR35" s="239">
        <v>0</v>
      </c>
      <c r="BS35" s="239">
        <v>60138.202700000002</v>
      </c>
      <c r="BT35" s="239">
        <v>0</v>
      </c>
      <c r="BU35" s="294">
        <f t="shared" si="6"/>
        <v>87012.853600000002</v>
      </c>
      <c r="BV35" s="677">
        <f t="shared" si="11"/>
        <v>4.0635482917262239E-2</v>
      </c>
      <c r="BW35" s="239"/>
      <c r="BX35" s="294">
        <f t="shared" si="7"/>
        <v>87012.853600000002</v>
      </c>
      <c r="BY35" s="760">
        <v>0</v>
      </c>
      <c r="BZ35" s="760">
        <v>0</v>
      </c>
      <c r="CA35" s="760">
        <v>0</v>
      </c>
      <c r="CB35" s="760">
        <v>0</v>
      </c>
      <c r="CC35" s="760">
        <v>0</v>
      </c>
      <c r="CD35" s="760">
        <v>0</v>
      </c>
      <c r="CE35" s="760">
        <v>0</v>
      </c>
      <c r="CF35" s="760">
        <v>0</v>
      </c>
      <c r="CG35" s="760">
        <v>0</v>
      </c>
      <c r="CH35" s="337"/>
    </row>
    <row r="36" spans="2:86" s="12" customFormat="1" ht="14.1" customHeight="1">
      <c r="B36" s="335" t="s">
        <v>2060</v>
      </c>
      <c r="C36" s="233"/>
      <c r="D36" s="234" t="s">
        <v>2061</v>
      </c>
      <c r="E36" s="460" t="s">
        <v>15</v>
      </c>
      <c r="F36" s="235" t="s">
        <v>24</v>
      </c>
      <c r="G36" s="235" t="s">
        <v>28</v>
      </c>
      <c r="H36" s="236" t="s">
        <v>28</v>
      </c>
      <c r="I36" s="234"/>
      <c r="J36" s="627">
        <v>785210</v>
      </c>
      <c r="K36" s="234"/>
      <c r="L36" s="238">
        <v>588945.67000000004</v>
      </c>
      <c r="M36" s="238">
        <v>837379.57889999996</v>
      </c>
      <c r="N36" s="238">
        <v>837379.57889999996</v>
      </c>
      <c r="O36" s="627">
        <v>0</v>
      </c>
      <c r="P36" s="239">
        <v>0</v>
      </c>
      <c r="Q36" s="239">
        <v>1137681.926</v>
      </c>
      <c r="R36" s="239">
        <v>0</v>
      </c>
      <c r="S36" s="293">
        <f t="shared" si="12"/>
        <v>1137681.926</v>
      </c>
      <c r="T36" s="677">
        <f t="shared" si="8"/>
        <v>0.35862153158127369</v>
      </c>
      <c r="U36" s="239"/>
      <c r="V36" s="294">
        <f t="shared" si="13"/>
        <v>1137681.926</v>
      </c>
      <c r="W36" s="760">
        <v>204557003.27627414</v>
      </c>
      <c r="X36" s="760">
        <v>42287.17305017553</v>
      </c>
      <c r="Y36" s="760">
        <v>2403132.8374260832</v>
      </c>
      <c r="Z36" s="760">
        <v>27190.103944935632</v>
      </c>
      <c r="AA36" s="760">
        <v>14058.327098942558</v>
      </c>
      <c r="AB36" s="760">
        <v>3213915525.6872768</v>
      </c>
      <c r="AC36" s="760">
        <v>42650651.953444585</v>
      </c>
      <c r="AD36" s="760">
        <v>502761.51009580452</v>
      </c>
      <c r="AE36" s="760">
        <v>249506.3139276506</v>
      </c>
      <c r="AF36" s="337"/>
      <c r="AG36" s="380">
        <v>0</v>
      </c>
      <c r="AH36" s="239">
        <v>0</v>
      </c>
      <c r="AI36" s="239">
        <v>1340101.926</v>
      </c>
      <c r="AJ36" s="239">
        <v>0</v>
      </c>
      <c r="AK36" s="294">
        <f t="shared" si="14"/>
        <v>1340101.926</v>
      </c>
      <c r="AL36" s="677">
        <f t="shared" si="9"/>
        <v>0.17792319221567734</v>
      </c>
      <c r="AM36" s="239"/>
      <c r="AN36" s="294">
        <f t="shared" si="15"/>
        <v>1340101.926</v>
      </c>
      <c r="AO36" s="760">
        <v>195570227.53410617</v>
      </c>
      <c r="AP36" s="760">
        <v>40653.929828700726</v>
      </c>
      <c r="AQ36" s="760">
        <v>2340245.3654747107</v>
      </c>
      <c r="AR36" s="760">
        <v>23851.165135808624</v>
      </c>
      <c r="AS36" s="760">
        <v>13690.435388027063</v>
      </c>
      <c r="AT36" s="760">
        <v>3075509241.6191707</v>
      </c>
      <c r="AU36" s="760">
        <v>41535505.337577313</v>
      </c>
      <c r="AV36" s="760">
        <v>487163.64730184566</v>
      </c>
      <c r="AW36" s="760">
        <v>242982.70622482745</v>
      </c>
      <c r="AX36" s="337"/>
      <c r="AY36" s="380">
        <v>0</v>
      </c>
      <c r="AZ36" s="239">
        <v>0</v>
      </c>
      <c r="BA36" s="239">
        <v>1402921.926</v>
      </c>
      <c r="BB36" s="239">
        <v>0</v>
      </c>
      <c r="BC36" s="294">
        <f t="shared" si="4"/>
        <v>1402921.926</v>
      </c>
      <c r="BD36" s="677">
        <f t="shared" si="10"/>
        <v>4.6877031352016728E-2</v>
      </c>
      <c r="BE36" s="239"/>
      <c r="BF36" s="294">
        <f t="shared" si="5"/>
        <v>1402921.926</v>
      </c>
      <c r="BG36" s="760">
        <v>186884058.41907212</v>
      </c>
      <c r="BH36" s="760">
        <v>39065.285747707239</v>
      </c>
      <c r="BI36" s="760">
        <v>2268498.8649482257</v>
      </c>
      <c r="BJ36" s="760">
        <v>25385.544834047298</v>
      </c>
      <c r="BK36" s="760">
        <v>13270.718359947115</v>
      </c>
      <c r="BL36" s="760">
        <v>2941627755.7069225</v>
      </c>
      <c r="BM36" s="760">
        <v>40273451.983352691</v>
      </c>
      <c r="BN36" s="760">
        <v>474094.25241151871</v>
      </c>
      <c r="BO36" s="760">
        <v>235599.69410261305</v>
      </c>
      <c r="BP36" s="337"/>
      <c r="BQ36" s="380">
        <v>0</v>
      </c>
      <c r="BR36" s="239">
        <v>0</v>
      </c>
      <c r="BS36" s="239">
        <v>1172581.926</v>
      </c>
      <c r="BT36" s="239">
        <v>0</v>
      </c>
      <c r="BU36" s="294">
        <f t="shared" si="6"/>
        <v>1172581.926</v>
      </c>
      <c r="BV36" s="677">
        <f t="shared" si="11"/>
        <v>-0.16418590067712721</v>
      </c>
      <c r="BW36" s="239"/>
      <c r="BX36" s="294">
        <f t="shared" si="7"/>
        <v>1172581.926</v>
      </c>
      <c r="BY36" s="760">
        <v>178550651.67701128</v>
      </c>
      <c r="BZ36" s="760">
        <v>37514.920716992594</v>
      </c>
      <c r="CA36" s="760">
        <v>2189617.3051530458</v>
      </c>
      <c r="CB36" s="760">
        <v>25056.200802493651</v>
      </c>
      <c r="CC36" s="760">
        <v>12809.261235145306</v>
      </c>
      <c r="CD36" s="760">
        <v>2813015227.2715611</v>
      </c>
      <c r="CE36" s="760">
        <v>38891905.821523264</v>
      </c>
      <c r="CF36" s="760">
        <v>458923.14603054506</v>
      </c>
      <c r="CG36" s="760">
        <v>227517.64905591088</v>
      </c>
      <c r="CH36" s="337"/>
    </row>
    <row r="37" spans="2:86" s="12" customFormat="1" ht="14.1" customHeight="1">
      <c r="B37" s="335" t="s">
        <v>2062</v>
      </c>
      <c r="C37" s="233"/>
      <c r="D37" s="234" t="s">
        <v>2063</v>
      </c>
      <c r="E37" s="460" t="s">
        <v>15</v>
      </c>
      <c r="F37" s="235" t="s">
        <v>16</v>
      </c>
      <c r="G37" s="235" t="s">
        <v>28</v>
      </c>
      <c r="H37" s="236" t="s">
        <v>28</v>
      </c>
      <c r="I37" s="234"/>
      <c r="J37" s="627">
        <v>67584.442999999999</v>
      </c>
      <c r="K37" s="234"/>
      <c r="L37" s="238">
        <v>33556.797767150063</v>
      </c>
      <c r="M37" s="238">
        <v>49232.74</v>
      </c>
      <c r="N37" s="238">
        <v>72305.065600000002</v>
      </c>
      <c r="O37" s="627">
        <v>34707.784800000001</v>
      </c>
      <c r="P37" s="239">
        <v>0</v>
      </c>
      <c r="Q37" s="239">
        <v>76789.448199999999</v>
      </c>
      <c r="R37" s="239">
        <v>0</v>
      </c>
      <c r="S37" s="293">
        <f t="shared" si="12"/>
        <v>111497.23300000001</v>
      </c>
      <c r="T37" s="677">
        <f t="shared" si="8"/>
        <v>0.54203902693091544</v>
      </c>
      <c r="U37" s="239"/>
      <c r="V37" s="294">
        <f t="shared" si="13"/>
        <v>111497.23300000001</v>
      </c>
      <c r="W37" s="760">
        <v>0</v>
      </c>
      <c r="X37" s="760">
        <v>0</v>
      </c>
      <c r="Y37" s="760">
        <v>0</v>
      </c>
      <c r="Z37" s="760">
        <v>0</v>
      </c>
      <c r="AA37" s="760">
        <v>0</v>
      </c>
      <c r="AB37" s="760">
        <v>0</v>
      </c>
      <c r="AC37" s="760">
        <v>0</v>
      </c>
      <c r="AD37" s="760">
        <v>0</v>
      </c>
      <c r="AE37" s="760">
        <v>0</v>
      </c>
      <c r="AF37" s="337"/>
      <c r="AG37" s="380">
        <v>37223.251799999998</v>
      </c>
      <c r="AH37" s="239">
        <v>0</v>
      </c>
      <c r="AI37" s="239">
        <v>79494.501699999993</v>
      </c>
      <c r="AJ37" s="239">
        <v>0</v>
      </c>
      <c r="AK37" s="294">
        <f t="shared" si="14"/>
        <v>116717.75349999999</v>
      </c>
      <c r="AL37" s="677">
        <f t="shared" si="9"/>
        <v>4.6821973600008386E-2</v>
      </c>
      <c r="AM37" s="239"/>
      <c r="AN37" s="294">
        <f t="shared" si="15"/>
        <v>116717.75349999999</v>
      </c>
      <c r="AO37" s="760">
        <v>0</v>
      </c>
      <c r="AP37" s="760">
        <v>0</v>
      </c>
      <c r="AQ37" s="760">
        <v>0</v>
      </c>
      <c r="AR37" s="760">
        <v>0</v>
      </c>
      <c r="AS37" s="760">
        <v>0</v>
      </c>
      <c r="AT37" s="760">
        <v>0</v>
      </c>
      <c r="AU37" s="760">
        <v>0</v>
      </c>
      <c r="AV37" s="760">
        <v>0</v>
      </c>
      <c r="AW37" s="760">
        <v>0</v>
      </c>
      <c r="AX37" s="337"/>
      <c r="AY37" s="380">
        <v>38305.376499999998</v>
      </c>
      <c r="AZ37" s="239">
        <v>0</v>
      </c>
      <c r="BA37" s="239">
        <v>82393.334900000002</v>
      </c>
      <c r="BB37" s="239">
        <v>0</v>
      </c>
      <c r="BC37" s="294">
        <f t="shared" si="4"/>
        <v>120698.7114</v>
      </c>
      <c r="BD37" s="677">
        <f t="shared" si="10"/>
        <v>3.4107561023268056E-2</v>
      </c>
      <c r="BE37" s="239"/>
      <c r="BF37" s="294">
        <f t="shared" si="5"/>
        <v>120698.7114</v>
      </c>
      <c r="BG37" s="760">
        <v>0</v>
      </c>
      <c r="BH37" s="760">
        <v>0</v>
      </c>
      <c r="BI37" s="760">
        <v>0</v>
      </c>
      <c r="BJ37" s="760">
        <v>0</v>
      </c>
      <c r="BK37" s="760">
        <v>0</v>
      </c>
      <c r="BL37" s="760">
        <v>0</v>
      </c>
      <c r="BM37" s="760">
        <v>0</v>
      </c>
      <c r="BN37" s="760">
        <v>0</v>
      </c>
      <c r="BO37" s="760">
        <v>0</v>
      </c>
      <c r="BP37" s="337"/>
      <c r="BQ37" s="380">
        <v>38988.782500000001</v>
      </c>
      <c r="BR37" s="239">
        <v>0</v>
      </c>
      <c r="BS37" s="239">
        <v>85433.581000000006</v>
      </c>
      <c r="BT37" s="239">
        <v>0</v>
      </c>
      <c r="BU37" s="294">
        <f t="shared" si="6"/>
        <v>124422.36350000001</v>
      </c>
      <c r="BV37" s="677">
        <f t="shared" si="11"/>
        <v>3.0850802438641498E-2</v>
      </c>
      <c r="BW37" s="239"/>
      <c r="BX37" s="294">
        <f t="shared" si="7"/>
        <v>124422.36350000001</v>
      </c>
      <c r="BY37" s="760">
        <v>0</v>
      </c>
      <c r="BZ37" s="760">
        <v>0</v>
      </c>
      <c r="CA37" s="760">
        <v>0</v>
      </c>
      <c r="CB37" s="760">
        <v>0</v>
      </c>
      <c r="CC37" s="760">
        <v>0</v>
      </c>
      <c r="CD37" s="760">
        <v>0</v>
      </c>
      <c r="CE37" s="760">
        <v>0</v>
      </c>
      <c r="CF37" s="760">
        <v>0</v>
      </c>
      <c r="CG37" s="760">
        <v>0</v>
      </c>
      <c r="CH37" s="337"/>
    </row>
    <row r="38" spans="2:86" s="12" customFormat="1">
      <c r="B38" s="335" t="s">
        <v>2064</v>
      </c>
      <c r="C38" s="240"/>
      <c r="D38" s="234" t="s">
        <v>2065</v>
      </c>
      <c r="E38" s="460" t="s">
        <v>15</v>
      </c>
      <c r="F38" s="235" t="s">
        <v>24</v>
      </c>
      <c r="G38" s="235" t="s">
        <v>29</v>
      </c>
      <c r="H38" s="236" t="s">
        <v>23</v>
      </c>
      <c r="I38" s="242"/>
      <c r="J38" s="627">
        <v>0</v>
      </c>
      <c r="K38" s="242"/>
      <c r="L38" s="238">
        <v>0</v>
      </c>
      <c r="M38" s="238">
        <v>2302985.7063999996</v>
      </c>
      <c r="N38" s="238">
        <v>2927817.2925</v>
      </c>
      <c r="O38" s="627">
        <v>276209.17849999998</v>
      </c>
      <c r="P38" s="239">
        <v>165725.50709999999</v>
      </c>
      <c r="Q38" s="239">
        <v>2320157.0989999999</v>
      </c>
      <c r="R38" s="239">
        <v>0</v>
      </c>
      <c r="S38" s="292">
        <f t="shared" si="12"/>
        <v>2762091.7845999999</v>
      </c>
      <c r="T38" s="677">
        <f t="shared" si="8"/>
        <v>-5.6603773850413548E-2</v>
      </c>
      <c r="U38" s="238"/>
      <c r="V38" s="294">
        <f t="shared" si="13"/>
        <v>2762091.7845999999</v>
      </c>
      <c r="W38" s="760">
        <v>0</v>
      </c>
      <c r="X38" s="760">
        <v>0</v>
      </c>
      <c r="Y38" s="760">
        <v>0</v>
      </c>
      <c r="Z38" s="760">
        <v>0</v>
      </c>
      <c r="AA38" s="760">
        <v>0</v>
      </c>
      <c r="AB38" s="760">
        <v>0</v>
      </c>
      <c r="AC38" s="760">
        <v>0</v>
      </c>
      <c r="AD38" s="760">
        <v>0</v>
      </c>
      <c r="AE38" s="760">
        <v>0</v>
      </c>
      <c r="AF38" s="336"/>
      <c r="AG38" s="379">
        <v>277403.48450000002</v>
      </c>
      <c r="AH38" s="238">
        <v>166442.0907</v>
      </c>
      <c r="AI38" s="238">
        <v>2330189.27</v>
      </c>
      <c r="AJ38" s="238">
        <v>0</v>
      </c>
      <c r="AK38" s="294">
        <f t="shared" si="14"/>
        <v>2774034.8451999999</v>
      </c>
      <c r="AL38" s="677">
        <f t="shared" si="9"/>
        <v>4.3239188018980102E-3</v>
      </c>
      <c r="AM38" s="238"/>
      <c r="AN38" s="294">
        <f t="shared" si="15"/>
        <v>2774034.8451999999</v>
      </c>
      <c r="AO38" s="760">
        <v>0</v>
      </c>
      <c r="AP38" s="760">
        <v>0</v>
      </c>
      <c r="AQ38" s="760">
        <v>0</v>
      </c>
      <c r="AR38" s="760">
        <v>0</v>
      </c>
      <c r="AS38" s="760">
        <v>0</v>
      </c>
      <c r="AT38" s="760">
        <v>0</v>
      </c>
      <c r="AU38" s="760">
        <v>0</v>
      </c>
      <c r="AV38" s="760">
        <v>0</v>
      </c>
      <c r="AW38" s="760">
        <v>0</v>
      </c>
      <c r="AX38" s="336"/>
      <c r="AY38" s="379">
        <v>277403.5</v>
      </c>
      <c r="AZ38" s="238">
        <v>166442.1</v>
      </c>
      <c r="BA38" s="238">
        <v>2330189.4</v>
      </c>
      <c r="BB38" s="238">
        <v>0</v>
      </c>
      <c r="BC38" s="294">
        <f t="shared" si="4"/>
        <v>2774035</v>
      </c>
      <c r="BD38" s="677">
        <f t="shared" si="10"/>
        <v>5.5803192379760778E-8</v>
      </c>
      <c r="BE38" s="238"/>
      <c r="BF38" s="294">
        <f t="shared" si="5"/>
        <v>2774035</v>
      </c>
      <c r="BG38" s="760">
        <v>0</v>
      </c>
      <c r="BH38" s="760">
        <v>0</v>
      </c>
      <c r="BI38" s="760">
        <v>0</v>
      </c>
      <c r="BJ38" s="760">
        <v>0</v>
      </c>
      <c r="BK38" s="760">
        <v>0</v>
      </c>
      <c r="BL38" s="760">
        <v>0</v>
      </c>
      <c r="BM38" s="760">
        <v>0</v>
      </c>
      <c r="BN38" s="760">
        <v>0</v>
      </c>
      <c r="BO38" s="760">
        <v>0</v>
      </c>
      <c r="BP38" s="336"/>
      <c r="BQ38" s="379">
        <v>277403.5</v>
      </c>
      <c r="BR38" s="238">
        <v>166442.1</v>
      </c>
      <c r="BS38" s="238">
        <v>2330189.4</v>
      </c>
      <c r="BT38" s="238">
        <v>0</v>
      </c>
      <c r="BU38" s="294">
        <f t="shared" si="6"/>
        <v>2774035</v>
      </c>
      <c r="BV38" s="677">
        <f t="shared" si="11"/>
        <v>0</v>
      </c>
      <c r="BW38" s="238"/>
      <c r="BX38" s="294">
        <f t="shared" si="7"/>
        <v>2774035</v>
      </c>
      <c r="BY38" s="760">
        <v>0</v>
      </c>
      <c r="BZ38" s="760">
        <v>0</v>
      </c>
      <c r="CA38" s="760">
        <v>0</v>
      </c>
      <c r="CB38" s="760">
        <v>0</v>
      </c>
      <c r="CC38" s="760">
        <v>0</v>
      </c>
      <c r="CD38" s="760">
        <v>0</v>
      </c>
      <c r="CE38" s="760">
        <v>0</v>
      </c>
      <c r="CF38" s="760">
        <v>0</v>
      </c>
      <c r="CG38" s="760">
        <v>0</v>
      </c>
      <c r="CH38" s="336"/>
    </row>
    <row r="39" spans="2:86" s="12" customFormat="1">
      <c r="B39" s="335" t="s">
        <v>2066</v>
      </c>
      <c r="C39" s="233"/>
      <c r="D39" s="244" t="s">
        <v>2067</v>
      </c>
      <c r="E39" s="460" t="s">
        <v>15</v>
      </c>
      <c r="F39" s="235" t="s">
        <v>16</v>
      </c>
      <c r="G39" s="235" t="s">
        <v>29</v>
      </c>
      <c r="H39" s="236" t="s">
        <v>23</v>
      </c>
      <c r="I39" s="244"/>
      <c r="J39" s="627">
        <v>0</v>
      </c>
      <c r="K39" s="244"/>
      <c r="L39" s="238">
        <v>0</v>
      </c>
      <c r="M39" s="238">
        <v>168646.682</v>
      </c>
      <c r="N39" s="238">
        <v>239052.77860000002</v>
      </c>
      <c r="O39" s="627">
        <v>523267.70270000002</v>
      </c>
      <c r="P39" s="239">
        <v>0</v>
      </c>
      <c r="Q39" s="239">
        <v>0</v>
      </c>
      <c r="R39" s="239">
        <v>0</v>
      </c>
      <c r="S39" s="293">
        <f t="shared" si="12"/>
        <v>523267.70270000002</v>
      </c>
      <c r="T39" s="677">
        <f t="shared" si="8"/>
        <v>1.1889212322253258</v>
      </c>
      <c r="U39" s="239"/>
      <c r="V39" s="294">
        <f t="shared" si="13"/>
        <v>523267.70270000002</v>
      </c>
      <c r="W39" s="760">
        <v>0</v>
      </c>
      <c r="X39" s="760">
        <v>0</v>
      </c>
      <c r="Y39" s="760">
        <v>0</v>
      </c>
      <c r="Z39" s="760">
        <v>0</v>
      </c>
      <c r="AA39" s="760">
        <v>0</v>
      </c>
      <c r="AB39" s="760">
        <v>0</v>
      </c>
      <c r="AC39" s="760">
        <v>0</v>
      </c>
      <c r="AD39" s="760">
        <v>0</v>
      </c>
      <c r="AE39" s="760">
        <v>0</v>
      </c>
      <c r="AF39" s="337"/>
      <c r="AG39" s="380">
        <v>537745.1139</v>
      </c>
      <c r="AH39" s="239">
        <v>0</v>
      </c>
      <c r="AI39" s="239">
        <v>0</v>
      </c>
      <c r="AJ39" s="239">
        <v>0</v>
      </c>
      <c r="AK39" s="294">
        <f t="shared" si="14"/>
        <v>537745.1139</v>
      </c>
      <c r="AL39" s="677">
        <f t="shared" si="9"/>
        <v>2.7667312783300455E-2</v>
      </c>
      <c r="AM39" s="239"/>
      <c r="AN39" s="294">
        <f t="shared" si="15"/>
        <v>537745.1139</v>
      </c>
      <c r="AO39" s="760">
        <v>0</v>
      </c>
      <c r="AP39" s="760">
        <v>0</v>
      </c>
      <c r="AQ39" s="760">
        <v>0</v>
      </c>
      <c r="AR39" s="760">
        <v>0</v>
      </c>
      <c r="AS39" s="760">
        <v>0</v>
      </c>
      <c r="AT39" s="760">
        <v>0</v>
      </c>
      <c r="AU39" s="760">
        <v>0</v>
      </c>
      <c r="AV39" s="760">
        <v>0</v>
      </c>
      <c r="AW39" s="760">
        <v>0</v>
      </c>
      <c r="AX39" s="337"/>
      <c r="AY39" s="380">
        <v>547350.56400000001</v>
      </c>
      <c r="AZ39" s="239">
        <v>0</v>
      </c>
      <c r="BA39" s="239">
        <v>0</v>
      </c>
      <c r="BB39" s="239">
        <v>0</v>
      </c>
      <c r="BC39" s="294">
        <f t="shared" si="4"/>
        <v>547350.56400000001</v>
      </c>
      <c r="BD39" s="677">
        <f t="shared" si="10"/>
        <v>1.7862459093930999E-2</v>
      </c>
      <c r="BE39" s="239"/>
      <c r="BF39" s="294">
        <f t="shared" si="5"/>
        <v>547350.56400000001</v>
      </c>
      <c r="BG39" s="760">
        <v>0</v>
      </c>
      <c r="BH39" s="760">
        <v>0</v>
      </c>
      <c r="BI39" s="760">
        <v>0</v>
      </c>
      <c r="BJ39" s="760">
        <v>0</v>
      </c>
      <c r="BK39" s="760">
        <v>0</v>
      </c>
      <c r="BL39" s="760">
        <v>0</v>
      </c>
      <c r="BM39" s="760">
        <v>0</v>
      </c>
      <c r="BN39" s="760">
        <v>0</v>
      </c>
      <c r="BO39" s="760">
        <v>0</v>
      </c>
      <c r="BP39" s="337"/>
      <c r="BQ39" s="380">
        <v>557872.35580000002</v>
      </c>
      <c r="BR39" s="239">
        <v>0</v>
      </c>
      <c r="BS39" s="239">
        <v>0</v>
      </c>
      <c r="BT39" s="239">
        <v>0</v>
      </c>
      <c r="BU39" s="294">
        <f t="shared" si="6"/>
        <v>557872.35580000002</v>
      </c>
      <c r="BV39" s="677">
        <f t="shared" si="11"/>
        <v>1.9223131375087073E-2</v>
      </c>
      <c r="BW39" s="239"/>
      <c r="BX39" s="294">
        <f t="shared" si="7"/>
        <v>557872.35580000002</v>
      </c>
      <c r="BY39" s="760">
        <v>0</v>
      </c>
      <c r="BZ39" s="760">
        <v>0</v>
      </c>
      <c r="CA39" s="760">
        <v>0</v>
      </c>
      <c r="CB39" s="760">
        <v>0</v>
      </c>
      <c r="CC39" s="760">
        <v>0</v>
      </c>
      <c r="CD39" s="760">
        <v>0</v>
      </c>
      <c r="CE39" s="760">
        <v>0</v>
      </c>
      <c r="CF39" s="760">
        <v>0</v>
      </c>
      <c r="CG39" s="760">
        <v>0</v>
      </c>
      <c r="CH39" s="337"/>
    </row>
    <row r="40" spans="2:86" s="12" customFormat="1">
      <c r="B40" s="335" t="s">
        <v>2068</v>
      </c>
      <c r="C40" s="240"/>
      <c r="D40" s="242" t="s">
        <v>2069</v>
      </c>
      <c r="E40" s="460" t="s">
        <v>20</v>
      </c>
      <c r="F40" s="235" t="s">
        <v>24</v>
      </c>
      <c r="G40" s="235" t="s">
        <v>30</v>
      </c>
      <c r="H40" s="236" t="s">
        <v>18</v>
      </c>
      <c r="I40" s="242"/>
      <c r="J40" s="627">
        <v>58167</v>
      </c>
      <c r="K40" s="242"/>
      <c r="L40" s="238">
        <v>0</v>
      </c>
      <c r="M40" s="238">
        <v>208053.05950800001</v>
      </c>
      <c r="N40" s="238">
        <v>590551.12547904009</v>
      </c>
      <c r="O40" s="626">
        <v>13401.6</v>
      </c>
      <c r="P40" s="238">
        <v>349</v>
      </c>
      <c r="Q40" s="238">
        <v>526721.37879999995</v>
      </c>
      <c r="R40" s="238">
        <v>415860.12307412003</v>
      </c>
      <c r="S40" s="292">
        <f t="shared" si="12"/>
        <v>956332.10187411995</v>
      </c>
      <c r="T40" s="677">
        <f t="shared" si="8"/>
        <v>0.61938917836854113</v>
      </c>
      <c r="U40" s="238"/>
      <c r="V40" s="294">
        <f t="shared" si="13"/>
        <v>956332.10187411995</v>
      </c>
      <c r="W40" s="760">
        <v>1799223.2274589778</v>
      </c>
      <c r="X40" s="760">
        <v>717.42777995619031</v>
      </c>
      <c r="Y40" s="760">
        <v>12520.025556479999</v>
      </c>
      <c r="Z40" s="760">
        <v>258.8720859853878</v>
      </c>
      <c r="AA40" s="760">
        <v>73.242149505408008</v>
      </c>
      <c r="AB40" s="760">
        <v>20481181.352982614</v>
      </c>
      <c r="AC40" s="760">
        <v>175137.35585860803</v>
      </c>
      <c r="AD40" s="760">
        <v>3484.6268204297598</v>
      </c>
      <c r="AE40" s="760">
        <v>1024.5535317728568</v>
      </c>
      <c r="AF40" s="336"/>
      <c r="AG40" s="379">
        <v>13401.6</v>
      </c>
      <c r="AH40" s="238">
        <v>349</v>
      </c>
      <c r="AI40" s="238">
        <v>418482.69660000002</v>
      </c>
      <c r="AJ40" s="238">
        <v>530710.47592851997</v>
      </c>
      <c r="AK40" s="294">
        <f t="shared" si="14"/>
        <v>962943.77252851997</v>
      </c>
      <c r="AL40" s="677">
        <f t="shared" si="9"/>
        <v>6.913571803605835E-3</v>
      </c>
      <c r="AM40" s="238"/>
      <c r="AN40" s="294">
        <f t="shared" si="15"/>
        <v>962943.77252851997</v>
      </c>
      <c r="AO40" s="760">
        <v>2142397.0044199429</v>
      </c>
      <c r="AP40" s="760">
        <v>854.75157686138289</v>
      </c>
      <c r="AQ40" s="760">
        <v>16030.025556479999</v>
      </c>
      <c r="AR40" s="760">
        <v>291.9791368715446</v>
      </c>
      <c r="AS40" s="760">
        <v>93.775649505407955</v>
      </c>
      <c r="AT40" s="760">
        <v>20828212.883865509</v>
      </c>
      <c r="AU40" s="760">
        <v>220774.37585860796</v>
      </c>
      <c r="AV40" s="760">
        <v>3690.5960425087105</v>
      </c>
      <c r="AW40" s="760">
        <v>1291.5300987728567</v>
      </c>
      <c r="AX40" s="336"/>
      <c r="AY40" s="379">
        <v>13401.6</v>
      </c>
      <c r="AZ40" s="238">
        <v>349</v>
      </c>
      <c r="BA40" s="238">
        <v>341846.90340000001</v>
      </c>
      <c r="BB40" s="238">
        <v>603702.62025916006</v>
      </c>
      <c r="BC40" s="294">
        <f t="shared" si="4"/>
        <v>959300.12365915999</v>
      </c>
      <c r="BD40" s="677">
        <f t="shared" si="10"/>
        <v>-3.7838646173414727E-3</v>
      </c>
      <c r="BE40" s="238"/>
      <c r="BF40" s="294">
        <f t="shared" si="5"/>
        <v>959300.12365915999</v>
      </c>
      <c r="BG40" s="760">
        <v>2620424.153029135</v>
      </c>
      <c r="BH40" s="760">
        <v>1046.213674906568</v>
      </c>
      <c r="BI40" s="760">
        <v>15503.525556480001</v>
      </c>
      <c r="BJ40" s="760">
        <v>401.87522850384363</v>
      </c>
      <c r="BK40" s="760">
        <v>90.695624505407977</v>
      </c>
      <c r="BL40" s="760">
        <v>26837242.519067604</v>
      </c>
      <c r="BM40" s="760">
        <v>233113.78085860805</v>
      </c>
      <c r="BN40" s="760">
        <v>4779.2774661635249</v>
      </c>
      <c r="BO40" s="760">
        <v>1363.7156180228569</v>
      </c>
      <c r="BP40" s="336"/>
      <c r="BQ40" s="379">
        <v>13401.6</v>
      </c>
      <c r="BR40" s="238">
        <v>349</v>
      </c>
      <c r="BS40" s="238">
        <v>363825.9817</v>
      </c>
      <c r="BT40" s="238">
        <v>588371.22124123992</v>
      </c>
      <c r="BU40" s="294">
        <f t="shared" si="6"/>
        <v>965947.8029412399</v>
      </c>
      <c r="BV40" s="677">
        <f t="shared" si="11"/>
        <v>6.9297179455403068E-3</v>
      </c>
      <c r="BW40" s="238"/>
      <c r="BX40" s="294">
        <f t="shared" si="7"/>
        <v>965947.8029412399</v>
      </c>
      <c r="BY40" s="760">
        <v>2485667.153029134</v>
      </c>
      <c r="BZ40" s="760">
        <v>992.31087490656842</v>
      </c>
      <c r="CA40" s="760">
        <v>14906.825556480002</v>
      </c>
      <c r="CB40" s="760">
        <v>386.47616194790851</v>
      </c>
      <c r="CC40" s="760">
        <v>87.204929505407975</v>
      </c>
      <c r="CD40" s="760">
        <v>23856183.319067605</v>
      </c>
      <c r="CE40" s="760">
        <v>202464.46085860793</v>
      </c>
      <c r="CF40" s="760">
        <v>4328.2687438948515</v>
      </c>
      <c r="CG40" s="760">
        <v>1184.4170960228566</v>
      </c>
      <c r="CH40" s="336"/>
    </row>
    <row r="41" spans="2:86" s="12" customFormat="1">
      <c r="B41" s="335" t="s">
        <v>2070</v>
      </c>
      <c r="C41" s="240"/>
      <c r="D41" s="242" t="s">
        <v>2071</v>
      </c>
      <c r="E41" s="460" t="s">
        <v>20</v>
      </c>
      <c r="F41" s="235" t="s">
        <v>16</v>
      </c>
      <c r="G41" s="235" t="s">
        <v>30</v>
      </c>
      <c r="H41" s="236" t="s">
        <v>18</v>
      </c>
      <c r="I41" s="242"/>
      <c r="J41" s="627">
        <v>25236.7808</v>
      </c>
      <c r="K41" s="242"/>
      <c r="L41" s="238">
        <v>0</v>
      </c>
      <c r="M41" s="238">
        <v>3106.76</v>
      </c>
      <c r="N41" s="238">
        <v>3444.5571999999997</v>
      </c>
      <c r="O41" s="626">
        <v>7352.4421000000002</v>
      </c>
      <c r="P41" s="238">
        <v>0</v>
      </c>
      <c r="Q41" s="238">
        <v>0</v>
      </c>
      <c r="R41" s="238">
        <v>0</v>
      </c>
      <c r="S41" s="292">
        <f t="shared" si="12"/>
        <v>7352.4421000000002</v>
      </c>
      <c r="T41" s="677">
        <f t="shared" si="8"/>
        <v>1.1345100902954959</v>
      </c>
      <c r="U41" s="238"/>
      <c r="V41" s="294">
        <f t="shared" si="13"/>
        <v>7352.4421000000002</v>
      </c>
      <c r="W41" s="760">
        <v>0</v>
      </c>
      <c r="X41" s="760">
        <v>0</v>
      </c>
      <c r="Y41" s="760">
        <v>0</v>
      </c>
      <c r="Z41" s="760">
        <v>0</v>
      </c>
      <c r="AA41" s="760">
        <v>0</v>
      </c>
      <c r="AB41" s="760">
        <v>0</v>
      </c>
      <c r="AC41" s="760">
        <v>0</v>
      </c>
      <c r="AD41" s="760">
        <v>0</v>
      </c>
      <c r="AE41" s="760">
        <v>0</v>
      </c>
      <c r="AF41" s="336"/>
      <c r="AG41" s="379">
        <v>7684.7394000000004</v>
      </c>
      <c r="AH41" s="238">
        <v>0</v>
      </c>
      <c r="AI41" s="238">
        <v>0</v>
      </c>
      <c r="AJ41" s="238">
        <v>0</v>
      </c>
      <c r="AK41" s="294">
        <f t="shared" si="14"/>
        <v>7684.7394000000004</v>
      </c>
      <c r="AL41" s="677">
        <f t="shared" si="9"/>
        <v>4.5195500417473555E-2</v>
      </c>
      <c r="AM41" s="238"/>
      <c r="AN41" s="294">
        <f t="shared" si="15"/>
        <v>7684.7394000000004</v>
      </c>
      <c r="AO41" s="760">
        <v>0</v>
      </c>
      <c r="AP41" s="760">
        <v>0</v>
      </c>
      <c r="AQ41" s="760">
        <v>0</v>
      </c>
      <c r="AR41" s="760">
        <v>0</v>
      </c>
      <c r="AS41" s="760">
        <v>0</v>
      </c>
      <c r="AT41" s="760">
        <v>0</v>
      </c>
      <c r="AU41" s="760">
        <v>0</v>
      </c>
      <c r="AV41" s="760">
        <v>0</v>
      </c>
      <c r="AW41" s="760">
        <v>0</v>
      </c>
      <c r="AX41" s="336"/>
      <c r="AY41" s="379">
        <v>7864.1314000000002</v>
      </c>
      <c r="AZ41" s="238">
        <v>0</v>
      </c>
      <c r="BA41" s="238">
        <v>0</v>
      </c>
      <c r="BB41" s="238">
        <v>0</v>
      </c>
      <c r="BC41" s="294">
        <f t="shared" si="4"/>
        <v>7864.1314000000002</v>
      </c>
      <c r="BD41" s="677">
        <f t="shared" si="10"/>
        <v>2.334392757677636E-2</v>
      </c>
      <c r="BE41" s="238"/>
      <c r="BF41" s="294">
        <f t="shared" si="5"/>
        <v>7864.1314000000002</v>
      </c>
      <c r="BG41" s="760">
        <v>0</v>
      </c>
      <c r="BH41" s="760">
        <v>0</v>
      </c>
      <c r="BI41" s="760">
        <v>0</v>
      </c>
      <c r="BJ41" s="760">
        <v>0</v>
      </c>
      <c r="BK41" s="760">
        <v>0</v>
      </c>
      <c r="BL41" s="760">
        <v>0</v>
      </c>
      <c r="BM41" s="760">
        <v>0</v>
      </c>
      <c r="BN41" s="760">
        <v>0</v>
      </c>
      <c r="BO41" s="760">
        <v>0</v>
      </c>
      <c r="BP41" s="336"/>
      <c r="BQ41" s="379">
        <v>8168.0216</v>
      </c>
      <c r="BR41" s="238">
        <v>0</v>
      </c>
      <c r="BS41" s="238">
        <v>0</v>
      </c>
      <c r="BT41" s="238">
        <v>0</v>
      </c>
      <c r="BU41" s="294">
        <f t="shared" si="6"/>
        <v>8168.0216</v>
      </c>
      <c r="BV41" s="677">
        <f t="shared" si="11"/>
        <v>3.8642563881880178E-2</v>
      </c>
      <c r="BW41" s="238"/>
      <c r="BX41" s="294">
        <f t="shared" si="7"/>
        <v>8168.0216</v>
      </c>
      <c r="BY41" s="760">
        <v>0</v>
      </c>
      <c r="BZ41" s="760">
        <v>0</v>
      </c>
      <c r="CA41" s="760">
        <v>0</v>
      </c>
      <c r="CB41" s="760">
        <v>0</v>
      </c>
      <c r="CC41" s="760">
        <v>0</v>
      </c>
      <c r="CD41" s="760">
        <v>0</v>
      </c>
      <c r="CE41" s="760">
        <v>0</v>
      </c>
      <c r="CF41" s="760">
        <v>0</v>
      </c>
      <c r="CG41" s="760">
        <v>0</v>
      </c>
      <c r="CH41" s="336"/>
    </row>
    <row r="42" spans="2:86" s="12" customFormat="1">
      <c r="B42" s="335" t="s">
        <v>2072</v>
      </c>
      <c r="C42" s="240"/>
      <c r="D42" s="242" t="s">
        <v>2073</v>
      </c>
      <c r="E42" s="460" t="s">
        <v>20</v>
      </c>
      <c r="F42" s="235" t="s">
        <v>24</v>
      </c>
      <c r="G42" s="235" t="s">
        <v>30</v>
      </c>
      <c r="H42" s="236" t="s">
        <v>18</v>
      </c>
      <c r="I42" s="242"/>
      <c r="J42" s="627">
        <v>0</v>
      </c>
      <c r="K42" s="242"/>
      <c r="L42" s="238">
        <v>0</v>
      </c>
      <c r="M42" s="238">
        <v>267388.77230000001</v>
      </c>
      <c r="N42" s="238">
        <v>856489.44315750001</v>
      </c>
      <c r="O42" s="627">
        <v>0</v>
      </c>
      <c r="P42" s="239">
        <v>0</v>
      </c>
      <c r="Q42" s="239">
        <v>210187.45009999999</v>
      </c>
      <c r="R42" s="239">
        <v>348212.549925</v>
      </c>
      <c r="S42" s="293">
        <f t="shared" si="12"/>
        <v>558400.00002499996</v>
      </c>
      <c r="T42" s="677">
        <f t="shared" si="8"/>
        <v>-0.34803633076150398</v>
      </c>
      <c r="U42" s="238"/>
      <c r="V42" s="294">
        <f t="shared" si="13"/>
        <v>558400.00002499996</v>
      </c>
      <c r="W42" s="760">
        <v>309300.54576000001</v>
      </c>
      <c r="X42" s="760">
        <v>115.04371939434</v>
      </c>
      <c r="Y42" s="760">
        <v>15818.5764097461</v>
      </c>
      <c r="Z42" s="760">
        <v>42.676151192845097</v>
      </c>
      <c r="AA42" s="760">
        <v>92.538671997014902</v>
      </c>
      <c r="AB42" s="760">
        <v>4794158.4592800001</v>
      </c>
      <c r="AC42" s="760">
        <v>245187.93435106499</v>
      </c>
      <c r="AD42" s="760">
        <v>903.26394618018503</v>
      </c>
      <c r="AE42" s="760">
        <v>1434.3494159537299</v>
      </c>
      <c r="AF42" s="337"/>
      <c r="AG42" s="380">
        <v>0</v>
      </c>
      <c r="AH42" s="239">
        <v>0</v>
      </c>
      <c r="AI42" s="239">
        <v>199741.0736</v>
      </c>
      <c r="AJ42" s="239">
        <v>358658.92642500001</v>
      </c>
      <c r="AK42" s="294">
        <f t="shared" si="14"/>
        <v>558400.00002499996</v>
      </c>
      <c r="AL42" s="677">
        <f t="shared" si="9"/>
        <v>0</v>
      </c>
      <c r="AM42" s="238"/>
      <c r="AN42" s="294">
        <f t="shared" si="15"/>
        <v>558400.00002499996</v>
      </c>
      <c r="AO42" s="760">
        <v>318579.56216999999</v>
      </c>
      <c r="AP42" s="760">
        <v>118.495030990007</v>
      </c>
      <c r="AQ42" s="760">
        <v>16293.133703941099</v>
      </c>
      <c r="AR42" s="760">
        <v>49.456859121011497</v>
      </c>
      <c r="AS42" s="760">
        <v>95.314832168055204</v>
      </c>
      <c r="AT42" s="760">
        <v>4460113.8703800002</v>
      </c>
      <c r="AU42" s="760">
        <v>228103.87185517501</v>
      </c>
      <c r="AV42" s="760">
        <v>841.15887948430304</v>
      </c>
      <c r="AW42" s="760">
        <v>1334.4076503527699</v>
      </c>
      <c r="AX42" s="337"/>
      <c r="AY42" s="380">
        <v>0</v>
      </c>
      <c r="AZ42" s="239">
        <v>0</v>
      </c>
      <c r="BA42" s="239">
        <v>188981.30590000001</v>
      </c>
      <c r="BB42" s="239">
        <v>369418.69417500001</v>
      </c>
      <c r="BC42" s="294">
        <f t="shared" si="4"/>
        <v>558400.00007499999</v>
      </c>
      <c r="BD42" s="677">
        <f t="shared" si="10"/>
        <v>8.9541603646963622E-11</v>
      </c>
      <c r="BE42" s="238"/>
      <c r="BF42" s="294">
        <f t="shared" si="5"/>
        <v>558400.00007499999</v>
      </c>
      <c r="BG42" s="760">
        <v>328136.94897000003</v>
      </c>
      <c r="BH42" s="760">
        <v>122.049881895494</v>
      </c>
      <c r="BI42" s="760">
        <v>16781.927711729899</v>
      </c>
      <c r="BJ42" s="760">
        <v>54.669567749697102</v>
      </c>
      <c r="BK42" s="760">
        <v>98.174277113619695</v>
      </c>
      <c r="BL42" s="760">
        <v>4101711.862125</v>
      </c>
      <c r="BM42" s="760">
        <v>209774.09639662399</v>
      </c>
      <c r="BN42" s="760">
        <v>788.45623217226705</v>
      </c>
      <c r="BO42" s="760">
        <v>1227.1784639202499</v>
      </c>
      <c r="BP42" s="337"/>
      <c r="BQ42" s="380">
        <v>0</v>
      </c>
      <c r="BR42" s="239">
        <v>0</v>
      </c>
      <c r="BS42" s="239">
        <v>177898.745</v>
      </c>
      <c r="BT42" s="239">
        <v>380501.25502500002</v>
      </c>
      <c r="BU42" s="294">
        <f t="shared" si="6"/>
        <v>558400.00002499996</v>
      </c>
      <c r="BV42" s="677">
        <f t="shared" si="11"/>
        <v>-8.9541603638945915E-11</v>
      </c>
      <c r="BW42" s="238"/>
      <c r="BX42" s="294">
        <f t="shared" si="7"/>
        <v>558400.00002499996</v>
      </c>
      <c r="BY42" s="760">
        <v>337981.05746699998</v>
      </c>
      <c r="BZ42" s="760">
        <v>125.711378362736</v>
      </c>
      <c r="CA42" s="760">
        <v>17285.385544508699</v>
      </c>
      <c r="CB42" s="760">
        <v>59.444667506115998</v>
      </c>
      <c r="CC42" s="760">
        <v>101.119505435376</v>
      </c>
      <c r="CD42" s="760">
        <v>4224763.2183374995</v>
      </c>
      <c r="CE42" s="760">
        <v>216067.31930635899</v>
      </c>
      <c r="CF42" s="760">
        <v>831.60908283176104</v>
      </c>
      <c r="CG42" s="760">
        <v>1263.9938179421999</v>
      </c>
      <c r="CH42" s="337"/>
    </row>
    <row r="43" spans="2:86" s="12" customFormat="1">
      <c r="B43" s="335" t="s">
        <v>2074</v>
      </c>
      <c r="C43" s="240"/>
      <c r="D43" s="237" t="s">
        <v>2075</v>
      </c>
      <c r="E43" s="460" t="s">
        <v>20</v>
      </c>
      <c r="F43" s="235" t="s">
        <v>16</v>
      </c>
      <c r="G43" s="235" t="s">
        <v>30</v>
      </c>
      <c r="H43" s="236" t="s">
        <v>18</v>
      </c>
      <c r="I43" s="237"/>
      <c r="J43" s="627">
        <v>0</v>
      </c>
      <c r="K43" s="237"/>
      <c r="L43" s="238">
        <v>0</v>
      </c>
      <c r="M43" s="238">
        <v>3976.17</v>
      </c>
      <c r="N43" s="238">
        <v>5911.1072000000004</v>
      </c>
      <c r="O43" s="626">
        <v>6572.3921</v>
      </c>
      <c r="P43" s="238">
        <v>0</v>
      </c>
      <c r="Q43" s="238">
        <v>0</v>
      </c>
      <c r="R43" s="238">
        <v>0</v>
      </c>
      <c r="S43" s="292">
        <f t="shared" si="12"/>
        <v>6572.3921</v>
      </c>
      <c r="T43" s="677">
        <f t="shared" si="8"/>
        <v>0.11187157965939099</v>
      </c>
      <c r="U43" s="238"/>
      <c r="V43" s="294">
        <f t="shared" si="13"/>
        <v>6572.3921</v>
      </c>
      <c r="W43" s="760">
        <v>0</v>
      </c>
      <c r="X43" s="760">
        <v>0</v>
      </c>
      <c r="Y43" s="760">
        <v>0</v>
      </c>
      <c r="Z43" s="760">
        <v>0</v>
      </c>
      <c r="AA43" s="760">
        <v>0</v>
      </c>
      <c r="AB43" s="760">
        <v>0</v>
      </c>
      <c r="AC43" s="760">
        <v>0</v>
      </c>
      <c r="AD43" s="760">
        <v>0</v>
      </c>
      <c r="AE43" s="760">
        <v>0</v>
      </c>
      <c r="AF43" s="336"/>
      <c r="AG43" s="379">
        <v>6856.9394000000002</v>
      </c>
      <c r="AH43" s="238">
        <v>0</v>
      </c>
      <c r="AI43" s="238">
        <v>0</v>
      </c>
      <c r="AJ43" s="238">
        <v>0</v>
      </c>
      <c r="AK43" s="294">
        <f t="shared" si="14"/>
        <v>6856.9394000000002</v>
      </c>
      <c r="AL43" s="677">
        <f t="shared" si="9"/>
        <v>4.3294328103157476E-2</v>
      </c>
      <c r="AM43" s="238"/>
      <c r="AN43" s="294">
        <f t="shared" si="15"/>
        <v>6856.9394000000002</v>
      </c>
      <c r="AO43" s="760">
        <v>0</v>
      </c>
      <c r="AP43" s="760">
        <v>0</v>
      </c>
      <c r="AQ43" s="760">
        <v>0</v>
      </c>
      <c r="AR43" s="760">
        <v>0</v>
      </c>
      <c r="AS43" s="760">
        <v>0</v>
      </c>
      <c r="AT43" s="760">
        <v>0</v>
      </c>
      <c r="AU43" s="760">
        <v>0</v>
      </c>
      <c r="AV43" s="760">
        <v>0</v>
      </c>
      <c r="AW43" s="760">
        <v>0</v>
      </c>
      <c r="AX43" s="336"/>
      <c r="AY43" s="379">
        <v>7046.6414000000004</v>
      </c>
      <c r="AZ43" s="238">
        <v>0</v>
      </c>
      <c r="BA43" s="238">
        <v>0</v>
      </c>
      <c r="BB43" s="238">
        <v>0</v>
      </c>
      <c r="BC43" s="294">
        <f t="shared" si="4"/>
        <v>7046.6414000000004</v>
      </c>
      <c r="BD43" s="677">
        <f t="shared" si="10"/>
        <v>2.7665695864251071E-2</v>
      </c>
      <c r="BE43" s="238"/>
      <c r="BF43" s="294">
        <f t="shared" si="5"/>
        <v>7046.6414000000004</v>
      </c>
      <c r="BG43" s="760">
        <v>0</v>
      </c>
      <c r="BH43" s="760">
        <v>0</v>
      </c>
      <c r="BI43" s="760">
        <v>0</v>
      </c>
      <c r="BJ43" s="760">
        <v>0</v>
      </c>
      <c r="BK43" s="760">
        <v>0</v>
      </c>
      <c r="BL43" s="760">
        <v>0</v>
      </c>
      <c r="BM43" s="760">
        <v>0</v>
      </c>
      <c r="BN43" s="760">
        <v>0</v>
      </c>
      <c r="BO43" s="760">
        <v>0</v>
      </c>
      <c r="BP43" s="336"/>
      <c r="BQ43" s="379">
        <v>7301.0115999999998</v>
      </c>
      <c r="BR43" s="238">
        <v>0</v>
      </c>
      <c r="BS43" s="238">
        <v>0</v>
      </c>
      <c r="BT43" s="238">
        <v>0</v>
      </c>
      <c r="BU43" s="294">
        <f t="shared" si="6"/>
        <v>7301.0115999999998</v>
      </c>
      <c r="BV43" s="677">
        <f t="shared" si="11"/>
        <v>3.6098076453840743E-2</v>
      </c>
      <c r="BW43" s="238"/>
      <c r="BX43" s="294">
        <f t="shared" si="7"/>
        <v>7301.0115999999998</v>
      </c>
      <c r="BY43" s="760">
        <v>0</v>
      </c>
      <c r="BZ43" s="760">
        <v>0</v>
      </c>
      <c r="CA43" s="760">
        <v>0</v>
      </c>
      <c r="CB43" s="760">
        <v>0</v>
      </c>
      <c r="CC43" s="760">
        <v>0</v>
      </c>
      <c r="CD43" s="760">
        <v>0</v>
      </c>
      <c r="CE43" s="760">
        <v>0</v>
      </c>
      <c r="CF43" s="760">
        <v>0</v>
      </c>
      <c r="CG43" s="760">
        <v>0</v>
      </c>
      <c r="CH43" s="336"/>
    </row>
    <row r="44" spans="2:86" s="12" customFormat="1">
      <c r="B44" s="335" t="s">
        <v>2076</v>
      </c>
      <c r="C44" s="240"/>
      <c r="D44" s="237" t="s">
        <v>2077</v>
      </c>
      <c r="E44" s="460" t="s">
        <v>20</v>
      </c>
      <c r="F44" s="235" t="s">
        <v>24</v>
      </c>
      <c r="G44" s="235" t="s">
        <v>22</v>
      </c>
      <c r="H44" s="236" t="s">
        <v>18</v>
      </c>
      <c r="I44" s="237"/>
      <c r="J44" s="627">
        <v>1319483.1542000002</v>
      </c>
      <c r="K44" s="237"/>
      <c r="L44" s="238">
        <v>901913.32000000018</v>
      </c>
      <c r="M44" s="238">
        <v>1598312.77534704</v>
      </c>
      <c r="N44" s="238">
        <v>1877072.5169480001</v>
      </c>
      <c r="O44" s="626">
        <v>123323.3628</v>
      </c>
      <c r="P44" s="238">
        <v>89743.627800000002</v>
      </c>
      <c r="Q44" s="238">
        <v>304319.7831</v>
      </c>
      <c r="R44" s="238">
        <v>1090467.8524906556</v>
      </c>
      <c r="S44" s="292">
        <f t="shared" si="12"/>
        <v>1607854.6261906556</v>
      </c>
      <c r="T44" s="677">
        <f t="shared" si="8"/>
        <v>-0.14342434206808138</v>
      </c>
      <c r="U44" s="238"/>
      <c r="V44" s="294">
        <f t="shared" si="13"/>
        <v>1607854.6261906556</v>
      </c>
      <c r="W44" s="760">
        <v>399450.9777025595</v>
      </c>
      <c r="X44" s="760">
        <v>34.948438585157987</v>
      </c>
      <c r="Y44" s="760">
        <v>122800.27874968252</v>
      </c>
      <c r="Z44" s="760">
        <v>45.175535531910931</v>
      </c>
      <c r="AA44" s="760">
        <v>726.63518508564277</v>
      </c>
      <c r="AB44" s="760">
        <v>3660704.8841323475</v>
      </c>
      <c r="AC44" s="760">
        <v>2128629.3393740123</v>
      </c>
      <c r="AD44" s="760">
        <v>490.07480852386823</v>
      </c>
      <c r="AE44" s="760">
        <v>12535.017179337972</v>
      </c>
      <c r="AF44" s="336"/>
      <c r="AG44" s="379">
        <v>110050.0239</v>
      </c>
      <c r="AH44" s="238">
        <v>80084.487800000003</v>
      </c>
      <c r="AI44" s="238">
        <v>271565.73239999998</v>
      </c>
      <c r="AJ44" s="238">
        <v>1144943.9730071363</v>
      </c>
      <c r="AK44" s="294">
        <f t="shared" si="14"/>
        <v>1606644.2171071363</v>
      </c>
      <c r="AL44" s="677">
        <f t="shared" si="9"/>
        <v>-7.528100263560994E-4</v>
      </c>
      <c r="AM44" s="238"/>
      <c r="AN44" s="294">
        <f t="shared" si="15"/>
        <v>1606644.2171071363</v>
      </c>
      <c r="AO44" s="760">
        <v>418190.10629351728</v>
      </c>
      <c r="AP44" s="760">
        <v>36.654983470530006</v>
      </c>
      <c r="AQ44" s="760">
        <v>128936.36691315785</v>
      </c>
      <c r="AR44" s="760">
        <v>53.413227693856719</v>
      </c>
      <c r="AS44" s="760">
        <v>762.82607064197339</v>
      </c>
      <c r="AT44" s="760">
        <v>3831428.9582320866</v>
      </c>
      <c r="AU44" s="760">
        <v>2235041.8254373893</v>
      </c>
      <c r="AV44" s="760">
        <v>533.1222635293849</v>
      </c>
      <c r="AW44" s="760">
        <v>13160.477920808729</v>
      </c>
      <c r="AX44" s="336"/>
      <c r="AY44" s="379">
        <v>96109.015299999999</v>
      </c>
      <c r="AZ44" s="238">
        <v>69939.478600000002</v>
      </c>
      <c r="BA44" s="238">
        <v>237164.10159999999</v>
      </c>
      <c r="BB44" s="238">
        <v>1202166.6465237436</v>
      </c>
      <c r="BC44" s="294">
        <f t="shared" si="4"/>
        <v>1605379.2420237437</v>
      </c>
      <c r="BD44" s="677">
        <f t="shared" si="10"/>
        <v>-7.8733989138568973E-4</v>
      </c>
      <c r="BE44" s="238"/>
      <c r="BF44" s="294">
        <f t="shared" si="5"/>
        <v>1605379.2420237437</v>
      </c>
      <c r="BG44" s="760">
        <v>438069.95929267176</v>
      </c>
      <c r="BH44" s="760">
        <v>38.48144121168</v>
      </c>
      <c r="BI44" s="760">
        <v>135384.6740338846</v>
      </c>
      <c r="BJ44" s="760">
        <v>59.472699327787751</v>
      </c>
      <c r="BK44" s="760">
        <v>800.84343709822497</v>
      </c>
      <c r="BL44" s="760">
        <v>4012693.1132673589</v>
      </c>
      <c r="BM44" s="760">
        <v>2346799.4761194228</v>
      </c>
      <c r="BN44" s="760">
        <v>575.65133337531552</v>
      </c>
      <c r="BO44" s="760">
        <v>13817.207875298625</v>
      </c>
      <c r="BP44" s="336"/>
      <c r="BQ44" s="379">
        <v>81459.171499999997</v>
      </c>
      <c r="BR44" s="238">
        <v>59278.643100000001</v>
      </c>
      <c r="BS44" s="238">
        <v>201013.31270000001</v>
      </c>
      <c r="BT44" s="238">
        <v>1262298.019598624</v>
      </c>
      <c r="BU44" s="294">
        <f t="shared" si="6"/>
        <v>1604049.146898624</v>
      </c>
      <c r="BV44" s="677">
        <f t="shared" si="11"/>
        <v>-8.2852393397272745E-4</v>
      </c>
      <c r="BW44" s="238"/>
      <c r="BX44" s="294">
        <f t="shared" si="7"/>
        <v>1604049.146898624</v>
      </c>
      <c r="BY44" s="760">
        <v>461160.53344543098</v>
      </c>
      <c r="BZ44" s="760">
        <v>40.418952163607997</v>
      </c>
      <c r="CA44" s="760">
        <v>142141.67825144733</v>
      </c>
      <c r="CB44" s="760">
        <v>65.342096587198171</v>
      </c>
      <c r="CC44" s="760">
        <v>840.96145137096687</v>
      </c>
      <c r="CD44" s="760">
        <v>4225278.0620572045</v>
      </c>
      <c r="CE44" s="760">
        <v>2464078.9006672376</v>
      </c>
      <c r="CF44" s="760">
        <v>618.86696252004549</v>
      </c>
      <c r="CG44" s="760">
        <v>14509.187904903338</v>
      </c>
      <c r="CH44" s="336"/>
    </row>
    <row r="45" spans="2:86" s="12" customFormat="1">
      <c r="B45" s="335" t="s">
        <v>2078</v>
      </c>
      <c r="C45" s="240"/>
      <c r="D45" s="237" t="s">
        <v>2079</v>
      </c>
      <c r="E45" s="460" t="s">
        <v>20</v>
      </c>
      <c r="F45" s="235" t="s">
        <v>16</v>
      </c>
      <c r="G45" s="235" t="s">
        <v>22</v>
      </c>
      <c r="H45" s="236" t="s">
        <v>18</v>
      </c>
      <c r="I45" s="237"/>
      <c r="J45" s="627">
        <v>25827.081200000001</v>
      </c>
      <c r="K45" s="237"/>
      <c r="L45" s="238">
        <v>76.911547894415747</v>
      </c>
      <c r="M45" s="238">
        <v>8183.2860000000001</v>
      </c>
      <c r="N45" s="238">
        <v>9797.2171999999991</v>
      </c>
      <c r="O45" s="626">
        <v>8629.5720999999994</v>
      </c>
      <c r="P45" s="238">
        <v>0</v>
      </c>
      <c r="Q45" s="238">
        <v>0</v>
      </c>
      <c r="R45" s="238">
        <v>0</v>
      </c>
      <c r="S45" s="292">
        <f t="shared" si="12"/>
        <v>8629.5720999999994</v>
      </c>
      <c r="T45" s="677">
        <f t="shared" si="8"/>
        <v>-0.11918130180884423</v>
      </c>
      <c r="U45" s="238"/>
      <c r="V45" s="294">
        <f t="shared" si="13"/>
        <v>8629.5720999999994</v>
      </c>
      <c r="W45" s="760">
        <v>0</v>
      </c>
      <c r="X45" s="760">
        <v>0</v>
      </c>
      <c r="Y45" s="760">
        <v>0</v>
      </c>
      <c r="Z45" s="760">
        <v>0</v>
      </c>
      <c r="AA45" s="760">
        <v>0</v>
      </c>
      <c r="AB45" s="760">
        <v>0</v>
      </c>
      <c r="AC45" s="760">
        <v>0</v>
      </c>
      <c r="AD45" s="760">
        <v>0</v>
      </c>
      <c r="AE45" s="760">
        <v>0</v>
      </c>
      <c r="AF45" s="336"/>
      <c r="AG45" s="379">
        <v>9001.9294000000009</v>
      </c>
      <c r="AH45" s="238">
        <v>0</v>
      </c>
      <c r="AI45" s="238">
        <v>0</v>
      </c>
      <c r="AJ45" s="238">
        <v>0</v>
      </c>
      <c r="AK45" s="294">
        <f t="shared" si="14"/>
        <v>9001.9294000000009</v>
      </c>
      <c r="AL45" s="677">
        <f t="shared" si="9"/>
        <v>4.3148987653744905E-2</v>
      </c>
      <c r="AM45" s="238"/>
      <c r="AN45" s="294">
        <f t="shared" si="15"/>
        <v>9001.9294000000009</v>
      </c>
      <c r="AO45" s="760">
        <v>0</v>
      </c>
      <c r="AP45" s="760">
        <v>0</v>
      </c>
      <c r="AQ45" s="760">
        <v>0</v>
      </c>
      <c r="AR45" s="760">
        <v>0</v>
      </c>
      <c r="AS45" s="760">
        <v>0</v>
      </c>
      <c r="AT45" s="760">
        <v>0</v>
      </c>
      <c r="AU45" s="760">
        <v>0</v>
      </c>
      <c r="AV45" s="760">
        <v>0</v>
      </c>
      <c r="AW45" s="760">
        <v>0</v>
      </c>
      <c r="AX45" s="336"/>
      <c r="AY45" s="379">
        <v>9181.6013999999996</v>
      </c>
      <c r="AZ45" s="238">
        <v>0</v>
      </c>
      <c r="BA45" s="238">
        <v>0</v>
      </c>
      <c r="BB45" s="238">
        <v>0</v>
      </c>
      <c r="BC45" s="294">
        <f t="shared" si="4"/>
        <v>9181.6013999999996</v>
      </c>
      <c r="BD45" s="677">
        <f t="shared" si="10"/>
        <v>1.9959276730163941E-2</v>
      </c>
      <c r="BE45" s="238"/>
      <c r="BF45" s="294">
        <f t="shared" si="5"/>
        <v>9181.6013999999996</v>
      </c>
      <c r="BG45" s="760">
        <v>0</v>
      </c>
      <c r="BH45" s="760">
        <v>0</v>
      </c>
      <c r="BI45" s="760">
        <v>0</v>
      </c>
      <c r="BJ45" s="760">
        <v>0</v>
      </c>
      <c r="BK45" s="760">
        <v>0</v>
      </c>
      <c r="BL45" s="760">
        <v>0</v>
      </c>
      <c r="BM45" s="760">
        <v>0</v>
      </c>
      <c r="BN45" s="760">
        <v>0</v>
      </c>
      <c r="BO45" s="760">
        <v>0</v>
      </c>
      <c r="BP45" s="336"/>
      <c r="BQ45" s="379">
        <v>9525.5316000000003</v>
      </c>
      <c r="BR45" s="238">
        <v>0</v>
      </c>
      <c r="BS45" s="238">
        <v>0</v>
      </c>
      <c r="BT45" s="238">
        <v>0</v>
      </c>
      <c r="BU45" s="294">
        <f t="shared" si="6"/>
        <v>9525.5316000000003</v>
      </c>
      <c r="BV45" s="677">
        <f t="shared" si="11"/>
        <v>3.7458628948976232E-2</v>
      </c>
      <c r="BW45" s="238"/>
      <c r="BX45" s="294">
        <f t="shared" si="7"/>
        <v>9525.5316000000003</v>
      </c>
      <c r="BY45" s="760">
        <v>0</v>
      </c>
      <c r="BZ45" s="760">
        <v>0</v>
      </c>
      <c r="CA45" s="760">
        <v>0</v>
      </c>
      <c r="CB45" s="760">
        <v>0</v>
      </c>
      <c r="CC45" s="760">
        <v>0</v>
      </c>
      <c r="CD45" s="760">
        <v>0</v>
      </c>
      <c r="CE45" s="760">
        <v>0</v>
      </c>
      <c r="CF45" s="760">
        <v>0</v>
      </c>
      <c r="CG45" s="760">
        <v>0</v>
      </c>
      <c r="CH45" s="336"/>
    </row>
    <row r="46" spans="2:86" s="12" customFormat="1">
      <c r="B46" s="335" t="s">
        <v>2080</v>
      </c>
      <c r="C46" s="240"/>
      <c r="D46" s="237" t="s">
        <v>2081</v>
      </c>
      <c r="E46" s="460" t="s">
        <v>20</v>
      </c>
      <c r="F46" s="235" t="s">
        <v>24</v>
      </c>
      <c r="G46" s="235" t="s">
        <v>22</v>
      </c>
      <c r="H46" s="236" t="s">
        <v>18</v>
      </c>
      <c r="I46" s="237"/>
      <c r="J46" s="627">
        <v>1277862.1610000001</v>
      </c>
      <c r="K46" s="237"/>
      <c r="L46" s="238">
        <v>851909.32</v>
      </c>
      <c r="M46" s="238">
        <v>1668258.6980000003</v>
      </c>
      <c r="N46" s="238">
        <v>1995742.8280000004</v>
      </c>
      <c r="O46" s="626">
        <v>149675.07199999999</v>
      </c>
      <c r="P46" s="238">
        <v>114843.73119999999</v>
      </c>
      <c r="Q46" s="238">
        <v>625096.14720000001</v>
      </c>
      <c r="R46" s="238">
        <v>802366.81600000057</v>
      </c>
      <c r="S46" s="292">
        <f t="shared" si="12"/>
        <v>1691981.7664000005</v>
      </c>
      <c r="T46" s="677">
        <f t="shared" si="8"/>
        <v>-0.15220451119165931</v>
      </c>
      <c r="U46" s="238"/>
      <c r="V46" s="294">
        <f t="shared" si="13"/>
        <v>1691981.7664000005</v>
      </c>
      <c r="W46" s="760">
        <v>880089.69960999978</v>
      </c>
      <c r="X46" s="760">
        <v>162.70295440000004</v>
      </c>
      <c r="Y46" s="760">
        <v>128993.74179900007</v>
      </c>
      <c r="Z46" s="760">
        <v>117.44376132753229</v>
      </c>
      <c r="AA46" s="760">
        <v>754.61338952414974</v>
      </c>
      <c r="AB46" s="760">
        <v>9952927.8899999913</v>
      </c>
      <c r="AC46" s="760">
        <v>1466173.1620879199</v>
      </c>
      <c r="AD46" s="760">
        <v>1715.3866655104657</v>
      </c>
      <c r="AE46" s="760">
        <v>8577.112998214332</v>
      </c>
      <c r="AF46" s="336"/>
      <c r="AG46" s="379">
        <v>149675.07199999999</v>
      </c>
      <c r="AH46" s="238">
        <v>114843.73119999999</v>
      </c>
      <c r="AI46" s="238">
        <v>625096.14720000001</v>
      </c>
      <c r="AJ46" s="238">
        <v>802366.81600000069</v>
      </c>
      <c r="AK46" s="294">
        <f t="shared" si="14"/>
        <v>1691981.7664000005</v>
      </c>
      <c r="AL46" s="677">
        <f t="shared" si="9"/>
        <v>0</v>
      </c>
      <c r="AM46" s="238"/>
      <c r="AN46" s="294">
        <f t="shared" si="15"/>
        <v>1691981.7664000005</v>
      </c>
      <c r="AO46" s="760">
        <v>880089.69960999943</v>
      </c>
      <c r="AP46" s="760">
        <v>162.70295440000001</v>
      </c>
      <c r="AQ46" s="760">
        <v>128993.741799</v>
      </c>
      <c r="AR46" s="760">
        <v>133.93804494042075</v>
      </c>
      <c r="AS46" s="760">
        <v>754.61338952415008</v>
      </c>
      <c r="AT46" s="760">
        <v>9952927.8900000006</v>
      </c>
      <c r="AU46" s="760">
        <v>1466173.1620879197</v>
      </c>
      <c r="AV46" s="760">
        <v>1774.807391248509</v>
      </c>
      <c r="AW46" s="760">
        <v>8577.112998214332</v>
      </c>
      <c r="AX46" s="336"/>
      <c r="AY46" s="379">
        <v>149675.07199999999</v>
      </c>
      <c r="AZ46" s="238">
        <v>114843.73119999999</v>
      </c>
      <c r="BA46" s="238">
        <v>625096.14720000001</v>
      </c>
      <c r="BB46" s="238">
        <v>802366.81600000034</v>
      </c>
      <c r="BC46" s="294">
        <f t="shared" si="4"/>
        <v>1691981.7664000003</v>
      </c>
      <c r="BD46" s="677">
        <f t="shared" si="10"/>
        <v>-1.3760824630472185E-16</v>
      </c>
      <c r="BE46" s="238"/>
      <c r="BF46" s="294">
        <f t="shared" si="5"/>
        <v>1691981.7664000003</v>
      </c>
      <c r="BG46" s="760">
        <v>880089.69960999978</v>
      </c>
      <c r="BH46" s="760">
        <v>162.70295440000004</v>
      </c>
      <c r="BI46" s="760">
        <v>128993.741799</v>
      </c>
      <c r="BJ46" s="760">
        <v>142.59666439308722</v>
      </c>
      <c r="BK46" s="760">
        <v>754.61338952414985</v>
      </c>
      <c r="BL46" s="760">
        <v>9952927.8900000025</v>
      </c>
      <c r="BM46" s="760">
        <v>1466173.1620879204</v>
      </c>
      <c r="BN46" s="760">
        <v>1822.4454991213684</v>
      </c>
      <c r="BO46" s="760">
        <v>8577.1129982143302</v>
      </c>
      <c r="BP46" s="336"/>
      <c r="BQ46" s="379">
        <v>149675.07199999999</v>
      </c>
      <c r="BR46" s="238">
        <v>114843.73119999999</v>
      </c>
      <c r="BS46" s="238">
        <v>625096.14720000001</v>
      </c>
      <c r="BT46" s="238">
        <v>802366.81600000069</v>
      </c>
      <c r="BU46" s="294">
        <f t="shared" si="6"/>
        <v>1691981.7664000005</v>
      </c>
      <c r="BV46" s="677">
        <f t="shared" si="11"/>
        <v>1.3760824630472188E-16</v>
      </c>
      <c r="BW46" s="238"/>
      <c r="BX46" s="294">
        <f t="shared" si="7"/>
        <v>1691981.7664000005</v>
      </c>
      <c r="BY46" s="760">
        <v>880089.69960999978</v>
      </c>
      <c r="BZ46" s="760">
        <v>162.70295440000007</v>
      </c>
      <c r="CA46" s="760">
        <v>128993.74179900001</v>
      </c>
      <c r="CB46" s="760">
        <v>150.06641889865858</v>
      </c>
      <c r="CC46" s="760">
        <v>754.61338952414997</v>
      </c>
      <c r="CD46" s="760">
        <v>9952927.8900000025</v>
      </c>
      <c r="CE46" s="760">
        <v>1466173.1620879197</v>
      </c>
      <c r="CF46" s="760">
        <v>1866.7930066554648</v>
      </c>
      <c r="CG46" s="760">
        <v>8577.112998214332</v>
      </c>
      <c r="CH46" s="336"/>
    </row>
    <row r="47" spans="2:86" s="12" customFormat="1">
      <c r="B47" s="335" t="s">
        <v>2082</v>
      </c>
      <c r="C47" s="240"/>
      <c r="D47" s="237" t="s">
        <v>2083</v>
      </c>
      <c r="E47" s="460" t="s">
        <v>20</v>
      </c>
      <c r="F47" s="235" t="s">
        <v>16</v>
      </c>
      <c r="G47" s="235" t="s">
        <v>22</v>
      </c>
      <c r="H47" s="236" t="s">
        <v>18</v>
      </c>
      <c r="I47" s="237"/>
      <c r="J47" s="627">
        <v>49147.770600000003</v>
      </c>
      <c r="K47" s="237"/>
      <c r="L47" s="238">
        <v>76.911547894415747</v>
      </c>
      <c r="M47" s="238">
        <v>10218.1</v>
      </c>
      <c r="N47" s="238">
        <v>11476.7708</v>
      </c>
      <c r="O47" s="626">
        <v>8794.4820999999993</v>
      </c>
      <c r="P47" s="238">
        <v>0</v>
      </c>
      <c r="Q47" s="238">
        <v>0</v>
      </c>
      <c r="R47" s="238">
        <v>0</v>
      </c>
      <c r="S47" s="292">
        <f t="shared" si="12"/>
        <v>8794.4820999999993</v>
      </c>
      <c r="T47" s="677">
        <f t="shared" si="8"/>
        <v>-0.23371458285112751</v>
      </c>
      <c r="U47" s="238"/>
      <c r="V47" s="294">
        <f t="shared" si="13"/>
        <v>8794.4820999999993</v>
      </c>
      <c r="W47" s="760">
        <v>0</v>
      </c>
      <c r="X47" s="760">
        <v>0</v>
      </c>
      <c r="Y47" s="760">
        <v>0</v>
      </c>
      <c r="Z47" s="760">
        <v>0</v>
      </c>
      <c r="AA47" s="760">
        <v>0</v>
      </c>
      <c r="AB47" s="760">
        <v>0</v>
      </c>
      <c r="AC47" s="760">
        <v>0</v>
      </c>
      <c r="AD47" s="760">
        <v>0</v>
      </c>
      <c r="AE47" s="760">
        <v>0</v>
      </c>
      <c r="AF47" s="336"/>
      <c r="AG47" s="379">
        <v>9176.5393999999997</v>
      </c>
      <c r="AH47" s="238">
        <v>0</v>
      </c>
      <c r="AI47" s="238">
        <v>0</v>
      </c>
      <c r="AJ47" s="238">
        <v>0</v>
      </c>
      <c r="AK47" s="294">
        <f t="shared" si="14"/>
        <v>9176.5393999999997</v>
      </c>
      <c r="AL47" s="677">
        <f t="shared" si="9"/>
        <v>4.34428424159281E-2</v>
      </c>
      <c r="AM47" s="238"/>
      <c r="AN47" s="294">
        <f t="shared" si="15"/>
        <v>9176.5393999999997</v>
      </c>
      <c r="AO47" s="760">
        <v>0</v>
      </c>
      <c r="AP47" s="760">
        <v>0</v>
      </c>
      <c r="AQ47" s="760">
        <v>0</v>
      </c>
      <c r="AR47" s="760">
        <v>0</v>
      </c>
      <c r="AS47" s="760">
        <v>0</v>
      </c>
      <c r="AT47" s="760">
        <v>0</v>
      </c>
      <c r="AU47" s="760">
        <v>0</v>
      </c>
      <c r="AV47" s="760">
        <v>0</v>
      </c>
      <c r="AW47" s="760">
        <v>0</v>
      </c>
      <c r="AX47" s="336"/>
      <c r="AY47" s="379">
        <v>9358.1813999999995</v>
      </c>
      <c r="AZ47" s="238">
        <v>0</v>
      </c>
      <c r="BA47" s="238">
        <v>0</v>
      </c>
      <c r="BB47" s="238">
        <v>0</v>
      </c>
      <c r="BC47" s="294">
        <f t="shared" si="4"/>
        <v>9358.1813999999995</v>
      </c>
      <c r="BD47" s="677">
        <f t="shared" si="10"/>
        <v>1.9794172081907025E-2</v>
      </c>
      <c r="BE47" s="238"/>
      <c r="BF47" s="294">
        <f t="shared" si="5"/>
        <v>9358.1813999999995</v>
      </c>
      <c r="BG47" s="760">
        <v>0</v>
      </c>
      <c r="BH47" s="760">
        <v>0</v>
      </c>
      <c r="BI47" s="760">
        <v>0</v>
      </c>
      <c r="BJ47" s="760">
        <v>0</v>
      </c>
      <c r="BK47" s="760">
        <v>0</v>
      </c>
      <c r="BL47" s="760">
        <v>0</v>
      </c>
      <c r="BM47" s="760">
        <v>0</v>
      </c>
      <c r="BN47" s="760">
        <v>0</v>
      </c>
      <c r="BO47" s="760">
        <v>0</v>
      </c>
      <c r="BP47" s="336"/>
      <c r="BQ47" s="379">
        <v>9712.6016</v>
      </c>
      <c r="BR47" s="238">
        <v>0</v>
      </c>
      <c r="BS47" s="238">
        <v>0</v>
      </c>
      <c r="BT47" s="238">
        <v>0</v>
      </c>
      <c r="BU47" s="294">
        <f t="shared" si="6"/>
        <v>9712.6016</v>
      </c>
      <c r="BV47" s="677">
        <f t="shared" si="11"/>
        <v>3.7872764466822632E-2</v>
      </c>
      <c r="BW47" s="238"/>
      <c r="BX47" s="294">
        <f t="shared" si="7"/>
        <v>9712.6016</v>
      </c>
      <c r="BY47" s="760">
        <v>0</v>
      </c>
      <c r="BZ47" s="760">
        <v>0</v>
      </c>
      <c r="CA47" s="760">
        <v>0</v>
      </c>
      <c r="CB47" s="760">
        <v>0</v>
      </c>
      <c r="CC47" s="760">
        <v>0</v>
      </c>
      <c r="CD47" s="760">
        <v>0</v>
      </c>
      <c r="CE47" s="760">
        <v>0</v>
      </c>
      <c r="CF47" s="760">
        <v>0</v>
      </c>
      <c r="CG47" s="760">
        <v>0</v>
      </c>
      <c r="CH47" s="336"/>
    </row>
    <row r="48" spans="2:86" s="12" customFormat="1">
      <c r="B48" s="335" t="s">
        <v>2084</v>
      </c>
      <c r="C48" s="240"/>
      <c r="D48" s="237" t="s">
        <v>2085</v>
      </c>
      <c r="E48" s="460" t="s">
        <v>20</v>
      </c>
      <c r="F48" s="235" t="s">
        <v>24</v>
      </c>
      <c r="G48" s="235" t="s">
        <v>22</v>
      </c>
      <c r="H48" s="236" t="s">
        <v>18</v>
      </c>
      <c r="I48" s="237"/>
      <c r="J48" s="627">
        <v>1160650.8419999999</v>
      </c>
      <c r="K48" s="237"/>
      <c r="L48" s="238">
        <v>580320</v>
      </c>
      <c r="M48" s="238">
        <v>2129327.9999615145</v>
      </c>
      <c r="N48" s="238">
        <v>2176646.3999608839</v>
      </c>
      <c r="O48" s="626">
        <v>63318.984799999998</v>
      </c>
      <c r="P48" s="238">
        <v>37991.390899999999</v>
      </c>
      <c r="Q48" s="238">
        <v>185072.35519999999</v>
      </c>
      <c r="R48" s="238">
        <v>381015.01377999992</v>
      </c>
      <c r="S48" s="292">
        <f t="shared" si="12"/>
        <v>667397.74467999989</v>
      </c>
      <c r="T48" s="677">
        <f t="shared" si="8"/>
        <v>-0.69338256103885609</v>
      </c>
      <c r="U48" s="238"/>
      <c r="V48" s="294">
        <f t="shared" si="13"/>
        <v>667397.74467999989</v>
      </c>
      <c r="W48" s="760">
        <v>840466.57504736434</v>
      </c>
      <c r="X48" s="760">
        <v>130.16036946805909</v>
      </c>
      <c r="Y48" s="760">
        <v>-3969.138458565671</v>
      </c>
      <c r="Z48" s="760">
        <v>132.70512603702971</v>
      </c>
      <c r="AA48" s="760">
        <v>-23.219459982609337</v>
      </c>
      <c r="AB48" s="760">
        <v>9619318.1467157714</v>
      </c>
      <c r="AC48" s="760">
        <v>-43762.706692039588</v>
      </c>
      <c r="AD48" s="760">
        <v>1634.0564592371454</v>
      </c>
      <c r="AE48" s="760">
        <v>-256.01183414843126</v>
      </c>
      <c r="AF48" s="336"/>
      <c r="AG48" s="379">
        <v>0</v>
      </c>
      <c r="AH48" s="238">
        <v>0</v>
      </c>
      <c r="AI48" s="238">
        <v>0</v>
      </c>
      <c r="AJ48" s="238">
        <v>0</v>
      </c>
      <c r="AK48" s="294">
        <f t="shared" si="14"/>
        <v>0</v>
      </c>
      <c r="AL48" s="677">
        <f t="shared" si="9"/>
        <v>-1</v>
      </c>
      <c r="AM48" s="238"/>
      <c r="AN48" s="294">
        <f t="shared" si="15"/>
        <v>0</v>
      </c>
      <c r="AO48" s="760">
        <v>0</v>
      </c>
      <c r="AP48" s="760">
        <v>0</v>
      </c>
      <c r="AQ48" s="760">
        <v>0</v>
      </c>
      <c r="AR48" s="760">
        <v>0</v>
      </c>
      <c r="AS48" s="760">
        <v>0</v>
      </c>
      <c r="AT48" s="760">
        <v>0</v>
      </c>
      <c r="AU48" s="760">
        <v>0</v>
      </c>
      <c r="AV48" s="760">
        <v>0</v>
      </c>
      <c r="AW48" s="760">
        <v>0</v>
      </c>
      <c r="AX48" s="336"/>
      <c r="AY48" s="379">
        <v>0</v>
      </c>
      <c r="AZ48" s="238">
        <v>0</v>
      </c>
      <c r="BA48" s="238">
        <v>0</v>
      </c>
      <c r="BB48" s="238">
        <v>0</v>
      </c>
      <c r="BC48" s="294">
        <f t="shared" si="4"/>
        <v>0</v>
      </c>
      <c r="BD48" s="677" t="e">
        <f t="shared" si="10"/>
        <v>#DIV/0!</v>
      </c>
      <c r="BE48" s="238"/>
      <c r="BF48" s="294">
        <f t="shared" si="5"/>
        <v>0</v>
      </c>
      <c r="BG48" s="760">
        <v>0</v>
      </c>
      <c r="BH48" s="760">
        <v>0</v>
      </c>
      <c r="BI48" s="760">
        <v>0</v>
      </c>
      <c r="BJ48" s="760">
        <v>0</v>
      </c>
      <c r="BK48" s="760">
        <v>0</v>
      </c>
      <c r="BL48" s="760">
        <v>0</v>
      </c>
      <c r="BM48" s="760">
        <v>0</v>
      </c>
      <c r="BN48" s="760">
        <v>0</v>
      </c>
      <c r="BO48" s="760">
        <v>0</v>
      </c>
      <c r="BP48" s="336"/>
      <c r="BQ48" s="379">
        <v>0</v>
      </c>
      <c r="BR48" s="238">
        <v>0</v>
      </c>
      <c r="BS48" s="238">
        <v>0</v>
      </c>
      <c r="BT48" s="238">
        <v>0</v>
      </c>
      <c r="BU48" s="294">
        <f t="shared" si="6"/>
        <v>0</v>
      </c>
      <c r="BV48" s="677" t="e">
        <f t="shared" si="11"/>
        <v>#DIV/0!</v>
      </c>
      <c r="BW48" s="238"/>
      <c r="BX48" s="294">
        <f t="shared" si="7"/>
        <v>0</v>
      </c>
      <c r="BY48" s="760">
        <v>0</v>
      </c>
      <c r="BZ48" s="760">
        <v>0</v>
      </c>
      <c r="CA48" s="760">
        <v>0</v>
      </c>
      <c r="CB48" s="760">
        <v>0</v>
      </c>
      <c r="CC48" s="760">
        <v>0</v>
      </c>
      <c r="CD48" s="760">
        <v>0</v>
      </c>
      <c r="CE48" s="760">
        <v>0</v>
      </c>
      <c r="CF48" s="760">
        <v>0</v>
      </c>
      <c r="CG48" s="760">
        <v>0</v>
      </c>
      <c r="CH48" s="336"/>
    </row>
    <row r="49" spans="2:86" s="12" customFormat="1">
      <c r="B49" s="335" t="s">
        <v>2086</v>
      </c>
      <c r="C49" s="240"/>
      <c r="D49" s="237" t="s">
        <v>2087</v>
      </c>
      <c r="E49" s="460" t="s">
        <v>20</v>
      </c>
      <c r="F49" s="235" t="s">
        <v>16</v>
      </c>
      <c r="G49" s="235" t="s">
        <v>22</v>
      </c>
      <c r="H49" s="236" t="s">
        <v>18</v>
      </c>
      <c r="I49" s="237"/>
      <c r="J49" s="627">
        <v>75117.354200000002</v>
      </c>
      <c r="K49" s="237"/>
      <c r="L49" s="238">
        <v>76.911547894415747</v>
      </c>
      <c r="M49" s="238">
        <v>16795.41</v>
      </c>
      <c r="N49" s="238">
        <v>16092.575999999999</v>
      </c>
      <c r="O49" s="626">
        <v>6786.0520999999999</v>
      </c>
      <c r="P49" s="238">
        <v>0</v>
      </c>
      <c r="Q49" s="238">
        <v>0</v>
      </c>
      <c r="R49" s="238">
        <v>0</v>
      </c>
      <c r="S49" s="292">
        <f t="shared" si="12"/>
        <v>6786.0520999999999</v>
      </c>
      <c r="T49" s="677">
        <f t="shared" si="8"/>
        <v>-0.57831163264352459</v>
      </c>
      <c r="U49" s="238"/>
      <c r="V49" s="294">
        <f t="shared" si="13"/>
        <v>6786.0520999999999</v>
      </c>
      <c r="W49" s="760">
        <v>0</v>
      </c>
      <c r="X49" s="760">
        <v>0</v>
      </c>
      <c r="Y49" s="760">
        <v>0</v>
      </c>
      <c r="Z49" s="760">
        <v>0</v>
      </c>
      <c r="AA49" s="760">
        <v>0</v>
      </c>
      <c r="AB49" s="760">
        <v>0</v>
      </c>
      <c r="AC49" s="760">
        <v>0</v>
      </c>
      <c r="AD49" s="760">
        <v>0</v>
      </c>
      <c r="AE49" s="760">
        <v>0</v>
      </c>
      <c r="AF49" s="336"/>
      <c r="AG49" s="379">
        <v>0</v>
      </c>
      <c r="AH49" s="238">
        <v>0</v>
      </c>
      <c r="AI49" s="238">
        <v>0</v>
      </c>
      <c r="AJ49" s="238">
        <v>0</v>
      </c>
      <c r="AK49" s="294">
        <f t="shared" si="14"/>
        <v>0</v>
      </c>
      <c r="AL49" s="677">
        <f t="shared" si="9"/>
        <v>-1</v>
      </c>
      <c r="AM49" s="238"/>
      <c r="AN49" s="294">
        <f t="shared" si="15"/>
        <v>0</v>
      </c>
      <c r="AO49" s="760">
        <v>0</v>
      </c>
      <c r="AP49" s="760">
        <v>0</v>
      </c>
      <c r="AQ49" s="760">
        <v>0</v>
      </c>
      <c r="AR49" s="760">
        <v>0</v>
      </c>
      <c r="AS49" s="760">
        <v>0</v>
      </c>
      <c r="AT49" s="760">
        <v>0</v>
      </c>
      <c r="AU49" s="760">
        <v>0</v>
      </c>
      <c r="AV49" s="760">
        <v>0</v>
      </c>
      <c r="AW49" s="760">
        <v>0</v>
      </c>
      <c r="AX49" s="336"/>
      <c r="AY49" s="379">
        <v>0</v>
      </c>
      <c r="AZ49" s="238">
        <v>0</v>
      </c>
      <c r="BA49" s="238">
        <v>0</v>
      </c>
      <c r="BB49" s="238">
        <v>0</v>
      </c>
      <c r="BC49" s="294">
        <f t="shared" si="4"/>
        <v>0</v>
      </c>
      <c r="BD49" s="677" t="e">
        <f t="shared" si="10"/>
        <v>#DIV/0!</v>
      </c>
      <c r="BE49" s="238"/>
      <c r="BF49" s="294">
        <f t="shared" si="5"/>
        <v>0</v>
      </c>
      <c r="BG49" s="760">
        <v>0</v>
      </c>
      <c r="BH49" s="760">
        <v>0</v>
      </c>
      <c r="BI49" s="760">
        <v>0</v>
      </c>
      <c r="BJ49" s="760">
        <v>0</v>
      </c>
      <c r="BK49" s="760">
        <v>0</v>
      </c>
      <c r="BL49" s="760">
        <v>0</v>
      </c>
      <c r="BM49" s="760">
        <v>0</v>
      </c>
      <c r="BN49" s="760">
        <v>0</v>
      </c>
      <c r="BO49" s="760">
        <v>0</v>
      </c>
      <c r="BP49" s="336"/>
      <c r="BQ49" s="379">
        <v>0</v>
      </c>
      <c r="BR49" s="238">
        <v>0</v>
      </c>
      <c r="BS49" s="238">
        <v>0</v>
      </c>
      <c r="BT49" s="238">
        <v>0</v>
      </c>
      <c r="BU49" s="294">
        <f t="shared" si="6"/>
        <v>0</v>
      </c>
      <c r="BV49" s="677" t="e">
        <f t="shared" si="11"/>
        <v>#DIV/0!</v>
      </c>
      <c r="BW49" s="238"/>
      <c r="BX49" s="294">
        <f t="shared" si="7"/>
        <v>0</v>
      </c>
      <c r="BY49" s="760">
        <v>0</v>
      </c>
      <c r="BZ49" s="760">
        <v>0</v>
      </c>
      <c r="CA49" s="760">
        <v>0</v>
      </c>
      <c r="CB49" s="760">
        <v>0</v>
      </c>
      <c r="CC49" s="760">
        <v>0</v>
      </c>
      <c r="CD49" s="760">
        <v>0</v>
      </c>
      <c r="CE49" s="760">
        <v>0</v>
      </c>
      <c r="CF49" s="760">
        <v>0</v>
      </c>
      <c r="CG49" s="760">
        <v>0</v>
      </c>
      <c r="CH49" s="336"/>
    </row>
    <row r="50" spans="2:86" s="12" customFormat="1">
      <c r="B50" s="335" t="s">
        <v>2088</v>
      </c>
      <c r="C50" s="240"/>
      <c r="D50" s="237" t="s">
        <v>2089</v>
      </c>
      <c r="E50" s="460" t="s">
        <v>20</v>
      </c>
      <c r="F50" s="235" t="s">
        <v>24</v>
      </c>
      <c r="G50" s="235" t="s">
        <v>17</v>
      </c>
      <c r="H50" s="236" t="s">
        <v>18</v>
      </c>
      <c r="I50" s="237"/>
      <c r="J50" s="627">
        <v>1012100.91</v>
      </c>
      <c r="K50" s="237"/>
      <c r="L50" s="238">
        <v>0</v>
      </c>
      <c r="M50" s="238">
        <v>2057006.5256000001</v>
      </c>
      <c r="N50" s="238">
        <v>2130524.5719999997</v>
      </c>
      <c r="O50" s="626">
        <v>90826.334199999998</v>
      </c>
      <c r="P50" s="238">
        <v>215034.5729</v>
      </c>
      <c r="Q50" s="238">
        <v>780681.8162</v>
      </c>
      <c r="R50" s="238">
        <v>1393117.26</v>
      </c>
      <c r="S50" s="292">
        <f t="shared" si="12"/>
        <v>2479659.9833</v>
      </c>
      <c r="T50" s="677">
        <f t="shared" si="8"/>
        <v>0.16387298033941677</v>
      </c>
      <c r="U50" s="238"/>
      <c r="V50" s="294">
        <f t="shared" si="13"/>
        <v>2479659.9833</v>
      </c>
      <c r="W50" s="760">
        <v>4446405.392</v>
      </c>
      <c r="X50" s="760">
        <v>798.94749999999999</v>
      </c>
      <c r="Y50" s="760">
        <v>29492.6463</v>
      </c>
      <c r="Z50" s="760">
        <v>807.86360472595402</v>
      </c>
      <c r="AA50" s="760">
        <v>172.531980855</v>
      </c>
      <c r="AB50" s="760">
        <v>44464053.920000002</v>
      </c>
      <c r="AC50" s="760">
        <v>294926.46299999999</v>
      </c>
      <c r="AD50" s="760">
        <v>9623.8487249652808</v>
      </c>
      <c r="AE50" s="760">
        <v>1725.3198085500001</v>
      </c>
      <c r="AF50" s="336"/>
      <c r="AG50" s="379">
        <v>69993.513500000001</v>
      </c>
      <c r="AH50" s="238">
        <v>157485.4068</v>
      </c>
      <c r="AI50" s="238">
        <v>647440.00560000003</v>
      </c>
      <c r="AJ50" s="238">
        <v>1109411.67</v>
      </c>
      <c r="AK50" s="294">
        <f t="shared" si="14"/>
        <v>1984330.5959000001</v>
      </c>
      <c r="AL50" s="677">
        <f t="shared" si="9"/>
        <v>-0.19975697907614007</v>
      </c>
      <c r="AM50" s="238"/>
      <c r="AN50" s="294">
        <f t="shared" si="15"/>
        <v>1984330.5959000001</v>
      </c>
      <c r="AO50" s="760">
        <v>3697307.1784999999</v>
      </c>
      <c r="AP50" s="760">
        <v>391.41374999999999</v>
      </c>
      <c r="AQ50" s="760">
        <v>13683.2202</v>
      </c>
      <c r="AR50" s="760">
        <v>763.96404361530404</v>
      </c>
      <c r="AS50" s="760">
        <v>80.046838170000001</v>
      </c>
      <c r="AT50" s="760">
        <v>36973071.784999996</v>
      </c>
      <c r="AU50" s="760">
        <v>136832.20199999999</v>
      </c>
      <c r="AV50" s="760">
        <v>8236.4153593222909</v>
      </c>
      <c r="AW50" s="760">
        <v>800.46838170000001</v>
      </c>
      <c r="AX50" s="336"/>
      <c r="AY50" s="379">
        <v>80699.2742</v>
      </c>
      <c r="AZ50" s="238">
        <v>125854.52190000001</v>
      </c>
      <c r="BA50" s="238">
        <v>706118.64879999997</v>
      </c>
      <c r="BB50" s="238">
        <v>1287262.7679999999</v>
      </c>
      <c r="BC50" s="294">
        <f t="shared" si="4"/>
        <v>2199935.2128999997</v>
      </c>
      <c r="BD50" s="677">
        <f t="shared" si="10"/>
        <v>0.10865357690169132</v>
      </c>
      <c r="BE50" s="238"/>
      <c r="BF50" s="294">
        <f t="shared" si="5"/>
        <v>2199935.2128999997</v>
      </c>
      <c r="BG50" s="760">
        <v>4533750</v>
      </c>
      <c r="BH50" s="760">
        <v>503.75</v>
      </c>
      <c r="BI50" s="760">
        <v>11353.555200000001</v>
      </c>
      <c r="BJ50" s="760">
        <v>962.07173470574696</v>
      </c>
      <c r="BK50" s="760">
        <v>66.418297920000001</v>
      </c>
      <c r="BL50" s="760">
        <v>45337500</v>
      </c>
      <c r="BM50" s="760">
        <v>113535.552</v>
      </c>
      <c r="BN50" s="760">
        <v>10298.9766639431</v>
      </c>
      <c r="BO50" s="760">
        <v>664.18297919999998</v>
      </c>
      <c r="BP50" s="336"/>
      <c r="BQ50" s="379">
        <v>89275.068299999999</v>
      </c>
      <c r="BR50" s="238">
        <v>133912.6011</v>
      </c>
      <c r="BS50" s="238">
        <v>892750.67749999999</v>
      </c>
      <c r="BT50" s="238">
        <v>1508944.7760000001</v>
      </c>
      <c r="BU50" s="294">
        <f t="shared" si="6"/>
        <v>2624883.1228999998</v>
      </c>
      <c r="BV50" s="677">
        <f t="shared" si="11"/>
        <v>0.1931638293292397</v>
      </c>
      <c r="BW50" s="238"/>
      <c r="BX50" s="294">
        <f t="shared" si="7"/>
        <v>2624883.1228999998</v>
      </c>
      <c r="BY50" s="760">
        <v>5239000</v>
      </c>
      <c r="BZ50" s="760">
        <v>604.5</v>
      </c>
      <c r="CA50" s="760">
        <v>9457.3245000000006</v>
      </c>
      <c r="CB50" s="760">
        <v>1133.9556891038001</v>
      </c>
      <c r="CC50" s="760">
        <v>55.325348325</v>
      </c>
      <c r="CD50" s="760">
        <v>52390000</v>
      </c>
      <c r="CE50" s="760">
        <v>94573.244999999995</v>
      </c>
      <c r="CF50" s="760">
        <v>12130.8436712005</v>
      </c>
      <c r="CG50" s="760">
        <v>553.25348325000004</v>
      </c>
      <c r="CH50" s="336"/>
    </row>
    <row r="51" spans="2:86" s="12" customFormat="1">
      <c r="B51" s="335" t="s">
        <v>2090</v>
      </c>
      <c r="C51" s="240"/>
      <c r="D51" s="237" t="s">
        <v>2091</v>
      </c>
      <c r="E51" s="460" t="s">
        <v>20</v>
      </c>
      <c r="F51" s="235" t="s">
        <v>16</v>
      </c>
      <c r="G51" s="235" t="s">
        <v>17</v>
      </c>
      <c r="H51" s="236" t="s">
        <v>18</v>
      </c>
      <c r="I51" s="237"/>
      <c r="J51" s="627">
        <v>886465.1017</v>
      </c>
      <c r="K51" s="237"/>
      <c r="L51" s="238">
        <v>0</v>
      </c>
      <c r="M51" s="238">
        <v>1366041.21</v>
      </c>
      <c r="N51" s="238">
        <v>1481970.014</v>
      </c>
      <c r="O51" s="626">
        <v>588898.49890000001</v>
      </c>
      <c r="P51" s="238">
        <v>0</v>
      </c>
      <c r="Q51" s="238">
        <v>1020687.5853</v>
      </c>
      <c r="R51" s="238">
        <v>0</v>
      </c>
      <c r="S51" s="292">
        <f t="shared" si="12"/>
        <v>1609586.0841999999</v>
      </c>
      <c r="T51" s="677">
        <f t="shared" si="8"/>
        <v>8.6112450990523184E-2</v>
      </c>
      <c r="U51" s="238"/>
      <c r="V51" s="294">
        <f t="shared" si="13"/>
        <v>1609586.0841999999</v>
      </c>
      <c r="W51" s="760">
        <v>0</v>
      </c>
      <c r="X51" s="760">
        <v>0</v>
      </c>
      <c r="Y51" s="760">
        <v>0</v>
      </c>
      <c r="Z51" s="760">
        <v>0</v>
      </c>
      <c r="AA51" s="760">
        <v>0</v>
      </c>
      <c r="AB51" s="760">
        <v>0</v>
      </c>
      <c r="AC51" s="760">
        <v>0</v>
      </c>
      <c r="AD51" s="760">
        <v>0</v>
      </c>
      <c r="AE51" s="760">
        <v>0</v>
      </c>
      <c r="AF51" s="336"/>
      <c r="AG51" s="379">
        <v>605655.30330000003</v>
      </c>
      <c r="AH51" s="238">
        <v>0</v>
      </c>
      <c r="AI51" s="238">
        <v>1000693.3914</v>
      </c>
      <c r="AJ51" s="238">
        <v>0</v>
      </c>
      <c r="AK51" s="294">
        <f t="shared" si="14"/>
        <v>1606348.6946999999</v>
      </c>
      <c r="AL51" s="677">
        <f t="shared" si="9"/>
        <v>-2.0113180225518061E-3</v>
      </c>
      <c r="AM51" s="238"/>
      <c r="AN51" s="294">
        <f t="shared" si="15"/>
        <v>1606348.6946999999</v>
      </c>
      <c r="AO51" s="760">
        <v>0</v>
      </c>
      <c r="AP51" s="760">
        <v>0</v>
      </c>
      <c r="AQ51" s="760">
        <v>0</v>
      </c>
      <c r="AR51" s="760">
        <v>0</v>
      </c>
      <c r="AS51" s="760">
        <v>0</v>
      </c>
      <c r="AT51" s="760">
        <v>0</v>
      </c>
      <c r="AU51" s="760">
        <v>0</v>
      </c>
      <c r="AV51" s="760">
        <v>0</v>
      </c>
      <c r="AW51" s="760">
        <v>0</v>
      </c>
      <c r="AX51" s="336"/>
      <c r="AY51" s="379">
        <v>612775.44460000005</v>
      </c>
      <c r="AZ51" s="238">
        <v>0</v>
      </c>
      <c r="BA51" s="238">
        <v>1008792.5839</v>
      </c>
      <c r="BB51" s="238">
        <v>0</v>
      </c>
      <c r="BC51" s="294">
        <f t="shared" si="4"/>
        <v>1621568.0285</v>
      </c>
      <c r="BD51" s="677">
        <f t="shared" si="10"/>
        <v>9.4744894743058802E-3</v>
      </c>
      <c r="BE51" s="238"/>
      <c r="BF51" s="294">
        <f t="shared" si="5"/>
        <v>1621568.0285</v>
      </c>
      <c r="BG51" s="760">
        <v>0</v>
      </c>
      <c r="BH51" s="760">
        <v>0</v>
      </c>
      <c r="BI51" s="760">
        <v>0</v>
      </c>
      <c r="BJ51" s="760">
        <v>0</v>
      </c>
      <c r="BK51" s="760">
        <v>0</v>
      </c>
      <c r="BL51" s="760">
        <v>0</v>
      </c>
      <c r="BM51" s="760">
        <v>0</v>
      </c>
      <c r="BN51" s="760">
        <v>0</v>
      </c>
      <c r="BO51" s="760">
        <v>0</v>
      </c>
      <c r="BP51" s="336"/>
      <c r="BQ51" s="379">
        <v>635885.54460000002</v>
      </c>
      <c r="BR51" s="238">
        <v>0</v>
      </c>
      <c r="BS51" s="238">
        <v>1053847.0061000001</v>
      </c>
      <c r="BT51" s="238">
        <v>0</v>
      </c>
      <c r="BU51" s="294">
        <f t="shared" si="6"/>
        <v>1689732.5507</v>
      </c>
      <c r="BV51" s="677">
        <f t="shared" si="11"/>
        <v>4.203617794749831E-2</v>
      </c>
      <c r="BW51" s="238"/>
      <c r="BX51" s="294">
        <f t="shared" si="7"/>
        <v>1689732.5507</v>
      </c>
      <c r="BY51" s="760">
        <v>0</v>
      </c>
      <c r="BZ51" s="760">
        <v>0</v>
      </c>
      <c r="CA51" s="760">
        <v>0</v>
      </c>
      <c r="CB51" s="760">
        <v>0</v>
      </c>
      <c r="CC51" s="760">
        <v>0</v>
      </c>
      <c r="CD51" s="760">
        <v>0</v>
      </c>
      <c r="CE51" s="760">
        <v>0</v>
      </c>
      <c r="CF51" s="760">
        <v>0</v>
      </c>
      <c r="CG51" s="760">
        <v>0</v>
      </c>
      <c r="CH51" s="336"/>
    </row>
    <row r="52" spans="2:86" s="12" customFormat="1">
      <c r="B52" s="335" t="s">
        <v>2092</v>
      </c>
      <c r="C52" s="240"/>
      <c r="D52" s="237" t="s">
        <v>2093</v>
      </c>
      <c r="E52" s="460" t="s">
        <v>15</v>
      </c>
      <c r="F52" s="235" t="s">
        <v>24</v>
      </c>
      <c r="G52" s="235" t="s">
        <v>32</v>
      </c>
      <c r="H52" s="236" t="s">
        <v>23</v>
      </c>
      <c r="I52" s="237"/>
      <c r="J52" s="627">
        <v>81433</v>
      </c>
      <c r="K52" s="237"/>
      <c r="L52" s="238">
        <v>0</v>
      </c>
      <c r="M52" s="238">
        <v>139600</v>
      </c>
      <c r="N52" s="238">
        <v>139600</v>
      </c>
      <c r="O52" s="626">
        <v>1396</v>
      </c>
      <c r="P52" s="238">
        <v>8725</v>
      </c>
      <c r="Q52" s="238">
        <v>129479</v>
      </c>
      <c r="R52" s="238">
        <v>0</v>
      </c>
      <c r="S52" s="292">
        <f t="shared" si="12"/>
        <v>139600</v>
      </c>
      <c r="T52" s="677">
        <f t="shared" si="8"/>
        <v>0</v>
      </c>
      <c r="U52" s="238"/>
      <c r="V52" s="294">
        <f t="shared" si="13"/>
        <v>139600</v>
      </c>
      <c r="W52" s="760">
        <v>0</v>
      </c>
      <c r="X52" s="760">
        <v>0</v>
      </c>
      <c r="Y52" s="760">
        <v>0</v>
      </c>
      <c r="Z52" s="760">
        <v>0</v>
      </c>
      <c r="AA52" s="760">
        <v>0</v>
      </c>
      <c r="AB52" s="760">
        <v>0</v>
      </c>
      <c r="AC52" s="760">
        <v>0</v>
      </c>
      <c r="AD52" s="760">
        <v>0</v>
      </c>
      <c r="AE52" s="760">
        <v>0</v>
      </c>
      <c r="AF52" s="336"/>
      <c r="AG52" s="379">
        <v>1396</v>
      </c>
      <c r="AH52" s="238">
        <v>8725</v>
      </c>
      <c r="AI52" s="238">
        <v>129479</v>
      </c>
      <c r="AJ52" s="238">
        <v>0</v>
      </c>
      <c r="AK52" s="294">
        <f t="shared" si="14"/>
        <v>139600</v>
      </c>
      <c r="AL52" s="677">
        <f t="shared" si="9"/>
        <v>0</v>
      </c>
      <c r="AM52" s="238"/>
      <c r="AN52" s="294">
        <f t="shared" si="15"/>
        <v>139600</v>
      </c>
      <c r="AO52" s="760">
        <v>0</v>
      </c>
      <c r="AP52" s="760">
        <v>0</v>
      </c>
      <c r="AQ52" s="760">
        <v>0</v>
      </c>
      <c r="AR52" s="760">
        <v>0</v>
      </c>
      <c r="AS52" s="760">
        <v>0</v>
      </c>
      <c r="AT52" s="760">
        <v>0</v>
      </c>
      <c r="AU52" s="760">
        <v>0</v>
      </c>
      <c r="AV52" s="760">
        <v>0</v>
      </c>
      <c r="AW52" s="760">
        <v>0</v>
      </c>
      <c r="AX52" s="336"/>
      <c r="AY52" s="379">
        <v>1396</v>
      </c>
      <c r="AZ52" s="238">
        <v>8725</v>
      </c>
      <c r="BA52" s="238">
        <v>129479</v>
      </c>
      <c r="BB52" s="238">
        <v>0</v>
      </c>
      <c r="BC52" s="294">
        <f t="shared" si="4"/>
        <v>139600</v>
      </c>
      <c r="BD52" s="677">
        <f t="shared" si="10"/>
        <v>0</v>
      </c>
      <c r="BE52" s="238"/>
      <c r="BF52" s="294">
        <f t="shared" si="5"/>
        <v>139600</v>
      </c>
      <c r="BG52" s="760">
        <v>0</v>
      </c>
      <c r="BH52" s="760">
        <v>0</v>
      </c>
      <c r="BI52" s="760">
        <v>0</v>
      </c>
      <c r="BJ52" s="760">
        <v>0</v>
      </c>
      <c r="BK52" s="760">
        <v>0</v>
      </c>
      <c r="BL52" s="760">
        <v>0</v>
      </c>
      <c r="BM52" s="760">
        <v>0</v>
      </c>
      <c r="BN52" s="760">
        <v>0</v>
      </c>
      <c r="BO52" s="760">
        <v>0</v>
      </c>
      <c r="BP52" s="336"/>
      <c r="BQ52" s="379">
        <v>1396</v>
      </c>
      <c r="BR52" s="238">
        <v>8725</v>
      </c>
      <c r="BS52" s="238">
        <v>129479</v>
      </c>
      <c r="BT52" s="238">
        <v>0</v>
      </c>
      <c r="BU52" s="294">
        <f t="shared" si="6"/>
        <v>139600</v>
      </c>
      <c r="BV52" s="677">
        <f t="shared" si="11"/>
        <v>0</v>
      </c>
      <c r="BW52" s="238"/>
      <c r="BX52" s="294">
        <f t="shared" si="7"/>
        <v>139600</v>
      </c>
      <c r="BY52" s="760">
        <v>0</v>
      </c>
      <c r="BZ52" s="760">
        <v>0</v>
      </c>
      <c r="CA52" s="760">
        <v>0</v>
      </c>
      <c r="CB52" s="760">
        <v>0</v>
      </c>
      <c r="CC52" s="760">
        <v>0</v>
      </c>
      <c r="CD52" s="760">
        <v>0</v>
      </c>
      <c r="CE52" s="760">
        <v>0</v>
      </c>
      <c r="CF52" s="760">
        <v>0</v>
      </c>
      <c r="CG52" s="760">
        <v>0</v>
      </c>
      <c r="CH52" s="336"/>
    </row>
    <row r="53" spans="2:86" s="12" customFormat="1">
      <c r="B53" s="335" t="s">
        <v>2094</v>
      </c>
      <c r="C53" s="233"/>
      <c r="D53" s="234" t="s">
        <v>2095</v>
      </c>
      <c r="E53" s="460" t="s">
        <v>15</v>
      </c>
      <c r="F53" s="235" t="s">
        <v>16</v>
      </c>
      <c r="G53" s="235" t="s">
        <v>32</v>
      </c>
      <c r="H53" s="236" t="s">
        <v>23</v>
      </c>
      <c r="I53" s="234"/>
      <c r="J53" s="627">
        <v>25236.7808</v>
      </c>
      <c r="K53" s="234"/>
      <c r="L53" s="238">
        <v>0</v>
      </c>
      <c r="M53" s="238">
        <v>2900.68</v>
      </c>
      <c r="N53" s="238">
        <v>3143.3468000000003</v>
      </c>
      <c r="O53" s="627">
        <v>20101.6554</v>
      </c>
      <c r="P53" s="239">
        <v>0</v>
      </c>
      <c r="Q53" s="239">
        <v>0</v>
      </c>
      <c r="R53" s="239">
        <v>0</v>
      </c>
      <c r="S53" s="293">
        <f t="shared" si="12"/>
        <v>20101.6554</v>
      </c>
      <c r="T53" s="677">
        <f t="shared" si="8"/>
        <v>5.3949849249850503</v>
      </c>
      <c r="U53" s="239"/>
      <c r="V53" s="294">
        <f t="shared" si="13"/>
        <v>20101.6554</v>
      </c>
      <c r="W53" s="760">
        <v>0</v>
      </c>
      <c r="X53" s="760">
        <v>0</v>
      </c>
      <c r="Y53" s="760">
        <v>0</v>
      </c>
      <c r="Z53" s="760">
        <v>0</v>
      </c>
      <c r="AA53" s="760">
        <v>0</v>
      </c>
      <c r="AB53" s="760">
        <v>0</v>
      </c>
      <c r="AC53" s="760">
        <v>0</v>
      </c>
      <c r="AD53" s="760">
        <v>0</v>
      </c>
      <c r="AE53" s="760">
        <v>0</v>
      </c>
      <c r="AF53" s="337"/>
      <c r="AG53" s="380">
        <v>20969.744200000001</v>
      </c>
      <c r="AH53" s="239">
        <v>0</v>
      </c>
      <c r="AI53" s="239">
        <v>0</v>
      </c>
      <c r="AJ53" s="239">
        <v>0</v>
      </c>
      <c r="AK53" s="294">
        <f t="shared" si="14"/>
        <v>20969.744200000001</v>
      </c>
      <c r="AL53" s="677">
        <f t="shared" si="9"/>
        <v>4.3184940878053323E-2</v>
      </c>
      <c r="AM53" s="239"/>
      <c r="AN53" s="294">
        <f t="shared" si="15"/>
        <v>20969.744200000001</v>
      </c>
      <c r="AO53" s="760">
        <v>0</v>
      </c>
      <c r="AP53" s="760">
        <v>0</v>
      </c>
      <c r="AQ53" s="760">
        <v>0</v>
      </c>
      <c r="AR53" s="760">
        <v>0</v>
      </c>
      <c r="AS53" s="760">
        <v>0</v>
      </c>
      <c r="AT53" s="760">
        <v>0</v>
      </c>
      <c r="AU53" s="760">
        <v>0</v>
      </c>
      <c r="AV53" s="760">
        <v>0</v>
      </c>
      <c r="AW53" s="760">
        <v>0</v>
      </c>
      <c r="AX53" s="337"/>
      <c r="AY53" s="380">
        <v>21669.7261</v>
      </c>
      <c r="AZ53" s="239">
        <v>0</v>
      </c>
      <c r="BA53" s="239">
        <v>0</v>
      </c>
      <c r="BB53" s="239">
        <v>0</v>
      </c>
      <c r="BC53" s="294">
        <f t="shared" si="4"/>
        <v>21669.7261</v>
      </c>
      <c r="BD53" s="677">
        <f t="shared" si="10"/>
        <v>3.3380564556433588E-2</v>
      </c>
      <c r="BE53" s="239"/>
      <c r="BF53" s="294">
        <f t="shared" si="5"/>
        <v>21669.7261</v>
      </c>
      <c r="BG53" s="760">
        <v>0</v>
      </c>
      <c r="BH53" s="760">
        <v>0</v>
      </c>
      <c r="BI53" s="760">
        <v>0</v>
      </c>
      <c r="BJ53" s="760">
        <v>0</v>
      </c>
      <c r="BK53" s="760">
        <v>0</v>
      </c>
      <c r="BL53" s="760">
        <v>0</v>
      </c>
      <c r="BM53" s="760">
        <v>0</v>
      </c>
      <c r="BN53" s="760">
        <v>0</v>
      </c>
      <c r="BO53" s="760">
        <v>0</v>
      </c>
      <c r="BP53" s="337"/>
      <c r="BQ53" s="380">
        <v>22424.411599999999</v>
      </c>
      <c r="BR53" s="239">
        <v>0</v>
      </c>
      <c r="BS53" s="239">
        <v>0</v>
      </c>
      <c r="BT53" s="239">
        <v>0</v>
      </c>
      <c r="BU53" s="294">
        <f t="shared" si="6"/>
        <v>22424.411599999999</v>
      </c>
      <c r="BV53" s="677">
        <f t="shared" si="11"/>
        <v>3.4826720767827314E-2</v>
      </c>
      <c r="BW53" s="239"/>
      <c r="BX53" s="294">
        <f t="shared" si="7"/>
        <v>22424.411599999999</v>
      </c>
      <c r="BY53" s="760">
        <v>0</v>
      </c>
      <c r="BZ53" s="760">
        <v>0</v>
      </c>
      <c r="CA53" s="760">
        <v>0</v>
      </c>
      <c r="CB53" s="760">
        <v>0</v>
      </c>
      <c r="CC53" s="760">
        <v>0</v>
      </c>
      <c r="CD53" s="760">
        <v>0</v>
      </c>
      <c r="CE53" s="760">
        <v>0</v>
      </c>
      <c r="CF53" s="760">
        <v>0</v>
      </c>
      <c r="CG53" s="760">
        <v>0</v>
      </c>
      <c r="CH53" s="337"/>
    </row>
    <row r="54" spans="2:86" s="12" customFormat="1">
      <c r="B54" s="335" t="s">
        <v>2096</v>
      </c>
      <c r="C54" s="240"/>
      <c r="D54" s="237" t="s">
        <v>2097</v>
      </c>
      <c r="E54" s="460" t="s">
        <v>15</v>
      </c>
      <c r="F54" s="235" t="s">
        <v>24</v>
      </c>
      <c r="G54" s="235" t="s">
        <v>32</v>
      </c>
      <c r="H54" s="236" t="s">
        <v>26</v>
      </c>
      <c r="I54" s="237"/>
      <c r="J54" s="627">
        <v>172034</v>
      </c>
      <c r="K54" s="237"/>
      <c r="L54" s="238">
        <v>0</v>
      </c>
      <c r="M54" s="238">
        <v>245145.1384</v>
      </c>
      <c r="N54" s="238">
        <v>264023.80489999999</v>
      </c>
      <c r="O54" s="626">
        <v>31549.599999999999</v>
      </c>
      <c r="P54" s="238">
        <v>9772</v>
      </c>
      <c r="Q54" s="238">
        <v>237878.39999999999</v>
      </c>
      <c r="R54" s="238">
        <v>0</v>
      </c>
      <c r="S54" s="292">
        <f t="shared" si="12"/>
        <v>279200</v>
      </c>
      <c r="T54" s="677">
        <f t="shared" si="8"/>
        <v>5.7480404487572828E-2</v>
      </c>
      <c r="U54" s="238"/>
      <c r="V54" s="294">
        <f t="shared" si="13"/>
        <v>279200</v>
      </c>
      <c r="W54" s="760">
        <v>0</v>
      </c>
      <c r="X54" s="760">
        <v>0</v>
      </c>
      <c r="Y54" s="760">
        <v>0</v>
      </c>
      <c r="Z54" s="760">
        <v>0</v>
      </c>
      <c r="AA54" s="760">
        <v>0</v>
      </c>
      <c r="AB54" s="760">
        <v>0</v>
      </c>
      <c r="AC54" s="760">
        <v>0</v>
      </c>
      <c r="AD54" s="760">
        <v>0</v>
      </c>
      <c r="AE54" s="760">
        <v>0</v>
      </c>
      <c r="AF54" s="336"/>
      <c r="AG54" s="379">
        <v>31549.599999999999</v>
      </c>
      <c r="AH54" s="238">
        <v>9772</v>
      </c>
      <c r="AI54" s="238">
        <v>237878.39999999999</v>
      </c>
      <c r="AJ54" s="238">
        <v>0</v>
      </c>
      <c r="AK54" s="294">
        <f t="shared" si="14"/>
        <v>279200</v>
      </c>
      <c r="AL54" s="677">
        <f t="shared" si="9"/>
        <v>0</v>
      </c>
      <c r="AM54" s="238"/>
      <c r="AN54" s="294">
        <f t="shared" si="15"/>
        <v>279200</v>
      </c>
      <c r="AO54" s="760">
        <v>0</v>
      </c>
      <c r="AP54" s="760">
        <v>0</v>
      </c>
      <c r="AQ54" s="760">
        <v>0</v>
      </c>
      <c r="AR54" s="760">
        <v>0</v>
      </c>
      <c r="AS54" s="760">
        <v>0</v>
      </c>
      <c r="AT54" s="760">
        <v>0</v>
      </c>
      <c r="AU54" s="760">
        <v>0</v>
      </c>
      <c r="AV54" s="760">
        <v>0</v>
      </c>
      <c r="AW54" s="760">
        <v>0</v>
      </c>
      <c r="AX54" s="336"/>
      <c r="AY54" s="379">
        <v>31549.599999999999</v>
      </c>
      <c r="AZ54" s="238">
        <v>9772</v>
      </c>
      <c r="BA54" s="238">
        <v>237878.39999999999</v>
      </c>
      <c r="BB54" s="238">
        <v>0</v>
      </c>
      <c r="BC54" s="294">
        <f t="shared" si="4"/>
        <v>279200</v>
      </c>
      <c r="BD54" s="677">
        <f t="shared" si="10"/>
        <v>0</v>
      </c>
      <c r="BE54" s="238"/>
      <c r="BF54" s="294">
        <f t="shared" si="5"/>
        <v>279200</v>
      </c>
      <c r="BG54" s="760">
        <v>0</v>
      </c>
      <c r="BH54" s="760">
        <v>0</v>
      </c>
      <c r="BI54" s="760">
        <v>0</v>
      </c>
      <c r="BJ54" s="760">
        <v>0</v>
      </c>
      <c r="BK54" s="760">
        <v>0</v>
      </c>
      <c r="BL54" s="760">
        <v>0</v>
      </c>
      <c r="BM54" s="760">
        <v>0</v>
      </c>
      <c r="BN54" s="760">
        <v>0</v>
      </c>
      <c r="BO54" s="760">
        <v>0</v>
      </c>
      <c r="BP54" s="336"/>
      <c r="BQ54" s="379">
        <v>31549.599999999999</v>
      </c>
      <c r="BR54" s="238">
        <v>9772</v>
      </c>
      <c r="BS54" s="238">
        <v>237878.39999999999</v>
      </c>
      <c r="BT54" s="238">
        <v>0</v>
      </c>
      <c r="BU54" s="294">
        <f t="shared" si="6"/>
        <v>279200</v>
      </c>
      <c r="BV54" s="677">
        <f t="shared" si="11"/>
        <v>0</v>
      </c>
      <c r="BW54" s="238"/>
      <c r="BX54" s="294">
        <f t="shared" si="7"/>
        <v>279200</v>
      </c>
      <c r="BY54" s="760">
        <v>0</v>
      </c>
      <c r="BZ54" s="760">
        <v>0</v>
      </c>
      <c r="CA54" s="760">
        <v>0</v>
      </c>
      <c r="CB54" s="760">
        <v>0</v>
      </c>
      <c r="CC54" s="760">
        <v>0</v>
      </c>
      <c r="CD54" s="760">
        <v>0</v>
      </c>
      <c r="CE54" s="760">
        <v>0</v>
      </c>
      <c r="CF54" s="760">
        <v>0</v>
      </c>
      <c r="CG54" s="760">
        <v>0</v>
      </c>
      <c r="CH54" s="336"/>
    </row>
    <row r="55" spans="2:86" s="12" customFormat="1">
      <c r="B55" s="335" t="s">
        <v>2098</v>
      </c>
      <c r="C55" s="233"/>
      <c r="D55" s="234" t="s">
        <v>2099</v>
      </c>
      <c r="E55" s="460" t="s">
        <v>15</v>
      </c>
      <c r="F55" s="235" t="s">
        <v>16</v>
      </c>
      <c r="G55" s="235" t="s">
        <v>32</v>
      </c>
      <c r="H55" s="236" t="s">
        <v>26</v>
      </c>
      <c r="I55" s="234"/>
      <c r="J55" s="627">
        <v>25236.7808</v>
      </c>
      <c r="K55" s="234"/>
      <c r="L55" s="238">
        <v>0</v>
      </c>
      <c r="M55" s="238">
        <v>3250.35</v>
      </c>
      <c r="N55" s="238">
        <v>3535.8568</v>
      </c>
      <c r="O55" s="627">
        <v>27550.397099999998</v>
      </c>
      <c r="P55" s="239">
        <v>0</v>
      </c>
      <c r="Q55" s="239">
        <v>0</v>
      </c>
      <c r="R55" s="239">
        <v>0</v>
      </c>
      <c r="S55" s="293">
        <f t="shared" si="12"/>
        <v>27550.397099999998</v>
      </c>
      <c r="T55" s="677">
        <f t="shared" si="8"/>
        <v>6.7917174417244492</v>
      </c>
      <c r="U55" s="239"/>
      <c r="V55" s="294">
        <f t="shared" si="13"/>
        <v>27550.397099999998</v>
      </c>
      <c r="W55" s="760">
        <v>0</v>
      </c>
      <c r="X55" s="760">
        <v>0</v>
      </c>
      <c r="Y55" s="760">
        <v>0</v>
      </c>
      <c r="Z55" s="760">
        <v>0</v>
      </c>
      <c r="AA55" s="760">
        <v>0</v>
      </c>
      <c r="AB55" s="760">
        <v>0</v>
      </c>
      <c r="AC55" s="760">
        <v>0</v>
      </c>
      <c r="AD55" s="760">
        <v>0</v>
      </c>
      <c r="AE55" s="760">
        <v>0</v>
      </c>
      <c r="AF55" s="337"/>
      <c r="AG55" s="380">
        <v>21255.404200000001</v>
      </c>
      <c r="AH55" s="239">
        <v>0</v>
      </c>
      <c r="AI55" s="239">
        <v>0</v>
      </c>
      <c r="AJ55" s="239">
        <v>0</v>
      </c>
      <c r="AK55" s="294">
        <f t="shared" si="14"/>
        <v>21255.404200000001</v>
      </c>
      <c r="AL55" s="677">
        <f t="shared" si="9"/>
        <v>-0.22849009679065563</v>
      </c>
      <c r="AM55" s="239"/>
      <c r="AN55" s="294">
        <f t="shared" si="15"/>
        <v>21255.404200000001</v>
      </c>
      <c r="AO55" s="760">
        <v>0</v>
      </c>
      <c r="AP55" s="760">
        <v>0</v>
      </c>
      <c r="AQ55" s="760">
        <v>0</v>
      </c>
      <c r="AR55" s="760">
        <v>0</v>
      </c>
      <c r="AS55" s="760">
        <v>0</v>
      </c>
      <c r="AT55" s="760">
        <v>0</v>
      </c>
      <c r="AU55" s="760">
        <v>0</v>
      </c>
      <c r="AV55" s="760">
        <v>0</v>
      </c>
      <c r="AW55" s="760">
        <v>0</v>
      </c>
      <c r="AX55" s="337"/>
      <c r="AY55" s="380">
        <v>21954.416099999999</v>
      </c>
      <c r="AZ55" s="239">
        <v>0</v>
      </c>
      <c r="BA55" s="239">
        <v>0</v>
      </c>
      <c r="BB55" s="239">
        <v>0</v>
      </c>
      <c r="BC55" s="294">
        <f t="shared" si="4"/>
        <v>21954.416099999999</v>
      </c>
      <c r="BD55" s="677">
        <f t="shared" si="10"/>
        <v>3.2886314154402088E-2</v>
      </c>
      <c r="BE55" s="239"/>
      <c r="BF55" s="294">
        <f t="shared" si="5"/>
        <v>21954.416099999999</v>
      </c>
      <c r="BG55" s="760">
        <v>0</v>
      </c>
      <c r="BH55" s="760">
        <v>0</v>
      </c>
      <c r="BI55" s="760">
        <v>0</v>
      </c>
      <c r="BJ55" s="760">
        <v>0</v>
      </c>
      <c r="BK55" s="760">
        <v>0</v>
      </c>
      <c r="BL55" s="760">
        <v>0</v>
      </c>
      <c r="BM55" s="760">
        <v>0</v>
      </c>
      <c r="BN55" s="760">
        <v>0</v>
      </c>
      <c r="BO55" s="760">
        <v>0</v>
      </c>
      <c r="BP55" s="337"/>
      <c r="BQ55" s="380">
        <v>22721.391599999999</v>
      </c>
      <c r="BR55" s="239">
        <v>0</v>
      </c>
      <c r="BS55" s="239">
        <v>0</v>
      </c>
      <c r="BT55" s="239">
        <v>0</v>
      </c>
      <c r="BU55" s="294">
        <f t="shared" si="6"/>
        <v>22721.391599999999</v>
      </c>
      <c r="BV55" s="677">
        <f t="shared" si="11"/>
        <v>3.4934907697226368E-2</v>
      </c>
      <c r="BW55" s="239"/>
      <c r="BX55" s="294">
        <f t="shared" si="7"/>
        <v>22721.391599999999</v>
      </c>
      <c r="BY55" s="760">
        <v>0</v>
      </c>
      <c r="BZ55" s="760">
        <v>0</v>
      </c>
      <c r="CA55" s="760">
        <v>0</v>
      </c>
      <c r="CB55" s="760">
        <v>0</v>
      </c>
      <c r="CC55" s="760">
        <v>0</v>
      </c>
      <c r="CD55" s="760">
        <v>0</v>
      </c>
      <c r="CE55" s="760">
        <v>0</v>
      </c>
      <c r="CF55" s="760">
        <v>0</v>
      </c>
      <c r="CG55" s="760">
        <v>0</v>
      </c>
      <c r="CH55" s="337"/>
    </row>
    <row r="56" spans="2:86" s="12" customFormat="1">
      <c r="B56" s="335" t="s">
        <v>2100</v>
      </c>
      <c r="C56" s="240"/>
      <c r="D56" s="237" t="s">
        <v>2101</v>
      </c>
      <c r="E56" s="460" t="s">
        <v>20</v>
      </c>
      <c r="F56" s="235" t="s">
        <v>24</v>
      </c>
      <c r="G56" s="235" t="s">
        <v>30</v>
      </c>
      <c r="H56" s="236" t="s">
        <v>18</v>
      </c>
      <c r="I56" s="237"/>
      <c r="J56" s="627">
        <v>0</v>
      </c>
      <c r="K56" s="237"/>
      <c r="L56" s="238">
        <v>0</v>
      </c>
      <c r="M56" s="238">
        <v>277628.39390000002</v>
      </c>
      <c r="N56" s="238">
        <v>856489.44315750001</v>
      </c>
      <c r="O56" s="626">
        <v>0</v>
      </c>
      <c r="P56" s="238">
        <v>0</v>
      </c>
      <c r="Q56" s="238">
        <v>295033.22930000001</v>
      </c>
      <c r="R56" s="238">
        <v>444846.7708</v>
      </c>
      <c r="S56" s="292">
        <f t="shared" si="12"/>
        <v>739880.00010000006</v>
      </c>
      <c r="T56" s="677">
        <f t="shared" si="8"/>
        <v>-0.13614813818091231</v>
      </c>
      <c r="U56" s="238"/>
      <c r="V56" s="294">
        <f t="shared" si="13"/>
        <v>739880.00010000006</v>
      </c>
      <c r="W56" s="760">
        <v>740880.18758999999</v>
      </c>
      <c r="X56" s="760">
        <v>90.138447142949801</v>
      </c>
      <c r="Y56" s="760">
        <v>14151.4893114853</v>
      </c>
      <c r="Z56" s="760">
        <v>102.223922119775</v>
      </c>
      <c r="AA56" s="760">
        <v>82.786212472189206</v>
      </c>
      <c r="AB56" s="760">
        <v>9409178.3823930006</v>
      </c>
      <c r="AC56" s="760">
        <v>179723.91425586399</v>
      </c>
      <c r="AD56" s="760">
        <v>1691.0402879784101</v>
      </c>
      <c r="AE56" s="760">
        <v>1051.3848983968001</v>
      </c>
      <c r="AF56" s="336"/>
      <c r="AG56" s="379">
        <v>0</v>
      </c>
      <c r="AH56" s="238">
        <v>0</v>
      </c>
      <c r="AI56" s="238">
        <v>281687.82610000001</v>
      </c>
      <c r="AJ56" s="238">
        <v>458192.17400000006</v>
      </c>
      <c r="AK56" s="294">
        <f t="shared" si="14"/>
        <v>739880.00010000006</v>
      </c>
      <c r="AL56" s="677">
        <f t="shared" si="9"/>
        <v>0</v>
      </c>
      <c r="AM56" s="238"/>
      <c r="AN56" s="294">
        <f t="shared" si="15"/>
        <v>739880.00010000006</v>
      </c>
      <c r="AO56" s="760">
        <v>763106.59322699998</v>
      </c>
      <c r="AP56" s="760">
        <v>92.842600558369796</v>
      </c>
      <c r="AQ56" s="760">
        <v>14576.0339910076</v>
      </c>
      <c r="AR56" s="760">
        <v>118.46602782197201</v>
      </c>
      <c r="AS56" s="760">
        <v>85.269798847394497</v>
      </c>
      <c r="AT56" s="760">
        <v>9615143.0746602006</v>
      </c>
      <c r="AU56" s="760">
        <v>183658.02828669499</v>
      </c>
      <c r="AV56" s="760">
        <v>1792.64815327005</v>
      </c>
      <c r="AW56" s="760">
        <v>1074.39946547717</v>
      </c>
      <c r="AX56" s="336"/>
      <c r="AY56" s="379">
        <v>0</v>
      </c>
      <c r="AZ56" s="238">
        <v>0</v>
      </c>
      <c r="BA56" s="238">
        <v>267942.06099999999</v>
      </c>
      <c r="BB56" s="238">
        <v>471937.93920000002</v>
      </c>
      <c r="BC56" s="294">
        <f t="shared" si="4"/>
        <v>739880.00020000001</v>
      </c>
      <c r="BD56" s="677">
        <f t="shared" si="10"/>
        <v>1.3515698022458847E-10</v>
      </c>
      <c r="BE56" s="238"/>
      <c r="BF56" s="294">
        <f t="shared" si="5"/>
        <v>739880.00020000001</v>
      </c>
      <c r="BG56" s="760">
        <v>785999.79100800003</v>
      </c>
      <c r="BH56" s="760">
        <v>95.627878573197293</v>
      </c>
      <c r="BI56" s="760">
        <v>15013.315010435799</v>
      </c>
      <c r="BJ56" s="760">
        <v>130.95224100985999</v>
      </c>
      <c r="BK56" s="760">
        <v>87.827892811049793</v>
      </c>
      <c r="BL56" s="760">
        <v>9431997.4920959994</v>
      </c>
      <c r="BM56" s="760">
        <v>180159.78012523</v>
      </c>
      <c r="BN56" s="760">
        <v>1779.02731891351</v>
      </c>
      <c r="BO56" s="760">
        <v>1053.9347137325899</v>
      </c>
      <c r="BP56" s="336"/>
      <c r="BQ56" s="379">
        <v>0</v>
      </c>
      <c r="BR56" s="238">
        <v>0</v>
      </c>
      <c r="BS56" s="238">
        <v>253783.9228</v>
      </c>
      <c r="BT56" s="238">
        <v>486096.0772</v>
      </c>
      <c r="BU56" s="294">
        <f t="shared" si="6"/>
        <v>739880</v>
      </c>
      <c r="BV56" s="677">
        <f t="shared" si="11"/>
        <v>-2.703141177561597E-10</v>
      </c>
      <c r="BW56" s="238"/>
      <c r="BX56" s="294">
        <f t="shared" si="7"/>
        <v>739880</v>
      </c>
      <c r="BY56" s="760">
        <v>809579.78476800001</v>
      </c>
      <c r="BZ56" s="760">
        <v>98.496714934013895</v>
      </c>
      <c r="CA56" s="760">
        <v>15463.7144613173</v>
      </c>
      <c r="CB56" s="760">
        <v>142.390231825065</v>
      </c>
      <c r="CC56" s="760">
        <v>90.462729598706403</v>
      </c>
      <c r="CD56" s="760">
        <v>9714957.4172159992</v>
      </c>
      <c r="CE56" s="760">
        <v>185564.57353580801</v>
      </c>
      <c r="CF56" s="760">
        <v>1877.0057888746501</v>
      </c>
      <c r="CG56" s="760">
        <v>1085.55275518448</v>
      </c>
      <c r="CH56" s="336"/>
    </row>
    <row r="57" spans="2:86" s="12" customFormat="1">
      <c r="B57" s="335" t="s">
        <v>2102</v>
      </c>
      <c r="C57" s="240"/>
      <c r="D57" s="237" t="s">
        <v>2103</v>
      </c>
      <c r="E57" s="460" t="s">
        <v>20</v>
      </c>
      <c r="F57" s="235" t="s">
        <v>16</v>
      </c>
      <c r="G57" s="235" t="s">
        <v>30</v>
      </c>
      <c r="H57" s="236" t="s">
        <v>18</v>
      </c>
      <c r="I57" s="237"/>
      <c r="J57" s="627">
        <v>0</v>
      </c>
      <c r="K57" s="237"/>
      <c r="L57" s="238">
        <v>0</v>
      </c>
      <c r="M57" s="238">
        <v>3974.4</v>
      </c>
      <c r="N57" s="238">
        <v>5911.1072000000004</v>
      </c>
      <c r="O57" s="627">
        <v>6928.1320999999998</v>
      </c>
      <c r="P57" s="239">
        <v>0</v>
      </c>
      <c r="Q57" s="239">
        <v>0</v>
      </c>
      <c r="R57" s="239">
        <v>0</v>
      </c>
      <c r="S57" s="293">
        <f t="shared" si="12"/>
        <v>6928.1320999999998</v>
      </c>
      <c r="T57" s="677">
        <f t="shared" si="8"/>
        <v>0.17205319842617631</v>
      </c>
      <c r="U57" s="238"/>
      <c r="V57" s="294">
        <f t="shared" si="13"/>
        <v>6928.1320999999998</v>
      </c>
      <c r="W57" s="760">
        <v>0</v>
      </c>
      <c r="X57" s="760">
        <v>0</v>
      </c>
      <c r="Y57" s="760">
        <v>0</v>
      </c>
      <c r="Z57" s="760">
        <v>0</v>
      </c>
      <c r="AA57" s="760">
        <v>0</v>
      </c>
      <c r="AB57" s="760">
        <v>0</v>
      </c>
      <c r="AC57" s="760">
        <v>0</v>
      </c>
      <c r="AD57" s="760">
        <v>0</v>
      </c>
      <c r="AE57" s="760">
        <v>0</v>
      </c>
      <c r="AF57" s="337"/>
      <c r="AG57" s="380">
        <v>7228.2893999999997</v>
      </c>
      <c r="AH57" s="239">
        <v>0</v>
      </c>
      <c r="AI57" s="239">
        <v>0</v>
      </c>
      <c r="AJ57" s="239">
        <v>0</v>
      </c>
      <c r="AK57" s="294">
        <f t="shared" si="14"/>
        <v>7228.2893999999997</v>
      </c>
      <c r="AL57" s="677">
        <f t="shared" si="9"/>
        <v>4.3324419290446246E-2</v>
      </c>
      <c r="AM57" s="238"/>
      <c r="AN57" s="294">
        <f t="shared" si="15"/>
        <v>7228.2893999999997</v>
      </c>
      <c r="AO57" s="760">
        <v>0</v>
      </c>
      <c r="AP57" s="760">
        <v>0</v>
      </c>
      <c r="AQ57" s="760">
        <v>0</v>
      </c>
      <c r="AR57" s="760">
        <v>0</v>
      </c>
      <c r="AS57" s="760">
        <v>0</v>
      </c>
      <c r="AT57" s="760">
        <v>0</v>
      </c>
      <c r="AU57" s="760">
        <v>0</v>
      </c>
      <c r="AV57" s="760">
        <v>0</v>
      </c>
      <c r="AW57" s="760">
        <v>0</v>
      </c>
      <c r="AX57" s="337"/>
      <c r="AY57" s="380">
        <v>7416.6913999999997</v>
      </c>
      <c r="AZ57" s="239">
        <v>0</v>
      </c>
      <c r="BA57" s="239">
        <v>0</v>
      </c>
      <c r="BB57" s="239">
        <v>0</v>
      </c>
      <c r="BC57" s="294">
        <f t="shared" si="4"/>
        <v>7416.6913999999997</v>
      </c>
      <c r="BD57" s="677">
        <f t="shared" si="10"/>
        <v>2.6064534715502682E-2</v>
      </c>
      <c r="BE57" s="238"/>
      <c r="BF57" s="294">
        <f t="shared" si="5"/>
        <v>7416.6913999999997</v>
      </c>
      <c r="BG57" s="760">
        <v>0</v>
      </c>
      <c r="BH57" s="760">
        <v>0</v>
      </c>
      <c r="BI57" s="760">
        <v>0</v>
      </c>
      <c r="BJ57" s="760">
        <v>0</v>
      </c>
      <c r="BK57" s="760">
        <v>0</v>
      </c>
      <c r="BL57" s="760">
        <v>0</v>
      </c>
      <c r="BM57" s="760">
        <v>0</v>
      </c>
      <c r="BN57" s="760">
        <v>0</v>
      </c>
      <c r="BO57" s="760">
        <v>0</v>
      </c>
      <c r="BP57" s="337"/>
      <c r="BQ57" s="380">
        <v>7687.1016</v>
      </c>
      <c r="BR57" s="239">
        <v>0</v>
      </c>
      <c r="BS57" s="239">
        <v>0</v>
      </c>
      <c r="BT57" s="239">
        <v>0</v>
      </c>
      <c r="BU57" s="294">
        <f t="shared" si="6"/>
        <v>7687.1016</v>
      </c>
      <c r="BV57" s="677">
        <f t="shared" si="11"/>
        <v>3.6459680660300933E-2</v>
      </c>
      <c r="BW57" s="238"/>
      <c r="BX57" s="294">
        <f t="shared" si="7"/>
        <v>7687.1016</v>
      </c>
      <c r="BY57" s="760">
        <v>0</v>
      </c>
      <c r="BZ57" s="760">
        <v>0</v>
      </c>
      <c r="CA57" s="760">
        <v>0</v>
      </c>
      <c r="CB57" s="760">
        <v>0</v>
      </c>
      <c r="CC57" s="760">
        <v>0</v>
      </c>
      <c r="CD57" s="760">
        <v>0</v>
      </c>
      <c r="CE57" s="760">
        <v>0</v>
      </c>
      <c r="CF57" s="760">
        <v>0</v>
      </c>
      <c r="CG57" s="760">
        <v>0</v>
      </c>
      <c r="CH57" s="337"/>
    </row>
    <row r="58" spans="2:86" s="12" customFormat="1">
      <c r="B58" s="335" t="s">
        <v>2104</v>
      </c>
      <c r="C58" s="245"/>
      <c r="D58" s="242" t="s">
        <v>2105</v>
      </c>
      <c r="E58" s="460" t="s">
        <v>20</v>
      </c>
      <c r="F58" s="235" t="s">
        <v>24</v>
      </c>
      <c r="G58" s="235" t="s">
        <v>17</v>
      </c>
      <c r="H58" s="236" t="s">
        <v>23</v>
      </c>
      <c r="I58" s="242"/>
      <c r="J58" s="627">
        <v>0</v>
      </c>
      <c r="K58" s="242"/>
      <c r="L58" s="238">
        <v>0</v>
      </c>
      <c r="M58" s="238">
        <v>0</v>
      </c>
      <c r="N58" s="238">
        <v>963240</v>
      </c>
      <c r="O58" s="626">
        <v>96324</v>
      </c>
      <c r="P58" s="238">
        <v>57794.400000000001</v>
      </c>
      <c r="Q58" s="238">
        <v>327501.59999999998</v>
      </c>
      <c r="R58" s="238">
        <v>481620</v>
      </c>
      <c r="S58" s="292">
        <f t="shared" si="12"/>
        <v>963240</v>
      </c>
      <c r="T58" s="677">
        <f t="shared" si="8"/>
        <v>0</v>
      </c>
      <c r="U58" s="238"/>
      <c r="V58" s="294">
        <f t="shared" si="13"/>
        <v>963240</v>
      </c>
      <c r="W58" s="760">
        <v>798412.45550000004</v>
      </c>
      <c r="X58" s="760">
        <v>260.26825000000002</v>
      </c>
      <c r="Y58" s="760">
        <v>8655.8901000000005</v>
      </c>
      <c r="Z58" s="760">
        <v>140.35598104052801</v>
      </c>
      <c r="AA58" s="760">
        <v>50.636957084999999</v>
      </c>
      <c r="AB58" s="760">
        <v>11976186.8325</v>
      </c>
      <c r="AC58" s="760">
        <v>129838.3515</v>
      </c>
      <c r="AD58" s="760">
        <v>2786.69426674441</v>
      </c>
      <c r="AE58" s="760">
        <v>759.55435627500003</v>
      </c>
      <c r="AF58" s="336"/>
      <c r="AG58" s="379">
        <v>96324</v>
      </c>
      <c r="AH58" s="238">
        <v>57794.400000000001</v>
      </c>
      <c r="AI58" s="238">
        <v>327501.59999999998</v>
      </c>
      <c r="AJ58" s="238">
        <v>481620</v>
      </c>
      <c r="AK58" s="294">
        <f t="shared" si="14"/>
        <v>963240</v>
      </c>
      <c r="AL58" s="677">
        <f t="shared" si="9"/>
        <v>0</v>
      </c>
      <c r="AM58" s="238"/>
      <c r="AN58" s="294">
        <f t="shared" si="15"/>
        <v>963240</v>
      </c>
      <c r="AO58" s="760">
        <v>965945.24399999995</v>
      </c>
      <c r="AP58" s="760">
        <v>304.25725</v>
      </c>
      <c r="AQ58" s="760">
        <v>8826.4176000000007</v>
      </c>
      <c r="AR58" s="760">
        <v>181.851137790884</v>
      </c>
      <c r="AS58" s="760">
        <v>51.634542959999997</v>
      </c>
      <c r="AT58" s="760">
        <v>14489178.66</v>
      </c>
      <c r="AU58" s="760">
        <v>132396.264</v>
      </c>
      <c r="AV58" s="760">
        <v>3474.66145958691</v>
      </c>
      <c r="AW58" s="760">
        <v>774.51814439999998</v>
      </c>
      <c r="AX58" s="336"/>
      <c r="AY58" s="379">
        <v>96324</v>
      </c>
      <c r="AZ58" s="238">
        <v>57794.400000000001</v>
      </c>
      <c r="BA58" s="238">
        <v>327501.59999999998</v>
      </c>
      <c r="BB58" s="238">
        <v>481620</v>
      </c>
      <c r="BC58" s="294">
        <f t="shared" si="4"/>
        <v>963240</v>
      </c>
      <c r="BD58" s="677">
        <f t="shared" si="10"/>
        <v>0</v>
      </c>
      <c r="BE58" s="238"/>
      <c r="BF58" s="294">
        <f t="shared" si="5"/>
        <v>963240</v>
      </c>
      <c r="BG58" s="760">
        <v>1062539.71725</v>
      </c>
      <c r="BH58" s="760">
        <v>334.60624999999999</v>
      </c>
      <c r="BI58" s="760">
        <v>9708.9563999999991</v>
      </c>
      <c r="BJ58" s="760">
        <v>208.51168647274099</v>
      </c>
      <c r="BK58" s="760">
        <v>56.797394939999997</v>
      </c>
      <c r="BL58" s="760">
        <v>15938095.758749999</v>
      </c>
      <c r="BM58" s="760">
        <v>145634.34599999999</v>
      </c>
      <c r="BN58" s="760">
        <v>3928.0785891095002</v>
      </c>
      <c r="BO58" s="760">
        <v>851.96092410000006</v>
      </c>
      <c r="BP58" s="336"/>
      <c r="BQ58" s="379">
        <v>96324</v>
      </c>
      <c r="BR58" s="238">
        <v>57794.400000000001</v>
      </c>
      <c r="BS58" s="238">
        <v>327501.59999999998</v>
      </c>
      <c r="BT58" s="238">
        <v>481620</v>
      </c>
      <c r="BU58" s="294">
        <f t="shared" si="6"/>
        <v>963240</v>
      </c>
      <c r="BV58" s="677">
        <f t="shared" si="11"/>
        <v>0</v>
      </c>
      <c r="BW58" s="238"/>
      <c r="BX58" s="294">
        <f t="shared" si="7"/>
        <v>963240</v>
      </c>
      <c r="BY58" s="760">
        <v>1168793.78275</v>
      </c>
      <c r="BZ58" s="760">
        <v>368.10950000000003</v>
      </c>
      <c r="CA58" s="760">
        <v>10679.9121</v>
      </c>
      <c r="CB58" s="760">
        <v>241.55862712597801</v>
      </c>
      <c r="CC58" s="760">
        <v>62.477485784999999</v>
      </c>
      <c r="CD58" s="760">
        <v>17531906.741250001</v>
      </c>
      <c r="CE58" s="760">
        <v>160198.68150000001</v>
      </c>
      <c r="CF58" s="760">
        <v>4434.3383913853004</v>
      </c>
      <c r="CG58" s="760">
        <v>937.16228677499998</v>
      </c>
      <c r="CH58" s="336"/>
    </row>
    <row r="59" spans="2:86" s="12" customFormat="1">
      <c r="B59" s="335" t="s">
        <v>2106</v>
      </c>
      <c r="C59" s="240"/>
      <c r="D59" s="242" t="s">
        <v>2107</v>
      </c>
      <c r="E59" s="460" t="s">
        <v>20</v>
      </c>
      <c r="F59" s="235" t="s">
        <v>16</v>
      </c>
      <c r="G59" s="235" t="s">
        <v>17</v>
      </c>
      <c r="H59" s="236" t="s">
        <v>23</v>
      </c>
      <c r="I59" s="242"/>
      <c r="J59" s="627">
        <v>0</v>
      </c>
      <c r="K59" s="242"/>
      <c r="L59" s="238">
        <v>0</v>
      </c>
      <c r="M59" s="238">
        <v>0</v>
      </c>
      <c r="N59" s="238">
        <v>668183.04319999996</v>
      </c>
      <c r="O59" s="626">
        <v>417888.8823</v>
      </c>
      <c r="P59" s="238">
        <v>0</v>
      </c>
      <c r="Q59" s="238">
        <v>472608.84789999999</v>
      </c>
      <c r="R59" s="238">
        <v>0</v>
      </c>
      <c r="S59" s="292">
        <f t="shared" si="12"/>
        <v>890497.73019999999</v>
      </c>
      <c r="T59" s="677">
        <f t="shared" si="8"/>
        <v>0.33271524810822983</v>
      </c>
      <c r="U59" s="238"/>
      <c r="V59" s="294">
        <f t="shared" si="13"/>
        <v>890497.73019999999</v>
      </c>
      <c r="W59" s="760">
        <v>0</v>
      </c>
      <c r="X59" s="760">
        <v>0</v>
      </c>
      <c r="Y59" s="760">
        <v>0</v>
      </c>
      <c r="Z59" s="760">
        <v>0</v>
      </c>
      <c r="AA59" s="760">
        <v>0</v>
      </c>
      <c r="AB59" s="760">
        <v>0</v>
      </c>
      <c r="AC59" s="760">
        <v>0</v>
      </c>
      <c r="AD59" s="760">
        <v>0</v>
      </c>
      <c r="AE59" s="760">
        <v>0</v>
      </c>
      <c r="AF59" s="336"/>
      <c r="AG59" s="379">
        <v>430948.07819999999</v>
      </c>
      <c r="AH59" s="238">
        <v>0</v>
      </c>
      <c r="AI59" s="238">
        <v>480009.51539999997</v>
      </c>
      <c r="AJ59" s="238">
        <v>0</v>
      </c>
      <c r="AK59" s="294">
        <f t="shared" si="14"/>
        <v>910957.59360000002</v>
      </c>
      <c r="AL59" s="677">
        <f t="shared" si="9"/>
        <v>2.2975761426595527E-2</v>
      </c>
      <c r="AM59" s="238"/>
      <c r="AN59" s="294">
        <f t="shared" si="15"/>
        <v>910957.59360000002</v>
      </c>
      <c r="AO59" s="760">
        <v>0</v>
      </c>
      <c r="AP59" s="760">
        <v>0</v>
      </c>
      <c r="AQ59" s="760">
        <v>0</v>
      </c>
      <c r="AR59" s="760">
        <v>0</v>
      </c>
      <c r="AS59" s="760">
        <v>0</v>
      </c>
      <c r="AT59" s="760">
        <v>0</v>
      </c>
      <c r="AU59" s="760">
        <v>0</v>
      </c>
      <c r="AV59" s="760">
        <v>0</v>
      </c>
      <c r="AW59" s="760">
        <v>0</v>
      </c>
      <c r="AX59" s="336"/>
      <c r="AY59" s="379">
        <v>440826.4743</v>
      </c>
      <c r="AZ59" s="238">
        <v>0</v>
      </c>
      <c r="BA59" s="238">
        <v>485920.8211</v>
      </c>
      <c r="BB59" s="238">
        <v>0</v>
      </c>
      <c r="BC59" s="294">
        <f t="shared" si="4"/>
        <v>926747.29539999994</v>
      </c>
      <c r="BD59" s="677">
        <f t="shared" si="10"/>
        <v>1.7333081046726699E-2</v>
      </c>
      <c r="BE59" s="238"/>
      <c r="BF59" s="294">
        <f t="shared" si="5"/>
        <v>926747.29539999994</v>
      </c>
      <c r="BG59" s="760">
        <v>0</v>
      </c>
      <c r="BH59" s="760">
        <v>0</v>
      </c>
      <c r="BI59" s="760">
        <v>0</v>
      </c>
      <c r="BJ59" s="760">
        <v>0</v>
      </c>
      <c r="BK59" s="760">
        <v>0</v>
      </c>
      <c r="BL59" s="760">
        <v>0</v>
      </c>
      <c r="BM59" s="760">
        <v>0</v>
      </c>
      <c r="BN59" s="760">
        <v>0</v>
      </c>
      <c r="BO59" s="760">
        <v>0</v>
      </c>
      <c r="BP59" s="336"/>
      <c r="BQ59" s="379">
        <v>450598.68440000003</v>
      </c>
      <c r="BR59" s="238">
        <v>0</v>
      </c>
      <c r="BS59" s="238">
        <v>488915.13419999997</v>
      </c>
      <c r="BT59" s="238">
        <v>0</v>
      </c>
      <c r="BU59" s="294">
        <f t="shared" si="6"/>
        <v>939513.8186</v>
      </c>
      <c r="BV59" s="677">
        <f t="shared" si="11"/>
        <v>1.3775624987920581E-2</v>
      </c>
      <c r="BW59" s="238"/>
      <c r="BX59" s="294">
        <f t="shared" si="7"/>
        <v>939513.8186</v>
      </c>
      <c r="BY59" s="760">
        <v>0</v>
      </c>
      <c r="BZ59" s="760">
        <v>0</v>
      </c>
      <c r="CA59" s="760">
        <v>0</v>
      </c>
      <c r="CB59" s="760">
        <v>0</v>
      </c>
      <c r="CC59" s="760">
        <v>0</v>
      </c>
      <c r="CD59" s="760">
        <v>0</v>
      </c>
      <c r="CE59" s="760">
        <v>0</v>
      </c>
      <c r="CF59" s="760">
        <v>0</v>
      </c>
      <c r="CG59" s="760">
        <v>0</v>
      </c>
      <c r="CH59" s="336"/>
    </row>
    <row r="60" spans="2:86" s="12" customFormat="1">
      <c r="B60" s="335" t="s">
        <v>2108</v>
      </c>
      <c r="C60" s="233"/>
      <c r="D60" s="244" t="s">
        <v>2109</v>
      </c>
      <c r="E60" s="460" t="s">
        <v>15</v>
      </c>
      <c r="F60" s="235" t="s">
        <v>24</v>
      </c>
      <c r="G60" s="235" t="s">
        <v>29</v>
      </c>
      <c r="H60" s="236" t="s">
        <v>23</v>
      </c>
      <c r="I60" s="244"/>
      <c r="J60" s="627">
        <v>136500</v>
      </c>
      <c r="K60" s="244"/>
      <c r="L60" s="238">
        <v>0</v>
      </c>
      <c r="M60" s="238">
        <v>160211.37600000002</v>
      </c>
      <c r="N60" s="238">
        <v>338502.52799999999</v>
      </c>
      <c r="O60" s="627">
        <v>0</v>
      </c>
      <c r="P60" s="239">
        <v>0</v>
      </c>
      <c r="Q60" s="239">
        <v>234000</v>
      </c>
      <c r="R60" s="239">
        <v>0</v>
      </c>
      <c r="S60" s="293">
        <f t="shared" si="12"/>
        <v>234000</v>
      </c>
      <c r="T60" s="677">
        <f t="shared" si="8"/>
        <v>-0.30872008140512319</v>
      </c>
      <c r="U60" s="239"/>
      <c r="V60" s="294">
        <f t="shared" si="13"/>
        <v>234000</v>
      </c>
      <c r="W60" s="760">
        <v>0</v>
      </c>
      <c r="X60" s="760">
        <v>0</v>
      </c>
      <c r="Y60" s="760">
        <v>0</v>
      </c>
      <c r="Z60" s="760">
        <v>0</v>
      </c>
      <c r="AA60" s="760">
        <v>0</v>
      </c>
      <c r="AB60" s="760">
        <v>0</v>
      </c>
      <c r="AC60" s="760">
        <v>0</v>
      </c>
      <c r="AD60" s="760">
        <v>0</v>
      </c>
      <c r="AE60" s="760">
        <v>0</v>
      </c>
      <c r="AF60" s="337"/>
      <c r="AG60" s="380">
        <v>0</v>
      </c>
      <c r="AH60" s="239">
        <v>0</v>
      </c>
      <c r="AI60" s="239">
        <v>234000</v>
      </c>
      <c r="AJ60" s="239">
        <v>0</v>
      </c>
      <c r="AK60" s="294">
        <f t="shared" si="14"/>
        <v>234000</v>
      </c>
      <c r="AL60" s="677">
        <f t="shared" si="9"/>
        <v>0</v>
      </c>
      <c r="AM60" s="239"/>
      <c r="AN60" s="294">
        <f t="shared" si="15"/>
        <v>234000</v>
      </c>
      <c r="AO60" s="760">
        <v>0</v>
      </c>
      <c r="AP60" s="760">
        <v>0</v>
      </c>
      <c r="AQ60" s="760">
        <v>0</v>
      </c>
      <c r="AR60" s="760">
        <v>0</v>
      </c>
      <c r="AS60" s="760">
        <v>0</v>
      </c>
      <c r="AT60" s="760">
        <v>0</v>
      </c>
      <c r="AU60" s="760">
        <v>0</v>
      </c>
      <c r="AV60" s="760">
        <v>0</v>
      </c>
      <c r="AW60" s="760">
        <v>0</v>
      </c>
      <c r="AX60" s="337"/>
      <c r="AY60" s="380">
        <v>0</v>
      </c>
      <c r="AZ60" s="239">
        <v>0</v>
      </c>
      <c r="BA60" s="239">
        <v>234000</v>
      </c>
      <c r="BB60" s="239">
        <v>0</v>
      </c>
      <c r="BC60" s="294">
        <f t="shared" si="4"/>
        <v>234000</v>
      </c>
      <c r="BD60" s="677">
        <f t="shared" si="10"/>
        <v>0</v>
      </c>
      <c r="BE60" s="239"/>
      <c r="BF60" s="294">
        <f t="shared" si="5"/>
        <v>234000</v>
      </c>
      <c r="BG60" s="760">
        <v>0</v>
      </c>
      <c r="BH60" s="760">
        <v>0</v>
      </c>
      <c r="BI60" s="760">
        <v>0</v>
      </c>
      <c r="BJ60" s="760">
        <v>0</v>
      </c>
      <c r="BK60" s="760">
        <v>0</v>
      </c>
      <c r="BL60" s="760">
        <v>0</v>
      </c>
      <c r="BM60" s="760">
        <v>0</v>
      </c>
      <c r="BN60" s="760">
        <v>0</v>
      </c>
      <c r="BO60" s="760">
        <v>0</v>
      </c>
      <c r="BP60" s="337"/>
      <c r="BQ60" s="380">
        <v>0</v>
      </c>
      <c r="BR60" s="239">
        <v>0</v>
      </c>
      <c r="BS60" s="239">
        <v>234000</v>
      </c>
      <c r="BT60" s="239">
        <v>0</v>
      </c>
      <c r="BU60" s="294">
        <f t="shared" si="6"/>
        <v>234000</v>
      </c>
      <c r="BV60" s="677">
        <f t="shared" si="11"/>
        <v>0</v>
      </c>
      <c r="BW60" s="239"/>
      <c r="BX60" s="294">
        <f t="shared" si="7"/>
        <v>234000</v>
      </c>
      <c r="BY60" s="760">
        <v>0</v>
      </c>
      <c r="BZ60" s="760">
        <v>0</v>
      </c>
      <c r="CA60" s="760">
        <v>0</v>
      </c>
      <c r="CB60" s="760">
        <v>0</v>
      </c>
      <c r="CC60" s="760">
        <v>0</v>
      </c>
      <c r="CD60" s="760">
        <v>0</v>
      </c>
      <c r="CE60" s="760">
        <v>0</v>
      </c>
      <c r="CF60" s="760">
        <v>0</v>
      </c>
      <c r="CG60" s="760">
        <v>0</v>
      </c>
      <c r="CH60" s="337"/>
    </row>
    <row r="61" spans="2:86" s="12" customFormat="1">
      <c r="B61" s="335" t="s">
        <v>2110</v>
      </c>
      <c r="C61" s="240"/>
      <c r="D61" s="242" t="s">
        <v>2111</v>
      </c>
      <c r="E61" s="460" t="s">
        <v>15</v>
      </c>
      <c r="F61" s="235" t="s">
        <v>16</v>
      </c>
      <c r="G61" s="235" t="s">
        <v>29</v>
      </c>
      <c r="H61" s="236" t="s">
        <v>23</v>
      </c>
      <c r="I61" s="242"/>
      <c r="J61" s="627">
        <v>26321.011200000001</v>
      </c>
      <c r="K61" s="242"/>
      <c r="L61" s="238">
        <v>0</v>
      </c>
      <c r="M61" s="238">
        <v>15811.558000000001</v>
      </c>
      <c r="N61" s="238">
        <v>20641.501700000001</v>
      </c>
      <c r="O61" s="626">
        <v>71813.972699999998</v>
      </c>
      <c r="P61" s="238">
        <v>0</v>
      </c>
      <c r="Q61" s="238">
        <v>0</v>
      </c>
      <c r="R61" s="238">
        <v>0</v>
      </c>
      <c r="S61" s="292">
        <f t="shared" si="12"/>
        <v>71813.972699999998</v>
      </c>
      <c r="T61" s="677">
        <f t="shared" si="8"/>
        <v>2.479106013880763</v>
      </c>
      <c r="U61" s="238"/>
      <c r="V61" s="294">
        <f t="shared" si="13"/>
        <v>71813.972699999998</v>
      </c>
      <c r="W61" s="760">
        <v>0</v>
      </c>
      <c r="X61" s="760">
        <v>0</v>
      </c>
      <c r="Y61" s="760">
        <v>0</v>
      </c>
      <c r="Z61" s="760">
        <v>0</v>
      </c>
      <c r="AA61" s="760">
        <v>0</v>
      </c>
      <c r="AB61" s="760">
        <v>0</v>
      </c>
      <c r="AC61" s="760">
        <v>0</v>
      </c>
      <c r="AD61" s="760">
        <v>0</v>
      </c>
      <c r="AE61" s="760">
        <v>0</v>
      </c>
      <c r="AF61" s="336"/>
      <c r="AG61" s="379">
        <v>73323.213499999998</v>
      </c>
      <c r="AH61" s="238">
        <v>0</v>
      </c>
      <c r="AI61" s="238">
        <v>0</v>
      </c>
      <c r="AJ61" s="238">
        <v>0</v>
      </c>
      <c r="AK61" s="294">
        <f t="shared" si="14"/>
        <v>73323.213499999998</v>
      </c>
      <c r="AL61" s="677">
        <f t="shared" si="9"/>
        <v>2.1015977020304846E-2</v>
      </c>
      <c r="AM61" s="238"/>
      <c r="AN61" s="294">
        <f t="shared" si="15"/>
        <v>73323.213499999998</v>
      </c>
      <c r="AO61" s="760">
        <v>0</v>
      </c>
      <c r="AP61" s="760">
        <v>0</v>
      </c>
      <c r="AQ61" s="760">
        <v>0</v>
      </c>
      <c r="AR61" s="760">
        <v>0</v>
      </c>
      <c r="AS61" s="760">
        <v>0</v>
      </c>
      <c r="AT61" s="760">
        <v>0</v>
      </c>
      <c r="AU61" s="760">
        <v>0</v>
      </c>
      <c r="AV61" s="760">
        <v>0</v>
      </c>
      <c r="AW61" s="760">
        <v>0</v>
      </c>
      <c r="AX61" s="336"/>
      <c r="AY61" s="379">
        <v>74144.375199999995</v>
      </c>
      <c r="AZ61" s="238">
        <v>0</v>
      </c>
      <c r="BA61" s="238">
        <v>0</v>
      </c>
      <c r="BB61" s="238">
        <v>0</v>
      </c>
      <c r="BC61" s="294">
        <f t="shared" si="4"/>
        <v>74144.375199999995</v>
      </c>
      <c r="BD61" s="677">
        <f t="shared" si="10"/>
        <v>1.1199205010293185E-2</v>
      </c>
      <c r="BE61" s="238"/>
      <c r="BF61" s="294">
        <f t="shared" si="5"/>
        <v>74144.375199999995</v>
      </c>
      <c r="BG61" s="760">
        <v>0</v>
      </c>
      <c r="BH61" s="760">
        <v>0</v>
      </c>
      <c r="BI61" s="760">
        <v>0</v>
      </c>
      <c r="BJ61" s="760">
        <v>0</v>
      </c>
      <c r="BK61" s="760">
        <v>0</v>
      </c>
      <c r="BL61" s="760">
        <v>0</v>
      </c>
      <c r="BM61" s="760">
        <v>0</v>
      </c>
      <c r="BN61" s="760">
        <v>0</v>
      </c>
      <c r="BO61" s="760">
        <v>0</v>
      </c>
      <c r="BP61" s="336"/>
      <c r="BQ61" s="379">
        <v>75058.296499999997</v>
      </c>
      <c r="BR61" s="238">
        <v>0</v>
      </c>
      <c r="BS61" s="238">
        <v>0</v>
      </c>
      <c r="BT61" s="238">
        <v>0</v>
      </c>
      <c r="BU61" s="294">
        <f t="shared" si="6"/>
        <v>75058.296499999997</v>
      </c>
      <c r="BV61" s="677">
        <f t="shared" si="11"/>
        <v>1.2326239145380266E-2</v>
      </c>
      <c r="BW61" s="238"/>
      <c r="BX61" s="294">
        <f t="shared" si="7"/>
        <v>75058.296499999997</v>
      </c>
      <c r="BY61" s="760">
        <v>0</v>
      </c>
      <c r="BZ61" s="760">
        <v>0</v>
      </c>
      <c r="CA61" s="760">
        <v>0</v>
      </c>
      <c r="CB61" s="760">
        <v>0</v>
      </c>
      <c r="CC61" s="760">
        <v>0</v>
      </c>
      <c r="CD61" s="760">
        <v>0</v>
      </c>
      <c r="CE61" s="760">
        <v>0</v>
      </c>
      <c r="CF61" s="760">
        <v>0</v>
      </c>
      <c r="CG61" s="760">
        <v>0</v>
      </c>
      <c r="CH61" s="336"/>
    </row>
    <row r="62" spans="2:86" s="12" customFormat="1">
      <c r="B62" s="335" t="s">
        <v>2112</v>
      </c>
      <c r="C62" s="240"/>
      <c r="D62" s="242" t="s">
        <v>2113</v>
      </c>
      <c r="E62" s="460" t="s">
        <v>20</v>
      </c>
      <c r="F62" s="235" t="s">
        <v>24</v>
      </c>
      <c r="G62" s="235" t="s">
        <v>27</v>
      </c>
      <c r="H62" s="236" t="s">
        <v>23</v>
      </c>
      <c r="I62" s="242"/>
      <c r="J62" s="627">
        <v>0</v>
      </c>
      <c r="K62" s="242"/>
      <c r="L62" s="238">
        <v>0</v>
      </c>
      <c r="M62" s="238">
        <v>3766.9580263132475</v>
      </c>
      <c r="N62" s="238">
        <v>37830.297634117167</v>
      </c>
      <c r="O62" s="626">
        <v>13581.188399999999</v>
      </c>
      <c r="P62" s="238">
        <v>10185.891299999999</v>
      </c>
      <c r="Q62" s="238">
        <v>44138.862300000001</v>
      </c>
      <c r="R62" s="238">
        <v>94284.67429445876</v>
      </c>
      <c r="S62" s="292">
        <f t="shared" si="12"/>
        <v>162190.61629445874</v>
      </c>
      <c r="T62" s="677">
        <f t="shared" si="8"/>
        <v>3.2873206513762003</v>
      </c>
      <c r="U62" s="238"/>
      <c r="V62" s="294">
        <f t="shared" si="13"/>
        <v>162190.61629445874</v>
      </c>
      <c r="W62" s="760">
        <v>171694.67683048645</v>
      </c>
      <c r="X62" s="760">
        <v>18.235832576092825</v>
      </c>
      <c r="Y62" s="760">
        <v>10516.465357331857</v>
      </c>
      <c r="Z62" s="760">
        <v>21.780527294416657</v>
      </c>
      <c r="AA62" s="760">
        <v>61.521322340391336</v>
      </c>
      <c r="AB62" s="760">
        <v>2575420.152457295</v>
      </c>
      <c r="AC62" s="760">
        <v>157746.98035997761</v>
      </c>
      <c r="AD62" s="760">
        <v>439.93862990316245</v>
      </c>
      <c r="AE62" s="760">
        <v>922.81983510586997</v>
      </c>
      <c r="AF62" s="336"/>
      <c r="AG62" s="379">
        <v>20027.9948</v>
      </c>
      <c r="AH62" s="238">
        <v>15020.9961</v>
      </c>
      <c r="AI62" s="238">
        <v>65090.983200000002</v>
      </c>
      <c r="AJ62" s="238">
        <v>153014.95049888379</v>
      </c>
      <c r="AK62" s="294">
        <f t="shared" si="14"/>
        <v>253154.92459888378</v>
      </c>
      <c r="AL62" s="677">
        <f t="shared" si="9"/>
        <v>0.56084815744998706</v>
      </c>
      <c r="AM62" s="238"/>
      <c r="AN62" s="294">
        <f t="shared" si="15"/>
        <v>253154.92459888378</v>
      </c>
      <c r="AO62" s="760">
        <v>278643.9332017753</v>
      </c>
      <c r="AP62" s="760">
        <v>29.595000891878364</v>
      </c>
      <c r="AQ62" s="760">
        <v>17067.210962080801</v>
      </c>
      <c r="AR62" s="760">
        <v>40.835215375828021</v>
      </c>
      <c r="AS62" s="760">
        <v>99.843184128172709</v>
      </c>
      <c r="AT62" s="760">
        <v>4179658.9980266299</v>
      </c>
      <c r="AU62" s="760">
        <v>256008.1644312118</v>
      </c>
      <c r="AV62" s="760">
        <v>737.12994284033277</v>
      </c>
      <c r="AW62" s="760">
        <v>1497.6477619225902</v>
      </c>
      <c r="AX62" s="336"/>
      <c r="AY62" s="379">
        <v>32362.4503</v>
      </c>
      <c r="AZ62" s="238">
        <v>24271.8377</v>
      </c>
      <c r="BA62" s="238">
        <v>105177.9633</v>
      </c>
      <c r="BB62" s="238">
        <v>179624.26024466188</v>
      </c>
      <c r="BC62" s="294">
        <f t="shared" si="4"/>
        <v>341436.51154466189</v>
      </c>
      <c r="BD62" s="677">
        <f t="shared" si="10"/>
        <v>0.34872553668729761</v>
      </c>
      <c r="BE62" s="238"/>
      <c r="BF62" s="294">
        <f t="shared" si="5"/>
        <v>341436.51154466189</v>
      </c>
      <c r="BG62" s="760">
        <v>310745.1248416364</v>
      </c>
      <c r="BH62" s="760">
        <v>33.004494790480891</v>
      </c>
      <c r="BI62" s="760">
        <v>19033.440054097555</v>
      </c>
      <c r="BJ62" s="760">
        <v>48.694667718468409</v>
      </c>
      <c r="BK62" s="760">
        <v>111.34562431647072</v>
      </c>
      <c r="BL62" s="760">
        <v>4661176.8726245482</v>
      </c>
      <c r="BM62" s="760">
        <v>285501.60081146332</v>
      </c>
      <c r="BN62" s="760">
        <v>843.40235107485842</v>
      </c>
      <c r="BO62" s="760">
        <v>1670.1843647470616</v>
      </c>
      <c r="BP62" s="336"/>
      <c r="BQ62" s="379">
        <v>40453.0628</v>
      </c>
      <c r="BR62" s="238">
        <v>30339.7971</v>
      </c>
      <c r="BS62" s="238">
        <v>131472.4541</v>
      </c>
      <c r="BT62" s="238">
        <v>224530.32535726466</v>
      </c>
      <c r="BU62" s="294">
        <f t="shared" si="6"/>
        <v>426795.63935726468</v>
      </c>
      <c r="BV62" s="677">
        <f t="shared" si="11"/>
        <v>0.24999999978454945</v>
      </c>
      <c r="BW62" s="238"/>
      <c r="BX62" s="294">
        <f t="shared" si="7"/>
        <v>426795.63935726468</v>
      </c>
      <c r="BY62" s="760">
        <v>388431.4060118518</v>
      </c>
      <c r="BZ62" s="760">
        <v>41.255618491012186</v>
      </c>
      <c r="CA62" s="760">
        <v>23791.800064387076</v>
      </c>
      <c r="CB62" s="760">
        <v>65.035921459426447</v>
      </c>
      <c r="CC62" s="760">
        <v>139.18203037666444</v>
      </c>
      <c r="CD62" s="760">
        <v>5826471.0901777735</v>
      </c>
      <c r="CE62" s="760">
        <v>356877.00096580613</v>
      </c>
      <c r="CF62" s="760">
        <v>1079.0686867866575</v>
      </c>
      <c r="CG62" s="760">
        <v>2087.7304556499698</v>
      </c>
      <c r="CH62" s="336"/>
    </row>
    <row r="63" spans="2:86" s="12" customFormat="1">
      <c r="B63" s="335" t="s">
        <v>2114</v>
      </c>
      <c r="C63" s="240"/>
      <c r="D63" s="241" t="s">
        <v>2115</v>
      </c>
      <c r="E63" s="460" t="s">
        <v>20</v>
      </c>
      <c r="F63" s="235" t="s">
        <v>16</v>
      </c>
      <c r="G63" s="235" t="s">
        <v>27</v>
      </c>
      <c r="H63" s="236" t="s">
        <v>23</v>
      </c>
      <c r="I63" s="241"/>
      <c r="J63" s="627">
        <v>0</v>
      </c>
      <c r="K63" s="241"/>
      <c r="L63" s="238">
        <v>0</v>
      </c>
      <c r="M63" s="238">
        <v>477.52599999999995</v>
      </c>
      <c r="N63" s="238">
        <v>112.31</v>
      </c>
      <c r="O63" s="626">
        <v>2427.7516999999998</v>
      </c>
      <c r="P63" s="238">
        <v>0</v>
      </c>
      <c r="Q63" s="238">
        <v>0</v>
      </c>
      <c r="R63" s="238">
        <v>0</v>
      </c>
      <c r="S63" s="292">
        <f t="shared" si="12"/>
        <v>2427.7516999999998</v>
      </c>
      <c r="T63" s="677">
        <f t="shared" si="8"/>
        <v>20.616523016650341</v>
      </c>
      <c r="U63" s="238"/>
      <c r="V63" s="294">
        <f t="shared" si="13"/>
        <v>2427.7516999999998</v>
      </c>
      <c r="W63" s="760">
        <v>0</v>
      </c>
      <c r="X63" s="760">
        <v>0</v>
      </c>
      <c r="Y63" s="760">
        <v>0</v>
      </c>
      <c r="Z63" s="760">
        <v>0</v>
      </c>
      <c r="AA63" s="760">
        <v>0</v>
      </c>
      <c r="AB63" s="760">
        <v>0</v>
      </c>
      <c r="AC63" s="760">
        <v>0</v>
      </c>
      <c r="AD63" s="760">
        <v>0</v>
      </c>
      <c r="AE63" s="760">
        <v>0</v>
      </c>
      <c r="AF63" s="336"/>
      <c r="AG63" s="379">
        <v>2718.9092999999998</v>
      </c>
      <c r="AH63" s="238">
        <v>0</v>
      </c>
      <c r="AI63" s="238">
        <v>0</v>
      </c>
      <c r="AJ63" s="238">
        <v>0</v>
      </c>
      <c r="AK63" s="294">
        <f t="shared" si="14"/>
        <v>2718.9092999999998</v>
      </c>
      <c r="AL63" s="677">
        <f t="shared" si="9"/>
        <v>0.11992890376721806</v>
      </c>
      <c r="AM63" s="238"/>
      <c r="AN63" s="294">
        <f t="shared" si="15"/>
        <v>2718.9092999999998</v>
      </c>
      <c r="AO63" s="760">
        <v>0</v>
      </c>
      <c r="AP63" s="760">
        <v>0</v>
      </c>
      <c r="AQ63" s="760">
        <v>0</v>
      </c>
      <c r="AR63" s="760">
        <v>0</v>
      </c>
      <c r="AS63" s="760">
        <v>0</v>
      </c>
      <c r="AT63" s="760">
        <v>0</v>
      </c>
      <c r="AU63" s="760">
        <v>0</v>
      </c>
      <c r="AV63" s="760">
        <v>0</v>
      </c>
      <c r="AW63" s="760">
        <v>0</v>
      </c>
      <c r="AX63" s="336"/>
      <c r="AY63" s="379">
        <v>2971.7334000000001</v>
      </c>
      <c r="AZ63" s="238">
        <v>0</v>
      </c>
      <c r="BA63" s="238">
        <v>0</v>
      </c>
      <c r="BB63" s="238">
        <v>0</v>
      </c>
      <c r="BC63" s="294">
        <f t="shared" si="4"/>
        <v>2971.7334000000001</v>
      </c>
      <c r="BD63" s="677">
        <f t="shared" si="10"/>
        <v>9.2987323997898816E-2</v>
      </c>
      <c r="BE63" s="238"/>
      <c r="BF63" s="294">
        <f t="shared" si="5"/>
        <v>2971.7334000000001</v>
      </c>
      <c r="BG63" s="760">
        <v>0</v>
      </c>
      <c r="BH63" s="760">
        <v>0</v>
      </c>
      <c r="BI63" s="760">
        <v>0</v>
      </c>
      <c r="BJ63" s="760">
        <v>0</v>
      </c>
      <c r="BK63" s="760">
        <v>0</v>
      </c>
      <c r="BL63" s="760">
        <v>0</v>
      </c>
      <c r="BM63" s="760">
        <v>0</v>
      </c>
      <c r="BN63" s="760">
        <v>0</v>
      </c>
      <c r="BO63" s="760">
        <v>0</v>
      </c>
      <c r="BP63" s="336"/>
      <c r="BQ63" s="379">
        <v>3262.4331999999999</v>
      </c>
      <c r="BR63" s="238">
        <v>0</v>
      </c>
      <c r="BS63" s="238">
        <v>0</v>
      </c>
      <c r="BT63" s="238">
        <v>0</v>
      </c>
      <c r="BU63" s="294">
        <f t="shared" si="6"/>
        <v>3262.4331999999999</v>
      </c>
      <c r="BV63" s="677">
        <f t="shared" si="11"/>
        <v>9.7821628279306572E-2</v>
      </c>
      <c r="BW63" s="238"/>
      <c r="BX63" s="294">
        <f t="shared" si="7"/>
        <v>3262.4331999999999</v>
      </c>
      <c r="BY63" s="760">
        <v>0</v>
      </c>
      <c r="BZ63" s="760">
        <v>0</v>
      </c>
      <c r="CA63" s="760">
        <v>0</v>
      </c>
      <c r="CB63" s="760">
        <v>0</v>
      </c>
      <c r="CC63" s="760">
        <v>0</v>
      </c>
      <c r="CD63" s="760">
        <v>0</v>
      </c>
      <c r="CE63" s="760">
        <v>0</v>
      </c>
      <c r="CF63" s="760">
        <v>0</v>
      </c>
      <c r="CG63" s="760">
        <v>0</v>
      </c>
      <c r="CH63" s="336"/>
    </row>
    <row r="64" spans="2:86" s="12" customFormat="1">
      <c r="B64" s="335" t="s">
        <v>2116</v>
      </c>
      <c r="C64" s="240"/>
      <c r="D64" s="237" t="s">
        <v>2117</v>
      </c>
      <c r="E64" s="460" t="s">
        <v>20</v>
      </c>
      <c r="F64" s="235" t="s">
        <v>24</v>
      </c>
      <c r="G64" s="235" t="s">
        <v>22</v>
      </c>
      <c r="H64" s="236" t="s">
        <v>23</v>
      </c>
      <c r="I64" s="237"/>
      <c r="J64" s="627">
        <v>0</v>
      </c>
      <c r="K64" s="237"/>
      <c r="L64" s="238">
        <v>0</v>
      </c>
      <c r="M64" s="238">
        <v>17177.741967724378</v>
      </c>
      <c r="N64" s="238">
        <v>168463.82634323166</v>
      </c>
      <c r="O64" s="626">
        <v>36809.0455</v>
      </c>
      <c r="P64" s="238">
        <v>27606.784100000001</v>
      </c>
      <c r="Q64" s="238">
        <v>119629.3979</v>
      </c>
      <c r="R64" s="238">
        <v>22657.657421759857</v>
      </c>
      <c r="S64" s="292">
        <f t="shared" si="12"/>
        <v>206702.88492175983</v>
      </c>
      <c r="T64" s="677">
        <f t="shared" si="8"/>
        <v>0.22698676272862953</v>
      </c>
      <c r="U64" s="238"/>
      <c r="V64" s="294">
        <f t="shared" si="13"/>
        <v>206702.88492175983</v>
      </c>
      <c r="W64" s="760">
        <v>50558.406045485266</v>
      </c>
      <c r="X64" s="760">
        <v>4.4380425196226625</v>
      </c>
      <c r="Y64" s="760">
        <v>4148.8617508369716</v>
      </c>
      <c r="Z64" s="760">
        <v>0.46432426933653481</v>
      </c>
      <c r="AA64" s="760">
        <v>33.681200923447292</v>
      </c>
      <c r="AB64" s="760">
        <v>498786.87422523997</v>
      </c>
      <c r="AC64" s="760">
        <v>62232.926262554553</v>
      </c>
      <c r="AD64" s="760">
        <v>5.8604032145281906</v>
      </c>
      <c r="AE64" s="760">
        <v>458.16621544645454</v>
      </c>
      <c r="AF64" s="336"/>
      <c r="AG64" s="379">
        <v>59181.495699999999</v>
      </c>
      <c r="AH64" s="238">
        <v>44386.121800000001</v>
      </c>
      <c r="AI64" s="238">
        <v>192339.861</v>
      </c>
      <c r="AJ64" s="238">
        <v>36771.198415553168</v>
      </c>
      <c r="AK64" s="294">
        <f t="shared" si="14"/>
        <v>332678.67691555317</v>
      </c>
      <c r="AL64" s="677">
        <f t="shared" si="9"/>
        <v>0.60945347734975774</v>
      </c>
      <c r="AM64" s="238"/>
      <c r="AN64" s="294">
        <f t="shared" si="15"/>
        <v>332678.67691555317</v>
      </c>
      <c r="AO64" s="760">
        <v>82051.426275869788</v>
      </c>
      <c r="AP64" s="760">
        <v>7.2025158064608439</v>
      </c>
      <c r="AQ64" s="760">
        <v>6733.2032503130595</v>
      </c>
      <c r="AR64" s="760">
        <v>0.7820258237201696</v>
      </c>
      <c r="AS64" s="760">
        <v>54.661346938814589</v>
      </c>
      <c r="AT64" s="760">
        <v>809483.08381100453</v>
      </c>
      <c r="AU64" s="760">
        <v>100998.04875469596</v>
      </c>
      <c r="AV64" s="760">
        <v>9.9950057400180885</v>
      </c>
      <c r="AW64" s="760">
        <v>743.55966445980312</v>
      </c>
      <c r="AX64" s="336"/>
      <c r="AY64" s="379">
        <v>29935.032599999999</v>
      </c>
      <c r="AZ64" s="238">
        <v>22451.274399999998</v>
      </c>
      <c r="BA64" s="238">
        <v>97288.855800000005</v>
      </c>
      <c r="BB64" s="238">
        <v>122398.64589676925</v>
      </c>
      <c r="BC64" s="294">
        <f t="shared" si="4"/>
        <v>272073.80869676924</v>
      </c>
      <c r="BD64" s="677">
        <f t="shared" si="10"/>
        <v>-0.18217238562051818</v>
      </c>
      <c r="BE64" s="238"/>
      <c r="BF64" s="294">
        <f t="shared" si="5"/>
        <v>272073.80869676924</v>
      </c>
      <c r="BG64" s="760">
        <v>324927.24624085106</v>
      </c>
      <c r="BH64" s="760">
        <v>63.668581465290771</v>
      </c>
      <c r="BI64" s="760">
        <v>0</v>
      </c>
      <c r="BJ64" s="760">
        <v>51.152621392876071</v>
      </c>
      <c r="BK64" s="760">
        <v>0</v>
      </c>
      <c r="BL64" s="760">
        <v>3723383.9131357819</v>
      </c>
      <c r="BM64" s="760">
        <v>0</v>
      </c>
      <c r="BN64" s="760">
        <v>660.19211228391964</v>
      </c>
      <c r="BO64" s="760">
        <v>0</v>
      </c>
      <c r="BP64" s="336"/>
      <c r="BQ64" s="379">
        <v>37418.790699999998</v>
      </c>
      <c r="BR64" s="238">
        <v>28064.093000000001</v>
      </c>
      <c r="BS64" s="238">
        <v>121611.0698</v>
      </c>
      <c r="BT64" s="238">
        <v>152998.30733884132</v>
      </c>
      <c r="BU64" s="294">
        <f t="shared" si="6"/>
        <v>340092.26083884132</v>
      </c>
      <c r="BV64" s="677">
        <f t="shared" si="11"/>
        <v>0.24999999988194296</v>
      </c>
      <c r="BW64" s="238"/>
      <c r="BX64" s="294">
        <f t="shared" si="7"/>
        <v>340092.26083884132</v>
      </c>
      <c r="BY64" s="760">
        <v>406159.05776065151</v>
      </c>
      <c r="BZ64" s="760">
        <v>79.585726807835144</v>
      </c>
      <c r="CA64" s="760">
        <v>0</v>
      </c>
      <c r="CB64" s="760">
        <v>67.097102436564072</v>
      </c>
      <c r="CC64" s="760">
        <v>0</v>
      </c>
      <c r="CD64" s="760">
        <v>4654229.8909216393</v>
      </c>
      <c r="CE64" s="760">
        <v>0</v>
      </c>
      <c r="CF64" s="760">
        <v>845.90864923219169</v>
      </c>
      <c r="CG64" s="760">
        <v>0</v>
      </c>
      <c r="CH64" s="336"/>
    </row>
    <row r="65" spans="2:86" s="12" customFormat="1" ht="26.4">
      <c r="B65" s="335" t="s">
        <v>2118</v>
      </c>
      <c r="C65" s="240"/>
      <c r="D65" s="237" t="s">
        <v>2119</v>
      </c>
      <c r="E65" s="460" t="s">
        <v>20</v>
      </c>
      <c r="F65" s="235" t="s">
        <v>16</v>
      </c>
      <c r="G65" s="235" t="s">
        <v>22</v>
      </c>
      <c r="H65" s="236" t="s">
        <v>23</v>
      </c>
      <c r="I65" s="237"/>
      <c r="J65" s="627">
        <v>0</v>
      </c>
      <c r="K65" s="237"/>
      <c r="L65" s="238">
        <v>0</v>
      </c>
      <c r="M65" s="238">
        <v>1593.61</v>
      </c>
      <c r="N65" s="238">
        <v>2214.5736000000002</v>
      </c>
      <c r="O65" s="626">
        <v>2515.0016999999998</v>
      </c>
      <c r="P65" s="238">
        <v>0</v>
      </c>
      <c r="Q65" s="238">
        <v>0</v>
      </c>
      <c r="R65" s="238">
        <v>0</v>
      </c>
      <c r="S65" s="292">
        <f t="shared" si="12"/>
        <v>2515.0016999999998</v>
      </c>
      <c r="T65" s="677">
        <f t="shared" si="8"/>
        <v>0.13565956895720224</v>
      </c>
      <c r="U65" s="238"/>
      <c r="V65" s="294">
        <f t="shared" si="13"/>
        <v>2515.0016999999998</v>
      </c>
      <c r="W65" s="760">
        <v>0</v>
      </c>
      <c r="X65" s="760">
        <v>0</v>
      </c>
      <c r="Y65" s="760">
        <v>0</v>
      </c>
      <c r="Z65" s="760">
        <v>0</v>
      </c>
      <c r="AA65" s="760">
        <v>0</v>
      </c>
      <c r="AB65" s="760">
        <v>0</v>
      </c>
      <c r="AC65" s="760">
        <v>0</v>
      </c>
      <c r="AD65" s="760">
        <v>0</v>
      </c>
      <c r="AE65" s="760">
        <v>0</v>
      </c>
      <c r="AF65" s="336"/>
      <c r="AG65" s="379">
        <v>2881.6493</v>
      </c>
      <c r="AH65" s="238">
        <v>0</v>
      </c>
      <c r="AI65" s="238">
        <v>0</v>
      </c>
      <c r="AJ65" s="238">
        <v>0</v>
      </c>
      <c r="AK65" s="294">
        <f t="shared" si="14"/>
        <v>2881.6493</v>
      </c>
      <c r="AL65" s="677">
        <f t="shared" si="9"/>
        <v>0.14578423545399602</v>
      </c>
      <c r="AM65" s="238"/>
      <c r="AN65" s="294">
        <f t="shared" si="15"/>
        <v>2881.6493</v>
      </c>
      <c r="AO65" s="760">
        <v>0</v>
      </c>
      <c r="AP65" s="760">
        <v>0</v>
      </c>
      <c r="AQ65" s="760">
        <v>0</v>
      </c>
      <c r="AR65" s="760">
        <v>0</v>
      </c>
      <c r="AS65" s="760">
        <v>0</v>
      </c>
      <c r="AT65" s="760">
        <v>0</v>
      </c>
      <c r="AU65" s="760">
        <v>0</v>
      </c>
      <c r="AV65" s="760">
        <v>0</v>
      </c>
      <c r="AW65" s="760">
        <v>0</v>
      </c>
      <c r="AX65" s="336"/>
      <c r="AY65" s="379">
        <v>2830.2934</v>
      </c>
      <c r="AZ65" s="238">
        <v>0</v>
      </c>
      <c r="BA65" s="238">
        <v>0</v>
      </c>
      <c r="BB65" s="238">
        <v>0</v>
      </c>
      <c r="BC65" s="294">
        <f t="shared" si="4"/>
        <v>2830.2934</v>
      </c>
      <c r="BD65" s="677">
        <f t="shared" si="10"/>
        <v>-1.7821703702806592E-2</v>
      </c>
      <c r="BE65" s="238"/>
      <c r="BF65" s="294">
        <f t="shared" si="5"/>
        <v>2830.2934</v>
      </c>
      <c r="BG65" s="760">
        <v>0</v>
      </c>
      <c r="BH65" s="760">
        <v>0</v>
      </c>
      <c r="BI65" s="760">
        <v>0</v>
      </c>
      <c r="BJ65" s="760">
        <v>0</v>
      </c>
      <c r="BK65" s="760">
        <v>0</v>
      </c>
      <c r="BL65" s="760">
        <v>0</v>
      </c>
      <c r="BM65" s="760">
        <v>0</v>
      </c>
      <c r="BN65" s="760">
        <v>0</v>
      </c>
      <c r="BO65" s="760">
        <v>0</v>
      </c>
      <c r="BP65" s="336"/>
      <c r="BQ65" s="379">
        <v>3077.9731999999999</v>
      </c>
      <c r="BR65" s="238">
        <v>0</v>
      </c>
      <c r="BS65" s="238">
        <v>0</v>
      </c>
      <c r="BT65" s="238">
        <v>0</v>
      </c>
      <c r="BU65" s="294">
        <f t="shared" si="6"/>
        <v>3077.9731999999999</v>
      </c>
      <c r="BV65" s="677">
        <f t="shared" si="11"/>
        <v>8.7510291335873472E-2</v>
      </c>
      <c r="BW65" s="238"/>
      <c r="BX65" s="294">
        <f t="shared" si="7"/>
        <v>3077.9731999999999</v>
      </c>
      <c r="BY65" s="760">
        <v>0</v>
      </c>
      <c r="BZ65" s="760">
        <v>0</v>
      </c>
      <c r="CA65" s="760">
        <v>0</v>
      </c>
      <c r="CB65" s="760">
        <v>0</v>
      </c>
      <c r="CC65" s="760">
        <v>0</v>
      </c>
      <c r="CD65" s="760">
        <v>0</v>
      </c>
      <c r="CE65" s="760">
        <v>0</v>
      </c>
      <c r="CF65" s="760">
        <v>0</v>
      </c>
      <c r="CG65" s="760">
        <v>0</v>
      </c>
      <c r="CH65" s="336"/>
    </row>
    <row r="66" spans="2:86" s="12" customFormat="1">
      <c r="B66" s="335" t="s">
        <v>2120</v>
      </c>
      <c r="C66" s="240"/>
      <c r="D66" s="237" t="s">
        <v>2121</v>
      </c>
      <c r="E66" s="460" t="s">
        <v>20</v>
      </c>
      <c r="F66" s="235" t="s">
        <v>24</v>
      </c>
      <c r="G66" s="235" t="s">
        <v>25</v>
      </c>
      <c r="H66" s="236" t="s">
        <v>23</v>
      </c>
      <c r="I66" s="237"/>
      <c r="J66" s="627">
        <v>0</v>
      </c>
      <c r="K66" s="237"/>
      <c r="L66" s="238">
        <v>0</v>
      </c>
      <c r="M66" s="238">
        <v>9714.0405197025339</v>
      </c>
      <c r="N66" s="238">
        <v>93508.064956995368</v>
      </c>
      <c r="O66" s="626">
        <v>30011.316900000002</v>
      </c>
      <c r="P66" s="238">
        <v>22508.487700000001</v>
      </c>
      <c r="Q66" s="238">
        <v>97536.78</v>
      </c>
      <c r="R66" s="238">
        <v>208351.84619138722</v>
      </c>
      <c r="S66" s="292">
        <f t="shared" ref="S66:S95" si="16">SUM(O66:R66)</f>
        <v>358408.43079138722</v>
      </c>
      <c r="T66" s="677">
        <f t="shared" si="8"/>
        <v>2.8329146363601931</v>
      </c>
      <c r="U66" s="238"/>
      <c r="V66" s="294">
        <f t="shared" ref="V66:V95" si="17">S66+U66</f>
        <v>358408.43079138722</v>
      </c>
      <c r="W66" s="760">
        <v>15625.233096051295</v>
      </c>
      <c r="X66" s="760">
        <v>30.374050686313733</v>
      </c>
      <c r="Y66" s="760">
        <v>59260.93960903032</v>
      </c>
      <c r="Z66" s="760">
        <v>1.7691879613869346</v>
      </c>
      <c r="AA66" s="760">
        <v>346.67649671282726</v>
      </c>
      <c r="AB66" s="760">
        <v>234378.49644076999</v>
      </c>
      <c r="AC66" s="760">
        <v>888914.09413545427</v>
      </c>
      <c r="AD66" s="760">
        <v>38.378177921165083</v>
      </c>
      <c r="AE66" s="760">
        <v>5200.1474506924078</v>
      </c>
      <c r="AF66" s="336"/>
      <c r="AG66" s="379">
        <v>44335.984299999996</v>
      </c>
      <c r="AH66" s="238">
        <v>33251.9882</v>
      </c>
      <c r="AI66" s="238">
        <v>144091.94899999999</v>
      </c>
      <c r="AJ66" s="238">
        <v>338134.99054857966</v>
      </c>
      <c r="AK66" s="294">
        <f t="shared" ref="AK66:AK95" si="18">SUM(AG66:AJ66)</f>
        <v>559814.91204857966</v>
      </c>
      <c r="AL66" s="677">
        <f t="shared" si="9"/>
        <v>0.56194682924303674</v>
      </c>
      <c r="AM66" s="238"/>
      <c r="AN66" s="294">
        <f t="shared" ref="AN66:AN95" si="19">AK66+AM66</f>
        <v>559814.91204857966</v>
      </c>
      <c r="AO66" s="760">
        <v>25358.249240749617</v>
      </c>
      <c r="AP66" s="760">
        <v>49.294160476304626</v>
      </c>
      <c r="AQ66" s="760">
        <v>96174.800550115673</v>
      </c>
      <c r="AR66" s="760">
        <v>3.4278937816884523</v>
      </c>
      <c r="AS66" s="760">
        <v>562.62258321817649</v>
      </c>
      <c r="AT66" s="760">
        <v>380373.73861124524</v>
      </c>
      <c r="AU66" s="760">
        <v>1442622.0082517355</v>
      </c>
      <c r="AV66" s="760">
        <v>64.564157933814698</v>
      </c>
      <c r="AW66" s="760">
        <v>8439.3387482726539</v>
      </c>
      <c r="AX66" s="336"/>
      <c r="AY66" s="379">
        <v>70496.149300000005</v>
      </c>
      <c r="AZ66" s="238">
        <v>52872.112000000001</v>
      </c>
      <c r="BA66" s="238">
        <v>229112.4852</v>
      </c>
      <c r="BB66" s="238">
        <v>396936.68723746511</v>
      </c>
      <c r="BC66" s="294">
        <f t="shared" ref="BC66:BC161" si="20">SUM(AY66:BB66)</f>
        <v>749417.43373746518</v>
      </c>
      <c r="BD66" s="677">
        <f t="shared" si="10"/>
        <v>0.33868787273825279</v>
      </c>
      <c r="BE66" s="238"/>
      <c r="BF66" s="294">
        <f t="shared" ref="BF66:BF161" si="21">BC66+BE66</f>
        <v>749417.43373746518</v>
      </c>
      <c r="BG66" s="760">
        <v>28279.647904300535</v>
      </c>
      <c r="BH66" s="760">
        <v>54.973097283695473</v>
      </c>
      <c r="BI66" s="760">
        <v>107254.62439343422</v>
      </c>
      <c r="BJ66" s="760">
        <v>4.1383446516933136</v>
      </c>
      <c r="BK66" s="760">
        <v>627.43955270158983</v>
      </c>
      <c r="BL66" s="760">
        <v>424194.71856450709</v>
      </c>
      <c r="BM66" s="760">
        <v>1608819.3659015128</v>
      </c>
      <c r="BN66" s="760">
        <v>74.074550004733993</v>
      </c>
      <c r="BO66" s="760">
        <v>9411.5932905238333</v>
      </c>
      <c r="BP66" s="336"/>
      <c r="BQ66" s="379">
        <v>88120.186600000001</v>
      </c>
      <c r="BR66" s="238">
        <v>66090.14</v>
      </c>
      <c r="BS66" s="238">
        <v>286390.60649999999</v>
      </c>
      <c r="BT66" s="238">
        <v>496170.85919330601</v>
      </c>
      <c r="BU66" s="294">
        <f t="shared" ref="BU66:BU161" si="22">SUM(BQ66:BT66)</f>
        <v>936771.79229330597</v>
      </c>
      <c r="BV66" s="677">
        <f t="shared" si="11"/>
        <v>0.2500000001620919</v>
      </c>
      <c r="BW66" s="238"/>
      <c r="BX66" s="294">
        <f t="shared" ref="BX66:BX161" si="23">BU66+BW66</f>
        <v>936771.79229330597</v>
      </c>
      <c r="BY66" s="760">
        <v>35349.559877184322</v>
      </c>
      <c r="BZ66" s="760">
        <v>68.716371601681658</v>
      </c>
      <c r="CA66" s="760">
        <v>134068.28048923469</v>
      </c>
      <c r="CB66" s="760">
        <v>5.8140041649022605</v>
      </c>
      <c r="CC66" s="760">
        <v>784.29944086202295</v>
      </c>
      <c r="CD66" s="760">
        <v>530243.39815776504</v>
      </c>
      <c r="CE66" s="760">
        <v>2011024.2073385178</v>
      </c>
      <c r="CF66" s="760">
        <v>94.977532783854642</v>
      </c>
      <c r="CG66" s="760">
        <v>11764.491612930338</v>
      </c>
      <c r="CH66" s="336"/>
    </row>
    <row r="67" spans="2:86" s="12" customFormat="1" ht="26.4">
      <c r="B67" s="335" t="s">
        <v>2122</v>
      </c>
      <c r="C67" s="240"/>
      <c r="D67" s="237" t="s">
        <v>2123</v>
      </c>
      <c r="E67" s="460" t="s">
        <v>20</v>
      </c>
      <c r="F67" s="235" t="s">
        <v>16</v>
      </c>
      <c r="G67" s="235" t="s">
        <v>25</v>
      </c>
      <c r="H67" s="236" t="s">
        <v>23</v>
      </c>
      <c r="I67" s="237"/>
      <c r="J67" s="627">
        <v>0</v>
      </c>
      <c r="K67" s="237"/>
      <c r="L67" s="238">
        <v>0</v>
      </c>
      <c r="M67" s="238">
        <v>489.62599999999998</v>
      </c>
      <c r="N67" s="238">
        <v>272.43</v>
      </c>
      <c r="O67" s="626">
        <v>2812.3717000000001</v>
      </c>
      <c r="P67" s="238">
        <v>0</v>
      </c>
      <c r="Q67" s="238">
        <v>0</v>
      </c>
      <c r="R67" s="238">
        <v>0</v>
      </c>
      <c r="S67" s="292">
        <f t="shared" si="16"/>
        <v>2812.3717000000001</v>
      </c>
      <c r="T67" s="677">
        <f t="shared" si="8"/>
        <v>9.3232819439856112</v>
      </c>
      <c r="U67" s="238"/>
      <c r="V67" s="294">
        <f t="shared" si="17"/>
        <v>2812.3717000000001</v>
      </c>
      <c r="W67" s="760">
        <v>0</v>
      </c>
      <c r="X67" s="760">
        <v>0</v>
      </c>
      <c r="Y67" s="760">
        <v>0</v>
      </c>
      <c r="Z67" s="760">
        <v>0</v>
      </c>
      <c r="AA67" s="760">
        <v>0</v>
      </c>
      <c r="AB67" s="760">
        <v>0</v>
      </c>
      <c r="AC67" s="760">
        <v>0</v>
      </c>
      <c r="AD67" s="760">
        <v>0</v>
      </c>
      <c r="AE67" s="760">
        <v>0</v>
      </c>
      <c r="AF67" s="336"/>
      <c r="AG67" s="379">
        <v>3346.4193</v>
      </c>
      <c r="AH67" s="238">
        <v>0</v>
      </c>
      <c r="AI67" s="238">
        <v>0</v>
      </c>
      <c r="AJ67" s="238">
        <v>0</v>
      </c>
      <c r="AK67" s="294">
        <f t="shared" si="18"/>
        <v>3346.4193</v>
      </c>
      <c r="AL67" s="677">
        <f t="shared" ref="AL67:AL162" si="24">(AK67-S67)/S67</f>
        <v>0.18989225357373629</v>
      </c>
      <c r="AM67" s="238"/>
      <c r="AN67" s="294">
        <f t="shared" si="19"/>
        <v>3346.4193</v>
      </c>
      <c r="AO67" s="760">
        <v>0</v>
      </c>
      <c r="AP67" s="760">
        <v>0</v>
      </c>
      <c r="AQ67" s="760">
        <v>0</v>
      </c>
      <c r="AR67" s="760">
        <v>0</v>
      </c>
      <c r="AS67" s="760">
        <v>0</v>
      </c>
      <c r="AT67" s="760">
        <v>0</v>
      </c>
      <c r="AU67" s="760">
        <v>0</v>
      </c>
      <c r="AV67" s="760">
        <v>0</v>
      </c>
      <c r="AW67" s="760">
        <v>0</v>
      </c>
      <c r="AX67" s="336"/>
      <c r="AY67" s="379">
        <v>3803.6633999999999</v>
      </c>
      <c r="AZ67" s="238">
        <v>0</v>
      </c>
      <c r="BA67" s="238">
        <v>0</v>
      </c>
      <c r="BB67" s="238">
        <v>0</v>
      </c>
      <c r="BC67" s="294">
        <f t="shared" si="20"/>
        <v>3803.6633999999999</v>
      </c>
      <c r="BD67" s="677">
        <f t="shared" ref="BD67:BD162" si="25">(BC67-AK67)/AK67</f>
        <v>0.13663682252848586</v>
      </c>
      <c r="BE67" s="238"/>
      <c r="BF67" s="294">
        <f t="shared" si="21"/>
        <v>3803.6633999999999</v>
      </c>
      <c r="BG67" s="760">
        <v>0</v>
      </c>
      <c r="BH67" s="760">
        <v>0</v>
      </c>
      <c r="BI67" s="760">
        <v>0</v>
      </c>
      <c r="BJ67" s="760">
        <v>0</v>
      </c>
      <c r="BK67" s="760">
        <v>0</v>
      </c>
      <c r="BL67" s="760">
        <v>0</v>
      </c>
      <c r="BM67" s="760">
        <v>0</v>
      </c>
      <c r="BN67" s="760">
        <v>0</v>
      </c>
      <c r="BO67" s="760">
        <v>0</v>
      </c>
      <c r="BP67" s="336"/>
      <c r="BQ67" s="379">
        <v>4347.3631999999998</v>
      </c>
      <c r="BR67" s="238">
        <v>0</v>
      </c>
      <c r="BS67" s="238">
        <v>0</v>
      </c>
      <c r="BT67" s="238">
        <v>0</v>
      </c>
      <c r="BU67" s="294">
        <f t="shared" si="22"/>
        <v>4347.3631999999998</v>
      </c>
      <c r="BV67" s="677">
        <f t="shared" ref="BV67:BV162" si="26">(BU67-BC67)/BC67</f>
        <v>0.1429410920009378</v>
      </c>
      <c r="BW67" s="238"/>
      <c r="BX67" s="294">
        <f t="shared" si="23"/>
        <v>4347.3631999999998</v>
      </c>
      <c r="BY67" s="760">
        <v>0</v>
      </c>
      <c r="BZ67" s="760">
        <v>0</v>
      </c>
      <c r="CA67" s="760">
        <v>0</v>
      </c>
      <c r="CB67" s="760">
        <v>0</v>
      </c>
      <c r="CC67" s="760">
        <v>0</v>
      </c>
      <c r="CD67" s="760">
        <v>0</v>
      </c>
      <c r="CE67" s="760">
        <v>0</v>
      </c>
      <c r="CF67" s="760">
        <v>0</v>
      </c>
      <c r="CG67" s="760">
        <v>0</v>
      </c>
      <c r="CH67" s="336"/>
    </row>
    <row r="68" spans="2:86" s="12" customFormat="1">
      <c r="B68" s="335" t="s">
        <v>2124</v>
      </c>
      <c r="C68" s="240"/>
      <c r="D68" s="237" t="s">
        <v>2125</v>
      </c>
      <c r="E68" s="460" t="s">
        <v>20</v>
      </c>
      <c r="F68" s="235" t="s">
        <v>24</v>
      </c>
      <c r="G68" s="235" t="s">
        <v>30</v>
      </c>
      <c r="H68" s="236" t="s">
        <v>23</v>
      </c>
      <c r="I68" s="237"/>
      <c r="J68" s="627">
        <v>0</v>
      </c>
      <c r="K68" s="237"/>
      <c r="L68" s="238">
        <v>0</v>
      </c>
      <c r="M68" s="238">
        <v>8550.3966620967112</v>
      </c>
      <c r="N68" s="238">
        <v>82181.152470969522</v>
      </c>
      <c r="O68" s="626">
        <v>33281.018199999999</v>
      </c>
      <c r="P68" s="238">
        <v>24960.7637</v>
      </c>
      <c r="Q68" s="238">
        <v>108163.3092</v>
      </c>
      <c r="R68" s="238">
        <v>182313.85854141667</v>
      </c>
      <c r="S68" s="292">
        <f t="shared" si="16"/>
        <v>348718.94964141666</v>
      </c>
      <c r="T68" s="677">
        <f t="shared" si="8"/>
        <v>3.2432959280365599</v>
      </c>
      <c r="U68" s="238"/>
      <c r="V68" s="294">
        <f t="shared" si="17"/>
        <v>348718.94964141666</v>
      </c>
      <c r="W68" s="760">
        <v>106105.8021458101</v>
      </c>
      <c r="X68" s="760">
        <v>-75.850187060139291</v>
      </c>
      <c r="Y68" s="760">
        <v>51040.595081487074</v>
      </c>
      <c r="Z68" s="760">
        <v>11.865122022212669</v>
      </c>
      <c r="AA68" s="760">
        <v>298.58748122669948</v>
      </c>
      <c r="AB68" s="760">
        <v>1591587.0321871494</v>
      </c>
      <c r="AC68" s="760">
        <v>765608.92622230586</v>
      </c>
      <c r="AD68" s="760">
        <v>253.19872765255045</v>
      </c>
      <c r="AE68" s="760">
        <v>4478.8122184004897</v>
      </c>
      <c r="AF68" s="336"/>
      <c r="AG68" s="379">
        <v>49937.906300000002</v>
      </c>
      <c r="AH68" s="238">
        <v>37453.429700000001</v>
      </c>
      <c r="AI68" s="238">
        <v>162298.19529999999</v>
      </c>
      <c r="AJ68" s="238">
        <v>295877.84323793201</v>
      </c>
      <c r="AK68" s="294">
        <f t="shared" si="18"/>
        <v>545567.37453793199</v>
      </c>
      <c r="AL68" s="677">
        <f t="shared" si="24"/>
        <v>0.56449018643504201</v>
      </c>
      <c r="AM68" s="238"/>
      <c r="AN68" s="294">
        <f t="shared" si="19"/>
        <v>545567.37453793199</v>
      </c>
      <c r="AO68" s="760">
        <v>172199.50317977549</v>
      </c>
      <c r="AP68" s="760">
        <v>-123.09755227911087</v>
      </c>
      <c r="AQ68" s="760">
        <v>82833.972666388217</v>
      </c>
      <c r="AR68" s="760">
        <v>23.102198316189341</v>
      </c>
      <c r="AS68" s="760">
        <v>484.5787400983711</v>
      </c>
      <c r="AT68" s="760">
        <v>2582992.5476966342</v>
      </c>
      <c r="AU68" s="760">
        <v>1242509.5899958238</v>
      </c>
      <c r="AV68" s="760">
        <v>425.63980095670576</v>
      </c>
      <c r="AW68" s="760">
        <v>7268.6811014755685</v>
      </c>
      <c r="AX68" s="336"/>
      <c r="AY68" s="379">
        <v>44150.931499999999</v>
      </c>
      <c r="AZ68" s="238">
        <v>33113.198600000003</v>
      </c>
      <c r="BA68" s="238">
        <v>143490.52729999999</v>
      </c>
      <c r="BB68" s="238">
        <v>110335.94040196051</v>
      </c>
      <c r="BC68" s="294">
        <f t="shared" si="20"/>
        <v>331090.59780196054</v>
      </c>
      <c r="BD68" s="677">
        <f t="shared" si="25"/>
        <v>-0.39312610457621744</v>
      </c>
      <c r="BE68" s="238"/>
      <c r="BF68" s="294">
        <f t="shared" si="21"/>
        <v>331090.59780196054</v>
      </c>
      <c r="BG68" s="760">
        <v>491826.5526483265</v>
      </c>
      <c r="BH68" s="760">
        <v>175.01162561692718</v>
      </c>
      <c r="BI68" s="760">
        <v>0</v>
      </c>
      <c r="BJ68" s="760">
        <v>71.143639842039192</v>
      </c>
      <c r="BK68" s="760">
        <v>0</v>
      </c>
      <c r="BL68" s="760">
        <v>7377398.2897249041</v>
      </c>
      <c r="BM68" s="760">
        <v>0</v>
      </c>
      <c r="BN68" s="760">
        <v>1238.0180284755315</v>
      </c>
      <c r="BO68" s="760">
        <v>0</v>
      </c>
      <c r="BP68" s="336"/>
      <c r="BQ68" s="379">
        <v>55188.664400000001</v>
      </c>
      <c r="BR68" s="238">
        <v>41391.498299999999</v>
      </c>
      <c r="BS68" s="238">
        <v>179363.15919999999</v>
      </c>
      <c r="BT68" s="238">
        <v>137919.92546659464</v>
      </c>
      <c r="BU68" s="294">
        <f t="shared" si="22"/>
        <v>413863.24736659462</v>
      </c>
      <c r="BV68" s="677">
        <f t="shared" si="26"/>
        <v>0.25000000034475139</v>
      </c>
      <c r="BW68" s="238"/>
      <c r="BX68" s="294">
        <f t="shared" si="23"/>
        <v>413863.24736659462</v>
      </c>
      <c r="BY68" s="760">
        <v>614783.1907944812</v>
      </c>
      <c r="BZ68" s="760">
        <v>218.76453201549134</v>
      </c>
      <c r="CA68" s="760">
        <v>0</v>
      </c>
      <c r="CB68" s="760">
        <v>98.831033030687223</v>
      </c>
      <c r="CC68" s="760">
        <v>0</v>
      </c>
      <c r="CD68" s="760">
        <v>9221747.8619172238</v>
      </c>
      <c r="CE68" s="760">
        <v>0</v>
      </c>
      <c r="CF68" s="760">
        <v>1585.2345780092005</v>
      </c>
      <c r="CG68" s="760">
        <v>0</v>
      </c>
      <c r="CH68" s="336"/>
    </row>
    <row r="69" spans="2:86" s="12" customFormat="1" ht="26.4">
      <c r="B69" s="335" t="s">
        <v>2126</v>
      </c>
      <c r="C69" s="233"/>
      <c r="D69" s="234" t="s">
        <v>2127</v>
      </c>
      <c r="E69" s="460" t="s">
        <v>20</v>
      </c>
      <c r="F69" s="235" t="s">
        <v>16</v>
      </c>
      <c r="G69" s="235" t="s">
        <v>30</v>
      </c>
      <c r="H69" s="236" t="s">
        <v>23</v>
      </c>
      <c r="I69" s="234"/>
      <c r="J69" s="627">
        <v>0</v>
      </c>
      <c r="K69" s="234"/>
      <c r="L69" s="238">
        <v>0</v>
      </c>
      <c r="M69" s="238">
        <v>487.15599999999995</v>
      </c>
      <c r="N69" s="238">
        <v>239.29000000000002</v>
      </c>
      <c r="O69" s="627">
        <v>2793.3816999999999</v>
      </c>
      <c r="P69" s="239">
        <v>0</v>
      </c>
      <c r="Q69" s="239">
        <v>0</v>
      </c>
      <c r="R69" s="239">
        <v>0</v>
      </c>
      <c r="S69" s="293">
        <f t="shared" si="16"/>
        <v>2793.3816999999999</v>
      </c>
      <c r="T69" s="677">
        <f t="shared" si="8"/>
        <v>10.673624890300472</v>
      </c>
      <c r="U69" s="239"/>
      <c r="V69" s="294">
        <f t="shared" si="17"/>
        <v>2793.3816999999999</v>
      </c>
      <c r="W69" s="760">
        <v>0</v>
      </c>
      <c r="X69" s="760">
        <v>0</v>
      </c>
      <c r="Y69" s="760">
        <v>0</v>
      </c>
      <c r="Z69" s="760">
        <v>0</v>
      </c>
      <c r="AA69" s="760">
        <v>0</v>
      </c>
      <c r="AB69" s="760">
        <v>0</v>
      </c>
      <c r="AC69" s="760">
        <v>0</v>
      </c>
      <c r="AD69" s="760">
        <v>0</v>
      </c>
      <c r="AE69" s="760">
        <v>0</v>
      </c>
      <c r="AF69" s="337"/>
      <c r="AG69" s="380">
        <v>3317.2692999999999</v>
      </c>
      <c r="AH69" s="239">
        <v>0</v>
      </c>
      <c r="AI69" s="239">
        <v>0</v>
      </c>
      <c r="AJ69" s="239">
        <v>0</v>
      </c>
      <c r="AK69" s="294">
        <f t="shared" si="18"/>
        <v>3317.2692999999999</v>
      </c>
      <c r="AL69" s="677">
        <f t="shared" si="24"/>
        <v>0.18754601277727281</v>
      </c>
      <c r="AM69" s="239"/>
      <c r="AN69" s="294">
        <f t="shared" si="19"/>
        <v>3317.2692999999999</v>
      </c>
      <c r="AO69" s="760">
        <v>0</v>
      </c>
      <c r="AP69" s="760">
        <v>0</v>
      </c>
      <c r="AQ69" s="760">
        <v>0</v>
      </c>
      <c r="AR69" s="760">
        <v>0</v>
      </c>
      <c r="AS69" s="760">
        <v>0</v>
      </c>
      <c r="AT69" s="760">
        <v>0</v>
      </c>
      <c r="AU69" s="760">
        <v>0</v>
      </c>
      <c r="AV69" s="760">
        <v>0</v>
      </c>
      <c r="AW69" s="760">
        <v>0</v>
      </c>
      <c r="AX69" s="337"/>
      <c r="AY69" s="380">
        <v>2950.6233999999999</v>
      </c>
      <c r="AZ69" s="239">
        <v>0</v>
      </c>
      <c r="BA69" s="239">
        <v>0</v>
      </c>
      <c r="BB69" s="239">
        <v>0</v>
      </c>
      <c r="BC69" s="294">
        <f t="shared" si="20"/>
        <v>2950.6233999999999</v>
      </c>
      <c r="BD69" s="677">
        <f t="shared" si="25"/>
        <v>-0.11052642002866635</v>
      </c>
      <c r="BE69" s="239"/>
      <c r="BF69" s="294">
        <f t="shared" si="21"/>
        <v>2950.6233999999999</v>
      </c>
      <c r="BG69" s="760">
        <v>0</v>
      </c>
      <c r="BH69" s="760">
        <v>0</v>
      </c>
      <c r="BI69" s="760">
        <v>0</v>
      </c>
      <c r="BJ69" s="760">
        <v>0</v>
      </c>
      <c r="BK69" s="760">
        <v>0</v>
      </c>
      <c r="BL69" s="760">
        <v>0</v>
      </c>
      <c r="BM69" s="760">
        <v>0</v>
      </c>
      <c r="BN69" s="760">
        <v>0</v>
      </c>
      <c r="BO69" s="760">
        <v>0</v>
      </c>
      <c r="BP69" s="337"/>
      <c r="BQ69" s="380">
        <v>3234.9432000000002</v>
      </c>
      <c r="BR69" s="239">
        <v>0</v>
      </c>
      <c r="BS69" s="239">
        <v>0</v>
      </c>
      <c r="BT69" s="239">
        <v>0</v>
      </c>
      <c r="BU69" s="294">
        <f t="shared" si="22"/>
        <v>3234.9432000000002</v>
      </c>
      <c r="BV69" s="677">
        <f t="shared" si="26"/>
        <v>9.6359230391787787E-2</v>
      </c>
      <c r="BW69" s="239"/>
      <c r="BX69" s="294">
        <f t="shared" si="23"/>
        <v>3234.9432000000002</v>
      </c>
      <c r="BY69" s="760">
        <v>0</v>
      </c>
      <c r="BZ69" s="760">
        <v>0</v>
      </c>
      <c r="CA69" s="760">
        <v>0</v>
      </c>
      <c r="CB69" s="760">
        <v>0</v>
      </c>
      <c r="CC69" s="760">
        <v>0</v>
      </c>
      <c r="CD69" s="760">
        <v>0</v>
      </c>
      <c r="CE69" s="760">
        <v>0</v>
      </c>
      <c r="CF69" s="760">
        <v>0</v>
      </c>
      <c r="CG69" s="760">
        <v>0</v>
      </c>
      <c r="CH69" s="337"/>
    </row>
    <row r="70" spans="2:86" s="12" customFormat="1">
      <c r="B70" s="335" t="s">
        <v>2128</v>
      </c>
      <c r="C70" s="233"/>
      <c r="D70" s="234" t="s">
        <v>2129</v>
      </c>
      <c r="E70" s="460" t="s">
        <v>20</v>
      </c>
      <c r="F70" s="235" t="s">
        <v>24</v>
      </c>
      <c r="G70" s="235" t="s">
        <v>17</v>
      </c>
      <c r="H70" s="236" t="s">
        <v>23</v>
      </c>
      <c r="I70" s="234"/>
      <c r="J70" s="627">
        <v>0</v>
      </c>
      <c r="K70" s="234"/>
      <c r="L70" s="238">
        <v>0</v>
      </c>
      <c r="M70" s="238">
        <v>14867.146078844697</v>
      </c>
      <c r="N70" s="238">
        <v>146419.40464574011</v>
      </c>
      <c r="O70" s="627">
        <v>39798.476900000001</v>
      </c>
      <c r="P70" s="239">
        <v>29848.857599999999</v>
      </c>
      <c r="Q70" s="239">
        <v>129345.04979999999</v>
      </c>
      <c r="R70" s="239">
        <v>347305.54902890429</v>
      </c>
      <c r="S70" s="293">
        <f t="shared" si="16"/>
        <v>546297.93332890421</v>
      </c>
      <c r="T70" s="677">
        <f t="shared" si="8"/>
        <v>2.7310487271182744</v>
      </c>
      <c r="U70" s="239"/>
      <c r="V70" s="294">
        <f t="shared" si="17"/>
        <v>546297.93332890421</v>
      </c>
      <c r="W70" s="760">
        <v>20837.49487084501</v>
      </c>
      <c r="X70" s="760">
        <v>114.66675777572547</v>
      </c>
      <c r="Y70" s="760">
        <v>89065.089671794543</v>
      </c>
      <c r="Z70" s="760">
        <v>2.5849228057411526</v>
      </c>
      <c r="AA70" s="760">
        <v>521.03077457999825</v>
      </c>
      <c r="AB70" s="760">
        <v>312562.42306267773</v>
      </c>
      <c r="AC70" s="760">
        <v>1335976.3450769184</v>
      </c>
      <c r="AD70" s="760">
        <v>63.584348453113428</v>
      </c>
      <c r="AE70" s="760">
        <v>7815.461618699961</v>
      </c>
      <c r="AF70" s="337"/>
      <c r="AG70" s="380">
        <v>57589.575799999999</v>
      </c>
      <c r="AH70" s="239">
        <v>43192.181799999998</v>
      </c>
      <c r="AI70" s="239">
        <v>187166.1213</v>
      </c>
      <c r="AJ70" s="239">
        <v>563643.4743467404</v>
      </c>
      <c r="AK70" s="294">
        <f t="shared" si="18"/>
        <v>851591.35324674041</v>
      </c>
      <c r="AL70" s="677">
        <f t="shared" si="24"/>
        <v>0.55884051776932353</v>
      </c>
      <c r="AM70" s="239"/>
      <c r="AN70" s="294">
        <f t="shared" si="19"/>
        <v>851591.35324674041</v>
      </c>
      <c r="AO70" s="760">
        <v>33817.248395727438</v>
      </c>
      <c r="AP70" s="760">
        <v>186.09311007109838</v>
      </c>
      <c r="AQ70" s="760">
        <v>144544.06714395966</v>
      </c>
      <c r="AR70" s="760">
        <v>4.8024978623575327</v>
      </c>
      <c r="AS70" s="760">
        <v>845.58279279216413</v>
      </c>
      <c r="AT70" s="760">
        <v>507258.72593591374</v>
      </c>
      <c r="AU70" s="760">
        <v>2168161.0071593965</v>
      </c>
      <c r="AV70" s="760">
        <v>107.60243603388527</v>
      </c>
      <c r="AW70" s="760">
        <v>12683.741891882468</v>
      </c>
      <c r="AX70" s="337"/>
      <c r="AY70" s="380">
        <v>44053.382899999997</v>
      </c>
      <c r="AZ70" s="239">
        <v>33040.037199999999</v>
      </c>
      <c r="BA70" s="239">
        <v>143173.49429999999</v>
      </c>
      <c r="BB70" s="239">
        <v>148768.44578496795</v>
      </c>
      <c r="BC70" s="294">
        <f t="shared" si="20"/>
        <v>369035.36018496793</v>
      </c>
      <c r="BD70" s="677">
        <f t="shared" si="25"/>
        <v>-0.56665205819904152</v>
      </c>
      <c r="BE70" s="239"/>
      <c r="BF70" s="294">
        <f t="shared" si="21"/>
        <v>369035.36018496793</v>
      </c>
      <c r="BG70" s="760">
        <v>523137.35587387619</v>
      </c>
      <c r="BH70" s="760">
        <v>314.69173152456193</v>
      </c>
      <c r="BI70" s="760">
        <v>0</v>
      </c>
      <c r="BJ70" s="760">
        <v>75.672806670972705</v>
      </c>
      <c r="BK70" s="760">
        <v>0</v>
      </c>
      <c r="BL70" s="760">
        <v>7847060.3381081363</v>
      </c>
      <c r="BM70" s="760">
        <v>0</v>
      </c>
      <c r="BN70" s="760">
        <v>1316.8330877084109</v>
      </c>
      <c r="BO70" s="760">
        <v>0</v>
      </c>
      <c r="BP70" s="337"/>
      <c r="BQ70" s="380">
        <v>55066.728600000002</v>
      </c>
      <c r="BR70" s="239">
        <v>41300.046399999999</v>
      </c>
      <c r="BS70" s="239">
        <v>178966.86790000001</v>
      </c>
      <c r="BT70" s="239">
        <v>185960.55722738191</v>
      </c>
      <c r="BU70" s="294">
        <f t="shared" si="22"/>
        <v>461294.20012738189</v>
      </c>
      <c r="BV70" s="677">
        <f t="shared" si="26"/>
        <v>0.24999999971865022</v>
      </c>
      <c r="BW70" s="239"/>
      <c r="BX70" s="294">
        <f t="shared" si="23"/>
        <v>461294.20012738189</v>
      </c>
      <c r="BY70" s="760">
        <v>653921.69484877877</v>
      </c>
      <c r="BZ70" s="760">
        <v>393.36466440957338</v>
      </c>
      <c r="CA70" s="760">
        <v>0</v>
      </c>
      <c r="CB70" s="760">
        <v>105.12284263915009</v>
      </c>
      <c r="CC70" s="760">
        <v>0</v>
      </c>
      <c r="CD70" s="760">
        <v>9808825.4227316976</v>
      </c>
      <c r="CE70" s="760">
        <v>0</v>
      </c>
      <c r="CF70" s="760">
        <v>1686.1542369840131</v>
      </c>
      <c r="CG70" s="760">
        <v>0</v>
      </c>
      <c r="CH70" s="337"/>
    </row>
    <row r="71" spans="2:86" s="12" customFormat="1" ht="26.4">
      <c r="B71" s="335" t="s">
        <v>2130</v>
      </c>
      <c r="C71" s="240"/>
      <c r="D71" s="237" t="s">
        <v>2131</v>
      </c>
      <c r="E71" s="460" t="s">
        <v>20</v>
      </c>
      <c r="F71" s="235" t="s">
        <v>16</v>
      </c>
      <c r="G71" s="235" t="s">
        <v>17</v>
      </c>
      <c r="H71" s="236" t="s">
        <v>23</v>
      </c>
      <c r="I71" s="237"/>
      <c r="J71" s="627">
        <v>0</v>
      </c>
      <c r="K71" s="237"/>
      <c r="L71" s="238">
        <v>0</v>
      </c>
      <c r="M71" s="238">
        <v>501.43599999999998</v>
      </c>
      <c r="N71" s="238">
        <v>428.36</v>
      </c>
      <c r="O71" s="626">
        <v>3180.6916999999999</v>
      </c>
      <c r="P71" s="238">
        <v>0</v>
      </c>
      <c r="Q71" s="238">
        <v>0</v>
      </c>
      <c r="R71" s="238">
        <v>0</v>
      </c>
      <c r="S71" s="292">
        <f t="shared" si="16"/>
        <v>3180.6916999999999</v>
      </c>
      <c r="T71" s="677">
        <f t="shared" si="8"/>
        <v>6.4252771033709957</v>
      </c>
      <c r="U71" s="238"/>
      <c r="V71" s="294">
        <f t="shared" si="17"/>
        <v>3180.6916999999999</v>
      </c>
      <c r="W71" s="760">
        <v>0</v>
      </c>
      <c r="X71" s="760">
        <v>0</v>
      </c>
      <c r="Y71" s="760">
        <v>0</v>
      </c>
      <c r="Z71" s="760">
        <v>0</v>
      </c>
      <c r="AA71" s="760">
        <v>0</v>
      </c>
      <c r="AB71" s="760">
        <v>0</v>
      </c>
      <c r="AC71" s="760">
        <v>0</v>
      </c>
      <c r="AD71" s="760">
        <v>0</v>
      </c>
      <c r="AE71" s="760">
        <v>0</v>
      </c>
      <c r="AF71" s="336"/>
      <c r="AG71" s="379">
        <v>3943.4593</v>
      </c>
      <c r="AH71" s="238">
        <v>0</v>
      </c>
      <c r="AI71" s="238">
        <v>0</v>
      </c>
      <c r="AJ71" s="238">
        <v>0</v>
      </c>
      <c r="AK71" s="294">
        <f t="shared" si="18"/>
        <v>3943.4593</v>
      </c>
      <c r="AL71" s="677">
        <f t="shared" si="24"/>
        <v>0.23981186230655432</v>
      </c>
      <c r="AM71" s="238"/>
      <c r="AN71" s="294">
        <f t="shared" si="19"/>
        <v>3943.4593</v>
      </c>
      <c r="AO71" s="760">
        <v>0</v>
      </c>
      <c r="AP71" s="760">
        <v>0</v>
      </c>
      <c r="AQ71" s="760">
        <v>0</v>
      </c>
      <c r="AR71" s="760">
        <v>0</v>
      </c>
      <c r="AS71" s="760">
        <v>0</v>
      </c>
      <c r="AT71" s="760">
        <v>0</v>
      </c>
      <c r="AU71" s="760">
        <v>0</v>
      </c>
      <c r="AV71" s="760">
        <v>0</v>
      </c>
      <c r="AW71" s="760">
        <v>0</v>
      </c>
      <c r="AX71" s="336"/>
      <c r="AY71" s="379">
        <v>3028.0034000000001</v>
      </c>
      <c r="AZ71" s="238">
        <v>0</v>
      </c>
      <c r="BA71" s="238">
        <v>0</v>
      </c>
      <c r="BB71" s="238">
        <v>0</v>
      </c>
      <c r="BC71" s="294">
        <f t="shared" si="20"/>
        <v>3028.0034000000001</v>
      </c>
      <c r="BD71" s="677">
        <f t="shared" si="25"/>
        <v>-0.23214539072331744</v>
      </c>
      <c r="BE71" s="238"/>
      <c r="BF71" s="294">
        <f t="shared" si="21"/>
        <v>3028.0034000000001</v>
      </c>
      <c r="BG71" s="760">
        <v>0</v>
      </c>
      <c r="BH71" s="760">
        <v>0</v>
      </c>
      <c r="BI71" s="760">
        <v>0</v>
      </c>
      <c r="BJ71" s="760">
        <v>0</v>
      </c>
      <c r="BK71" s="760">
        <v>0</v>
      </c>
      <c r="BL71" s="760">
        <v>0</v>
      </c>
      <c r="BM71" s="760">
        <v>0</v>
      </c>
      <c r="BN71" s="760">
        <v>0</v>
      </c>
      <c r="BO71" s="760">
        <v>0</v>
      </c>
      <c r="BP71" s="336"/>
      <c r="BQ71" s="379">
        <v>3335.8231999999998</v>
      </c>
      <c r="BR71" s="238">
        <v>0</v>
      </c>
      <c r="BS71" s="238">
        <v>0</v>
      </c>
      <c r="BT71" s="238">
        <v>0</v>
      </c>
      <c r="BU71" s="294">
        <f t="shared" si="22"/>
        <v>3335.8231999999998</v>
      </c>
      <c r="BV71" s="677">
        <f t="shared" si="26"/>
        <v>0.10165767977671351</v>
      </c>
      <c r="BW71" s="238"/>
      <c r="BX71" s="294">
        <f t="shared" si="23"/>
        <v>3335.8231999999998</v>
      </c>
      <c r="BY71" s="760">
        <v>0</v>
      </c>
      <c r="BZ71" s="760">
        <v>0</v>
      </c>
      <c r="CA71" s="760">
        <v>0</v>
      </c>
      <c r="CB71" s="760">
        <v>0</v>
      </c>
      <c r="CC71" s="760">
        <v>0</v>
      </c>
      <c r="CD71" s="760">
        <v>0</v>
      </c>
      <c r="CE71" s="760">
        <v>0</v>
      </c>
      <c r="CF71" s="760">
        <v>0</v>
      </c>
      <c r="CG71" s="760">
        <v>0</v>
      </c>
      <c r="CH71" s="336"/>
    </row>
    <row r="72" spans="2:86" s="12" customFormat="1">
      <c r="B72" s="335" t="s">
        <v>2132</v>
      </c>
      <c r="C72" s="240"/>
      <c r="D72" s="237" t="s">
        <v>2133</v>
      </c>
      <c r="E72" s="460" t="s">
        <v>20</v>
      </c>
      <c r="F72" s="235" t="s">
        <v>24</v>
      </c>
      <c r="G72" s="235" t="s">
        <v>27</v>
      </c>
      <c r="H72" s="236" t="s">
        <v>23</v>
      </c>
      <c r="I72" s="237"/>
      <c r="J72" s="627">
        <v>0</v>
      </c>
      <c r="K72" s="237"/>
      <c r="L72" s="238">
        <v>0</v>
      </c>
      <c r="M72" s="238">
        <v>13349.92974738593</v>
      </c>
      <c r="N72" s="238">
        <v>102083.35861836816</v>
      </c>
      <c r="O72" s="626">
        <v>12298.7071</v>
      </c>
      <c r="P72" s="238">
        <v>10248.9226</v>
      </c>
      <c r="Q72" s="238">
        <v>45778.521000000001</v>
      </c>
      <c r="R72" s="238">
        <v>65138.242202565314</v>
      </c>
      <c r="S72" s="292">
        <f t="shared" si="16"/>
        <v>133464.39290256531</v>
      </c>
      <c r="T72" s="677">
        <f t="shared" ref="T72:T131" si="27">IF(N72=0,"",(S72-N72)/N72)</f>
        <v>0.30740597398948294</v>
      </c>
      <c r="U72" s="238"/>
      <c r="V72" s="294">
        <f t="shared" si="17"/>
        <v>133464.39290256531</v>
      </c>
      <c r="W72" s="760">
        <v>364970.31620518042</v>
      </c>
      <c r="X72" s="760">
        <v>116.26603523329551</v>
      </c>
      <c r="Y72" s="760">
        <v>1408.5576242769912</v>
      </c>
      <c r="Z72" s="760">
        <v>40.244474096744746</v>
      </c>
      <c r="AA72" s="760">
        <v>8.2400621020203992</v>
      </c>
      <c r="AB72" s="760">
        <v>5474554.7430777103</v>
      </c>
      <c r="AC72" s="760">
        <v>21128.364364154877</v>
      </c>
      <c r="AD72" s="760">
        <v>839.12442147883485</v>
      </c>
      <c r="AE72" s="760">
        <v>123.60093153030586</v>
      </c>
      <c r="AF72" s="336"/>
      <c r="AG72" s="379">
        <v>11755.491</v>
      </c>
      <c r="AH72" s="238">
        <v>9796.2425000000003</v>
      </c>
      <c r="AI72" s="238">
        <v>43756.549899999998</v>
      </c>
      <c r="AJ72" s="238">
        <v>66377.287332074397</v>
      </c>
      <c r="AK72" s="294">
        <f t="shared" si="18"/>
        <v>131685.57073207438</v>
      </c>
      <c r="AL72" s="677">
        <f t="shared" si="24"/>
        <v>-1.3328065499758717E-2</v>
      </c>
      <c r="AM72" s="238"/>
      <c r="AN72" s="294">
        <f t="shared" si="19"/>
        <v>131685.57073207438</v>
      </c>
      <c r="AO72" s="760">
        <v>371912.70043414767</v>
      </c>
      <c r="AP72" s="760">
        <v>118.47762191285697</v>
      </c>
      <c r="AQ72" s="760">
        <v>1435.3508943035799</v>
      </c>
      <c r="AR72" s="760">
        <v>49.541124811678301</v>
      </c>
      <c r="AS72" s="760">
        <v>8.3968027316759439</v>
      </c>
      <c r="AT72" s="760">
        <v>5578690.5065122172</v>
      </c>
      <c r="AU72" s="760">
        <v>21530.263414553694</v>
      </c>
      <c r="AV72" s="760">
        <v>884.65001630127426</v>
      </c>
      <c r="AW72" s="760">
        <v>125.95204097513908</v>
      </c>
      <c r="AX72" s="336"/>
      <c r="AY72" s="379">
        <v>8856.2502000000004</v>
      </c>
      <c r="AZ72" s="238">
        <v>7380.2084999999997</v>
      </c>
      <c r="BA72" s="238">
        <v>32964.931199999999</v>
      </c>
      <c r="BB72" s="238">
        <v>52053.568690852189</v>
      </c>
      <c r="BC72" s="294">
        <f t="shared" si="20"/>
        <v>101254.95859085218</v>
      </c>
      <c r="BD72" s="677">
        <f t="shared" si="25"/>
        <v>-0.23108539509720388</v>
      </c>
      <c r="BE72" s="238"/>
      <c r="BF72" s="294">
        <f t="shared" si="21"/>
        <v>101254.95859085218</v>
      </c>
      <c r="BG72" s="760">
        <v>277073.90392967715</v>
      </c>
      <c r="BH72" s="760">
        <v>88.265491369502712</v>
      </c>
      <c r="BI72" s="760">
        <v>1069.3323338527043</v>
      </c>
      <c r="BJ72" s="760">
        <v>39.504205844160943</v>
      </c>
      <c r="BK72" s="760">
        <v>6.2555941530383121</v>
      </c>
      <c r="BL72" s="760">
        <v>4156108.5589451655</v>
      </c>
      <c r="BM72" s="760">
        <v>16039.98500779055</v>
      </c>
      <c r="BN72" s="760">
        <v>676.204046361976</v>
      </c>
      <c r="BO72" s="760">
        <v>93.833912295574706</v>
      </c>
      <c r="BP72" s="336"/>
      <c r="BQ72" s="379">
        <v>6678.0029000000004</v>
      </c>
      <c r="BR72" s="238">
        <v>5565.0024000000003</v>
      </c>
      <c r="BS72" s="238">
        <v>24857.0108</v>
      </c>
      <c r="BT72" s="238">
        <v>39250.684619911983</v>
      </c>
      <c r="BU72" s="294">
        <f t="shared" si="22"/>
        <v>76350.700719911983</v>
      </c>
      <c r="BV72" s="677">
        <f t="shared" si="26"/>
        <v>-0.24595593359108994</v>
      </c>
      <c r="BW72" s="238"/>
      <c r="BX72" s="294">
        <f t="shared" si="23"/>
        <v>76350.700719911983</v>
      </c>
      <c r="BY72" s="760">
        <v>208925.93324992422</v>
      </c>
      <c r="BZ72" s="760">
        <v>66.556070047214376</v>
      </c>
      <c r="CA72" s="760">
        <v>806.3237014909339</v>
      </c>
      <c r="CB72" s="760">
        <v>32.895900294110533</v>
      </c>
      <c r="CC72" s="760">
        <v>4.7169936537219677</v>
      </c>
      <c r="CD72" s="760">
        <v>3133888.9987488696</v>
      </c>
      <c r="CE72" s="760">
        <v>12094.855522364001</v>
      </c>
      <c r="CF72" s="760">
        <v>521.96974721792355</v>
      </c>
      <c r="CG72" s="760">
        <v>70.754904805829469</v>
      </c>
      <c r="CH72" s="336"/>
    </row>
    <row r="73" spans="2:86" s="12" customFormat="1" ht="26.4">
      <c r="B73" s="335" t="s">
        <v>2134</v>
      </c>
      <c r="C73" s="240"/>
      <c r="D73" s="237" t="s">
        <v>2135</v>
      </c>
      <c r="E73" s="460" t="s">
        <v>20</v>
      </c>
      <c r="F73" s="235" t="s">
        <v>16</v>
      </c>
      <c r="G73" s="235" t="s">
        <v>27</v>
      </c>
      <c r="H73" s="236" t="s">
        <v>23</v>
      </c>
      <c r="I73" s="237"/>
      <c r="J73" s="627">
        <v>0</v>
      </c>
      <c r="K73" s="237"/>
      <c r="L73" s="238">
        <v>0</v>
      </c>
      <c r="M73" s="238">
        <v>491.37599999999998</v>
      </c>
      <c r="N73" s="238">
        <v>280.51</v>
      </c>
      <c r="O73" s="626">
        <v>2371.4317000000001</v>
      </c>
      <c r="P73" s="238">
        <v>0</v>
      </c>
      <c r="Q73" s="238">
        <v>0</v>
      </c>
      <c r="R73" s="238">
        <v>0</v>
      </c>
      <c r="S73" s="292">
        <f t="shared" si="16"/>
        <v>2371.4317000000001</v>
      </c>
      <c r="T73" s="677">
        <f t="shared" si="27"/>
        <v>7.4540005703896473</v>
      </c>
      <c r="U73" s="238"/>
      <c r="V73" s="294">
        <f t="shared" si="17"/>
        <v>2371.4317000000001</v>
      </c>
      <c r="W73" s="760">
        <v>0</v>
      </c>
      <c r="X73" s="760">
        <v>0</v>
      </c>
      <c r="Y73" s="760">
        <v>0</v>
      </c>
      <c r="Z73" s="760">
        <v>0</v>
      </c>
      <c r="AA73" s="760">
        <v>0</v>
      </c>
      <c r="AB73" s="760">
        <v>0</v>
      </c>
      <c r="AC73" s="760">
        <v>0</v>
      </c>
      <c r="AD73" s="760">
        <v>0</v>
      </c>
      <c r="AE73" s="760">
        <v>0</v>
      </c>
      <c r="AF73" s="336"/>
      <c r="AG73" s="379">
        <v>2470.3593000000001</v>
      </c>
      <c r="AH73" s="238">
        <v>0</v>
      </c>
      <c r="AI73" s="238">
        <v>0</v>
      </c>
      <c r="AJ73" s="238">
        <v>0</v>
      </c>
      <c r="AK73" s="294">
        <f t="shared" si="18"/>
        <v>2470.3593000000001</v>
      </c>
      <c r="AL73" s="677">
        <f t="shared" si="24"/>
        <v>4.171640279583004E-2</v>
      </c>
      <c r="AM73" s="238"/>
      <c r="AN73" s="294">
        <f t="shared" si="19"/>
        <v>2470.3593000000001</v>
      </c>
      <c r="AO73" s="760">
        <v>0</v>
      </c>
      <c r="AP73" s="760">
        <v>0</v>
      </c>
      <c r="AQ73" s="760">
        <v>0</v>
      </c>
      <c r="AR73" s="760">
        <v>0</v>
      </c>
      <c r="AS73" s="760">
        <v>0</v>
      </c>
      <c r="AT73" s="760">
        <v>0</v>
      </c>
      <c r="AU73" s="760">
        <v>0</v>
      </c>
      <c r="AV73" s="760">
        <v>0</v>
      </c>
      <c r="AW73" s="760">
        <v>0</v>
      </c>
      <c r="AX73" s="336"/>
      <c r="AY73" s="379">
        <v>2481.9733999999999</v>
      </c>
      <c r="AZ73" s="238">
        <v>0</v>
      </c>
      <c r="BA73" s="238">
        <v>0</v>
      </c>
      <c r="BB73" s="238">
        <v>0</v>
      </c>
      <c r="BC73" s="294">
        <f t="shared" si="20"/>
        <v>2481.9733999999999</v>
      </c>
      <c r="BD73" s="677">
        <f t="shared" si="25"/>
        <v>4.7013808881970244E-3</v>
      </c>
      <c r="BE73" s="238"/>
      <c r="BF73" s="294">
        <f t="shared" si="21"/>
        <v>2481.9733999999999</v>
      </c>
      <c r="BG73" s="760">
        <v>0</v>
      </c>
      <c r="BH73" s="760">
        <v>0</v>
      </c>
      <c r="BI73" s="760">
        <v>0</v>
      </c>
      <c r="BJ73" s="760">
        <v>0</v>
      </c>
      <c r="BK73" s="760">
        <v>0</v>
      </c>
      <c r="BL73" s="760">
        <v>0</v>
      </c>
      <c r="BM73" s="760">
        <v>0</v>
      </c>
      <c r="BN73" s="760">
        <v>0</v>
      </c>
      <c r="BO73" s="760">
        <v>0</v>
      </c>
      <c r="BP73" s="336"/>
      <c r="BQ73" s="379">
        <v>2516.8932</v>
      </c>
      <c r="BR73" s="238">
        <v>0</v>
      </c>
      <c r="BS73" s="238">
        <v>0</v>
      </c>
      <c r="BT73" s="238">
        <v>0</v>
      </c>
      <c r="BU73" s="294">
        <f t="shared" si="22"/>
        <v>2516.8932</v>
      </c>
      <c r="BV73" s="677">
        <f t="shared" si="26"/>
        <v>1.406936915601115E-2</v>
      </c>
      <c r="BW73" s="238"/>
      <c r="BX73" s="294">
        <f t="shared" si="23"/>
        <v>2516.8932</v>
      </c>
      <c r="BY73" s="760">
        <v>0</v>
      </c>
      <c r="BZ73" s="760">
        <v>0</v>
      </c>
      <c r="CA73" s="760">
        <v>0</v>
      </c>
      <c r="CB73" s="760">
        <v>0</v>
      </c>
      <c r="CC73" s="760">
        <v>0</v>
      </c>
      <c r="CD73" s="760">
        <v>0</v>
      </c>
      <c r="CE73" s="760">
        <v>0</v>
      </c>
      <c r="CF73" s="760">
        <v>0</v>
      </c>
      <c r="CG73" s="760">
        <v>0</v>
      </c>
      <c r="CH73" s="336"/>
    </row>
    <row r="74" spans="2:86" s="12" customFormat="1">
      <c r="B74" s="335" t="s">
        <v>2136</v>
      </c>
      <c r="C74" s="240"/>
      <c r="D74" s="237" t="s">
        <v>2137</v>
      </c>
      <c r="E74" s="460" t="s">
        <v>20</v>
      </c>
      <c r="F74" s="235" t="s">
        <v>24</v>
      </c>
      <c r="G74" s="235" t="s">
        <v>22</v>
      </c>
      <c r="H74" s="236" t="s">
        <v>23</v>
      </c>
      <c r="I74" s="237"/>
      <c r="J74" s="627">
        <v>0</v>
      </c>
      <c r="K74" s="237"/>
      <c r="L74" s="238">
        <v>0</v>
      </c>
      <c r="M74" s="238">
        <v>36310.518682522554</v>
      </c>
      <c r="N74" s="238">
        <v>360431.98101320746</v>
      </c>
      <c r="O74" s="627">
        <v>29693.439699999999</v>
      </c>
      <c r="P74" s="239">
        <v>24744.533100000001</v>
      </c>
      <c r="Q74" s="239">
        <v>110525.5811</v>
      </c>
      <c r="R74" s="239">
        <v>173208.41838230184</v>
      </c>
      <c r="S74" s="293">
        <f t="shared" si="16"/>
        <v>338171.97228230187</v>
      </c>
      <c r="T74" s="677">
        <f t="shared" si="27"/>
        <v>-6.1759249743406963E-2</v>
      </c>
      <c r="U74" s="238"/>
      <c r="V74" s="294">
        <f t="shared" si="17"/>
        <v>338171.97228230187</v>
      </c>
      <c r="W74" s="760">
        <v>779923.17919697624</v>
      </c>
      <c r="X74" s="760">
        <v>194.21868154720207</v>
      </c>
      <c r="Y74" s="760">
        <v>8364.1160428203802</v>
      </c>
      <c r="Z74" s="760">
        <v>55.647032826001734</v>
      </c>
      <c r="AA74" s="760">
        <v>80.251489631763036</v>
      </c>
      <c r="AB74" s="760">
        <v>9965572.6535893325</v>
      </c>
      <c r="AC74" s="760">
        <v>115476.14007262411</v>
      </c>
      <c r="AD74" s="760">
        <v>1097.5109959401277</v>
      </c>
      <c r="AE74" s="760">
        <v>988.74952723748879</v>
      </c>
      <c r="AF74" s="337"/>
      <c r="AG74" s="380">
        <v>28370.69</v>
      </c>
      <c r="AH74" s="239">
        <v>23642.241699999999</v>
      </c>
      <c r="AI74" s="239">
        <v>105602.01300000001</v>
      </c>
      <c r="AJ74" s="239">
        <v>176503.25604935692</v>
      </c>
      <c r="AK74" s="294">
        <f t="shared" si="18"/>
        <v>334118.20074935688</v>
      </c>
      <c r="AL74" s="677">
        <f t="shared" si="24"/>
        <v>-1.1987307835082638E-2</v>
      </c>
      <c r="AM74" s="238"/>
      <c r="AN74" s="294">
        <f t="shared" si="19"/>
        <v>334118.20074935688</v>
      </c>
      <c r="AO74" s="760">
        <v>794758.70443594037</v>
      </c>
      <c r="AP74" s="760">
        <v>197.91306611389004</v>
      </c>
      <c r="AQ74" s="760">
        <v>8523.2163986480555</v>
      </c>
      <c r="AR74" s="760">
        <v>66.829668645816525</v>
      </c>
      <c r="AS74" s="760">
        <v>81.778015622278588</v>
      </c>
      <c r="AT74" s="760">
        <v>10155135.559983624</v>
      </c>
      <c r="AU74" s="760">
        <v>117672.70153619123</v>
      </c>
      <c r="AV74" s="760">
        <v>1155.9209904665624</v>
      </c>
      <c r="AW74" s="760">
        <v>1007.5573008885934</v>
      </c>
      <c r="AX74" s="337"/>
      <c r="AY74" s="380">
        <v>22427.1669</v>
      </c>
      <c r="AZ74" s="239">
        <v>18689.305700000001</v>
      </c>
      <c r="BA74" s="239">
        <v>83478.8989</v>
      </c>
      <c r="BB74" s="239">
        <v>133303.85061601663</v>
      </c>
      <c r="BC74" s="294">
        <f t="shared" si="20"/>
        <v>257899.22211601664</v>
      </c>
      <c r="BD74" s="677">
        <f t="shared" si="25"/>
        <v>-0.22811980449552613</v>
      </c>
      <c r="BE74" s="238"/>
      <c r="BF74" s="294">
        <f t="shared" si="21"/>
        <v>257899.22211601664</v>
      </c>
      <c r="BG74" s="760">
        <v>592092.97445093712</v>
      </c>
      <c r="BH74" s="760">
        <v>146.11732570238146</v>
      </c>
      <c r="BI74" s="760">
        <v>6361.1878652995902</v>
      </c>
      <c r="BJ74" s="760">
        <v>52.396023238803913</v>
      </c>
      <c r="BK74" s="760">
        <v>61.318371847297286</v>
      </c>
      <c r="BL74" s="760">
        <v>7547440.4126026025</v>
      </c>
      <c r="BM74" s="760">
        <v>87732.751503851381</v>
      </c>
      <c r="BN74" s="760">
        <v>873.68752657899165</v>
      </c>
      <c r="BO74" s="760">
        <v>754.29082465047804</v>
      </c>
      <c r="BP74" s="337"/>
      <c r="BQ74" s="380">
        <v>16911.072100000001</v>
      </c>
      <c r="BR74" s="239">
        <v>14092.560100000001</v>
      </c>
      <c r="BS74" s="239">
        <v>62946.768400000001</v>
      </c>
      <c r="BT74" s="239">
        <v>100516.97758922435</v>
      </c>
      <c r="BU74" s="294">
        <f t="shared" si="22"/>
        <v>194467.37818922434</v>
      </c>
      <c r="BV74" s="677">
        <f t="shared" si="26"/>
        <v>-0.24595593350900963</v>
      </c>
      <c r="BW74" s="238"/>
      <c r="BX74" s="294">
        <f t="shared" si="23"/>
        <v>194467.37818922434</v>
      </c>
      <c r="BY74" s="760">
        <v>446464.19429054798</v>
      </c>
      <c r="BZ74" s="760">
        <v>110.17890247896612</v>
      </c>
      <c r="CA74" s="760">
        <v>4796.6159667056827</v>
      </c>
      <c r="CB74" s="760">
        <v>42.392232796403356</v>
      </c>
      <c r="CC74" s="760">
        <v>46.23675447045823</v>
      </c>
      <c r="CD74" s="760">
        <v>5691102.6614837814</v>
      </c>
      <c r="CE74" s="760">
        <v>66154.36072152789</v>
      </c>
      <c r="CF74" s="760">
        <v>674.39811429605777</v>
      </c>
      <c r="CG74" s="760">
        <v>568.76852087323823</v>
      </c>
      <c r="CH74" s="337"/>
    </row>
    <row r="75" spans="2:86" s="12" customFormat="1" ht="26.4">
      <c r="B75" s="335" t="s">
        <v>2138</v>
      </c>
      <c r="C75" s="240"/>
      <c r="D75" s="237" t="s">
        <v>2139</v>
      </c>
      <c r="E75" s="460" t="s">
        <v>20</v>
      </c>
      <c r="F75" s="235" t="s">
        <v>16</v>
      </c>
      <c r="G75" s="235" t="s">
        <v>22</v>
      </c>
      <c r="H75" s="236" t="s">
        <v>23</v>
      </c>
      <c r="I75" s="237"/>
      <c r="J75" s="627">
        <v>0</v>
      </c>
      <c r="K75" s="237"/>
      <c r="L75" s="238">
        <v>0</v>
      </c>
      <c r="M75" s="238">
        <v>1641.6</v>
      </c>
      <c r="N75" s="238">
        <v>2792.2836000000002</v>
      </c>
      <c r="O75" s="626">
        <v>2772.7217000000001</v>
      </c>
      <c r="P75" s="238">
        <v>0</v>
      </c>
      <c r="Q75" s="238">
        <v>0</v>
      </c>
      <c r="R75" s="238">
        <v>0</v>
      </c>
      <c r="S75" s="292">
        <f t="shared" si="16"/>
        <v>2772.7217000000001</v>
      </c>
      <c r="T75" s="677">
        <f t="shared" si="27"/>
        <v>-7.0056995643279748E-3</v>
      </c>
      <c r="U75" s="238"/>
      <c r="V75" s="294">
        <f t="shared" si="17"/>
        <v>2772.7217000000001</v>
      </c>
      <c r="W75" s="760">
        <v>0</v>
      </c>
      <c r="X75" s="760">
        <v>0</v>
      </c>
      <c r="Y75" s="760">
        <v>0</v>
      </c>
      <c r="Z75" s="760">
        <v>0</v>
      </c>
      <c r="AA75" s="760">
        <v>0</v>
      </c>
      <c r="AB75" s="760">
        <v>0</v>
      </c>
      <c r="AC75" s="760">
        <v>0</v>
      </c>
      <c r="AD75" s="760">
        <v>0</v>
      </c>
      <c r="AE75" s="760">
        <v>0</v>
      </c>
      <c r="AF75" s="336"/>
      <c r="AG75" s="379">
        <v>2884.5992999999999</v>
      </c>
      <c r="AH75" s="238">
        <v>0</v>
      </c>
      <c r="AI75" s="238">
        <v>0</v>
      </c>
      <c r="AJ75" s="238">
        <v>0</v>
      </c>
      <c r="AK75" s="294">
        <f t="shared" si="18"/>
        <v>2884.5992999999999</v>
      </c>
      <c r="AL75" s="677">
        <f t="shared" si="24"/>
        <v>4.0349379456293723E-2</v>
      </c>
      <c r="AM75" s="238"/>
      <c r="AN75" s="294">
        <f t="shared" si="19"/>
        <v>2884.5992999999999</v>
      </c>
      <c r="AO75" s="760">
        <v>0</v>
      </c>
      <c r="AP75" s="760">
        <v>0</v>
      </c>
      <c r="AQ75" s="760">
        <v>0</v>
      </c>
      <c r="AR75" s="760">
        <v>0</v>
      </c>
      <c r="AS75" s="760">
        <v>0</v>
      </c>
      <c r="AT75" s="760">
        <v>0</v>
      </c>
      <c r="AU75" s="760">
        <v>0</v>
      </c>
      <c r="AV75" s="760">
        <v>0</v>
      </c>
      <c r="AW75" s="760">
        <v>0</v>
      </c>
      <c r="AX75" s="336"/>
      <c r="AY75" s="379">
        <v>2801.3733999999999</v>
      </c>
      <c r="AZ75" s="238">
        <v>0</v>
      </c>
      <c r="BA75" s="238">
        <v>0</v>
      </c>
      <c r="BB75" s="238">
        <v>0</v>
      </c>
      <c r="BC75" s="294">
        <f t="shared" si="20"/>
        <v>2801.3733999999999</v>
      </c>
      <c r="BD75" s="677">
        <f t="shared" si="25"/>
        <v>-2.8851806211004735E-2</v>
      </c>
      <c r="BE75" s="238"/>
      <c r="BF75" s="294">
        <f t="shared" si="21"/>
        <v>2801.3733999999999</v>
      </c>
      <c r="BG75" s="760">
        <v>0</v>
      </c>
      <c r="BH75" s="760">
        <v>0</v>
      </c>
      <c r="BI75" s="760">
        <v>0</v>
      </c>
      <c r="BJ75" s="760">
        <v>0</v>
      </c>
      <c r="BK75" s="760">
        <v>0</v>
      </c>
      <c r="BL75" s="760">
        <v>0</v>
      </c>
      <c r="BM75" s="760">
        <v>0</v>
      </c>
      <c r="BN75" s="760">
        <v>0</v>
      </c>
      <c r="BO75" s="760">
        <v>0</v>
      </c>
      <c r="BP75" s="336"/>
      <c r="BQ75" s="379">
        <v>2768.1632</v>
      </c>
      <c r="BR75" s="238">
        <v>0</v>
      </c>
      <c r="BS75" s="238">
        <v>0</v>
      </c>
      <c r="BT75" s="238">
        <v>0</v>
      </c>
      <c r="BU75" s="294">
        <f t="shared" si="22"/>
        <v>2768.1632</v>
      </c>
      <c r="BV75" s="677">
        <f t="shared" si="26"/>
        <v>-1.1854970851083254E-2</v>
      </c>
      <c r="BW75" s="238"/>
      <c r="BX75" s="294">
        <f t="shared" si="23"/>
        <v>2768.1632</v>
      </c>
      <c r="BY75" s="760">
        <v>0</v>
      </c>
      <c r="BZ75" s="760">
        <v>0</v>
      </c>
      <c r="CA75" s="760">
        <v>0</v>
      </c>
      <c r="CB75" s="760">
        <v>0</v>
      </c>
      <c r="CC75" s="760">
        <v>0</v>
      </c>
      <c r="CD75" s="760">
        <v>0</v>
      </c>
      <c r="CE75" s="760">
        <v>0</v>
      </c>
      <c r="CF75" s="760">
        <v>0</v>
      </c>
      <c r="CG75" s="760">
        <v>0</v>
      </c>
      <c r="CH75" s="336"/>
    </row>
    <row r="76" spans="2:86" s="12" customFormat="1">
      <c r="B76" s="335" t="s">
        <v>2140</v>
      </c>
      <c r="C76" s="240"/>
      <c r="D76" s="237" t="s">
        <v>2141</v>
      </c>
      <c r="E76" s="460" t="s">
        <v>20</v>
      </c>
      <c r="F76" s="235" t="s">
        <v>24</v>
      </c>
      <c r="G76" s="235" t="s">
        <v>25</v>
      </c>
      <c r="H76" s="236" t="s">
        <v>23</v>
      </c>
      <c r="I76" s="237"/>
      <c r="J76" s="627">
        <v>0</v>
      </c>
      <c r="K76" s="237"/>
      <c r="L76" s="238">
        <v>0</v>
      </c>
      <c r="M76" s="238">
        <v>46094.763906701875</v>
      </c>
      <c r="N76" s="238">
        <v>396453.37701821531</v>
      </c>
      <c r="O76" s="626">
        <v>91796.846799999999</v>
      </c>
      <c r="P76" s="238">
        <v>76497.372399999993</v>
      </c>
      <c r="Q76" s="238">
        <v>341688.26319999999</v>
      </c>
      <c r="R76" s="238">
        <v>469762.77629981615</v>
      </c>
      <c r="S76" s="292">
        <f t="shared" si="16"/>
        <v>979745.25869981619</v>
      </c>
      <c r="T76" s="677">
        <f t="shared" si="27"/>
        <v>1.4712748471677191</v>
      </c>
      <c r="U76" s="238"/>
      <c r="V76" s="294">
        <f t="shared" si="17"/>
        <v>979745.25869981619</v>
      </c>
      <c r="W76" s="760">
        <v>2046421.617252379</v>
      </c>
      <c r="X76" s="760">
        <v>318.39463671648537</v>
      </c>
      <c r="Y76" s="760">
        <v>72754.933084684875</v>
      </c>
      <c r="Z76" s="760">
        <v>225.61983587044699</v>
      </c>
      <c r="AA76" s="760">
        <v>425.61635854540691</v>
      </c>
      <c r="AB76" s="760">
        <v>30696324.258785725</v>
      </c>
      <c r="AC76" s="760">
        <v>1091323.9962702729</v>
      </c>
      <c r="AD76" s="760">
        <v>4703.4057343633158</v>
      </c>
      <c r="AE76" s="760">
        <v>6384.2453781811046</v>
      </c>
      <c r="AF76" s="336"/>
      <c r="AG76" s="379">
        <v>88171.541200000007</v>
      </c>
      <c r="AH76" s="238">
        <v>73476.284400000004</v>
      </c>
      <c r="AI76" s="238">
        <v>328194.07020000002</v>
      </c>
      <c r="AJ76" s="238">
        <v>478698.49944808369</v>
      </c>
      <c r="AK76" s="294">
        <f t="shared" si="18"/>
        <v>968540.39524808375</v>
      </c>
      <c r="AL76" s="677">
        <f t="shared" si="24"/>
        <v>-1.1436506941204289E-2</v>
      </c>
      <c r="AM76" s="238"/>
      <c r="AN76" s="294">
        <f t="shared" si="19"/>
        <v>968540.39524808375</v>
      </c>
      <c r="AO76" s="760">
        <v>2085348.1941879115</v>
      </c>
      <c r="AP76" s="760">
        <v>324.45106869105177</v>
      </c>
      <c r="AQ76" s="760">
        <v>74138.861243140476</v>
      </c>
      <c r="AR76" s="760">
        <v>277.75445187949282</v>
      </c>
      <c r="AS76" s="760">
        <v>433.71233827237171</v>
      </c>
      <c r="AT76" s="760">
        <v>31280222.912818667</v>
      </c>
      <c r="AU76" s="760">
        <v>1112082.918647107</v>
      </c>
      <c r="AV76" s="760">
        <v>4958.5392725304473</v>
      </c>
      <c r="AW76" s="760">
        <v>6505.6850740855734</v>
      </c>
      <c r="AX76" s="336"/>
      <c r="AY76" s="379">
        <v>65958.621599999999</v>
      </c>
      <c r="AZ76" s="238">
        <v>54965.517999999996</v>
      </c>
      <c r="BA76" s="238">
        <v>245512.6471</v>
      </c>
      <c r="BB76" s="238">
        <v>375398.96883005707</v>
      </c>
      <c r="BC76" s="294">
        <f t="shared" si="20"/>
        <v>741835.75553005701</v>
      </c>
      <c r="BD76" s="677">
        <f t="shared" si="25"/>
        <v>-0.23406833708774552</v>
      </c>
      <c r="BE76" s="238"/>
      <c r="BF76" s="294">
        <f t="shared" si="21"/>
        <v>741835.75553005701</v>
      </c>
      <c r="BG76" s="760">
        <v>1553578.4737885483</v>
      </c>
      <c r="BH76" s="760">
        <v>241.71512339663255</v>
      </c>
      <c r="BI76" s="760">
        <v>55233.240762737747</v>
      </c>
      <c r="BJ76" s="760">
        <v>221.46421381707967</v>
      </c>
      <c r="BK76" s="760">
        <v>323.11445846201593</v>
      </c>
      <c r="BL76" s="760">
        <v>23303677.106828179</v>
      </c>
      <c r="BM76" s="760">
        <v>828498.61144106649</v>
      </c>
      <c r="BN76" s="760">
        <v>3790.1345152825329</v>
      </c>
      <c r="BO76" s="760">
        <v>4846.7168769302398</v>
      </c>
      <c r="BP76" s="336"/>
      <c r="BQ76" s="379">
        <v>49735.707300000002</v>
      </c>
      <c r="BR76" s="238">
        <v>41446.422700000003</v>
      </c>
      <c r="BS76" s="238">
        <v>185127.35490000001</v>
      </c>
      <c r="BT76" s="238">
        <v>283067.36526418861</v>
      </c>
      <c r="BU76" s="294">
        <f t="shared" si="22"/>
        <v>559376.85016418865</v>
      </c>
      <c r="BV76" s="677">
        <f t="shared" si="26"/>
        <v>-0.24595593297534937</v>
      </c>
      <c r="BW76" s="238"/>
      <c r="BX76" s="294">
        <f t="shared" si="23"/>
        <v>559376.85016418865</v>
      </c>
      <c r="BY76" s="760">
        <v>1171466.6302282584</v>
      </c>
      <c r="BZ76" s="760">
        <v>182.26385461443974</v>
      </c>
      <c r="CA76" s="760">
        <v>41648.297478750683</v>
      </c>
      <c r="CB76" s="760">
        <v>184.40398305058577</v>
      </c>
      <c r="CC76" s="760">
        <v>243.6425402506915</v>
      </c>
      <c r="CD76" s="760">
        <v>17571999.45342388</v>
      </c>
      <c r="CE76" s="760">
        <v>624724.46218126081</v>
      </c>
      <c r="CF76" s="760">
        <v>2925.6268623648143</v>
      </c>
      <c r="CG76" s="760">
        <v>3654.6381037603719</v>
      </c>
      <c r="CH76" s="336"/>
    </row>
    <row r="77" spans="2:86" s="12" customFormat="1" ht="26.4">
      <c r="B77" s="335" t="s">
        <v>2142</v>
      </c>
      <c r="C77" s="233"/>
      <c r="D77" s="234" t="s">
        <v>2143</v>
      </c>
      <c r="E77" s="460" t="s">
        <v>20</v>
      </c>
      <c r="F77" s="235" t="s">
        <v>16</v>
      </c>
      <c r="G77" s="235" t="s">
        <v>25</v>
      </c>
      <c r="H77" s="236" t="s">
        <v>23</v>
      </c>
      <c r="I77" s="234"/>
      <c r="J77" s="627">
        <v>0</v>
      </c>
      <c r="K77" s="234"/>
      <c r="L77" s="238">
        <v>0</v>
      </c>
      <c r="M77" s="238">
        <v>558.976</v>
      </c>
      <c r="N77" s="238">
        <v>1129.78</v>
      </c>
      <c r="O77" s="627">
        <v>4030.3416999999999</v>
      </c>
      <c r="P77" s="239">
        <v>0</v>
      </c>
      <c r="Q77" s="239">
        <v>0</v>
      </c>
      <c r="R77" s="239">
        <v>0</v>
      </c>
      <c r="S77" s="293">
        <f t="shared" si="16"/>
        <v>4030.3416999999999</v>
      </c>
      <c r="T77" s="677">
        <f t="shared" si="27"/>
        <v>2.5673686027368161</v>
      </c>
      <c r="U77" s="239"/>
      <c r="V77" s="294">
        <f t="shared" si="17"/>
        <v>4030.3416999999999</v>
      </c>
      <c r="W77" s="760">
        <v>0</v>
      </c>
      <c r="X77" s="760">
        <v>0</v>
      </c>
      <c r="Y77" s="760">
        <v>0</v>
      </c>
      <c r="Z77" s="760">
        <v>0</v>
      </c>
      <c r="AA77" s="760">
        <v>0</v>
      </c>
      <c r="AB77" s="760">
        <v>0</v>
      </c>
      <c r="AC77" s="760">
        <v>0</v>
      </c>
      <c r="AD77" s="760">
        <v>0</v>
      </c>
      <c r="AE77" s="760">
        <v>0</v>
      </c>
      <c r="AF77" s="337"/>
      <c r="AG77" s="380">
        <v>4182.7592999999997</v>
      </c>
      <c r="AH77" s="239">
        <v>0</v>
      </c>
      <c r="AI77" s="239">
        <v>0</v>
      </c>
      <c r="AJ77" s="239">
        <v>0</v>
      </c>
      <c r="AK77" s="294">
        <f t="shared" si="18"/>
        <v>4182.7592999999997</v>
      </c>
      <c r="AL77" s="677">
        <f t="shared" si="24"/>
        <v>3.7817537902555452E-2</v>
      </c>
      <c r="AM77" s="239"/>
      <c r="AN77" s="294">
        <f t="shared" si="19"/>
        <v>4182.7592999999997</v>
      </c>
      <c r="AO77" s="760">
        <v>0</v>
      </c>
      <c r="AP77" s="760">
        <v>0</v>
      </c>
      <c r="AQ77" s="760">
        <v>0</v>
      </c>
      <c r="AR77" s="760">
        <v>0</v>
      </c>
      <c r="AS77" s="760">
        <v>0</v>
      </c>
      <c r="AT77" s="760">
        <v>0</v>
      </c>
      <c r="AU77" s="760">
        <v>0</v>
      </c>
      <c r="AV77" s="760">
        <v>0</v>
      </c>
      <c r="AW77" s="760">
        <v>0</v>
      </c>
      <c r="AX77" s="337"/>
      <c r="AY77" s="380">
        <v>3788.2033999999999</v>
      </c>
      <c r="AZ77" s="239">
        <v>0</v>
      </c>
      <c r="BA77" s="239">
        <v>0</v>
      </c>
      <c r="BB77" s="239">
        <v>0</v>
      </c>
      <c r="BC77" s="294">
        <f t="shared" si="20"/>
        <v>3788.2033999999999</v>
      </c>
      <c r="BD77" s="677">
        <f t="shared" si="25"/>
        <v>-9.4329095150179898E-2</v>
      </c>
      <c r="BE77" s="239"/>
      <c r="BF77" s="294">
        <f t="shared" si="21"/>
        <v>3788.2033999999999</v>
      </c>
      <c r="BG77" s="760">
        <v>0</v>
      </c>
      <c r="BH77" s="760">
        <v>0</v>
      </c>
      <c r="BI77" s="760">
        <v>0</v>
      </c>
      <c r="BJ77" s="760">
        <v>0</v>
      </c>
      <c r="BK77" s="760">
        <v>0</v>
      </c>
      <c r="BL77" s="760">
        <v>0</v>
      </c>
      <c r="BM77" s="760">
        <v>0</v>
      </c>
      <c r="BN77" s="760">
        <v>0</v>
      </c>
      <c r="BO77" s="760">
        <v>0</v>
      </c>
      <c r="BP77" s="337"/>
      <c r="BQ77" s="380">
        <v>3544.4931999999999</v>
      </c>
      <c r="BR77" s="239">
        <v>0</v>
      </c>
      <c r="BS77" s="239">
        <v>0</v>
      </c>
      <c r="BT77" s="239">
        <v>0</v>
      </c>
      <c r="BU77" s="294">
        <f t="shared" si="22"/>
        <v>3544.4931999999999</v>
      </c>
      <c r="BV77" s="677">
        <f t="shared" si="26"/>
        <v>-6.4333979532355631E-2</v>
      </c>
      <c r="BW77" s="239"/>
      <c r="BX77" s="294">
        <f t="shared" si="23"/>
        <v>3544.4931999999999</v>
      </c>
      <c r="BY77" s="760">
        <v>0</v>
      </c>
      <c r="BZ77" s="760">
        <v>0</v>
      </c>
      <c r="CA77" s="760">
        <v>0</v>
      </c>
      <c r="CB77" s="760">
        <v>0</v>
      </c>
      <c r="CC77" s="760">
        <v>0</v>
      </c>
      <c r="CD77" s="760">
        <v>0</v>
      </c>
      <c r="CE77" s="760">
        <v>0</v>
      </c>
      <c r="CF77" s="760">
        <v>0</v>
      </c>
      <c r="CG77" s="760">
        <v>0</v>
      </c>
      <c r="CH77" s="337"/>
    </row>
    <row r="78" spans="2:86" s="12" customFormat="1">
      <c r="B78" s="335" t="s">
        <v>2144</v>
      </c>
      <c r="C78" s="240"/>
      <c r="D78" s="241" t="s">
        <v>2145</v>
      </c>
      <c r="E78" s="460" t="s">
        <v>20</v>
      </c>
      <c r="F78" s="235" t="s">
        <v>24</v>
      </c>
      <c r="G78" s="235" t="s">
        <v>30</v>
      </c>
      <c r="H78" s="236" t="s">
        <v>23</v>
      </c>
      <c r="I78" s="241"/>
      <c r="J78" s="627">
        <v>0</v>
      </c>
      <c r="K78" s="241"/>
      <c r="L78" s="238">
        <v>0</v>
      </c>
      <c r="M78" s="238">
        <v>10925.098388943141</v>
      </c>
      <c r="N78" s="238">
        <v>94476.695950927911</v>
      </c>
      <c r="O78" s="626">
        <v>19180.669699999999</v>
      </c>
      <c r="P78" s="238">
        <v>15983.8914</v>
      </c>
      <c r="Q78" s="238">
        <v>71394.715100000001</v>
      </c>
      <c r="R78" s="238">
        <v>114220.32056434083</v>
      </c>
      <c r="S78" s="292">
        <f t="shared" si="16"/>
        <v>220779.59676434082</v>
      </c>
      <c r="T78" s="677">
        <f t="shared" si="27"/>
        <v>1.3368683096095553</v>
      </c>
      <c r="U78" s="238"/>
      <c r="V78" s="294">
        <f t="shared" si="17"/>
        <v>220779.59676434082</v>
      </c>
      <c r="W78" s="760">
        <v>546316.26552707818</v>
      </c>
      <c r="X78" s="760">
        <v>280.37983065535769</v>
      </c>
      <c r="Y78" s="760">
        <v>5328.9433740748864</v>
      </c>
      <c r="Z78" s="760">
        <v>60.215547039640114</v>
      </c>
      <c r="AA78" s="760">
        <v>31.174318738338087</v>
      </c>
      <c r="AB78" s="760">
        <v>8194743.9829061674</v>
      </c>
      <c r="AC78" s="760">
        <v>79934.150611123245</v>
      </c>
      <c r="AD78" s="760">
        <v>1255.6050006719531</v>
      </c>
      <c r="AE78" s="760">
        <v>467.61478107507071</v>
      </c>
      <c r="AF78" s="336"/>
      <c r="AG78" s="379">
        <v>18266.871500000001</v>
      </c>
      <c r="AH78" s="238">
        <v>15222.392900000001</v>
      </c>
      <c r="AI78" s="238">
        <v>67993.354900000006</v>
      </c>
      <c r="AJ78" s="238">
        <v>116392.99419514061</v>
      </c>
      <c r="AK78" s="294">
        <f t="shared" si="18"/>
        <v>217875.61349514063</v>
      </c>
      <c r="AL78" s="677">
        <f t="shared" si="24"/>
        <v>-1.3153313584044153E-2</v>
      </c>
      <c r="AM78" s="238"/>
      <c r="AN78" s="294">
        <f t="shared" si="19"/>
        <v>217875.61349514063</v>
      </c>
      <c r="AO78" s="760">
        <v>556708.17206225661</v>
      </c>
      <c r="AP78" s="760">
        <v>285.71315345450773</v>
      </c>
      <c r="AQ78" s="760">
        <v>5430.309350115117</v>
      </c>
      <c r="AR78" s="760">
        <v>74.122965046067776</v>
      </c>
      <c r="AS78" s="760">
        <v>31.767309698173399</v>
      </c>
      <c r="AT78" s="760">
        <v>8350622.5809338531</v>
      </c>
      <c r="AU78" s="760">
        <v>81454.640251726785</v>
      </c>
      <c r="AV78" s="760">
        <v>1323.755497006076</v>
      </c>
      <c r="AW78" s="760">
        <v>476.50964547260077</v>
      </c>
      <c r="AX78" s="336"/>
      <c r="AY78" s="379">
        <v>13769.356400000001</v>
      </c>
      <c r="AZ78" s="238">
        <v>11474.463599999999</v>
      </c>
      <c r="BA78" s="238">
        <v>51252.604200000002</v>
      </c>
      <c r="BB78" s="238">
        <v>91276.262820986245</v>
      </c>
      <c r="BC78" s="294">
        <f t="shared" si="20"/>
        <v>167772.68702098625</v>
      </c>
      <c r="BD78" s="677">
        <f t="shared" si="25"/>
        <v>-0.229961149255797</v>
      </c>
      <c r="BE78" s="238"/>
      <c r="BF78" s="294">
        <f t="shared" si="21"/>
        <v>167772.68702098625</v>
      </c>
      <c r="BG78" s="760">
        <v>414746.00483463577</v>
      </c>
      <c r="BH78" s="760">
        <v>212.8554867174754</v>
      </c>
      <c r="BI78" s="760">
        <v>4045.5650213009599</v>
      </c>
      <c r="BJ78" s="760">
        <v>59.080327082077801</v>
      </c>
      <c r="BK78" s="760">
        <v>23.666555374610621</v>
      </c>
      <c r="BL78" s="760">
        <v>6221190.072519538</v>
      </c>
      <c r="BM78" s="760">
        <v>60683.475319514349</v>
      </c>
      <c r="BN78" s="760">
        <v>1011.869710256012</v>
      </c>
      <c r="BO78" s="760">
        <v>354.99833061915905</v>
      </c>
      <c r="BP78" s="336"/>
      <c r="BQ78" s="379">
        <v>10382.701499999999</v>
      </c>
      <c r="BR78" s="238">
        <v>8652.2512000000006</v>
      </c>
      <c r="BS78" s="238">
        <v>38646.722099999999</v>
      </c>
      <c r="BT78" s="238">
        <v>68826.324385523316</v>
      </c>
      <c r="BU78" s="294">
        <f t="shared" si="22"/>
        <v>126507.99918552331</v>
      </c>
      <c r="BV78" s="677">
        <f t="shared" si="26"/>
        <v>-0.2459559334011337</v>
      </c>
      <c r="BW78" s="238"/>
      <c r="BX78" s="294">
        <f t="shared" si="23"/>
        <v>126507.99918552331</v>
      </c>
      <c r="BY78" s="760">
        <v>312736.76410948025</v>
      </c>
      <c r="BZ78" s="760">
        <v>160.50241681029107</v>
      </c>
      <c r="CA78" s="760">
        <v>3050.5343004133083</v>
      </c>
      <c r="CB78" s="760">
        <v>49.209464834782324</v>
      </c>
      <c r="CC78" s="760">
        <v>17.845625657417859</v>
      </c>
      <c r="CD78" s="760">
        <v>4691051.4616422094</v>
      </c>
      <c r="CE78" s="760">
        <v>45758.014506199623</v>
      </c>
      <c r="CF78" s="760">
        <v>781.11218282015341</v>
      </c>
      <c r="CG78" s="760">
        <v>267.68438486126797</v>
      </c>
      <c r="CH78" s="336"/>
    </row>
    <row r="79" spans="2:86" s="12" customFormat="1">
      <c r="B79" s="335" t="s">
        <v>2146</v>
      </c>
      <c r="C79" s="240"/>
      <c r="D79" s="241" t="s">
        <v>2147</v>
      </c>
      <c r="E79" s="460" t="s">
        <v>20</v>
      </c>
      <c r="F79" s="235" t="s">
        <v>16</v>
      </c>
      <c r="G79" s="235" t="s">
        <v>30</v>
      </c>
      <c r="H79" s="236" t="s">
        <v>23</v>
      </c>
      <c r="I79" s="241"/>
      <c r="J79" s="627">
        <v>0</v>
      </c>
      <c r="K79" s="241"/>
      <c r="L79" s="238">
        <v>0</v>
      </c>
      <c r="M79" s="238">
        <v>490.58599999999996</v>
      </c>
      <c r="N79" s="238">
        <v>270.64999999999998</v>
      </c>
      <c r="O79" s="626">
        <v>2542.5916999999999</v>
      </c>
      <c r="P79" s="238">
        <v>0</v>
      </c>
      <c r="Q79" s="238">
        <v>0</v>
      </c>
      <c r="R79" s="238">
        <v>0</v>
      </c>
      <c r="S79" s="292">
        <f t="shared" si="16"/>
        <v>2542.5916999999999</v>
      </c>
      <c r="T79" s="677">
        <f t="shared" si="27"/>
        <v>8.3943901718086096</v>
      </c>
      <c r="U79" s="238"/>
      <c r="V79" s="294">
        <f t="shared" si="17"/>
        <v>2542.5916999999999</v>
      </c>
      <c r="W79" s="760">
        <v>0</v>
      </c>
      <c r="X79" s="760">
        <v>0</v>
      </c>
      <c r="Y79" s="760">
        <v>0</v>
      </c>
      <c r="Z79" s="760">
        <v>0</v>
      </c>
      <c r="AA79" s="760">
        <v>0</v>
      </c>
      <c r="AB79" s="760">
        <v>0</v>
      </c>
      <c r="AC79" s="760">
        <v>0</v>
      </c>
      <c r="AD79" s="760">
        <v>0</v>
      </c>
      <c r="AE79" s="760">
        <v>0</v>
      </c>
      <c r="AF79" s="336"/>
      <c r="AG79" s="379">
        <v>2646.7193000000002</v>
      </c>
      <c r="AH79" s="238">
        <v>0</v>
      </c>
      <c r="AI79" s="238">
        <v>0</v>
      </c>
      <c r="AJ79" s="238">
        <v>0</v>
      </c>
      <c r="AK79" s="294">
        <f t="shared" si="18"/>
        <v>2646.7193000000002</v>
      </c>
      <c r="AL79" s="677">
        <f t="shared" si="24"/>
        <v>4.0953331201388041E-2</v>
      </c>
      <c r="AM79" s="238"/>
      <c r="AN79" s="294">
        <f t="shared" si="19"/>
        <v>2646.7193000000002</v>
      </c>
      <c r="AO79" s="760">
        <v>0</v>
      </c>
      <c r="AP79" s="760">
        <v>0</v>
      </c>
      <c r="AQ79" s="760">
        <v>0</v>
      </c>
      <c r="AR79" s="760">
        <v>0</v>
      </c>
      <c r="AS79" s="760">
        <v>0</v>
      </c>
      <c r="AT79" s="760">
        <v>0</v>
      </c>
      <c r="AU79" s="760">
        <v>0</v>
      </c>
      <c r="AV79" s="760">
        <v>0</v>
      </c>
      <c r="AW79" s="760">
        <v>0</v>
      </c>
      <c r="AX79" s="336"/>
      <c r="AY79" s="379">
        <v>2617.6134000000002</v>
      </c>
      <c r="AZ79" s="238">
        <v>0</v>
      </c>
      <c r="BA79" s="238">
        <v>0</v>
      </c>
      <c r="BB79" s="238">
        <v>0</v>
      </c>
      <c r="BC79" s="294">
        <f t="shared" si="20"/>
        <v>2617.6134000000002</v>
      </c>
      <c r="BD79" s="677">
        <f t="shared" si="25"/>
        <v>-1.0996972742821657E-2</v>
      </c>
      <c r="BE79" s="238"/>
      <c r="BF79" s="294">
        <f t="shared" si="21"/>
        <v>2617.6134000000002</v>
      </c>
      <c r="BG79" s="760">
        <v>0</v>
      </c>
      <c r="BH79" s="760">
        <v>0</v>
      </c>
      <c r="BI79" s="760">
        <v>0</v>
      </c>
      <c r="BJ79" s="760">
        <v>0</v>
      </c>
      <c r="BK79" s="760">
        <v>0</v>
      </c>
      <c r="BL79" s="760">
        <v>0</v>
      </c>
      <c r="BM79" s="760">
        <v>0</v>
      </c>
      <c r="BN79" s="760">
        <v>0</v>
      </c>
      <c r="BO79" s="760">
        <v>0</v>
      </c>
      <c r="BP79" s="336"/>
      <c r="BQ79" s="379">
        <v>2623.6131999999998</v>
      </c>
      <c r="BR79" s="238">
        <v>0</v>
      </c>
      <c r="BS79" s="238">
        <v>0</v>
      </c>
      <c r="BT79" s="238">
        <v>0</v>
      </c>
      <c r="BU79" s="294">
        <f t="shared" si="22"/>
        <v>2623.6131999999998</v>
      </c>
      <c r="BV79" s="677">
        <f t="shared" si="26"/>
        <v>2.292087899610995E-3</v>
      </c>
      <c r="BW79" s="238"/>
      <c r="BX79" s="294">
        <f t="shared" si="23"/>
        <v>2623.6131999999998</v>
      </c>
      <c r="BY79" s="760">
        <v>0</v>
      </c>
      <c r="BZ79" s="760">
        <v>0</v>
      </c>
      <c r="CA79" s="760">
        <v>0</v>
      </c>
      <c r="CB79" s="760">
        <v>0</v>
      </c>
      <c r="CC79" s="760">
        <v>0</v>
      </c>
      <c r="CD79" s="760">
        <v>0</v>
      </c>
      <c r="CE79" s="760">
        <v>0</v>
      </c>
      <c r="CF79" s="760">
        <v>0</v>
      </c>
      <c r="CG79" s="760">
        <v>0</v>
      </c>
      <c r="CH79" s="336"/>
    </row>
    <row r="80" spans="2:86" s="12" customFormat="1">
      <c r="B80" s="335" t="s">
        <v>2148</v>
      </c>
      <c r="C80" s="240"/>
      <c r="D80" s="241" t="s">
        <v>2149</v>
      </c>
      <c r="E80" s="460" t="s">
        <v>20</v>
      </c>
      <c r="F80" s="235" t="s">
        <v>24</v>
      </c>
      <c r="G80" s="235" t="s">
        <v>17</v>
      </c>
      <c r="H80" s="236" t="s">
        <v>23</v>
      </c>
      <c r="I80" s="241"/>
      <c r="J80" s="627">
        <v>0</v>
      </c>
      <c r="K80" s="241"/>
      <c r="L80" s="238">
        <v>0</v>
      </c>
      <c r="M80" s="238">
        <v>30615.11435409898</v>
      </c>
      <c r="N80" s="238">
        <v>267622.43110959255</v>
      </c>
      <c r="O80" s="626">
        <v>56360.217100000002</v>
      </c>
      <c r="P80" s="238">
        <v>46966.847600000001</v>
      </c>
      <c r="Q80" s="238">
        <v>209785.2524</v>
      </c>
      <c r="R80" s="238">
        <v>335948.07707413717</v>
      </c>
      <c r="S80" s="292">
        <f t="shared" si="16"/>
        <v>649060.39417413715</v>
      </c>
      <c r="T80" s="677">
        <f t="shared" si="27"/>
        <v>1.4252839774418762</v>
      </c>
      <c r="U80" s="238"/>
      <c r="V80" s="294">
        <f t="shared" si="17"/>
        <v>649060.39417413715</v>
      </c>
      <c r="W80" s="760">
        <v>1499618.0162950184</v>
      </c>
      <c r="X80" s="760">
        <v>385.43582208410146</v>
      </c>
      <c r="Y80" s="760">
        <v>32953.030128219063</v>
      </c>
      <c r="Z80" s="760">
        <v>165.15319715459037</v>
      </c>
      <c r="AA80" s="760">
        <v>192.77522625008157</v>
      </c>
      <c r="AB80" s="760">
        <v>22494270.244425278</v>
      </c>
      <c r="AC80" s="760">
        <v>494295.45192328596</v>
      </c>
      <c r="AD80" s="760">
        <v>3441.7956995059094</v>
      </c>
      <c r="AE80" s="760">
        <v>2891.6283937512235</v>
      </c>
      <c r="AF80" s="336"/>
      <c r="AG80" s="379">
        <v>53676.113299999997</v>
      </c>
      <c r="AH80" s="238">
        <v>44730.094400000002</v>
      </c>
      <c r="AI80" s="238">
        <v>199794.42180000001</v>
      </c>
      <c r="AJ80" s="238">
        <v>342338.40660395293</v>
      </c>
      <c r="AK80" s="294">
        <f t="shared" si="18"/>
        <v>640539.03610395291</v>
      </c>
      <c r="AL80" s="677">
        <f t="shared" si="24"/>
        <v>-1.3128759891484057E-2</v>
      </c>
      <c r="AM80" s="238"/>
      <c r="AN80" s="294">
        <f t="shared" si="19"/>
        <v>640539.03610395291</v>
      </c>
      <c r="AO80" s="760">
        <v>1528143.4166437646</v>
      </c>
      <c r="AP80" s="760">
        <v>392.76749655900335</v>
      </c>
      <c r="AQ80" s="760">
        <v>33579.855337851601</v>
      </c>
      <c r="AR80" s="760">
        <v>203.32658661373148</v>
      </c>
      <c r="AS80" s="760">
        <v>196.44215372643191</v>
      </c>
      <c r="AT80" s="760">
        <v>22922151.249656465</v>
      </c>
      <c r="AU80" s="760">
        <v>503697.83006777422</v>
      </c>
      <c r="AV80" s="760">
        <v>3628.5716707029014</v>
      </c>
      <c r="AW80" s="760">
        <v>2946.6323058964763</v>
      </c>
      <c r="AX80" s="336"/>
      <c r="AY80" s="379">
        <v>40214.687899999997</v>
      </c>
      <c r="AZ80" s="238">
        <v>33512.2399</v>
      </c>
      <c r="BA80" s="238">
        <v>149688.005</v>
      </c>
      <c r="BB80" s="238">
        <v>268464.35710499261</v>
      </c>
      <c r="BC80" s="294">
        <f t="shared" si="20"/>
        <v>491879.28990499262</v>
      </c>
      <c r="BD80" s="677">
        <f t="shared" si="25"/>
        <v>-0.23208538093661843</v>
      </c>
      <c r="BE80" s="238"/>
      <c r="BF80" s="294">
        <f t="shared" si="21"/>
        <v>491879.28990499262</v>
      </c>
      <c r="BG80" s="760">
        <v>1138462.4990757552</v>
      </c>
      <c r="BH80" s="760">
        <v>292.61066787441621</v>
      </c>
      <c r="BI80" s="760">
        <v>25016.896722348636</v>
      </c>
      <c r="BJ80" s="760">
        <v>161.9653761154816</v>
      </c>
      <c r="BK80" s="760">
        <v>146.34884582573957</v>
      </c>
      <c r="BL80" s="760">
        <v>17076937.486136325</v>
      </c>
      <c r="BM80" s="760">
        <v>375253.45083522936</v>
      </c>
      <c r="BN80" s="760">
        <v>2773.6021959112686</v>
      </c>
      <c r="BO80" s="760">
        <v>2195.2326873860911</v>
      </c>
      <c r="BP80" s="336"/>
      <c r="BQ80" s="379">
        <v>30323.646799999999</v>
      </c>
      <c r="BR80" s="238">
        <v>25269.705699999999</v>
      </c>
      <c r="BS80" s="238">
        <v>112871.35189999999</v>
      </c>
      <c r="BT80" s="238">
        <v>202433.95558775135</v>
      </c>
      <c r="BU80" s="294">
        <f t="shared" si="22"/>
        <v>370898.65998775134</v>
      </c>
      <c r="BV80" s="677">
        <f t="shared" si="26"/>
        <v>-0.24595593349866166</v>
      </c>
      <c r="BW80" s="238"/>
      <c r="BX80" s="294">
        <f t="shared" si="23"/>
        <v>370898.65998775134</v>
      </c>
      <c r="BY80" s="760">
        <v>858450.89254563488</v>
      </c>
      <c r="BZ80" s="760">
        <v>220.64133795291011</v>
      </c>
      <c r="CA80" s="760">
        <v>18863.842539737503</v>
      </c>
      <c r="CB80" s="760">
        <v>134.90126371895744</v>
      </c>
      <c r="CC80" s="760">
        <v>110.35347885746442</v>
      </c>
      <c r="CD80" s="760">
        <v>12876763.388184527</v>
      </c>
      <c r="CE80" s="760">
        <v>282957.63809606241</v>
      </c>
      <c r="CF80" s="760">
        <v>2141.1155659908754</v>
      </c>
      <c r="CG80" s="760">
        <v>1655.3021828619674</v>
      </c>
      <c r="CH80" s="336"/>
    </row>
    <row r="81" spans="2:86" s="12" customFormat="1" ht="26.4">
      <c r="B81" s="335" t="s">
        <v>2150</v>
      </c>
      <c r="C81" s="240"/>
      <c r="D81" s="237" t="s">
        <v>2151</v>
      </c>
      <c r="E81" s="460" t="s">
        <v>20</v>
      </c>
      <c r="F81" s="235" t="s">
        <v>16</v>
      </c>
      <c r="G81" s="235" t="s">
        <v>17</v>
      </c>
      <c r="H81" s="236" t="s">
        <v>23</v>
      </c>
      <c r="I81" s="237"/>
      <c r="J81" s="627">
        <v>0</v>
      </c>
      <c r="K81" s="237"/>
      <c r="L81" s="238">
        <v>0</v>
      </c>
      <c r="M81" s="238">
        <v>530.07600000000002</v>
      </c>
      <c r="N81" s="238">
        <v>766.81999999999994</v>
      </c>
      <c r="O81" s="626">
        <v>3382.1217000000001</v>
      </c>
      <c r="P81" s="238">
        <v>0</v>
      </c>
      <c r="Q81" s="238">
        <v>0</v>
      </c>
      <c r="R81" s="238">
        <v>0</v>
      </c>
      <c r="S81" s="292">
        <f t="shared" si="16"/>
        <v>3382.1217000000001</v>
      </c>
      <c r="T81" s="677">
        <f t="shared" si="27"/>
        <v>3.4105809707623695</v>
      </c>
      <c r="U81" s="238"/>
      <c r="V81" s="294">
        <f t="shared" si="17"/>
        <v>3382.1217000000001</v>
      </c>
      <c r="W81" s="760">
        <v>0</v>
      </c>
      <c r="X81" s="760">
        <v>0</v>
      </c>
      <c r="Y81" s="760">
        <v>0</v>
      </c>
      <c r="Z81" s="760">
        <v>0</v>
      </c>
      <c r="AA81" s="760">
        <v>0</v>
      </c>
      <c r="AB81" s="760">
        <v>0</v>
      </c>
      <c r="AC81" s="760">
        <v>0</v>
      </c>
      <c r="AD81" s="760">
        <v>0</v>
      </c>
      <c r="AE81" s="760">
        <v>0</v>
      </c>
      <c r="AF81" s="336"/>
      <c r="AG81" s="379">
        <v>3511.5992999999999</v>
      </c>
      <c r="AH81" s="238">
        <v>0</v>
      </c>
      <c r="AI81" s="238">
        <v>0</v>
      </c>
      <c r="AJ81" s="238">
        <v>0</v>
      </c>
      <c r="AK81" s="294">
        <f t="shared" si="18"/>
        <v>3511.5992999999999</v>
      </c>
      <c r="AL81" s="677">
        <f t="shared" si="24"/>
        <v>3.8282951201903732E-2</v>
      </c>
      <c r="AM81" s="238"/>
      <c r="AN81" s="294">
        <f t="shared" si="19"/>
        <v>3511.5992999999999</v>
      </c>
      <c r="AO81" s="760">
        <v>0</v>
      </c>
      <c r="AP81" s="760">
        <v>0</v>
      </c>
      <c r="AQ81" s="760">
        <v>0</v>
      </c>
      <c r="AR81" s="760">
        <v>0</v>
      </c>
      <c r="AS81" s="760">
        <v>0</v>
      </c>
      <c r="AT81" s="760">
        <v>0</v>
      </c>
      <c r="AU81" s="760">
        <v>0</v>
      </c>
      <c r="AV81" s="760">
        <v>0</v>
      </c>
      <c r="AW81" s="760">
        <v>0</v>
      </c>
      <c r="AX81" s="336"/>
      <c r="AY81" s="379">
        <v>3278.4933999999998</v>
      </c>
      <c r="AZ81" s="238">
        <v>0</v>
      </c>
      <c r="BA81" s="238">
        <v>0</v>
      </c>
      <c r="BB81" s="238">
        <v>0</v>
      </c>
      <c r="BC81" s="294">
        <f t="shared" si="20"/>
        <v>3278.4933999999998</v>
      </c>
      <c r="BD81" s="677">
        <f t="shared" si="25"/>
        <v>-6.6381691100120682E-2</v>
      </c>
      <c r="BE81" s="238"/>
      <c r="BF81" s="294">
        <f t="shared" si="21"/>
        <v>3278.4933999999998</v>
      </c>
      <c r="BG81" s="760">
        <v>0</v>
      </c>
      <c r="BH81" s="760">
        <v>0</v>
      </c>
      <c r="BI81" s="760">
        <v>0</v>
      </c>
      <c r="BJ81" s="760">
        <v>0</v>
      </c>
      <c r="BK81" s="760">
        <v>0</v>
      </c>
      <c r="BL81" s="760">
        <v>0</v>
      </c>
      <c r="BM81" s="760">
        <v>0</v>
      </c>
      <c r="BN81" s="760">
        <v>0</v>
      </c>
      <c r="BO81" s="760">
        <v>0</v>
      </c>
      <c r="BP81" s="336"/>
      <c r="BQ81" s="379">
        <v>3143.5232000000001</v>
      </c>
      <c r="BR81" s="238">
        <v>0</v>
      </c>
      <c r="BS81" s="238">
        <v>0</v>
      </c>
      <c r="BT81" s="238">
        <v>0</v>
      </c>
      <c r="BU81" s="294">
        <f t="shared" si="22"/>
        <v>3143.5232000000001</v>
      </c>
      <c r="BV81" s="677">
        <f t="shared" si="26"/>
        <v>-4.1168361052671257E-2</v>
      </c>
      <c r="BW81" s="238"/>
      <c r="BX81" s="294">
        <f t="shared" si="23"/>
        <v>3143.5232000000001</v>
      </c>
      <c r="BY81" s="760">
        <v>0</v>
      </c>
      <c r="BZ81" s="760">
        <v>0</v>
      </c>
      <c r="CA81" s="760">
        <v>0</v>
      </c>
      <c r="CB81" s="760">
        <v>0</v>
      </c>
      <c r="CC81" s="760">
        <v>0</v>
      </c>
      <c r="CD81" s="760">
        <v>0</v>
      </c>
      <c r="CE81" s="760">
        <v>0</v>
      </c>
      <c r="CF81" s="760">
        <v>0</v>
      </c>
      <c r="CG81" s="760">
        <v>0</v>
      </c>
      <c r="CH81" s="336"/>
    </row>
    <row r="82" spans="2:86" s="12" customFormat="1">
      <c r="B82" s="335" t="s">
        <v>2152</v>
      </c>
      <c r="C82" s="240"/>
      <c r="D82" s="237" t="s">
        <v>2153</v>
      </c>
      <c r="E82" s="460" t="s">
        <v>20</v>
      </c>
      <c r="F82" s="235" t="s">
        <v>24</v>
      </c>
      <c r="G82" s="235" t="s">
        <v>17</v>
      </c>
      <c r="H82" s="236" t="s">
        <v>23</v>
      </c>
      <c r="I82" s="237"/>
      <c r="J82" s="627">
        <v>0</v>
      </c>
      <c r="K82" s="237"/>
      <c r="L82" s="238">
        <v>0</v>
      </c>
      <c r="M82" s="238">
        <v>501694.72322850203</v>
      </c>
      <c r="N82" s="238">
        <v>1047728.0838062833</v>
      </c>
      <c r="O82" s="626">
        <v>56475.644999999997</v>
      </c>
      <c r="P82" s="238">
        <v>47063.114999999998</v>
      </c>
      <c r="Q82" s="238">
        <v>367092.23499999999</v>
      </c>
      <c r="R82" s="238">
        <v>869772.15463675978</v>
      </c>
      <c r="S82" s="292">
        <f t="shared" si="16"/>
        <v>1340403.1496367599</v>
      </c>
      <c r="T82" s="677">
        <f t="shared" si="27"/>
        <v>0.27934257977243443</v>
      </c>
      <c r="U82" s="238"/>
      <c r="V82" s="294">
        <f t="shared" si="17"/>
        <v>1340403.1496367599</v>
      </c>
      <c r="W82" s="760">
        <v>1267397.9382767114</v>
      </c>
      <c r="X82" s="760">
        <v>-16.500415381186304</v>
      </c>
      <c r="Y82" s="760">
        <v>59684.949970813352</v>
      </c>
      <c r="Z82" s="760">
        <v>-202.60446151494764</v>
      </c>
      <c r="AA82" s="760">
        <v>781.38862134467024</v>
      </c>
      <c r="AB82" s="760">
        <v>14852784.633057876</v>
      </c>
      <c r="AC82" s="760">
        <v>1074329.0994746392</v>
      </c>
      <c r="AD82" s="760">
        <v>-3726.7675551349134</v>
      </c>
      <c r="AE82" s="760">
        <v>12100.619640316552</v>
      </c>
      <c r="AF82" s="336"/>
      <c r="AG82" s="379">
        <v>56196.800000000003</v>
      </c>
      <c r="AH82" s="238">
        <v>46830.77</v>
      </c>
      <c r="AI82" s="238">
        <v>365279.51</v>
      </c>
      <c r="AJ82" s="238">
        <v>864835.48125115829</v>
      </c>
      <c r="AK82" s="294">
        <f t="shared" si="18"/>
        <v>1333142.5612511584</v>
      </c>
      <c r="AL82" s="677">
        <f t="shared" si="24"/>
        <v>-5.4167198783210092E-3</v>
      </c>
      <c r="AM82" s="238"/>
      <c r="AN82" s="294">
        <f t="shared" si="19"/>
        <v>1333142.5612511584</v>
      </c>
      <c r="AO82" s="760">
        <v>1183788.0529082799</v>
      </c>
      <c r="AP82" s="760">
        <v>-19.837922388242418</v>
      </c>
      <c r="AQ82" s="760">
        <v>66120.502493894863</v>
      </c>
      <c r="AR82" s="760">
        <v>-218.95854883446859</v>
      </c>
      <c r="AS82" s="760">
        <v>819.03660360470064</v>
      </c>
      <c r="AT82" s="760">
        <v>13347806.696426129</v>
      </c>
      <c r="AU82" s="760">
        <v>1190169.044890106</v>
      </c>
      <c r="AV82" s="760">
        <v>-4206.3379340741758</v>
      </c>
      <c r="AW82" s="760">
        <v>12778.283320997014</v>
      </c>
      <c r="AX82" s="336"/>
      <c r="AY82" s="379">
        <v>55582.69</v>
      </c>
      <c r="AZ82" s="238">
        <v>46318.96</v>
      </c>
      <c r="BA82" s="238">
        <v>361287.79499999998</v>
      </c>
      <c r="BB82" s="238">
        <v>864757.98125115829</v>
      </c>
      <c r="BC82" s="294">
        <f t="shared" si="20"/>
        <v>1327947.4262511581</v>
      </c>
      <c r="BD82" s="677">
        <f t="shared" si="25"/>
        <v>-3.8969088160568455E-3</v>
      </c>
      <c r="BE82" s="238"/>
      <c r="BF82" s="294">
        <f t="shared" si="21"/>
        <v>1327947.4262511581</v>
      </c>
      <c r="BG82" s="760">
        <v>1183739.3184317215</v>
      </c>
      <c r="BH82" s="760">
        <v>-19.837922388242415</v>
      </c>
      <c r="BI82" s="760">
        <v>66120.502493894877</v>
      </c>
      <c r="BJ82" s="760">
        <v>-240.37519982656494</v>
      </c>
      <c r="BK82" s="760">
        <v>819.02523156510063</v>
      </c>
      <c r="BL82" s="760">
        <v>13347221.882707436</v>
      </c>
      <c r="BM82" s="760">
        <v>1190169.0448901064</v>
      </c>
      <c r="BN82" s="760">
        <v>-4285.696377989203</v>
      </c>
      <c r="BO82" s="760">
        <v>12778.146856521826</v>
      </c>
      <c r="BP82" s="336"/>
      <c r="BQ82" s="379">
        <v>55232.544999999998</v>
      </c>
      <c r="BR82" s="238">
        <v>46027.095000000001</v>
      </c>
      <c r="BS82" s="238">
        <v>359011.31</v>
      </c>
      <c r="BT82" s="238">
        <v>845219.4354811582</v>
      </c>
      <c r="BU82" s="294">
        <f t="shared" si="22"/>
        <v>1305490.3854811583</v>
      </c>
      <c r="BV82" s="677">
        <f t="shared" si="26"/>
        <v>-1.6911091754134314E-2</v>
      </c>
      <c r="BW82" s="238"/>
      <c r="BX82" s="294">
        <f t="shared" si="23"/>
        <v>1305490.3854811583</v>
      </c>
      <c r="BY82" s="760">
        <v>1141934.3757475058</v>
      </c>
      <c r="BZ82" s="760">
        <v>-21.506624487552294</v>
      </c>
      <c r="CA82" s="760">
        <v>69338.278755435662</v>
      </c>
      <c r="CB82" s="760">
        <v>-251.98993290174283</v>
      </c>
      <c r="CC82" s="760">
        <v>837.84922269511435</v>
      </c>
      <c r="CD82" s="760">
        <v>12594732.914391551</v>
      </c>
      <c r="CE82" s="760">
        <v>1248089.017597839</v>
      </c>
      <c r="CF82" s="760">
        <v>-4563.2950021117604</v>
      </c>
      <c r="CG82" s="760">
        <v>13116.978696862059</v>
      </c>
      <c r="CH82" s="336"/>
    </row>
    <row r="83" spans="2:86" s="12" customFormat="1">
      <c r="B83" s="335" t="s">
        <v>2154</v>
      </c>
      <c r="C83" s="240"/>
      <c r="D83" s="237" t="s">
        <v>2155</v>
      </c>
      <c r="E83" s="460" t="s">
        <v>20</v>
      </c>
      <c r="F83" s="235" t="s">
        <v>16</v>
      </c>
      <c r="G83" s="235" t="s">
        <v>17</v>
      </c>
      <c r="H83" s="236" t="s">
        <v>23</v>
      </c>
      <c r="I83" s="237"/>
      <c r="J83" s="627">
        <v>0</v>
      </c>
      <c r="K83" s="237"/>
      <c r="L83" s="238">
        <v>0</v>
      </c>
      <c r="M83" s="238">
        <v>3224.34</v>
      </c>
      <c r="N83" s="238">
        <v>5032.4336000000003</v>
      </c>
      <c r="O83" s="626">
        <v>4737.3017</v>
      </c>
      <c r="P83" s="238">
        <v>0</v>
      </c>
      <c r="Q83" s="238">
        <v>0</v>
      </c>
      <c r="R83" s="238">
        <v>0</v>
      </c>
      <c r="S83" s="292">
        <f t="shared" si="16"/>
        <v>4737.3017</v>
      </c>
      <c r="T83" s="677">
        <f t="shared" si="27"/>
        <v>-5.8645960077843909E-2</v>
      </c>
      <c r="U83" s="238"/>
      <c r="V83" s="294">
        <f t="shared" si="17"/>
        <v>4737.3017</v>
      </c>
      <c r="W83" s="760">
        <v>0</v>
      </c>
      <c r="X83" s="760">
        <v>0</v>
      </c>
      <c r="Y83" s="760">
        <v>0</v>
      </c>
      <c r="Z83" s="760">
        <v>0</v>
      </c>
      <c r="AA83" s="760">
        <v>0</v>
      </c>
      <c r="AB83" s="760">
        <v>0</v>
      </c>
      <c r="AC83" s="760">
        <v>0</v>
      </c>
      <c r="AD83" s="760">
        <v>0</v>
      </c>
      <c r="AE83" s="760">
        <v>0</v>
      </c>
      <c r="AF83" s="336"/>
      <c r="AG83" s="379">
        <v>4928.8293000000003</v>
      </c>
      <c r="AH83" s="238">
        <v>0</v>
      </c>
      <c r="AI83" s="238">
        <v>0</v>
      </c>
      <c r="AJ83" s="238">
        <v>0</v>
      </c>
      <c r="AK83" s="294">
        <f t="shared" si="18"/>
        <v>4928.8293000000003</v>
      </c>
      <c r="AL83" s="677">
        <f t="shared" si="24"/>
        <v>4.0429681732113525E-2</v>
      </c>
      <c r="AM83" s="238"/>
      <c r="AN83" s="294">
        <f t="shared" si="19"/>
        <v>4928.8293000000003</v>
      </c>
      <c r="AO83" s="760">
        <v>0</v>
      </c>
      <c r="AP83" s="760">
        <v>0</v>
      </c>
      <c r="AQ83" s="760">
        <v>0</v>
      </c>
      <c r="AR83" s="760">
        <v>0</v>
      </c>
      <c r="AS83" s="760">
        <v>0</v>
      </c>
      <c r="AT83" s="760">
        <v>0</v>
      </c>
      <c r="AU83" s="760">
        <v>0</v>
      </c>
      <c r="AV83" s="760">
        <v>0</v>
      </c>
      <c r="AW83" s="760">
        <v>0</v>
      </c>
      <c r="AX83" s="336"/>
      <c r="AY83" s="379">
        <v>4983.3634000000002</v>
      </c>
      <c r="AZ83" s="238">
        <v>0</v>
      </c>
      <c r="BA83" s="238">
        <v>0</v>
      </c>
      <c r="BB83" s="238">
        <v>0</v>
      </c>
      <c r="BC83" s="294">
        <f t="shared" si="20"/>
        <v>4983.3634000000002</v>
      </c>
      <c r="BD83" s="677">
        <f t="shared" si="25"/>
        <v>1.1064310951081192E-2</v>
      </c>
      <c r="BE83" s="238"/>
      <c r="BF83" s="294">
        <f t="shared" si="21"/>
        <v>4983.3634000000002</v>
      </c>
      <c r="BG83" s="760">
        <v>0</v>
      </c>
      <c r="BH83" s="760">
        <v>0</v>
      </c>
      <c r="BI83" s="760">
        <v>0</v>
      </c>
      <c r="BJ83" s="760">
        <v>0</v>
      </c>
      <c r="BK83" s="760">
        <v>0</v>
      </c>
      <c r="BL83" s="760">
        <v>0</v>
      </c>
      <c r="BM83" s="760">
        <v>0</v>
      </c>
      <c r="BN83" s="760">
        <v>0</v>
      </c>
      <c r="BO83" s="760">
        <v>0</v>
      </c>
      <c r="BP83" s="336"/>
      <c r="BQ83" s="379">
        <v>5131.7831999999999</v>
      </c>
      <c r="BR83" s="238">
        <v>0</v>
      </c>
      <c r="BS83" s="238">
        <v>0</v>
      </c>
      <c r="BT83" s="238">
        <v>0</v>
      </c>
      <c r="BU83" s="294">
        <f t="shared" si="22"/>
        <v>5131.7831999999999</v>
      </c>
      <c r="BV83" s="677">
        <f t="shared" si="26"/>
        <v>2.978305776375844E-2</v>
      </c>
      <c r="BW83" s="238"/>
      <c r="BX83" s="294">
        <f t="shared" si="23"/>
        <v>5131.7831999999999</v>
      </c>
      <c r="BY83" s="760">
        <v>0</v>
      </c>
      <c r="BZ83" s="760">
        <v>0</v>
      </c>
      <c r="CA83" s="760">
        <v>0</v>
      </c>
      <c r="CB83" s="760">
        <v>0</v>
      </c>
      <c r="CC83" s="760">
        <v>0</v>
      </c>
      <c r="CD83" s="760">
        <v>0</v>
      </c>
      <c r="CE83" s="760">
        <v>0</v>
      </c>
      <c r="CF83" s="760">
        <v>0</v>
      </c>
      <c r="CG83" s="760">
        <v>0</v>
      </c>
      <c r="CH83" s="336"/>
    </row>
    <row r="84" spans="2:86" s="12" customFormat="1">
      <c r="B84" s="335" t="s">
        <v>2156</v>
      </c>
      <c r="C84" s="240"/>
      <c r="D84" s="237" t="s">
        <v>2157</v>
      </c>
      <c r="E84" s="460" t="s">
        <v>20</v>
      </c>
      <c r="F84" s="235" t="s">
        <v>24</v>
      </c>
      <c r="G84" s="235" t="s">
        <v>17</v>
      </c>
      <c r="H84" s="236" t="s">
        <v>23</v>
      </c>
      <c r="I84" s="237"/>
      <c r="J84" s="627">
        <v>0</v>
      </c>
      <c r="K84" s="237"/>
      <c r="L84" s="238">
        <v>0</v>
      </c>
      <c r="M84" s="238">
        <v>264659.26699999999</v>
      </c>
      <c r="N84" s="238">
        <v>355357.51173056563</v>
      </c>
      <c r="O84" s="626">
        <v>24877.418000000001</v>
      </c>
      <c r="P84" s="238">
        <v>21560.522000000001</v>
      </c>
      <c r="Q84" s="238">
        <v>119411.746</v>
      </c>
      <c r="R84" s="238">
        <v>265940.56440224015</v>
      </c>
      <c r="S84" s="292">
        <f t="shared" si="16"/>
        <v>431790.25040224014</v>
      </c>
      <c r="T84" s="677">
        <f t="shared" si="27"/>
        <v>0.21508688053181302</v>
      </c>
      <c r="U84" s="238"/>
      <c r="V84" s="294">
        <f t="shared" si="17"/>
        <v>431790.25040224014</v>
      </c>
      <c r="W84" s="760">
        <v>2445446.6406848459</v>
      </c>
      <c r="X84" s="760">
        <v>3.9268920393181594</v>
      </c>
      <c r="Y84" s="760">
        <v>1236.9467515569002</v>
      </c>
      <c r="Z84" s="760">
        <v>-49.218201535865497</v>
      </c>
      <c r="AA84" s="760">
        <v>278.73801914198032</v>
      </c>
      <c r="AB84" s="760">
        <v>35704989.411309637</v>
      </c>
      <c r="AC84" s="760">
        <v>22265.041528024183</v>
      </c>
      <c r="AD84" s="760">
        <v>-815.63150593133844</v>
      </c>
      <c r="AE84" s="760">
        <v>4068.7695652570005</v>
      </c>
      <c r="AF84" s="336"/>
      <c r="AG84" s="379">
        <v>25015.761600000002</v>
      </c>
      <c r="AH84" s="238">
        <v>21680.2988</v>
      </c>
      <c r="AI84" s="238">
        <v>120075.54399999999</v>
      </c>
      <c r="AJ84" s="238">
        <v>273819.46456795611</v>
      </c>
      <c r="AK84" s="294">
        <f t="shared" si="18"/>
        <v>440591.06896795612</v>
      </c>
      <c r="AL84" s="677">
        <f t="shared" si="24"/>
        <v>2.038216137932122E-2</v>
      </c>
      <c r="AM84" s="238"/>
      <c r="AN84" s="294">
        <f t="shared" si="19"/>
        <v>440591.06896795612</v>
      </c>
      <c r="AO84" s="760">
        <v>2445011.2364809862</v>
      </c>
      <c r="AP84" s="760">
        <v>4.0584351081457788</v>
      </c>
      <c r="AQ84" s="760">
        <v>1179.6523501974757</v>
      </c>
      <c r="AR84" s="760">
        <v>-51.40293698338256</v>
      </c>
      <c r="AS84" s="760">
        <v>278.40284689402796</v>
      </c>
      <c r="AT84" s="760">
        <v>35697152.135640211</v>
      </c>
      <c r="AU84" s="760">
        <v>21233.742303554551</v>
      </c>
      <c r="AV84" s="760">
        <v>-838.85034128243842</v>
      </c>
      <c r="AW84" s="760">
        <v>4062.7364647938575</v>
      </c>
      <c r="AX84" s="336"/>
      <c r="AY84" s="379">
        <v>24927.2552</v>
      </c>
      <c r="AZ84" s="238">
        <v>21603.6584</v>
      </c>
      <c r="BA84" s="238">
        <v>119650.60159999999</v>
      </c>
      <c r="BB84" s="238">
        <v>267073.59536611557</v>
      </c>
      <c r="BC84" s="294">
        <f t="shared" si="20"/>
        <v>433255.11056611559</v>
      </c>
      <c r="BD84" s="677">
        <f t="shared" si="25"/>
        <v>-1.6650265787330493E-2</v>
      </c>
      <c r="BE84" s="238"/>
      <c r="BF84" s="294">
        <f t="shared" si="21"/>
        <v>433255.11056611559</v>
      </c>
      <c r="BG84" s="760">
        <v>2445002.6346120625</v>
      </c>
      <c r="BH84" s="760">
        <v>3.7497540216032994</v>
      </c>
      <c r="BI84" s="760">
        <v>1103.5763824869957</v>
      </c>
      <c r="BJ84" s="760">
        <v>-53.901004688802914</v>
      </c>
      <c r="BK84" s="760">
        <v>277.95780248292181</v>
      </c>
      <c r="BL84" s="760">
        <v>35696997.301999487</v>
      </c>
      <c r="BM84" s="760">
        <v>19864.37488476593</v>
      </c>
      <c r="BN84" s="760">
        <v>-859.25363842837578</v>
      </c>
      <c r="BO84" s="760">
        <v>4054.725665393943</v>
      </c>
      <c r="BP84" s="336"/>
      <c r="BQ84" s="379">
        <v>24045.820800000001</v>
      </c>
      <c r="BR84" s="238">
        <v>20839.767199999998</v>
      </c>
      <c r="BS84" s="238">
        <v>115420.1632</v>
      </c>
      <c r="BT84" s="238">
        <v>306793.42749644787</v>
      </c>
      <c r="BU84" s="294">
        <f t="shared" si="22"/>
        <v>467099.17869644787</v>
      </c>
      <c r="BV84" s="677">
        <f t="shared" si="26"/>
        <v>7.8115796686413483E-2</v>
      </c>
      <c r="BW84" s="238"/>
      <c r="BX84" s="294">
        <f t="shared" si="23"/>
        <v>467099.17869644787</v>
      </c>
      <c r="BY84" s="760">
        <v>2445350.2498743837</v>
      </c>
      <c r="BZ84" s="760">
        <v>5.7199261340485963</v>
      </c>
      <c r="CA84" s="760">
        <v>1648.9457679846328</v>
      </c>
      <c r="CB84" s="760">
        <v>-54.484701667047084</v>
      </c>
      <c r="CC84" s="760">
        <v>281.14821338808258</v>
      </c>
      <c r="CD84" s="760">
        <v>35703254.376721345</v>
      </c>
      <c r="CE84" s="760">
        <v>29681.02382372339</v>
      </c>
      <c r="CF84" s="760">
        <v>-876.78151449102199</v>
      </c>
      <c r="CG84" s="760">
        <v>4112.1530616868431</v>
      </c>
      <c r="CH84" s="336"/>
    </row>
    <row r="85" spans="2:86" s="12" customFormat="1">
      <c r="B85" s="335" t="s">
        <v>2158</v>
      </c>
      <c r="C85" s="240"/>
      <c r="D85" s="241" t="s">
        <v>2159</v>
      </c>
      <c r="E85" s="460" t="s">
        <v>20</v>
      </c>
      <c r="F85" s="235" t="s">
        <v>16</v>
      </c>
      <c r="G85" s="235" t="s">
        <v>17</v>
      </c>
      <c r="H85" s="236" t="s">
        <v>23</v>
      </c>
      <c r="I85" s="241"/>
      <c r="J85" s="627">
        <v>0</v>
      </c>
      <c r="K85" s="241"/>
      <c r="L85" s="238">
        <v>0</v>
      </c>
      <c r="M85" s="238">
        <v>2439.0899999999997</v>
      </c>
      <c r="N85" s="238">
        <v>2847.8535999999999</v>
      </c>
      <c r="O85" s="626">
        <v>2956.2116999999998</v>
      </c>
      <c r="P85" s="238">
        <v>0</v>
      </c>
      <c r="Q85" s="238">
        <v>0</v>
      </c>
      <c r="R85" s="238">
        <v>0</v>
      </c>
      <c r="S85" s="292">
        <f t="shared" si="16"/>
        <v>2956.2116999999998</v>
      </c>
      <c r="T85" s="677">
        <f t="shared" si="27"/>
        <v>3.8049041565900693E-2</v>
      </c>
      <c r="U85" s="238"/>
      <c r="V85" s="294">
        <f t="shared" si="17"/>
        <v>2956.2116999999998</v>
      </c>
      <c r="W85" s="760">
        <v>0</v>
      </c>
      <c r="X85" s="760">
        <v>0</v>
      </c>
      <c r="Y85" s="760">
        <v>0</v>
      </c>
      <c r="Z85" s="760">
        <v>0</v>
      </c>
      <c r="AA85" s="760">
        <v>0</v>
      </c>
      <c r="AB85" s="760">
        <v>0</v>
      </c>
      <c r="AC85" s="760">
        <v>0</v>
      </c>
      <c r="AD85" s="760">
        <v>0</v>
      </c>
      <c r="AE85" s="760">
        <v>0</v>
      </c>
      <c r="AF85" s="336"/>
      <c r="AG85" s="379">
        <v>3102.4593</v>
      </c>
      <c r="AH85" s="238">
        <v>0</v>
      </c>
      <c r="AI85" s="238">
        <v>0</v>
      </c>
      <c r="AJ85" s="238">
        <v>0</v>
      </c>
      <c r="AK85" s="294">
        <f t="shared" si="18"/>
        <v>3102.4593</v>
      </c>
      <c r="AL85" s="677">
        <f t="shared" si="24"/>
        <v>4.9471287864803509E-2</v>
      </c>
      <c r="AM85" s="238"/>
      <c r="AN85" s="294">
        <f t="shared" si="19"/>
        <v>3102.4593</v>
      </c>
      <c r="AO85" s="760">
        <v>0</v>
      </c>
      <c r="AP85" s="760">
        <v>0</v>
      </c>
      <c r="AQ85" s="760">
        <v>0</v>
      </c>
      <c r="AR85" s="760">
        <v>0</v>
      </c>
      <c r="AS85" s="760">
        <v>0</v>
      </c>
      <c r="AT85" s="760">
        <v>0</v>
      </c>
      <c r="AU85" s="760">
        <v>0</v>
      </c>
      <c r="AV85" s="760">
        <v>0</v>
      </c>
      <c r="AW85" s="760">
        <v>0</v>
      </c>
      <c r="AX85" s="336"/>
      <c r="AY85" s="379">
        <v>3158.9634000000001</v>
      </c>
      <c r="AZ85" s="238">
        <v>0</v>
      </c>
      <c r="BA85" s="238">
        <v>0</v>
      </c>
      <c r="BB85" s="238">
        <v>0</v>
      </c>
      <c r="BC85" s="294">
        <f t="shared" si="20"/>
        <v>3158.9634000000001</v>
      </c>
      <c r="BD85" s="677">
        <f t="shared" si="25"/>
        <v>1.8212680501562134E-2</v>
      </c>
      <c r="BE85" s="238"/>
      <c r="BF85" s="294">
        <f t="shared" si="21"/>
        <v>3158.9634000000001</v>
      </c>
      <c r="BG85" s="760">
        <v>0</v>
      </c>
      <c r="BH85" s="760">
        <v>0</v>
      </c>
      <c r="BI85" s="760">
        <v>0</v>
      </c>
      <c r="BJ85" s="760">
        <v>0</v>
      </c>
      <c r="BK85" s="760">
        <v>0</v>
      </c>
      <c r="BL85" s="760">
        <v>0</v>
      </c>
      <c r="BM85" s="760">
        <v>0</v>
      </c>
      <c r="BN85" s="760">
        <v>0</v>
      </c>
      <c r="BO85" s="760">
        <v>0</v>
      </c>
      <c r="BP85" s="336"/>
      <c r="BQ85" s="379">
        <v>3348.1732000000002</v>
      </c>
      <c r="BR85" s="238">
        <v>0</v>
      </c>
      <c r="BS85" s="238">
        <v>0</v>
      </c>
      <c r="BT85" s="238">
        <v>0</v>
      </c>
      <c r="BU85" s="294">
        <f t="shared" si="22"/>
        <v>3348.1732000000002</v>
      </c>
      <c r="BV85" s="677">
        <f t="shared" si="26"/>
        <v>5.989616720472294E-2</v>
      </c>
      <c r="BW85" s="238"/>
      <c r="BX85" s="294">
        <f t="shared" si="23"/>
        <v>3348.1732000000002</v>
      </c>
      <c r="BY85" s="760">
        <v>0</v>
      </c>
      <c r="BZ85" s="760">
        <v>0</v>
      </c>
      <c r="CA85" s="760">
        <v>0</v>
      </c>
      <c r="CB85" s="760">
        <v>0</v>
      </c>
      <c r="CC85" s="760">
        <v>0</v>
      </c>
      <c r="CD85" s="760">
        <v>0</v>
      </c>
      <c r="CE85" s="760">
        <v>0</v>
      </c>
      <c r="CF85" s="760">
        <v>0</v>
      </c>
      <c r="CG85" s="760">
        <v>0</v>
      </c>
      <c r="CH85" s="336"/>
    </row>
    <row r="86" spans="2:86" s="12" customFormat="1">
      <c r="B86" s="335" t="s">
        <v>2160</v>
      </c>
      <c r="C86" s="240"/>
      <c r="D86" s="241" t="s">
        <v>2161</v>
      </c>
      <c r="E86" s="460" t="s">
        <v>20</v>
      </c>
      <c r="F86" s="235" t="s">
        <v>21</v>
      </c>
      <c r="G86" s="235" t="s">
        <v>22</v>
      </c>
      <c r="H86" s="236" t="s">
        <v>18</v>
      </c>
      <c r="I86" s="241"/>
      <c r="J86" s="627">
        <v>0</v>
      </c>
      <c r="K86" s="241"/>
      <c r="L86" s="238">
        <v>0</v>
      </c>
      <c r="M86" s="238">
        <v>0</v>
      </c>
      <c r="N86" s="238">
        <v>0</v>
      </c>
      <c r="O86" s="626">
        <v>0</v>
      </c>
      <c r="P86" s="238">
        <v>0</v>
      </c>
      <c r="Q86" s="238">
        <v>0</v>
      </c>
      <c r="R86" s="238">
        <v>0</v>
      </c>
      <c r="S86" s="292">
        <f t="shared" si="16"/>
        <v>0</v>
      </c>
      <c r="T86" s="677" t="str">
        <f t="shared" si="27"/>
        <v/>
      </c>
      <c r="U86" s="238"/>
      <c r="V86" s="294">
        <f t="shared" si="17"/>
        <v>0</v>
      </c>
      <c r="W86" s="760">
        <v>0</v>
      </c>
      <c r="X86" s="760">
        <v>0</v>
      </c>
      <c r="Y86" s="760">
        <v>0</v>
      </c>
      <c r="Z86" s="760">
        <v>0</v>
      </c>
      <c r="AA86" s="760">
        <v>0</v>
      </c>
      <c r="AB86" s="760">
        <v>0</v>
      </c>
      <c r="AC86" s="760">
        <v>0</v>
      </c>
      <c r="AD86" s="760">
        <v>0</v>
      </c>
      <c r="AE86" s="760">
        <v>0</v>
      </c>
      <c r="AF86" s="336"/>
      <c r="AG86" s="379">
        <v>34806.959999999999</v>
      </c>
      <c r="AH86" s="238">
        <v>23204.639999999999</v>
      </c>
      <c r="AI86" s="238">
        <v>127625.51</v>
      </c>
      <c r="AJ86" s="238">
        <v>300829.87</v>
      </c>
      <c r="AK86" s="294">
        <f t="shared" si="18"/>
        <v>486466.98</v>
      </c>
      <c r="AL86" s="677" t="e">
        <f t="shared" si="24"/>
        <v>#DIV/0!</v>
      </c>
      <c r="AM86" s="238"/>
      <c r="AN86" s="294">
        <f t="shared" si="19"/>
        <v>486466.98</v>
      </c>
      <c r="AO86" s="760">
        <v>1835764.8803999999</v>
      </c>
      <c r="AP86" s="760">
        <v>254.9227152</v>
      </c>
      <c r="AQ86" s="760">
        <v>36517.857521999998</v>
      </c>
      <c r="AR86" s="760">
        <v>229.79588380256999</v>
      </c>
      <c r="AS86" s="760">
        <v>213.6294665037</v>
      </c>
      <c r="AT86" s="760">
        <v>18357648.804000001</v>
      </c>
      <c r="AU86" s="760">
        <v>365178.57522</v>
      </c>
      <c r="AV86" s="760">
        <v>2635.7721785516201</v>
      </c>
      <c r="AW86" s="760">
        <v>2136.294665037</v>
      </c>
      <c r="AX86" s="336"/>
      <c r="AY86" s="379">
        <v>36853.14</v>
      </c>
      <c r="AZ86" s="238">
        <v>24568.76</v>
      </c>
      <c r="BA86" s="238">
        <v>135128.20000000001</v>
      </c>
      <c r="BB86" s="238">
        <v>326365.47009999998</v>
      </c>
      <c r="BC86" s="294">
        <f t="shared" si="20"/>
        <v>522915.57010000001</v>
      </c>
      <c r="BD86" s="677">
        <f t="shared" si="25"/>
        <v>7.4925106119227314E-2</v>
      </c>
      <c r="BE86" s="238"/>
      <c r="BF86" s="294">
        <f t="shared" si="21"/>
        <v>522915.57010000001</v>
      </c>
      <c r="BG86" s="760">
        <v>2045859.1764</v>
      </c>
      <c r="BH86" s="760">
        <v>233.94915900000001</v>
      </c>
      <c r="BI86" s="760">
        <v>33271.158084000002</v>
      </c>
      <c r="BJ86" s="760">
        <v>271.21907850245299</v>
      </c>
      <c r="BK86" s="760">
        <v>194.63627479140001</v>
      </c>
      <c r="BL86" s="760">
        <v>20458591.763999999</v>
      </c>
      <c r="BM86" s="760">
        <v>332711.58084000001</v>
      </c>
      <c r="BN86" s="760">
        <v>3020.2099375171902</v>
      </c>
      <c r="BO86" s="760">
        <v>1946.362747914</v>
      </c>
      <c r="BP86" s="336"/>
      <c r="BQ86" s="379">
        <v>43375.65</v>
      </c>
      <c r="BR86" s="238">
        <v>28917.1</v>
      </c>
      <c r="BS86" s="238">
        <v>159044.06</v>
      </c>
      <c r="BT86" s="238">
        <v>397941.71</v>
      </c>
      <c r="BU86" s="294">
        <f t="shared" si="22"/>
        <v>629278.52</v>
      </c>
      <c r="BV86" s="677">
        <f t="shared" si="26"/>
        <v>0.20340367734634415</v>
      </c>
      <c r="BW86" s="238"/>
      <c r="BX86" s="294">
        <f t="shared" si="23"/>
        <v>629278.52</v>
      </c>
      <c r="BY86" s="760">
        <v>2183713.9192619999</v>
      </c>
      <c r="BZ86" s="760">
        <v>215.49049500000001</v>
      </c>
      <c r="CA86" s="760">
        <v>36745.522126199998</v>
      </c>
      <c r="CB86" s="760">
        <v>333.09859062900102</v>
      </c>
      <c r="CC86" s="760">
        <v>214.96130443826999</v>
      </c>
      <c r="CD86" s="760">
        <v>21837139.192620002</v>
      </c>
      <c r="CE86" s="760">
        <v>367455.22126199998</v>
      </c>
      <c r="CF86" s="760">
        <v>3307.9317446158402</v>
      </c>
      <c r="CG86" s="760">
        <v>2149.6130443827001</v>
      </c>
      <c r="CH86" s="336"/>
    </row>
    <row r="87" spans="2:86" s="12" customFormat="1">
      <c r="B87" s="335" t="s">
        <v>2160</v>
      </c>
      <c r="C87" s="240"/>
      <c r="D87" s="241" t="s">
        <v>2162</v>
      </c>
      <c r="E87" s="460" t="s">
        <v>20</v>
      </c>
      <c r="F87" s="235" t="s">
        <v>16</v>
      </c>
      <c r="G87" s="235" t="s">
        <v>22</v>
      </c>
      <c r="H87" s="236" t="s">
        <v>18</v>
      </c>
      <c r="I87" s="241"/>
      <c r="J87" s="627">
        <v>0</v>
      </c>
      <c r="K87" s="241"/>
      <c r="L87" s="238">
        <v>0</v>
      </c>
      <c r="M87" s="238">
        <v>0</v>
      </c>
      <c r="N87" s="238">
        <v>0</v>
      </c>
      <c r="O87" s="626">
        <v>0</v>
      </c>
      <c r="P87" s="238">
        <v>0</v>
      </c>
      <c r="Q87" s="238">
        <v>0</v>
      </c>
      <c r="R87" s="238">
        <v>0</v>
      </c>
      <c r="S87" s="292">
        <f t="shared" si="16"/>
        <v>0</v>
      </c>
      <c r="T87" s="677" t="str">
        <f t="shared" si="27"/>
        <v/>
      </c>
      <c r="U87" s="238"/>
      <c r="V87" s="294">
        <f t="shared" si="17"/>
        <v>0</v>
      </c>
      <c r="W87" s="760">
        <v>0</v>
      </c>
      <c r="X87" s="760">
        <v>0</v>
      </c>
      <c r="Y87" s="760">
        <v>0</v>
      </c>
      <c r="Z87" s="760">
        <v>0</v>
      </c>
      <c r="AA87" s="760">
        <v>0</v>
      </c>
      <c r="AB87" s="760">
        <v>0</v>
      </c>
      <c r="AC87" s="760">
        <v>0</v>
      </c>
      <c r="AD87" s="760">
        <v>0</v>
      </c>
      <c r="AE87" s="760">
        <v>0</v>
      </c>
      <c r="AF87" s="336"/>
      <c r="AG87" s="379">
        <v>249001.49129999999</v>
      </c>
      <c r="AH87" s="238">
        <v>0</v>
      </c>
      <c r="AI87" s="238">
        <v>91354.172600000005</v>
      </c>
      <c r="AJ87" s="238">
        <v>0</v>
      </c>
      <c r="AK87" s="294">
        <f t="shared" si="18"/>
        <v>340355.66389999999</v>
      </c>
      <c r="AL87" s="677" t="e">
        <f t="shared" si="24"/>
        <v>#DIV/0!</v>
      </c>
      <c r="AM87" s="238"/>
      <c r="AN87" s="294">
        <f t="shared" si="19"/>
        <v>340355.66389999999</v>
      </c>
      <c r="AO87" s="760">
        <v>0</v>
      </c>
      <c r="AP87" s="760">
        <v>0</v>
      </c>
      <c r="AQ87" s="760">
        <v>0</v>
      </c>
      <c r="AR87" s="760">
        <v>0</v>
      </c>
      <c r="AS87" s="760">
        <v>0</v>
      </c>
      <c r="AT87" s="760">
        <v>0</v>
      </c>
      <c r="AU87" s="760">
        <v>0</v>
      </c>
      <c r="AV87" s="760">
        <v>0</v>
      </c>
      <c r="AW87" s="760">
        <v>0</v>
      </c>
      <c r="AX87" s="336"/>
      <c r="AY87" s="379">
        <v>248154.05319999999</v>
      </c>
      <c r="AZ87" s="238">
        <v>0</v>
      </c>
      <c r="BA87" s="238">
        <v>73743.217600000004</v>
      </c>
      <c r="BB87" s="238">
        <v>0</v>
      </c>
      <c r="BC87" s="294">
        <f t="shared" si="20"/>
        <v>321897.2708</v>
      </c>
      <c r="BD87" s="677">
        <f t="shared" si="25"/>
        <v>-5.4232660295681911E-2</v>
      </c>
      <c r="BE87" s="238"/>
      <c r="BF87" s="294">
        <f t="shared" si="21"/>
        <v>321897.2708</v>
      </c>
      <c r="BG87" s="760">
        <v>0</v>
      </c>
      <c r="BH87" s="760">
        <v>0</v>
      </c>
      <c r="BI87" s="760">
        <v>0</v>
      </c>
      <c r="BJ87" s="760">
        <v>0</v>
      </c>
      <c r="BK87" s="760">
        <v>0</v>
      </c>
      <c r="BL87" s="760">
        <v>0</v>
      </c>
      <c r="BM87" s="760">
        <v>0</v>
      </c>
      <c r="BN87" s="760">
        <v>0</v>
      </c>
      <c r="BO87" s="760">
        <v>0</v>
      </c>
      <c r="BP87" s="336"/>
      <c r="BQ87" s="379">
        <v>257392.1256</v>
      </c>
      <c r="BR87" s="238">
        <v>0</v>
      </c>
      <c r="BS87" s="238">
        <v>78186.968500000003</v>
      </c>
      <c r="BT87" s="238">
        <v>0</v>
      </c>
      <c r="BU87" s="294">
        <f t="shared" si="22"/>
        <v>335579.09409999999</v>
      </c>
      <c r="BV87" s="677">
        <f t="shared" si="26"/>
        <v>4.2503694629025694E-2</v>
      </c>
      <c r="BW87" s="238"/>
      <c r="BX87" s="294">
        <f t="shared" si="23"/>
        <v>335579.09409999999</v>
      </c>
      <c r="BY87" s="760">
        <v>0</v>
      </c>
      <c r="BZ87" s="760">
        <v>0</v>
      </c>
      <c r="CA87" s="760">
        <v>0</v>
      </c>
      <c r="CB87" s="760">
        <v>0</v>
      </c>
      <c r="CC87" s="760">
        <v>0</v>
      </c>
      <c r="CD87" s="760">
        <v>0</v>
      </c>
      <c r="CE87" s="760">
        <v>0</v>
      </c>
      <c r="CF87" s="760">
        <v>0</v>
      </c>
      <c r="CG87" s="760">
        <v>0</v>
      </c>
      <c r="CH87" s="336"/>
    </row>
    <row r="88" spans="2:86" s="12" customFormat="1">
      <c r="B88" s="335" t="s">
        <v>2163</v>
      </c>
      <c r="C88" s="233"/>
      <c r="D88" s="243" t="s">
        <v>2164</v>
      </c>
      <c r="E88" s="460" t="s">
        <v>20</v>
      </c>
      <c r="F88" s="235" t="s">
        <v>21</v>
      </c>
      <c r="G88" s="235" t="s">
        <v>22</v>
      </c>
      <c r="H88" s="236" t="s">
        <v>18</v>
      </c>
      <c r="I88" s="243"/>
      <c r="J88" s="627">
        <v>0</v>
      </c>
      <c r="K88" s="243"/>
      <c r="L88" s="238">
        <v>0</v>
      </c>
      <c r="M88" s="238">
        <v>0</v>
      </c>
      <c r="N88" s="238">
        <v>0</v>
      </c>
      <c r="O88" s="627">
        <v>0</v>
      </c>
      <c r="P88" s="239">
        <v>0</v>
      </c>
      <c r="Q88" s="239">
        <v>0</v>
      </c>
      <c r="R88" s="239">
        <v>0</v>
      </c>
      <c r="S88" s="293">
        <f t="shared" si="16"/>
        <v>0</v>
      </c>
      <c r="T88" s="677" t="str">
        <f t="shared" si="27"/>
        <v/>
      </c>
      <c r="U88" s="239"/>
      <c r="V88" s="294">
        <f t="shared" si="17"/>
        <v>0</v>
      </c>
      <c r="W88" s="760">
        <v>0</v>
      </c>
      <c r="X88" s="760">
        <v>0</v>
      </c>
      <c r="Y88" s="760">
        <v>0</v>
      </c>
      <c r="Z88" s="760">
        <v>0</v>
      </c>
      <c r="AA88" s="760">
        <v>0</v>
      </c>
      <c r="AB88" s="760">
        <v>0</v>
      </c>
      <c r="AC88" s="760">
        <v>0</v>
      </c>
      <c r="AD88" s="760">
        <v>0</v>
      </c>
      <c r="AE88" s="760">
        <v>0</v>
      </c>
      <c r="AF88" s="337"/>
      <c r="AG88" s="380">
        <v>135198.57999999999</v>
      </c>
      <c r="AH88" s="239">
        <v>90132.39</v>
      </c>
      <c r="AI88" s="239">
        <v>495728.13</v>
      </c>
      <c r="AJ88" s="239">
        <v>1065254.4100000001</v>
      </c>
      <c r="AK88" s="294">
        <f t="shared" si="18"/>
        <v>1786313.5100000002</v>
      </c>
      <c r="AL88" s="677" t="e">
        <f t="shared" si="24"/>
        <v>#DIV/0!</v>
      </c>
      <c r="AM88" s="239"/>
      <c r="AN88" s="294">
        <f t="shared" si="19"/>
        <v>1786313.5100000002</v>
      </c>
      <c r="AO88" s="760">
        <v>5414363.2092000004</v>
      </c>
      <c r="AP88" s="760">
        <v>588.49711500000001</v>
      </c>
      <c r="AQ88" s="760">
        <v>115884.28164</v>
      </c>
      <c r="AR88" s="760">
        <v>677.75475616198196</v>
      </c>
      <c r="AS88" s="760">
        <v>677.92304759399997</v>
      </c>
      <c r="AT88" s="760">
        <v>54143632.092</v>
      </c>
      <c r="AU88" s="760">
        <v>1158842.8163999999</v>
      </c>
      <c r="AV88" s="760">
        <v>7773.8865492803598</v>
      </c>
      <c r="AW88" s="760">
        <v>6779.2304759400004</v>
      </c>
      <c r="AX88" s="337"/>
      <c r="AY88" s="380">
        <v>142945.79999999999</v>
      </c>
      <c r="AZ88" s="239">
        <v>95297.2</v>
      </c>
      <c r="BA88" s="239">
        <v>524134.59</v>
      </c>
      <c r="BB88" s="239">
        <v>964804.7906999999</v>
      </c>
      <c r="BC88" s="294">
        <f t="shared" si="20"/>
        <v>1727182.3807000001</v>
      </c>
      <c r="BD88" s="677">
        <f t="shared" si="25"/>
        <v>-3.3102324406649168E-2</v>
      </c>
      <c r="BE88" s="239"/>
      <c r="BF88" s="294">
        <f t="shared" si="21"/>
        <v>1727182.3807000001</v>
      </c>
      <c r="BG88" s="760">
        <v>5239171.7898000004</v>
      </c>
      <c r="BH88" s="760">
        <v>506.94389699999999</v>
      </c>
      <c r="BI88" s="760">
        <v>38699.617109999999</v>
      </c>
      <c r="BJ88" s="760">
        <v>694.55579413144505</v>
      </c>
      <c r="BK88" s="760">
        <v>226.39276009349999</v>
      </c>
      <c r="BL88" s="760">
        <v>62870061.477600001</v>
      </c>
      <c r="BM88" s="760">
        <v>464395.40532000002</v>
      </c>
      <c r="BN88" s="760">
        <v>9555.8770930724295</v>
      </c>
      <c r="BO88" s="760">
        <v>2716.7131211219998</v>
      </c>
      <c r="BP88" s="337"/>
      <c r="BQ88" s="380">
        <v>168296.45</v>
      </c>
      <c r="BR88" s="239">
        <v>112197.64</v>
      </c>
      <c r="BS88" s="239">
        <v>617087</v>
      </c>
      <c r="BT88" s="239">
        <v>1122990.5299999998</v>
      </c>
      <c r="BU88" s="294">
        <f t="shared" si="22"/>
        <v>2020571.6199999999</v>
      </c>
      <c r="BV88" s="677">
        <f t="shared" si="26"/>
        <v>0.1698658130018057</v>
      </c>
      <c r="BW88" s="239"/>
      <c r="BX88" s="294">
        <f t="shared" si="23"/>
        <v>2020571.6199999999</v>
      </c>
      <c r="BY88" s="760">
        <v>5893997.0299979998</v>
      </c>
      <c r="BZ88" s="760">
        <v>560.92300799999998</v>
      </c>
      <c r="CA88" s="760">
        <v>151867.06155360001</v>
      </c>
      <c r="CB88" s="760">
        <v>899.05645906555196</v>
      </c>
      <c r="CC88" s="760">
        <v>888.42231008856004</v>
      </c>
      <c r="CD88" s="760">
        <v>58939970.29998</v>
      </c>
      <c r="CE88" s="760">
        <v>1518670.6155360001</v>
      </c>
      <c r="CF88" s="760">
        <v>8928.3397913179997</v>
      </c>
      <c r="CG88" s="760">
        <v>8884.2231008855997</v>
      </c>
      <c r="CH88" s="337"/>
    </row>
    <row r="89" spans="2:86" s="12" customFormat="1">
      <c r="B89" s="335" t="s">
        <v>2163</v>
      </c>
      <c r="C89" s="240"/>
      <c r="D89" s="241" t="s">
        <v>2165</v>
      </c>
      <c r="E89" s="460" t="s">
        <v>20</v>
      </c>
      <c r="F89" s="235" t="s">
        <v>16</v>
      </c>
      <c r="G89" s="235" t="s">
        <v>22</v>
      </c>
      <c r="H89" s="236" t="s">
        <v>18</v>
      </c>
      <c r="I89" s="241"/>
      <c r="J89" s="627">
        <v>0</v>
      </c>
      <c r="K89" s="241"/>
      <c r="L89" s="238">
        <v>0</v>
      </c>
      <c r="M89" s="238">
        <v>0</v>
      </c>
      <c r="N89" s="238">
        <v>0</v>
      </c>
      <c r="O89" s="626">
        <v>0</v>
      </c>
      <c r="P89" s="238">
        <v>0</v>
      </c>
      <c r="Q89" s="238">
        <v>0</v>
      </c>
      <c r="R89" s="238">
        <v>0</v>
      </c>
      <c r="S89" s="292">
        <f t="shared" si="16"/>
        <v>0</v>
      </c>
      <c r="T89" s="677" t="str">
        <f t="shared" si="27"/>
        <v/>
      </c>
      <c r="U89" s="238"/>
      <c r="V89" s="294">
        <f t="shared" si="17"/>
        <v>0</v>
      </c>
      <c r="W89" s="760">
        <v>0</v>
      </c>
      <c r="X89" s="760">
        <v>0</v>
      </c>
      <c r="Y89" s="760">
        <v>0</v>
      </c>
      <c r="Z89" s="760">
        <v>0</v>
      </c>
      <c r="AA89" s="760">
        <v>0</v>
      </c>
      <c r="AB89" s="760">
        <v>0</v>
      </c>
      <c r="AC89" s="760">
        <v>0</v>
      </c>
      <c r="AD89" s="760">
        <v>0</v>
      </c>
      <c r="AE89" s="760">
        <v>0</v>
      </c>
      <c r="AF89" s="336"/>
      <c r="AG89" s="379">
        <v>266863.54629999999</v>
      </c>
      <c r="AH89" s="238">
        <v>0</v>
      </c>
      <c r="AI89" s="238">
        <v>126366.6364</v>
      </c>
      <c r="AJ89" s="238">
        <v>0</v>
      </c>
      <c r="AK89" s="294">
        <f t="shared" si="18"/>
        <v>393230.1827</v>
      </c>
      <c r="AL89" s="677" t="e">
        <f t="shared" si="24"/>
        <v>#DIV/0!</v>
      </c>
      <c r="AM89" s="238"/>
      <c r="AN89" s="294">
        <f t="shared" si="19"/>
        <v>393230.1827</v>
      </c>
      <c r="AO89" s="760">
        <v>0</v>
      </c>
      <c r="AP89" s="760">
        <v>0</v>
      </c>
      <c r="AQ89" s="760">
        <v>0</v>
      </c>
      <c r="AR89" s="760">
        <v>0</v>
      </c>
      <c r="AS89" s="760">
        <v>0</v>
      </c>
      <c r="AT89" s="760">
        <v>0</v>
      </c>
      <c r="AU89" s="760">
        <v>0</v>
      </c>
      <c r="AV89" s="760">
        <v>0</v>
      </c>
      <c r="AW89" s="760">
        <v>0</v>
      </c>
      <c r="AX89" s="336"/>
      <c r="AY89" s="379">
        <v>274114.57539999997</v>
      </c>
      <c r="AZ89" s="238">
        <v>0</v>
      </c>
      <c r="BA89" s="238">
        <v>122521.6455</v>
      </c>
      <c r="BB89" s="238">
        <v>0</v>
      </c>
      <c r="BC89" s="294">
        <f t="shared" si="20"/>
        <v>396636.22089999996</v>
      </c>
      <c r="BD89" s="677">
        <f t="shared" si="25"/>
        <v>8.6616906581620644E-3</v>
      </c>
      <c r="BE89" s="238"/>
      <c r="BF89" s="294">
        <f t="shared" si="21"/>
        <v>396636.22089999996</v>
      </c>
      <c r="BG89" s="760">
        <v>0</v>
      </c>
      <c r="BH89" s="760">
        <v>0</v>
      </c>
      <c r="BI89" s="760">
        <v>0</v>
      </c>
      <c r="BJ89" s="760">
        <v>0</v>
      </c>
      <c r="BK89" s="760">
        <v>0</v>
      </c>
      <c r="BL89" s="760">
        <v>0</v>
      </c>
      <c r="BM89" s="760">
        <v>0</v>
      </c>
      <c r="BN89" s="760">
        <v>0</v>
      </c>
      <c r="BO89" s="760">
        <v>0</v>
      </c>
      <c r="BP89" s="336"/>
      <c r="BQ89" s="379">
        <v>285170.9816</v>
      </c>
      <c r="BR89" s="238">
        <v>0</v>
      </c>
      <c r="BS89" s="238">
        <v>130625.5382</v>
      </c>
      <c r="BT89" s="238">
        <v>0</v>
      </c>
      <c r="BU89" s="294">
        <f t="shared" si="22"/>
        <v>415796.51980000001</v>
      </c>
      <c r="BV89" s="677">
        <f t="shared" si="26"/>
        <v>4.8306982293557989E-2</v>
      </c>
      <c r="BW89" s="238"/>
      <c r="BX89" s="294">
        <f t="shared" si="23"/>
        <v>415796.51980000001</v>
      </c>
      <c r="BY89" s="760">
        <v>0</v>
      </c>
      <c r="BZ89" s="760">
        <v>0</v>
      </c>
      <c r="CA89" s="760">
        <v>0</v>
      </c>
      <c r="CB89" s="760">
        <v>0</v>
      </c>
      <c r="CC89" s="760">
        <v>0</v>
      </c>
      <c r="CD89" s="760">
        <v>0</v>
      </c>
      <c r="CE89" s="760">
        <v>0</v>
      </c>
      <c r="CF89" s="760">
        <v>0</v>
      </c>
      <c r="CG89" s="760">
        <v>0</v>
      </c>
      <c r="CH89" s="336"/>
    </row>
    <row r="90" spans="2:86" s="12" customFormat="1">
      <c r="B90" s="335" t="s">
        <v>2166</v>
      </c>
      <c r="C90" s="240"/>
      <c r="D90" s="241" t="s">
        <v>2167</v>
      </c>
      <c r="E90" s="460" t="s">
        <v>20</v>
      </c>
      <c r="F90" s="235" t="s">
        <v>21</v>
      </c>
      <c r="G90" s="235" t="s">
        <v>22</v>
      </c>
      <c r="H90" s="236" t="s">
        <v>18</v>
      </c>
      <c r="I90" s="241"/>
      <c r="J90" s="627">
        <v>0</v>
      </c>
      <c r="K90" s="241"/>
      <c r="L90" s="238">
        <v>0</v>
      </c>
      <c r="M90" s="238">
        <v>0</v>
      </c>
      <c r="N90" s="238">
        <v>0</v>
      </c>
      <c r="O90" s="626">
        <v>0</v>
      </c>
      <c r="P90" s="238">
        <v>0</v>
      </c>
      <c r="Q90" s="238">
        <v>0</v>
      </c>
      <c r="R90" s="238">
        <v>0</v>
      </c>
      <c r="S90" s="292">
        <f t="shared" si="16"/>
        <v>0</v>
      </c>
      <c r="T90" s="677" t="str">
        <f t="shared" si="27"/>
        <v/>
      </c>
      <c r="U90" s="238"/>
      <c r="V90" s="294">
        <f t="shared" si="17"/>
        <v>0</v>
      </c>
      <c r="W90" s="760">
        <v>0</v>
      </c>
      <c r="X90" s="760">
        <v>0</v>
      </c>
      <c r="Y90" s="760">
        <v>0</v>
      </c>
      <c r="Z90" s="760">
        <v>0</v>
      </c>
      <c r="AA90" s="760">
        <v>0</v>
      </c>
      <c r="AB90" s="760">
        <v>0</v>
      </c>
      <c r="AC90" s="760">
        <v>0</v>
      </c>
      <c r="AD90" s="760">
        <v>0</v>
      </c>
      <c r="AE90" s="760">
        <v>0</v>
      </c>
      <c r="AF90" s="336"/>
      <c r="AG90" s="379">
        <v>490433.38</v>
      </c>
      <c r="AH90" s="238">
        <v>326955.59000000003</v>
      </c>
      <c r="AI90" s="238">
        <v>1982355.72</v>
      </c>
      <c r="AJ90" s="238">
        <v>1668893.01</v>
      </c>
      <c r="AK90" s="294">
        <f t="shared" si="18"/>
        <v>4468637.7</v>
      </c>
      <c r="AL90" s="677" t="e">
        <f t="shared" si="24"/>
        <v>#DIV/0!</v>
      </c>
      <c r="AM90" s="238"/>
      <c r="AN90" s="294">
        <f t="shared" si="19"/>
        <v>4468637.7</v>
      </c>
      <c r="AO90" s="760">
        <v>9006817.2119999994</v>
      </c>
      <c r="AP90" s="760">
        <v>1164.1379340000001</v>
      </c>
      <c r="AQ90" s="760">
        <v>180568.84224</v>
      </c>
      <c r="AR90" s="760">
        <v>1127.4480428173099</v>
      </c>
      <c r="AS90" s="760">
        <v>1056.3277271039999</v>
      </c>
      <c r="AT90" s="760">
        <v>90068172.120000005</v>
      </c>
      <c r="AU90" s="760">
        <v>1805688.4224</v>
      </c>
      <c r="AV90" s="760">
        <v>12931.8947530561</v>
      </c>
      <c r="AW90" s="760">
        <v>10563.27727104</v>
      </c>
      <c r="AX90" s="336"/>
      <c r="AY90" s="379">
        <v>522193.96</v>
      </c>
      <c r="AZ90" s="238">
        <v>348129.31</v>
      </c>
      <c r="BA90" s="238">
        <v>1914711.2</v>
      </c>
      <c r="BB90" s="238">
        <v>1633009.6603999999</v>
      </c>
      <c r="BC90" s="294">
        <f t="shared" si="20"/>
        <v>4418044.1304000001</v>
      </c>
      <c r="BD90" s="677">
        <f t="shared" si="25"/>
        <v>-1.1321922473151055E-2</v>
      </c>
      <c r="BE90" s="238"/>
      <c r="BF90" s="294">
        <f t="shared" si="21"/>
        <v>4418044.1304000001</v>
      </c>
      <c r="BG90" s="760">
        <v>8729290.4700000007</v>
      </c>
      <c r="BH90" s="760">
        <v>1154.8520880000001</v>
      </c>
      <c r="BI90" s="760">
        <v>174259.94526000001</v>
      </c>
      <c r="BJ90" s="760">
        <v>1157.2400214856</v>
      </c>
      <c r="BK90" s="760">
        <v>1019.420679771</v>
      </c>
      <c r="BL90" s="760">
        <v>87292904.700000003</v>
      </c>
      <c r="BM90" s="760">
        <v>1742599.4526</v>
      </c>
      <c r="BN90" s="760">
        <v>12886.6591254634</v>
      </c>
      <c r="BO90" s="760">
        <v>10194.20679771</v>
      </c>
      <c r="BP90" s="336"/>
      <c r="BQ90" s="379">
        <v>613868</v>
      </c>
      <c r="BR90" s="238">
        <v>409245.34</v>
      </c>
      <c r="BS90" s="238">
        <v>2250849.35</v>
      </c>
      <c r="BT90" s="238">
        <v>2207093.91</v>
      </c>
      <c r="BU90" s="294">
        <f t="shared" si="22"/>
        <v>5481056.6000000006</v>
      </c>
      <c r="BV90" s="677">
        <f t="shared" si="26"/>
        <v>0.24060702841004841</v>
      </c>
      <c r="BW90" s="238"/>
      <c r="BX90" s="294">
        <f t="shared" si="23"/>
        <v>5481056.6000000006</v>
      </c>
      <c r="BY90" s="760">
        <v>10344783.390000001</v>
      </c>
      <c r="BZ90" s="760">
        <v>1065.9300450000001</v>
      </c>
      <c r="CA90" s="760">
        <v>236514.11898</v>
      </c>
      <c r="CB90" s="760">
        <v>1577.96895333975</v>
      </c>
      <c r="CC90" s="760">
        <v>1383.6075960329999</v>
      </c>
      <c r="CD90" s="760">
        <v>103447833.90000001</v>
      </c>
      <c r="CE90" s="760">
        <v>2365141.1897999998</v>
      </c>
      <c r="CF90" s="760">
        <v>15670.476368314999</v>
      </c>
      <c r="CG90" s="760">
        <v>13836.075960329999</v>
      </c>
      <c r="CH90" s="336"/>
    </row>
    <row r="91" spans="2:86" s="12" customFormat="1">
      <c r="B91" s="335" t="s">
        <v>2166</v>
      </c>
      <c r="C91" s="240"/>
      <c r="D91" s="241" t="s">
        <v>2168</v>
      </c>
      <c r="E91" s="460" t="s">
        <v>20</v>
      </c>
      <c r="F91" s="235" t="s">
        <v>16</v>
      </c>
      <c r="G91" s="235" t="s">
        <v>22</v>
      </c>
      <c r="H91" s="236" t="s">
        <v>18</v>
      </c>
      <c r="I91" s="241"/>
      <c r="J91" s="627">
        <v>0</v>
      </c>
      <c r="K91" s="241"/>
      <c r="L91" s="238">
        <v>0</v>
      </c>
      <c r="M91" s="238">
        <v>0</v>
      </c>
      <c r="N91" s="238">
        <v>0</v>
      </c>
      <c r="O91" s="626">
        <v>0</v>
      </c>
      <c r="P91" s="238">
        <v>0</v>
      </c>
      <c r="Q91" s="238">
        <v>0</v>
      </c>
      <c r="R91" s="238">
        <v>0</v>
      </c>
      <c r="S91" s="292">
        <f t="shared" si="16"/>
        <v>0</v>
      </c>
      <c r="T91" s="677" t="str">
        <f t="shared" si="27"/>
        <v/>
      </c>
      <c r="U91" s="238"/>
      <c r="V91" s="294">
        <f t="shared" si="17"/>
        <v>0</v>
      </c>
      <c r="W91" s="760">
        <v>0</v>
      </c>
      <c r="X91" s="760">
        <v>0</v>
      </c>
      <c r="Y91" s="760">
        <v>0</v>
      </c>
      <c r="Z91" s="760">
        <v>0</v>
      </c>
      <c r="AA91" s="760">
        <v>0</v>
      </c>
      <c r="AB91" s="760">
        <v>0</v>
      </c>
      <c r="AC91" s="760">
        <v>0</v>
      </c>
      <c r="AD91" s="760">
        <v>0</v>
      </c>
      <c r="AE91" s="760">
        <v>0</v>
      </c>
      <c r="AF91" s="336"/>
      <c r="AG91" s="379">
        <v>328006.60200000001</v>
      </c>
      <c r="AH91" s="238">
        <v>0</v>
      </c>
      <c r="AI91" s="238">
        <v>233694.6759</v>
      </c>
      <c r="AJ91" s="238">
        <v>0</v>
      </c>
      <c r="AK91" s="294">
        <f t="shared" si="18"/>
        <v>561701.27789999999</v>
      </c>
      <c r="AL91" s="677" t="e">
        <f t="shared" si="24"/>
        <v>#DIV/0!</v>
      </c>
      <c r="AM91" s="238"/>
      <c r="AN91" s="294">
        <f t="shared" si="19"/>
        <v>561701.27789999999</v>
      </c>
      <c r="AO91" s="760">
        <v>0</v>
      </c>
      <c r="AP91" s="760">
        <v>0</v>
      </c>
      <c r="AQ91" s="760">
        <v>0</v>
      </c>
      <c r="AR91" s="760">
        <v>0</v>
      </c>
      <c r="AS91" s="760">
        <v>0</v>
      </c>
      <c r="AT91" s="760">
        <v>0</v>
      </c>
      <c r="AU91" s="760">
        <v>0</v>
      </c>
      <c r="AV91" s="760">
        <v>0</v>
      </c>
      <c r="AW91" s="760">
        <v>0</v>
      </c>
      <c r="AX91" s="336"/>
      <c r="AY91" s="379">
        <v>340128.92820000002</v>
      </c>
      <c r="AZ91" s="238">
        <v>0</v>
      </c>
      <c r="BA91" s="238">
        <v>240534.73740000001</v>
      </c>
      <c r="BB91" s="238">
        <v>0</v>
      </c>
      <c r="BC91" s="294">
        <f t="shared" si="20"/>
        <v>580663.66560000007</v>
      </c>
      <c r="BD91" s="677">
        <f t="shared" si="25"/>
        <v>3.375884735547275E-2</v>
      </c>
      <c r="BE91" s="238"/>
      <c r="BF91" s="294">
        <f t="shared" si="21"/>
        <v>580663.66560000007</v>
      </c>
      <c r="BG91" s="760">
        <v>0</v>
      </c>
      <c r="BH91" s="760">
        <v>0</v>
      </c>
      <c r="BI91" s="760">
        <v>0</v>
      </c>
      <c r="BJ91" s="760">
        <v>0</v>
      </c>
      <c r="BK91" s="760">
        <v>0</v>
      </c>
      <c r="BL91" s="760">
        <v>0</v>
      </c>
      <c r="BM91" s="760">
        <v>0</v>
      </c>
      <c r="BN91" s="760">
        <v>0</v>
      </c>
      <c r="BO91" s="760">
        <v>0</v>
      </c>
      <c r="BP91" s="336"/>
      <c r="BQ91" s="379">
        <v>358517.63569999998</v>
      </c>
      <c r="BR91" s="238">
        <v>0</v>
      </c>
      <c r="BS91" s="238">
        <v>267359.84220000001</v>
      </c>
      <c r="BT91" s="238">
        <v>0</v>
      </c>
      <c r="BU91" s="294">
        <f t="shared" si="22"/>
        <v>625877.47790000006</v>
      </c>
      <c r="BV91" s="677">
        <f t="shared" si="26"/>
        <v>7.7865750827168664E-2</v>
      </c>
      <c r="BW91" s="238"/>
      <c r="BX91" s="294">
        <f t="shared" si="23"/>
        <v>625877.47790000006</v>
      </c>
      <c r="BY91" s="760">
        <v>0</v>
      </c>
      <c r="BZ91" s="760">
        <v>0</v>
      </c>
      <c r="CA91" s="760">
        <v>0</v>
      </c>
      <c r="CB91" s="760">
        <v>0</v>
      </c>
      <c r="CC91" s="760">
        <v>0</v>
      </c>
      <c r="CD91" s="760">
        <v>0</v>
      </c>
      <c r="CE91" s="760">
        <v>0</v>
      </c>
      <c r="CF91" s="760">
        <v>0</v>
      </c>
      <c r="CG91" s="760">
        <v>0</v>
      </c>
      <c r="CH91" s="336"/>
    </row>
    <row r="92" spans="2:86" s="12" customFormat="1">
      <c r="B92" s="335" t="s">
        <v>2169</v>
      </c>
      <c r="C92" s="240"/>
      <c r="D92" s="242" t="s">
        <v>2170</v>
      </c>
      <c r="E92" s="460" t="s">
        <v>20</v>
      </c>
      <c r="F92" s="235" t="s">
        <v>21</v>
      </c>
      <c r="G92" s="235" t="s">
        <v>22</v>
      </c>
      <c r="H92" s="236" t="s">
        <v>18</v>
      </c>
      <c r="I92" s="242"/>
      <c r="J92" s="627">
        <v>0</v>
      </c>
      <c r="K92" s="242"/>
      <c r="L92" s="238">
        <v>0</v>
      </c>
      <c r="M92" s="238">
        <v>0</v>
      </c>
      <c r="N92" s="238">
        <v>0</v>
      </c>
      <c r="O92" s="626">
        <v>0</v>
      </c>
      <c r="P92" s="238">
        <v>0</v>
      </c>
      <c r="Q92" s="238">
        <v>0</v>
      </c>
      <c r="R92" s="238">
        <v>0</v>
      </c>
      <c r="S92" s="292">
        <f t="shared" si="16"/>
        <v>0</v>
      </c>
      <c r="T92" s="677" t="str">
        <f t="shared" si="27"/>
        <v/>
      </c>
      <c r="U92" s="238"/>
      <c r="V92" s="294">
        <f t="shared" si="17"/>
        <v>0</v>
      </c>
      <c r="W92" s="760">
        <v>0</v>
      </c>
      <c r="X92" s="760">
        <v>0</v>
      </c>
      <c r="Y92" s="760">
        <v>0</v>
      </c>
      <c r="Z92" s="760">
        <v>0</v>
      </c>
      <c r="AA92" s="760">
        <v>0</v>
      </c>
      <c r="AB92" s="760">
        <v>0</v>
      </c>
      <c r="AC92" s="760">
        <v>0</v>
      </c>
      <c r="AD92" s="760">
        <v>0</v>
      </c>
      <c r="AE92" s="760">
        <v>0</v>
      </c>
      <c r="AF92" s="336"/>
      <c r="AG92" s="379">
        <v>89423.62</v>
      </c>
      <c r="AH92" s="238">
        <v>59615.75</v>
      </c>
      <c r="AI92" s="238">
        <v>327886.62</v>
      </c>
      <c r="AJ92" s="238">
        <v>565496.00329999998</v>
      </c>
      <c r="AK92" s="294">
        <f t="shared" si="18"/>
        <v>1042421.9933</v>
      </c>
      <c r="AL92" s="677" t="e">
        <f t="shared" si="24"/>
        <v>#DIV/0!</v>
      </c>
      <c r="AM92" s="238"/>
      <c r="AN92" s="294">
        <f t="shared" si="19"/>
        <v>1042421.9933</v>
      </c>
      <c r="AO92" s="760">
        <v>3305079.7122</v>
      </c>
      <c r="AP92" s="760">
        <v>349.74115499999999</v>
      </c>
      <c r="AQ92" s="760">
        <v>60442.586364000003</v>
      </c>
      <c r="AR92" s="760">
        <v>413.72058132926799</v>
      </c>
      <c r="AS92" s="760">
        <v>353.58913022939998</v>
      </c>
      <c r="AT92" s="760">
        <v>33050797.122000001</v>
      </c>
      <c r="AU92" s="760">
        <v>604425.86364</v>
      </c>
      <c r="AV92" s="760">
        <v>4745.3991773794096</v>
      </c>
      <c r="AW92" s="760">
        <v>3535.8913022940001</v>
      </c>
      <c r="AX92" s="336"/>
      <c r="AY92" s="379">
        <v>94627.03</v>
      </c>
      <c r="AZ92" s="238">
        <v>63084.69</v>
      </c>
      <c r="BA92" s="238">
        <v>346965.79</v>
      </c>
      <c r="BB92" s="238">
        <v>1233669.0402000002</v>
      </c>
      <c r="BC92" s="294">
        <f t="shared" si="20"/>
        <v>1738346.5502000002</v>
      </c>
      <c r="BD92" s="677">
        <f t="shared" si="25"/>
        <v>0.66760348627805588</v>
      </c>
      <c r="BE92" s="238"/>
      <c r="BF92" s="294">
        <f t="shared" si="21"/>
        <v>1738346.5502000002</v>
      </c>
      <c r="BG92" s="760">
        <v>4499107.1453999998</v>
      </c>
      <c r="BH92" s="760">
        <v>448.96964700000001</v>
      </c>
      <c r="BI92" s="760">
        <v>39211.953456000003</v>
      </c>
      <c r="BJ92" s="760">
        <v>596.44559514912203</v>
      </c>
      <c r="BK92" s="760">
        <v>229.38992771759999</v>
      </c>
      <c r="BL92" s="760">
        <v>44991071.454000004</v>
      </c>
      <c r="BM92" s="760">
        <v>392119.53456</v>
      </c>
      <c r="BN92" s="760">
        <v>6641.8296367799203</v>
      </c>
      <c r="BO92" s="760">
        <v>2293.8992771759999</v>
      </c>
      <c r="BP92" s="336"/>
      <c r="BQ92" s="379">
        <v>111388.39</v>
      </c>
      <c r="BR92" s="238">
        <v>74258.929999999993</v>
      </c>
      <c r="BS92" s="238">
        <v>408424.09</v>
      </c>
      <c r="BT92" s="238">
        <v>728257.70660000003</v>
      </c>
      <c r="BU92" s="294">
        <f t="shared" si="22"/>
        <v>1322329.1166000001</v>
      </c>
      <c r="BV92" s="677">
        <f t="shared" si="26"/>
        <v>-0.23931789294380715</v>
      </c>
      <c r="BW92" s="238"/>
      <c r="BX92" s="294">
        <f t="shared" si="23"/>
        <v>1322329.1166000001</v>
      </c>
      <c r="BY92" s="760">
        <v>4609631.5559999999</v>
      </c>
      <c r="BZ92" s="760">
        <v>483.058266</v>
      </c>
      <c r="CA92" s="760">
        <v>98685.030719999995</v>
      </c>
      <c r="CB92" s="760">
        <v>703.14236726644504</v>
      </c>
      <c r="CC92" s="760">
        <v>577.30742971200004</v>
      </c>
      <c r="CD92" s="760">
        <v>46096315.560000002</v>
      </c>
      <c r="CE92" s="760">
        <v>986850.30720000004</v>
      </c>
      <c r="CF92" s="760">
        <v>6982.75832771566</v>
      </c>
      <c r="CG92" s="760">
        <v>5773.0742971199998</v>
      </c>
      <c r="CH92" s="336"/>
    </row>
    <row r="93" spans="2:86" s="12" customFormat="1">
      <c r="B93" s="335" t="s">
        <v>2169</v>
      </c>
      <c r="C93" s="240"/>
      <c r="D93" s="241" t="s">
        <v>2171</v>
      </c>
      <c r="E93" s="460" t="s">
        <v>20</v>
      </c>
      <c r="F93" s="235" t="s">
        <v>16</v>
      </c>
      <c r="G93" s="235" t="s">
        <v>22</v>
      </c>
      <c r="H93" s="236" t="s">
        <v>18</v>
      </c>
      <c r="I93" s="241"/>
      <c r="J93" s="627">
        <v>0</v>
      </c>
      <c r="K93" s="241"/>
      <c r="L93" s="238">
        <v>0</v>
      </c>
      <c r="M93" s="238">
        <v>0</v>
      </c>
      <c r="N93" s="238">
        <v>0</v>
      </c>
      <c r="O93" s="626">
        <v>0</v>
      </c>
      <c r="P93" s="238">
        <v>0</v>
      </c>
      <c r="Q93" s="238">
        <v>0</v>
      </c>
      <c r="R93" s="238">
        <v>0</v>
      </c>
      <c r="S93" s="292">
        <f t="shared" si="16"/>
        <v>0</v>
      </c>
      <c r="T93" s="677" t="str">
        <f t="shared" si="27"/>
        <v/>
      </c>
      <c r="U93" s="238"/>
      <c r="V93" s="294">
        <f t="shared" si="17"/>
        <v>0</v>
      </c>
      <c r="W93" s="760">
        <v>0</v>
      </c>
      <c r="X93" s="760">
        <v>0</v>
      </c>
      <c r="Y93" s="760">
        <v>0</v>
      </c>
      <c r="Z93" s="760">
        <v>0</v>
      </c>
      <c r="AA93" s="760">
        <v>0</v>
      </c>
      <c r="AB93" s="760">
        <v>0</v>
      </c>
      <c r="AC93" s="760">
        <v>0</v>
      </c>
      <c r="AD93" s="760">
        <v>0</v>
      </c>
      <c r="AE93" s="760">
        <v>0</v>
      </c>
      <c r="AF93" s="336"/>
      <c r="AG93" s="379">
        <v>250162.27050000001</v>
      </c>
      <c r="AH93" s="238">
        <v>0</v>
      </c>
      <c r="AI93" s="238">
        <v>90924.845600000001</v>
      </c>
      <c r="AJ93" s="238">
        <v>0</v>
      </c>
      <c r="AK93" s="294">
        <f t="shared" si="18"/>
        <v>341087.11609999998</v>
      </c>
      <c r="AL93" s="677" t="e">
        <f t="shared" si="24"/>
        <v>#DIV/0!</v>
      </c>
      <c r="AM93" s="238"/>
      <c r="AN93" s="294">
        <f t="shared" si="19"/>
        <v>341087.11609999998</v>
      </c>
      <c r="AO93" s="760">
        <v>0</v>
      </c>
      <c r="AP93" s="760">
        <v>0</v>
      </c>
      <c r="AQ93" s="760">
        <v>0</v>
      </c>
      <c r="AR93" s="760">
        <v>0</v>
      </c>
      <c r="AS93" s="760">
        <v>0</v>
      </c>
      <c r="AT93" s="760">
        <v>0</v>
      </c>
      <c r="AU93" s="760">
        <v>0</v>
      </c>
      <c r="AV93" s="760">
        <v>0</v>
      </c>
      <c r="AW93" s="760">
        <v>0</v>
      </c>
      <c r="AX93" s="336"/>
      <c r="AY93" s="379">
        <v>268334.86090000003</v>
      </c>
      <c r="AZ93" s="238">
        <v>0</v>
      </c>
      <c r="BA93" s="238">
        <v>121192.3576</v>
      </c>
      <c r="BB93" s="238">
        <v>0</v>
      </c>
      <c r="BC93" s="294">
        <f t="shared" si="20"/>
        <v>389527.21850000002</v>
      </c>
      <c r="BD93" s="677">
        <f t="shared" si="25"/>
        <v>0.14201680483820547</v>
      </c>
      <c r="BE93" s="238"/>
      <c r="BF93" s="294">
        <f t="shared" si="21"/>
        <v>389527.21850000002</v>
      </c>
      <c r="BG93" s="760">
        <v>0</v>
      </c>
      <c r="BH93" s="760">
        <v>0</v>
      </c>
      <c r="BI93" s="760">
        <v>0</v>
      </c>
      <c r="BJ93" s="760">
        <v>0</v>
      </c>
      <c r="BK93" s="760">
        <v>0</v>
      </c>
      <c r="BL93" s="760">
        <v>0</v>
      </c>
      <c r="BM93" s="760">
        <v>0</v>
      </c>
      <c r="BN93" s="760">
        <v>0</v>
      </c>
      <c r="BO93" s="760">
        <v>0</v>
      </c>
      <c r="BP93" s="336"/>
      <c r="BQ93" s="379">
        <v>269506.8579</v>
      </c>
      <c r="BR93" s="238">
        <v>0</v>
      </c>
      <c r="BS93" s="238">
        <v>103396.6885</v>
      </c>
      <c r="BT93" s="238">
        <v>0</v>
      </c>
      <c r="BU93" s="294">
        <f t="shared" si="22"/>
        <v>372903.54639999999</v>
      </c>
      <c r="BV93" s="677">
        <f t="shared" si="26"/>
        <v>-4.2676535324064971E-2</v>
      </c>
      <c r="BW93" s="238"/>
      <c r="BX93" s="294">
        <f t="shared" si="23"/>
        <v>372903.54639999999</v>
      </c>
      <c r="BY93" s="760">
        <v>0</v>
      </c>
      <c r="BZ93" s="760">
        <v>0</v>
      </c>
      <c r="CA93" s="760">
        <v>0</v>
      </c>
      <c r="CB93" s="760">
        <v>0</v>
      </c>
      <c r="CC93" s="760">
        <v>0</v>
      </c>
      <c r="CD93" s="760">
        <v>0</v>
      </c>
      <c r="CE93" s="760">
        <v>0</v>
      </c>
      <c r="CF93" s="760">
        <v>0</v>
      </c>
      <c r="CG93" s="760">
        <v>0</v>
      </c>
      <c r="CH93" s="336"/>
    </row>
    <row r="94" spans="2:86" s="12" customFormat="1">
      <c r="B94" s="335" t="s">
        <v>2172</v>
      </c>
      <c r="C94" s="240"/>
      <c r="D94" s="241" t="s">
        <v>2173</v>
      </c>
      <c r="E94" s="460" t="s">
        <v>20</v>
      </c>
      <c r="F94" s="235" t="s">
        <v>21</v>
      </c>
      <c r="G94" s="235" t="s">
        <v>22</v>
      </c>
      <c r="H94" s="236" t="s">
        <v>23</v>
      </c>
      <c r="I94" s="241"/>
      <c r="J94" s="627">
        <v>0</v>
      </c>
      <c r="K94" s="241"/>
      <c r="L94" s="238">
        <v>0</v>
      </c>
      <c r="M94" s="238">
        <v>0</v>
      </c>
      <c r="N94" s="238">
        <v>0</v>
      </c>
      <c r="O94" s="626">
        <v>0</v>
      </c>
      <c r="P94" s="238">
        <v>0</v>
      </c>
      <c r="Q94" s="238">
        <v>0</v>
      </c>
      <c r="R94" s="238">
        <v>0</v>
      </c>
      <c r="S94" s="292">
        <f t="shared" si="16"/>
        <v>0</v>
      </c>
      <c r="T94" s="677" t="str">
        <f t="shared" si="27"/>
        <v/>
      </c>
      <c r="U94" s="238"/>
      <c r="V94" s="294">
        <f t="shared" si="17"/>
        <v>0</v>
      </c>
      <c r="W94" s="760">
        <v>0</v>
      </c>
      <c r="X94" s="760">
        <v>0</v>
      </c>
      <c r="Y94" s="760">
        <v>0</v>
      </c>
      <c r="Z94" s="760">
        <v>0</v>
      </c>
      <c r="AA94" s="760">
        <v>0</v>
      </c>
      <c r="AB94" s="760">
        <v>0</v>
      </c>
      <c r="AC94" s="760">
        <v>0</v>
      </c>
      <c r="AD94" s="760">
        <v>0</v>
      </c>
      <c r="AE94" s="760">
        <v>0</v>
      </c>
      <c r="AF94" s="336"/>
      <c r="AG94" s="379">
        <v>4500</v>
      </c>
      <c r="AH94" s="238">
        <v>7500</v>
      </c>
      <c r="AI94" s="238">
        <v>138000</v>
      </c>
      <c r="AJ94" s="238">
        <v>0</v>
      </c>
      <c r="AK94" s="294">
        <f t="shared" si="18"/>
        <v>150000</v>
      </c>
      <c r="AL94" s="677" t="e">
        <f t="shared" si="24"/>
        <v>#DIV/0!</v>
      </c>
      <c r="AM94" s="238"/>
      <c r="AN94" s="294">
        <f t="shared" si="19"/>
        <v>150000</v>
      </c>
      <c r="AO94" s="760">
        <v>0</v>
      </c>
      <c r="AP94" s="760">
        <v>0</v>
      </c>
      <c r="AQ94" s="760">
        <v>0</v>
      </c>
      <c r="AR94" s="760">
        <v>0</v>
      </c>
      <c r="AS94" s="760">
        <v>0</v>
      </c>
      <c r="AT94" s="760">
        <v>0</v>
      </c>
      <c r="AU94" s="760">
        <v>0</v>
      </c>
      <c r="AV94" s="760">
        <v>0</v>
      </c>
      <c r="AW94" s="760">
        <v>0</v>
      </c>
      <c r="AX94" s="336"/>
      <c r="AY94" s="379">
        <v>4650</v>
      </c>
      <c r="AZ94" s="238">
        <v>7750</v>
      </c>
      <c r="BA94" s="238">
        <v>142600</v>
      </c>
      <c r="BB94" s="238">
        <v>0</v>
      </c>
      <c r="BC94" s="294">
        <f t="shared" si="20"/>
        <v>155000</v>
      </c>
      <c r="BD94" s="677">
        <f t="shared" si="25"/>
        <v>3.3333333333333333E-2</v>
      </c>
      <c r="BE94" s="238"/>
      <c r="BF94" s="294">
        <f t="shared" si="21"/>
        <v>155000</v>
      </c>
      <c r="BG94" s="760">
        <v>0</v>
      </c>
      <c r="BH94" s="760">
        <v>0</v>
      </c>
      <c r="BI94" s="760">
        <v>0</v>
      </c>
      <c r="BJ94" s="760">
        <v>0</v>
      </c>
      <c r="BK94" s="760">
        <v>0</v>
      </c>
      <c r="BL94" s="760">
        <v>0</v>
      </c>
      <c r="BM94" s="760">
        <v>0</v>
      </c>
      <c r="BN94" s="760">
        <v>0</v>
      </c>
      <c r="BO94" s="760">
        <v>0</v>
      </c>
      <c r="BP94" s="336"/>
      <c r="BQ94" s="379">
        <v>4800</v>
      </c>
      <c r="BR94" s="238">
        <v>8000</v>
      </c>
      <c r="BS94" s="238">
        <v>147200</v>
      </c>
      <c r="BT94" s="238">
        <v>0</v>
      </c>
      <c r="BU94" s="294">
        <f t="shared" si="22"/>
        <v>160000</v>
      </c>
      <c r="BV94" s="677">
        <f t="shared" si="26"/>
        <v>3.2258064516129031E-2</v>
      </c>
      <c r="BW94" s="238"/>
      <c r="BX94" s="294">
        <f t="shared" si="23"/>
        <v>160000</v>
      </c>
      <c r="BY94" s="760">
        <v>0</v>
      </c>
      <c r="BZ94" s="760">
        <v>0</v>
      </c>
      <c r="CA94" s="760">
        <v>0</v>
      </c>
      <c r="CB94" s="760">
        <v>0</v>
      </c>
      <c r="CC94" s="760">
        <v>0</v>
      </c>
      <c r="CD94" s="760">
        <v>0</v>
      </c>
      <c r="CE94" s="760">
        <v>0</v>
      </c>
      <c r="CF94" s="760">
        <v>0</v>
      </c>
      <c r="CG94" s="760">
        <v>0</v>
      </c>
      <c r="CH94" s="336"/>
    </row>
    <row r="95" spans="2:86" s="12" customFormat="1">
      <c r="B95" s="335" t="s">
        <v>2172</v>
      </c>
      <c r="C95" s="240"/>
      <c r="D95" s="241" t="s">
        <v>2174</v>
      </c>
      <c r="E95" s="460" t="s">
        <v>20</v>
      </c>
      <c r="F95" s="235" t="s">
        <v>16</v>
      </c>
      <c r="G95" s="235" t="s">
        <v>22</v>
      </c>
      <c r="H95" s="236" t="s">
        <v>23</v>
      </c>
      <c r="I95" s="241"/>
      <c r="J95" s="627">
        <v>0</v>
      </c>
      <c r="K95" s="241"/>
      <c r="L95" s="238">
        <v>0</v>
      </c>
      <c r="M95" s="238">
        <v>0</v>
      </c>
      <c r="N95" s="238">
        <v>0</v>
      </c>
      <c r="O95" s="626">
        <v>0</v>
      </c>
      <c r="P95" s="238">
        <v>0</v>
      </c>
      <c r="Q95" s="238">
        <v>0</v>
      </c>
      <c r="R95" s="238">
        <v>0</v>
      </c>
      <c r="S95" s="292">
        <f t="shared" si="16"/>
        <v>0</v>
      </c>
      <c r="T95" s="677" t="str">
        <f t="shared" si="27"/>
        <v/>
      </c>
      <c r="U95" s="238"/>
      <c r="V95" s="294">
        <f t="shared" si="17"/>
        <v>0</v>
      </c>
      <c r="W95" s="760">
        <v>0</v>
      </c>
      <c r="X95" s="760">
        <v>0</v>
      </c>
      <c r="Y95" s="760">
        <v>0</v>
      </c>
      <c r="Z95" s="760">
        <v>0</v>
      </c>
      <c r="AA95" s="760">
        <v>0</v>
      </c>
      <c r="AB95" s="760">
        <v>0</v>
      </c>
      <c r="AC95" s="760">
        <v>0</v>
      </c>
      <c r="AD95" s="760">
        <v>0</v>
      </c>
      <c r="AE95" s="760">
        <v>0</v>
      </c>
      <c r="AF95" s="336"/>
      <c r="AG95" s="379">
        <v>156120.45079999999</v>
      </c>
      <c r="AH95" s="238">
        <v>0</v>
      </c>
      <c r="AI95" s="238">
        <v>12417.7675</v>
      </c>
      <c r="AJ95" s="238">
        <v>0</v>
      </c>
      <c r="AK95" s="294">
        <f t="shared" si="18"/>
        <v>168538.21829999998</v>
      </c>
      <c r="AL95" s="677" t="e">
        <f t="shared" si="24"/>
        <v>#DIV/0!</v>
      </c>
      <c r="AM95" s="238"/>
      <c r="AN95" s="294">
        <f t="shared" si="19"/>
        <v>168538.21829999998</v>
      </c>
      <c r="AO95" s="760">
        <v>0</v>
      </c>
      <c r="AP95" s="760">
        <v>0</v>
      </c>
      <c r="AQ95" s="760">
        <v>0</v>
      </c>
      <c r="AR95" s="760">
        <v>0</v>
      </c>
      <c r="AS95" s="760">
        <v>0</v>
      </c>
      <c r="AT95" s="760">
        <v>0</v>
      </c>
      <c r="AU95" s="760">
        <v>0</v>
      </c>
      <c r="AV95" s="760">
        <v>0</v>
      </c>
      <c r="AW95" s="760">
        <v>0</v>
      </c>
      <c r="AX95" s="336"/>
      <c r="AY95" s="379">
        <v>161319.8584</v>
      </c>
      <c r="AZ95" s="238">
        <v>0</v>
      </c>
      <c r="BA95" s="238">
        <v>12688.2626</v>
      </c>
      <c r="BB95" s="238">
        <v>0</v>
      </c>
      <c r="BC95" s="294">
        <f t="shared" si="20"/>
        <v>174008.12099999998</v>
      </c>
      <c r="BD95" s="677">
        <f t="shared" si="25"/>
        <v>3.2454969295234365E-2</v>
      </c>
      <c r="BE95" s="238"/>
      <c r="BF95" s="294">
        <f t="shared" si="21"/>
        <v>174008.12099999998</v>
      </c>
      <c r="BG95" s="760">
        <v>0</v>
      </c>
      <c r="BH95" s="760">
        <v>0</v>
      </c>
      <c r="BI95" s="760">
        <v>0</v>
      </c>
      <c r="BJ95" s="760">
        <v>0</v>
      </c>
      <c r="BK95" s="760">
        <v>0</v>
      </c>
      <c r="BL95" s="760">
        <v>0</v>
      </c>
      <c r="BM95" s="760">
        <v>0</v>
      </c>
      <c r="BN95" s="760">
        <v>0</v>
      </c>
      <c r="BO95" s="760">
        <v>0</v>
      </c>
      <c r="BP95" s="336"/>
      <c r="BQ95" s="379">
        <v>166849.49179999999</v>
      </c>
      <c r="BR95" s="238">
        <v>0</v>
      </c>
      <c r="BS95" s="238">
        <v>12971.953100000001</v>
      </c>
      <c r="BT95" s="238">
        <v>0</v>
      </c>
      <c r="BU95" s="294">
        <f t="shared" si="22"/>
        <v>179821.4449</v>
      </c>
      <c r="BV95" s="677">
        <f t="shared" si="26"/>
        <v>3.3408348223012065E-2</v>
      </c>
      <c r="BW95" s="238"/>
      <c r="BX95" s="294">
        <f t="shared" si="23"/>
        <v>179821.4449</v>
      </c>
      <c r="BY95" s="760">
        <v>0</v>
      </c>
      <c r="BZ95" s="760">
        <v>0</v>
      </c>
      <c r="CA95" s="760">
        <v>0</v>
      </c>
      <c r="CB95" s="760">
        <v>0</v>
      </c>
      <c r="CC95" s="760">
        <v>0</v>
      </c>
      <c r="CD95" s="760">
        <v>0</v>
      </c>
      <c r="CE95" s="760">
        <v>0</v>
      </c>
      <c r="CF95" s="760">
        <v>0</v>
      </c>
      <c r="CG95" s="760">
        <v>0</v>
      </c>
      <c r="CH95" s="336"/>
    </row>
    <row r="96" spans="2:86" s="12" customFormat="1">
      <c r="B96" s="335" t="s">
        <v>2175</v>
      </c>
      <c r="C96" s="240"/>
      <c r="D96" s="241" t="s">
        <v>2176</v>
      </c>
      <c r="E96" s="460" t="s">
        <v>20</v>
      </c>
      <c r="F96" s="235" t="s">
        <v>21</v>
      </c>
      <c r="G96" s="235" t="s">
        <v>22</v>
      </c>
      <c r="H96" s="236" t="s">
        <v>26</v>
      </c>
      <c r="I96" s="241"/>
      <c r="J96" s="627">
        <v>0</v>
      </c>
      <c r="K96" s="241"/>
      <c r="L96" s="238">
        <v>0</v>
      </c>
      <c r="M96" s="238">
        <v>0</v>
      </c>
      <c r="N96" s="238">
        <v>0</v>
      </c>
      <c r="O96" s="626">
        <v>351538</v>
      </c>
      <c r="P96" s="238">
        <v>351538</v>
      </c>
      <c r="Q96" s="238">
        <v>2519360</v>
      </c>
      <c r="R96" s="238">
        <v>264144</v>
      </c>
      <c r="S96" s="292">
        <f t="shared" ref="S96:S161" si="28">SUM(O96:R96)</f>
        <v>3486580</v>
      </c>
      <c r="T96" s="677" t="str">
        <f t="shared" si="27"/>
        <v/>
      </c>
      <c r="U96" s="238"/>
      <c r="V96" s="294">
        <f t="shared" ref="V96:V161" si="29">S96+U96</f>
        <v>3486580</v>
      </c>
      <c r="W96" s="760">
        <v>257650.98084999999</v>
      </c>
      <c r="X96" s="760">
        <v>88.503478999999999</v>
      </c>
      <c r="Y96" s="760">
        <v>2779.5956504999999</v>
      </c>
      <c r="Z96" s="760">
        <v>36.216837775479902</v>
      </c>
      <c r="AA96" s="760">
        <v>16.260634555425</v>
      </c>
      <c r="AB96" s="760">
        <v>3091811.7702000001</v>
      </c>
      <c r="AC96" s="760">
        <v>33355.147806000001</v>
      </c>
      <c r="AD96" s="760">
        <v>556.47241934915905</v>
      </c>
      <c r="AE96" s="760">
        <v>195.1276146651</v>
      </c>
      <c r="AF96" s="336"/>
      <c r="AG96" s="379">
        <v>351538</v>
      </c>
      <c r="AH96" s="238">
        <v>351538</v>
      </c>
      <c r="AI96" s="238">
        <v>2519360</v>
      </c>
      <c r="AJ96" s="238">
        <v>273180.59999999998</v>
      </c>
      <c r="AK96" s="294">
        <f t="shared" ref="AK96:AK161" si="30">SUM(AG96:AJ96)</f>
        <v>3495616.6</v>
      </c>
      <c r="AL96" s="677">
        <f t="shared" si="24"/>
        <v>2.5918235061292423E-3</v>
      </c>
      <c r="AM96" s="238"/>
      <c r="AN96" s="294">
        <f t="shared" ref="AN96:AN161" si="31">AK96+AM96</f>
        <v>3495616.6</v>
      </c>
      <c r="AO96" s="760">
        <v>249150.98084999999</v>
      </c>
      <c r="AP96" s="760">
        <v>88.503478999999999</v>
      </c>
      <c r="AQ96" s="760">
        <v>2567.0956504999999</v>
      </c>
      <c r="AR96" s="760">
        <v>39.349840146889001</v>
      </c>
      <c r="AS96" s="760">
        <v>15.017509555425001</v>
      </c>
      <c r="AT96" s="760">
        <v>2989811.7702000001</v>
      </c>
      <c r="AU96" s="760">
        <v>30805.147806000001</v>
      </c>
      <c r="AV96" s="760">
        <v>556.31641918171795</v>
      </c>
      <c r="AW96" s="760">
        <v>180.21011466510001</v>
      </c>
      <c r="AX96" s="336"/>
      <c r="AY96" s="379">
        <v>351538</v>
      </c>
      <c r="AZ96" s="238">
        <v>351538</v>
      </c>
      <c r="BA96" s="238">
        <v>2519360</v>
      </c>
      <c r="BB96" s="238">
        <v>265484.69999999995</v>
      </c>
      <c r="BC96" s="294">
        <f t="shared" si="20"/>
        <v>3487920.7</v>
      </c>
      <c r="BD96" s="677">
        <f t="shared" si="25"/>
        <v>-2.2015858375314694E-3</v>
      </c>
      <c r="BE96" s="238"/>
      <c r="BF96" s="294">
        <f t="shared" si="21"/>
        <v>3487920.7</v>
      </c>
      <c r="BG96" s="760">
        <v>343055.49585000001</v>
      </c>
      <c r="BH96" s="760">
        <v>114.090604</v>
      </c>
      <c r="BI96" s="760">
        <v>1036.9456042500001</v>
      </c>
      <c r="BJ96" s="760">
        <v>57.953930723014999</v>
      </c>
      <c r="BK96" s="760">
        <v>6.0661317848624998</v>
      </c>
      <c r="BL96" s="760">
        <v>3430554.9585000002</v>
      </c>
      <c r="BM96" s="760">
        <v>10369.4560425</v>
      </c>
      <c r="BN96" s="760">
        <v>638.52588854997998</v>
      </c>
      <c r="BO96" s="760">
        <v>60.661317848625004</v>
      </c>
      <c r="BP96" s="336"/>
      <c r="BQ96" s="379">
        <v>351538</v>
      </c>
      <c r="BR96" s="238">
        <v>351538</v>
      </c>
      <c r="BS96" s="238">
        <v>2519360</v>
      </c>
      <c r="BT96" s="238">
        <v>232519.15</v>
      </c>
      <c r="BU96" s="294">
        <f t="shared" si="22"/>
        <v>3454955.15</v>
      </c>
      <c r="BV96" s="677">
        <f t="shared" si="26"/>
        <v>-9.4513473313771953E-3</v>
      </c>
      <c r="BW96" s="238"/>
      <c r="BX96" s="294">
        <f t="shared" si="23"/>
        <v>3454955.15</v>
      </c>
      <c r="BY96" s="760">
        <v>317555.49585000001</v>
      </c>
      <c r="BZ96" s="760">
        <v>114.090604</v>
      </c>
      <c r="CA96" s="760">
        <v>1886.9456042500001</v>
      </c>
      <c r="CB96" s="760">
        <v>56.542801299169803</v>
      </c>
      <c r="CC96" s="760">
        <v>11.038631784862501</v>
      </c>
      <c r="CD96" s="760">
        <v>3175554.9585000002</v>
      </c>
      <c r="CE96" s="760">
        <v>18869.456042500002</v>
      </c>
      <c r="CF96" s="760">
        <v>605.25388887151598</v>
      </c>
      <c r="CG96" s="760">
        <v>110.386317848625</v>
      </c>
      <c r="CH96" s="336"/>
    </row>
    <row r="97" spans="2:86" s="12" customFormat="1">
      <c r="B97" s="335" t="s">
        <v>2175</v>
      </c>
      <c r="C97" s="240"/>
      <c r="D97" s="241" t="s">
        <v>2177</v>
      </c>
      <c r="E97" s="460" t="s">
        <v>20</v>
      </c>
      <c r="F97" s="235" t="s">
        <v>16</v>
      </c>
      <c r="G97" s="235" t="s">
        <v>22</v>
      </c>
      <c r="H97" s="236" t="s">
        <v>26</v>
      </c>
      <c r="I97" s="241"/>
      <c r="J97" s="627">
        <v>0</v>
      </c>
      <c r="K97" s="241"/>
      <c r="L97" s="238">
        <v>0</v>
      </c>
      <c r="M97" s="238">
        <v>0</v>
      </c>
      <c r="N97" s="238">
        <v>0</v>
      </c>
      <c r="O97" s="626">
        <v>277609.91859999998</v>
      </c>
      <c r="P97" s="238">
        <v>0</v>
      </c>
      <c r="Q97" s="238">
        <v>86144.8033</v>
      </c>
      <c r="R97" s="238">
        <v>0</v>
      </c>
      <c r="S97" s="292">
        <f t="shared" si="28"/>
        <v>363754.7219</v>
      </c>
      <c r="T97" s="677" t="str">
        <f t="shared" si="27"/>
        <v/>
      </c>
      <c r="U97" s="238"/>
      <c r="V97" s="294">
        <f t="shared" si="29"/>
        <v>363754.7219</v>
      </c>
      <c r="W97" s="760">
        <v>0</v>
      </c>
      <c r="X97" s="760">
        <v>0</v>
      </c>
      <c r="Y97" s="760">
        <v>0</v>
      </c>
      <c r="Z97" s="760">
        <v>0</v>
      </c>
      <c r="AA97" s="760">
        <v>0</v>
      </c>
      <c r="AB97" s="760">
        <v>0</v>
      </c>
      <c r="AC97" s="760">
        <v>0</v>
      </c>
      <c r="AD97" s="760">
        <v>0</v>
      </c>
      <c r="AE97" s="760">
        <v>0</v>
      </c>
      <c r="AF97" s="336"/>
      <c r="AG97" s="379">
        <v>221193.56529999999</v>
      </c>
      <c r="AH97" s="238">
        <v>0</v>
      </c>
      <c r="AI97" s="238">
        <v>102745.3122</v>
      </c>
      <c r="AJ97" s="238">
        <v>0</v>
      </c>
      <c r="AK97" s="294">
        <f t="shared" si="30"/>
        <v>323938.8775</v>
      </c>
      <c r="AL97" s="677">
        <f t="shared" si="24"/>
        <v>-0.10945794515609283</v>
      </c>
      <c r="AM97" s="238"/>
      <c r="AN97" s="294">
        <f t="shared" si="31"/>
        <v>323938.8775</v>
      </c>
      <c r="AO97" s="760">
        <v>0</v>
      </c>
      <c r="AP97" s="760">
        <v>0</v>
      </c>
      <c r="AQ97" s="760">
        <v>0</v>
      </c>
      <c r="AR97" s="760">
        <v>0</v>
      </c>
      <c r="AS97" s="760">
        <v>0</v>
      </c>
      <c r="AT97" s="760">
        <v>0</v>
      </c>
      <c r="AU97" s="760">
        <v>0</v>
      </c>
      <c r="AV97" s="760">
        <v>0</v>
      </c>
      <c r="AW97" s="760">
        <v>0</v>
      </c>
      <c r="AX97" s="336"/>
      <c r="AY97" s="379">
        <v>227237.23490000001</v>
      </c>
      <c r="AZ97" s="238">
        <v>0</v>
      </c>
      <c r="BA97" s="238">
        <v>103666.4947</v>
      </c>
      <c r="BB97" s="238">
        <v>0</v>
      </c>
      <c r="BC97" s="294">
        <f t="shared" si="20"/>
        <v>330903.72960000002</v>
      </c>
      <c r="BD97" s="677">
        <f t="shared" si="25"/>
        <v>2.1500513163937904E-2</v>
      </c>
      <c r="BE97" s="238"/>
      <c r="BF97" s="294">
        <f t="shared" si="21"/>
        <v>330903.72960000002</v>
      </c>
      <c r="BG97" s="760">
        <v>0</v>
      </c>
      <c r="BH97" s="760">
        <v>0</v>
      </c>
      <c r="BI97" s="760">
        <v>0</v>
      </c>
      <c r="BJ97" s="760">
        <v>0</v>
      </c>
      <c r="BK97" s="760">
        <v>0</v>
      </c>
      <c r="BL97" s="760">
        <v>0</v>
      </c>
      <c r="BM97" s="760">
        <v>0</v>
      </c>
      <c r="BN97" s="760">
        <v>0</v>
      </c>
      <c r="BO97" s="760">
        <v>0</v>
      </c>
      <c r="BP97" s="336"/>
      <c r="BQ97" s="379">
        <v>233474.11480000001</v>
      </c>
      <c r="BR97" s="238">
        <v>0</v>
      </c>
      <c r="BS97" s="238">
        <v>102605.7447</v>
      </c>
      <c r="BT97" s="238">
        <v>0</v>
      </c>
      <c r="BU97" s="294">
        <f t="shared" si="22"/>
        <v>336079.85950000002</v>
      </c>
      <c r="BV97" s="677">
        <f t="shared" si="26"/>
        <v>1.5642404231154969E-2</v>
      </c>
      <c r="BW97" s="238"/>
      <c r="BX97" s="294">
        <f t="shared" si="23"/>
        <v>336079.85950000002</v>
      </c>
      <c r="BY97" s="760">
        <v>0</v>
      </c>
      <c r="BZ97" s="760">
        <v>0</v>
      </c>
      <c r="CA97" s="760">
        <v>0</v>
      </c>
      <c r="CB97" s="760">
        <v>0</v>
      </c>
      <c r="CC97" s="760">
        <v>0</v>
      </c>
      <c r="CD97" s="760">
        <v>0</v>
      </c>
      <c r="CE97" s="760">
        <v>0</v>
      </c>
      <c r="CF97" s="760">
        <v>0</v>
      </c>
      <c r="CG97" s="760">
        <v>0</v>
      </c>
      <c r="CH97" s="336"/>
    </row>
    <row r="98" spans="2:86" s="12" customFormat="1">
      <c r="B98" s="335" t="s">
        <v>2178</v>
      </c>
      <c r="C98" s="240"/>
      <c r="D98" s="241" t="s">
        <v>2179</v>
      </c>
      <c r="E98" s="460" t="s">
        <v>15</v>
      </c>
      <c r="F98" s="235" t="s">
        <v>21</v>
      </c>
      <c r="G98" s="235" t="s">
        <v>32</v>
      </c>
      <c r="H98" s="236" t="s">
        <v>23</v>
      </c>
      <c r="I98" s="241"/>
      <c r="J98" s="627">
        <v>0</v>
      </c>
      <c r="K98" s="241"/>
      <c r="L98" s="238">
        <v>0</v>
      </c>
      <c r="M98" s="238">
        <v>0</v>
      </c>
      <c r="N98" s="238">
        <v>0</v>
      </c>
      <c r="O98" s="626">
        <v>64787</v>
      </c>
      <c r="P98" s="238">
        <v>314588</v>
      </c>
      <c r="Q98" s="238">
        <v>2376532</v>
      </c>
      <c r="R98" s="238">
        <v>0</v>
      </c>
      <c r="S98" s="292">
        <f t="shared" si="28"/>
        <v>2755907</v>
      </c>
      <c r="T98" s="677" t="str">
        <f t="shared" si="27"/>
        <v/>
      </c>
      <c r="U98" s="238"/>
      <c r="V98" s="294">
        <f t="shared" si="29"/>
        <v>2755907</v>
      </c>
      <c r="W98" s="760">
        <v>0</v>
      </c>
      <c r="X98" s="760">
        <v>0</v>
      </c>
      <c r="Y98" s="760">
        <v>0</v>
      </c>
      <c r="Z98" s="760">
        <v>0</v>
      </c>
      <c r="AA98" s="760">
        <v>0</v>
      </c>
      <c r="AB98" s="760">
        <v>0</v>
      </c>
      <c r="AC98" s="760">
        <v>0</v>
      </c>
      <c r="AD98" s="760">
        <v>0</v>
      </c>
      <c r="AE98" s="760">
        <v>0</v>
      </c>
      <c r="AF98" s="336"/>
      <c r="AG98" s="379">
        <v>64787</v>
      </c>
      <c r="AH98" s="238">
        <v>314588</v>
      </c>
      <c r="AI98" s="238">
        <v>2376532</v>
      </c>
      <c r="AJ98" s="238">
        <v>0</v>
      </c>
      <c r="AK98" s="294">
        <f t="shared" si="30"/>
        <v>2755907</v>
      </c>
      <c r="AL98" s="677">
        <f t="shared" si="24"/>
        <v>0</v>
      </c>
      <c r="AM98" s="238"/>
      <c r="AN98" s="294">
        <f t="shared" si="31"/>
        <v>2755907</v>
      </c>
      <c r="AO98" s="760">
        <v>0</v>
      </c>
      <c r="AP98" s="760">
        <v>0</v>
      </c>
      <c r="AQ98" s="760">
        <v>0</v>
      </c>
      <c r="AR98" s="760">
        <v>0</v>
      </c>
      <c r="AS98" s="760">
        <v>0</v>
      </c>
      <c r="AT98" s="760">
        <v>0</v>
      </c>
      <c r="AU98" s="760">
        <v>0</v>
      </c>
      <c r="AV98" s="760">
        <v>0</v>
      </c>
      <c r="AW98" s="760">
        <v>0</v>
      </c>
      <c r="AX98" s="336"/>
      <c r="AY98" s="379">
        <v>64787</v>
      </c>
      <c r="AZ98" s="238">
        <v>314588</v>
      </c>
      <c r="BA98" s="238">
        <v>2376532</v>
      </c>
      <c r="BB98" s="238">
        <v>0</v>
      </c>
      <c r="BC98" s="294">
        <f t="shared" si="20"/>
        <v>2755907</v>
      </c>
      <c r="BD98" s="677">
        <f t="shared" si="25"/>
        <v>0</v>
      </c>
      <c r="BE98" s="238"/>
      <c r="BF98" s="294">
        <f t="shared" si="21"/>
        <v>2755907</v>
      </c>
      <c r="BG98" s="760">
        <v>0</v>
      </c>
      <c r="BH98" s="760">
        <v>0</v>
      </c>
      <c r="BI98" s="760">
        <v>0</v>
      </c>
      <c r="BJ98" s="760">
        <v>0</v>
      </c>
      <c r="BK98" s="760">
        <v>0</v>
      </c>
      <c r="BL98" s="760">
        <v>0</v>
      </c>
      <c r="BM98" s="760">
        <v>0</v>
      </c>
      <c r="BN98" s="760">
        <v>0</v>
      </c>
      <c r="BO98" s="760">
        <v>0</v>
      </c>
      <c r="BP98" s="336"/>
      <c r="BQ98" s="379">
        <v>64787</v>
      </c>
      <c r="BR98" s="238">
        <v>314588</v>
      </c>
      <c r="BS98" s="238">
        <v>2376532</v>
      </c>
      <c r="BT98" s="238">
        <v>0</v>
      </c>
      <c r="BU98" s="294">
        <f t="shared" si="22"/>
        <v>2755907</v>
      </c>
      <c r="BV98" s="677">
        <f t="shared" si="26"/>
        <v>0</v>
      </c>
      <c r="BW98" s="238"/>
      <c r="BX98" s="294">
        <f t="shared" si="23"/>
        <v>2755907</v>
      </c>
      <c r="BY98" s="760">
        <v>0</v>
      </c>
      <c r="BZ98" s="760">
        <v>0</v>
      </c>
      <c r="CA98" s="760">
        <v>0</v>
      </c>
      <c r="CB98" s="760">
        <v>0</v>
      </c>
      <c r="CC98" s="760">
        <v>0</v>
      </c>
      <c r="CD98" s="760">
        <v>0</v>
      </c>
      <c r="CE98" s="760">
        <v>0</v>
      </c>
      <c r="CF98" s="760">
        <v>0</v>
      </c>
      <c r="CG98" s="760">
        <v>0</v>
      </c>
      <c r="CH98" s="336"/>
    </row>
    <row r="99" spans="2:86" s="12" customFormat="1">
      <c r="B99" s="335" t="s">
        <v>2178</v>
      </c>
      <c r="C99" s="240"/>
      <c r="D99" s="241" t="s">
        <v>2180</v>
      </c>
      <c r="E99" s="460" t="s">
        <v>15</v>
      </c>
      <c r="F99" s="235" t="s">
        <v>16</v>
      </c>
      <c r="G99" s="235" t="s">
        <v>32</v>
      </c>
      <c r="H99" s="236" t="s">
        <v>23</v>
      </c>
      <c r="I99" s="241"/>
      <c r="J99" s="627">
        <v>0</v>
      </c>
      <c r="K99" s="241"/>
      <c r="L99" s="238">
        <v>0</v>
      </c>
      <c r="M99" s="238">
        <v>0</v>
      </c>
      <c r="N99" s="238">
        <v>0</v>
      </c>
      <c r="O99" s="626">
        <v>570344.44940000004</v>
      </c>
      <c r="P99" s="238">
        <v>0</v>
      </c>
      <c r="Q99" s="238">
        <v>0</v>
      </c>
      <c r="R99" s="238">
        <v>0</v>
      </c>
      <c r="S99" s="292">
        <f t="shared" si="28"/>
        <v>570344.44940000004</v>
      </c>
      <c r="T99" s="677" t="str">
        <f t="shared" si="27"/>
        <v/>
      </c>
      <c r="U99" s="238"/>
      <c r="V99" s="294">
        <f t="shared" si="29"/>
        <v>570344.44940000004</v>
      </c>
      <c r="W99" s="760">
        <v>0</v>
      </c>
      <c r="X99" s="760">
        <v>0</v>
      </c>
      <c r="Y99" s="760">
        <v>0</v>
      </c>
      <c r="Z99" s="760">
        <v>0</v>
      </c>
      <c r="AA99" s="760">
        <v>0</v>
      </c>
      <c r="AB99" s="760">
        <v>0</v>
      </c>
      <c r="AC99" s="760">
        <v>0</v>
      </c>
      <c r="AD99" s="760">
        <v>0</v>
      </c>
      <c r="AE99" s="760">
        <v>0</v>
      </c>
      <c r="AF99" s="336"/>
      <c r="AG99" s="379">
        <v>499132.86739999999</v>
      </c>
      <c r="AH99" s="238">
        <v>0</v>
      </c>
      <c r="AI99" s="238">
        <v>0</v>
      </c>
      <c r="AJ99" s="238">
        <v>0</v>
      </c>
      <c r="AK99" s="294">
        <f t="shared" si="30"/>
        <v>499132.86739999999</v>
      </c>
      <c r="AL99" s="677">
        <f t="shared" si="24"/>
        <v>-0.12485714917522971</v>
      </c>
      <c r="AM99" s="238"/>
      <c r="AN99" s="294">
        <f t="shared" si="31"/>
        <v>499132.86739999999</v>
      </c>
      <c r="AO99" s="760">
        <v>0</v>
      </c>
      <c r="AP99" s="760">
        <v>0</v>
      </c>
      <c r="AQ99" s="760">
        <v>0</v>
      </c>
      <c r="AR99" s="760">
        <v>0</v>
      </c>
      <c r="AS99" s="760">
        <v>0</v>
      </c>
      <c r="AT99" s="760">
        <v>0</v>
      </c>
      <c r="AU99" s="760">
        <v>0</v>
      </c>
      <c r="AV99" s="760">
        <v>0</v>
      </c>
      <c r="AW99" s="760">
        <v>0</v>
      </c>
      <c r="AX99" s="336"/>
      <c r="AY99" s="379">
        <v>624945.14690000005</v>
      </c>
      <c r="AZ99" s="238">
        <v>0</v>
      </c>
      <c r="BA99" s="238">
        <v>0</v>
      </c>
      <c r="BB99" s="238">
        <v>0</v>
      </c>
      <c r="BC99" s="294">
        <f t="shared" si="20"/>
        <v>624945.14690000005</v>
      </c>
      <c r="BD99" s="677">
        <f t="shared" si="25"/>
        <v>0.25206170083601281</v>
      </c>
      <c r="BE99" s="238"/>
      <c r="BF99" s="294">
        <f t="shared" si="21"/>
        <v>624945.14690000005</v>
      </c>
      <c r="BG99" s="760">
        <v>0</v>
      </c>
      <c r="BH99" s="760">
        <v>0</v>
      </c>
      <c r="BI99" s="760">
        <v>0</v>
      </c>
      <c r="BJ99" s="760">
        <v>0</v>
      </c>
      <c r="BK99" s="760">
        <v>0</v>
      </c>
      <c r="BL99" s="760">
        <v>0</v>
      </c>
      <c r="BM99" s="760">
        <v>0</v>
      </c>
      <c r="BN99" s="760">
        <v>0</v>
      </c>
      <c r="BO99" s="760">
        <v>0</v>
      </c>
      <c r="BP99" s="336"/>
      <c r="BQ99" s="379">
        <v>643981.15540000005</v>
      </c>
      <c r="BR99" s="238">
        <v>0</v>
      </c>
      <c r="BS99" s="238">
        <v>2704.4449</v>
      </c>
      <c r="BT99" s="238">
        <v>0</v>
      </c>
      <c r="BU99" s="294">
        <f t="shared" si="22"/>
        <v>646685.60030000005</v>
      </c>
      <c r="BV99" s="677">
        <f t="shared" si="26"/>
        <v>3.4787778587996261E-2</v>
      </c>
      <c r="BW99" s="238"/>
      <c r="BX99" s="294">
        <f t="shared" si="23"/>
        <v>646685.60030000005</v>
      </c>
      <c r="BY99" s="760">
        <v>0</v>
      </c>
      <c r="BZ99" s="760">
        <v>0</v>
      </c>
      <c r="CA99" s="760">
        <v>0</v>
      </c>
      <c r="CB99" s="760">
        <v>0</v>
      </c>
      <c r="CC99" s="760">
        <v>0</v>
      </c>
      <c r="CD99" s="760">
        <v>0</v>
      </c>
      <c r="CE99" s="760">
        <v>0</v>
      </c>
      <c r="CF99" s="760">
        <v>0</v>
      </c>
      <c r="CG99" s="760">
        <v>0</v>
      </c>
      <c r="CH99" s="336"/>
    </row>
    <row r="100" spans="2:86" s="12" customFormat="1">
      <c r="B100" s="335" t="s">
        <v>2181</v>
      </c>
      <c r="C100" s="240"/>
      <c r="D100" s="241" t="s">
        <v>2182</v>
      </c>
      <c r="E100" s="460" t="s">
        <v>20</v>
      </c>
      <c r="F100" s="235" t="s">
        <v>21</v>
      </c>
      <c r="G100" s="235" t="s">
        <v>17</v>
      </c>
      <c r="H100" s="236" t="s">
        <v>23</v>
      </c>
      <c r="I100" s="241"/>
      <c r="J100" s="627">
        <v>0</v>
      </c>
      <c r="K100" s="241"/>
      <c r="L100" s="238">
        <v>0</v>
      </c>
      <c r="M100" s="238">
        <v>0</v>
      </c>
      <c r="N100" s="238">
        <v>0</v>
      </c>
      <c r="O100" s="626">
        <v>0</v>
      </c>
      <c r="P100" s="238">
        <v>0</v>
      </c>
      <c r="Q100" s="238">
        <v>0</v>
      </c>
      <c r="R100" s="238">
        <v>0</v>
      </c>
      <c r="S100" s="292">
        <f t="shared" si="28"/>
        <v>0</v>
      </c>
      <c r="T100" s="677" t="str">
        <f t="shared" si="27"/>
        <v/>
      </c>
      <c r="U100" s="238"/>
      <c r="V100" s="294">
        <f t="shared" si="29"/>
        <v>0</v>
      </c>
      <c r="W100" s="760">
        <v>0</v>
      </c>
      <c r="X100" s="760">
        <v>0</v>
      </c>
      <c r="Y100" s="760">
        <v>0</v>
      </c>
      <c r="Z100" s="760">
        <v>0</v>
      </c>
      <c r="AA100" s="760">
        <v>0</v>
      </c>
      <c r="AB100" s="760">
        <v>0</v>
      </c>
      <c r="AC100" s="760">
        <v>0</v>
      </c>
      <c r="AD100" s="760">
        <v>0</v>
      </c>
      <c r="AE100" s="760">
        <v>0</v>
      </c>
      <c r="AF100" s="336"/>
      <c r="AG100" s="379">
        <v>32000</v>
      </c>
      <c r="AH100" s="238">
        <v>80000</v>
      </c>
      <c r="AI100" s="238">
        <v>288000</v>
      </c>
      <c r="AJ100" s="238">
        <v>400000</v>
      </c>
      <c r="AK100" s="294">
        <f t="shared" si="30"/>
        <v>800000</v>
      </c>
      <c r="AL100" s="677" t="e">
        <f t="shared" si="24"/>
        <v>#DIV/0!</v>
      </c>
      <c r="AM100" s="238"/>
      <c r="AN100" s="294">
        <f t="shared" si="31"/>
        <v>800000</v>
      </c>
      <c r="AO100" s="760">
        <v>-752416.08</v>
      </c>
      <c r="AP100" s="760">
        <v>0</v>
      </c>
      <c r="AQ100" s="760">
        <v>100167.375</v>
      </c>
      <c r="AR100" s="760">
        <v>-141.65163200509201</v>
      </c>
      <c r="AS100" s="760">
        <v>585.97914375000005</v>
      </c>
      <c r="AT100" s="760">
        <v>-7524160.7999999998</v>
      </c>
      <c r="AU100" s="760">
        <v>1001673.75</v>
      </c>
      <c r="AV100" s="760">
        <v>-1683.55085883635</v>
      </c>
      <c r="AW100" s="760">
        <v>5859.7914375</v>
      </c>
      <c r="AX100" s="336"/>
      <c r="AY100" s="379">
        <v>34000</v>
      </c>
      <c r="AZ100" s="238">
        <v>85000</v>
      </c>
      <c r="BA100" s="238">
        <v>305980</v>
      </c>
      <c r="BB100" s="238">
        <v>425020</v>
      </c>
      <c r="BC100" s="294">
        <f t="shared" si="20"/>
        <v>850000</v>
      </c>
      <c r="BD100" s="677">
        <f t="shared" si="25"/>
        <v>6.25E-2</v>
      </c>
      <c r="BE100" s="238"/>
      <c r="BF100" s="294">
        <f t="shared" si="21"/>
        <v>850000</v>
      </c>
      <c r="BG100" s="760">
        <v>-763404.52</v>
      </c>
      <c r="BH100" s="760">
        <v>0</v>
      </c>
      <c r="BI100" s="760">
        <v>88912.975000000006</v>
      </c>
      <c r="BJ100" s="760">
        <v>-149.80970719672499</v>
      </c>
      <c r="BK100" s="760">
        <v>520.14090375000001</v>
      </c>
      <c r="BL100" s="760">
        <v>-9160854.2400000002</v>
      </c>
      <c r="BM100" s="760">
        <v>1066955.7</v>
      </c>
      <c r="BN100" s="760">
        <v>-2174.8625340029898</v>
      </c>
      <c r="BO100" s="760">
        <v>6241.6908450000001</v>
      </c>
      <c r="BP100" s="336"/>
      <c r="BQ100" s="379">
        <v>36000</v>
      </c>
      <c r="BR100" s="238">
        <v>90000</v>
      </c>
      <c r="BS100" s="238">
        <v>324000</v>
      </c>
      <c r="BT100" s="238">
        <v>450000</v>
      </c>
      <c r="BU100" s="294">
        <f t="shared" si="22"/>
        <v>900000</v>
      </c>
      <c r="BV100" s="677">
        <f t="shared" si="26"/>
        <v>5.8823529411764705E-2</v>
      </c>
      <c r="BW100" s="238"/>
      <c r="BX100" s="294">
        <f t="shared" si="23"/>
        <v>900000</v>
      </c>
      <c r="BY100" s="760">
        <v>-797017.5</v>
      </c>
      <c r="BZ100" s="760">
        <v>0</v>
      </c>
      <c r="CA100" s="760">
        <v>89458.354999999996</v>
      </c>
      <c r="CB100" s="760">
        <v>-164.72234532459001</v>
      </c>
      <c r="CC100" s="760">
        <v>523.33137675</v>
      </c>
      <c r="CD100" s="760">
        <v>-7970175</v>
      </c>
      <c r="CE100" s="760">
        <v>894583.55</v>
      </c>
      <c r="CF100" s="760">
        <v>-1897.4398129333399</v>
      </c>
      <c r="CG100" s="760">
        <v>5233.3137674999998</v>
      </c>
      <c r="CH100" s="336"/>
    </row>
    <row r="101" spans="2:86" s="12" customFormat="1">
      <c r="B101" s="335" t="s">
        <v>2181</v>
      </c>
      <c r="C101" s="240"/>
      <c r="D101" s="241" t="s">
        <v>2183</v>
      </c>
      <c r="E101" s="460" t="s">
        <v>20</v>
      </c>
      <c r="F101" s="235" t="s">
        <v>16</v>
      </c>
      <c r="G101" s="235" t="s">
        <v>17</v>
      </c>
      <c r="H101" s="236" t="s">
        <v>23</v>
      </c>
      <c r="I101" s="241"/>
      <c r="J101" s="627">
        <v>0</v>
      </c>
      <c r="K101" s="241"/>
      <c r="L101" s="238">
        <v>0</v>
      </c>
      <c r="M101" s="238">
        <v>0</v>
      </c>
      <c r="N101" s="238">
        <v>0</v>
      </c>
      <c r="O101" s="626">
        <v>0</v>
      </c>
      <c r="P101" s="238">
        <v>0</v>
      </c>
      <c r="Q101" s="238">
        <v>0</v>
      </c>
      <c r="R101" s="238">
        <v>0</v>
      </c>
      <c r="S101" s="292">
        <f t="shared" si="28"/>
        <v>0</v>
      </c>
      <c r="T101" s="677" t="str">
        <f t="shared" si="27"/>
        <v/>
      </c>
      <c r="U101" s="238"/>
      <c r="V101" s="294">
        <f t="shared" si="29"/>
        <v>0</v>
      </c>
      <c r="W101" s="760">
        <v>0</v>
      </c>
      <c r="X101" s="760">
        <v>0</v>
      </c>
      <c r="Y101" s="760">
        <v>0</v>
      </c>
      <c r="Z101" s="760">
        <v>0</v>
      </c>
      <c r="AA101" s="760">
        <v>0</v>
      </c>
      <c r="AB101" s="760">
        <v>0</v>
      </c>
      <c r="AC101" s="760">
        <v>0</v>
      </c>
      <c r="AD101" s="760">
        <v>0</v>
      </c>
      <c r="AE101" s="760">
        <v>0</v>
      </c>
      <c r="AF101" s="336"/>
      <c r="AG101" s="379">
        <v>224317.40479999999</v>
      </c>
      <c r="AH101" s="238">
        <v>0</v>
      </c>
      <c r="AI101" s="238">
        <v>91726.861900000004</v>
      </c>
      <c r="AJ101" s="238">
        <v>0</v>
      </c>
      <c r="AK101" s="294">
        <f t="shared" si="30"/>
        <v>316044.26669999998</v>
      </c>
      <c r="AL101" s="677" t="e">
        <f t="shared" si="24"/>
        <v>#DIV/0!</v>
      </c>
      <c r="AM101" s="238"/>
      <c r="AN101" s="294">
        <f t="shared" si="31"/>
        <v>316044.26669999998</v>
      </c>
      <c r="AO101" s="760">
        <v>0</v>
      </c>
      <c r="AP101" s="760">
        <v>0</v>
      </c>
      <c r="AQ101" s="760">
        <v>0</v>
      </c>
      <c r="AR101" s="760">
        <v>0</v>
      </c>
      <c r="AS101" s="760">
        <v>0</v>
      </c>
      <c r="AT101" s="760">
        <v>0</v>
      </c>
      <c r="AU101" s="760">
        <v>0</v>
      </c>
      <c r="AV101" s="760">
        <v>0</v>
      </c>
      <c r="AW101" s="760">
        <v>0</v>
      </c>
      <c r="AX101" s="336"/>
      <c r="AY101" s="379">
        <v>233842.88440000001</v>
      </c>
      <c r="AZ101" s="238">
        <v>0</v>
      </c>
      <c r="BA101" s="238">
        <v>95161.296300000002</v>
      </c>
      <c r="BB101" s="238">
        <v>0</v>
      </c>
      <c r="BC101" s="294">
        <f t="shared" si="20"/>
        <v>329004.18070000003</v>
      </c>
      <c r="BD101" s="677">
        <f t="shared" si="25"/>
        <v>4.1006641681312454E-2</v>
      </c>
      <c r="BE101" s="238"/>
      <c r="BF101" s="294">
        <f t="shared" si="21"/>
        <v>329004.18070000003</v>
      </c>
      <c r="BG101" s="760">
        <v>0</v>
      </c>
      <c r="BH101" s="760">
        <v>0</v>
      </c>
      <c r="BI101" s="760">
        <v>0</v>
      </c>
      <c r="BJ101" s="760">
        <v>0</v>
      </c>
      <c r="BK101" s="760">
        <v>0</v>
      </c>
      <c r="BL101" s="760">
        <v>0</v>
      </c>
      <c r="BM101" s="760">
        <v>0</v>
      </c>
      <c r="BN101" s="760">
        <v>0</v>
      </c>
      <c r="BO101" s="760">
        <v>0</v>
      </c>
      <c r="BP101" s="336"/>
      <c r="BQ101" s="379">
        <v>241755.36230000001</v>
      </c>
      <c r="BR101" s="238">
        <v>0</v>
      </c>
      <c r="BS101" s="238">
        <v>98260.221099999995</v>
      </c>
      <c r="BT101" s="238">
        <v>0</v>
      </c>
      <c r="BU101" s="294">
        <f t="shared" si="22"/>
        <v>340015.5834</v>
      </c>
      <c r="BV101" s="677">
        <f t="shared" si="26"/>
        <v>3.3468883819566538E-2</v>
      </c>
      <c r="BW101" s="238"/>
      <c r="BX101" s="294">
        <f t="shared" si="23"/>
        <v>340015.5834</v>
      </c>
      <c r="BY101" s="760">
        <v>0</v>
      </c>
      <c r="BZ101" s="760">
        <v>0</v>
      </c>
      <c r="CA101" s="760">
        <v>0</v>
      </c>
      <c r="CB101" s="760">
        <v>0</v>
      </c>
      <c r="CC101" s="760">
        <v>0</v>
      </c>
      <c r="CD101" s="760">
        <v>0</v>
      </c>
      <c r="CE101" s="760">
        <v>0</v>
      </c>
      <c r="CF101" s="760">
        <v>0</v>
      </c>
      <c r="CG101" s="760">
        <v>0</v>
      </c>
      <c r="CH101" s="336"/>
    </row>
    <row r="102" spans="2:86" s="12" customFormat="1">
      <c r="B102" s="335" t="s">
        <v>2184</v>
      </c>
      <c r="C102" s="240"/>
      <c r="D102" s="241" t="s">
        <v>2185</v>
      </c>
      <c r="E102" s="460" t="s">
        <v>20</v>
      </c>
      <c r="F102" s="235" t="s">
        <v>21</v>
      </c>
      <c r="G102" s="235" t="s">
        <v>17</v>
      </c>
      <c r="H102" s="236" t="s">
        <v>26</v>
      </c>
      <c r="I102" s="241"/>
      <c r="J102" s="627">
        <v>0</v>
      </c>
      <c r="K102" s="241"/>
      <c r="L102" s="238">
        <v>0</v>
      </c>
      <c r="M102" s="238">
        <v>0</v>
      </c>
      <c r="N102" s="238">
        <v>0</v>
      </c>
      <c r="O102" s="626">
        <v>32120</v>
      </c>
      <c r="P102" s="238">
        <v>24072</v>
      </c>
      <c r="Q102" s="238">
        <v>332008</v>
      </c>
      <c r="R102" s="238">
        <v>0</v>
      </c>
      <c r="S102" s="292">
        <f t="shared" si="28"/>
        <v>388200</v>
      </c>
      <c r="T102" s="677" t="str">
        <f t="shared" si="27"/>
        <v/>
      </c>
      <c r="U102" s="238"/>
      <c r="V102" s="294">
        <f t="shared" si="29"/>
        <v>388200</v>
      </c>
      <c r="W102" s="760">
        <v>0</v>
      </c>
      <c r="X102" s="760">
        <v>0</v>
      </c>
      <c r="Y102" s="760">
        <v>0</v>
      </c>
      <c r="Z102" s="760">
        <v>0</v>
      </c>
      <c r="AA102" s="760">
        <v>0</v>
      </c>
      <c r="AB102" s="760">
        <v>0</v>
      </c>
      <c r="AC102" s="760">
        <v>0</v>
      </c>
      <c r="AD102" s="760">
        <v>0</v>
      </c>
      <c r="AE102" s="760">
        <v>0</v>
      </c>
      <c r="AF102" s="336"/>
      <c r="AG102" s="379">
        <v>42126</v>
      </c>
      <c r="AH102" s="238">
        <v>25275.599999999999</v>
      </c>
      <c r="AI102" s="238">
        <v>323858.40000000002</v>
      </c>
      <c r="AJ102" s="238">
        <v>0</v>
      </c>
      <c r="AK102" s="294">
        <f t="shared" si="30"/>
        <v>391260</v>
      </c>
      <c r="AL102" s="677">
        <f t="shared" si="24"/>
        <v>7.8825347758887179E-3</v>
      </c>
      <c r="AM102" s="238"/>
      <c r="AN102" s="294">
        <f t="shared" si="31"/>
        <v>391260</v>
      </c>
      <c r="AO102" s="760">
        <v>0</v>
      </c>
      <c r="AP102" s="760">
        <v>0</v>
      </c>
      <c r="AQ102" s="760">
        <v>0</v>
      </c>
      <c r="AR102" s="760">
        <v>0</v>
      </c>
      <c r="AS102" s="760">
        <v>0</v>
      </c>
      <c r="AT102" s="760">
        <v>0</v>
      </c>
      <c r="AU102" s="760">
        <v>0</v>
      </c>
      <c r="AV102" s="760">
        <v>0</v>
      </c>
      <c r="AW102" s="760">
        <v>0</v>
      </c>
      <c r="AX102" s="336"/>
      <c r="AY102" s="379">
        <v>44232.3</v>
      </c>
      <c r="AZ102" s="238">
        <v>26539.38</v>
      </c>
      <c r="BA102" s="238">
        <v>371551.3</v>
      </c>
      <c r="BB102" s="238">
        <v>0</v>
      </c>
      <c r="BC102" s="294">
        <f t="shared" si="20"/>
        <v>442322.98</v>
      </c>
      <c r="BD102" s="677">
        <f t="shared" si="25"/>
        <v>0.13050907325052391</v>
      </c>
      <c r="BE102" s="238"/>
      <c r="BF102" s="294">
        <f t="shared" si="21"/>
        <v>442322.98</v>
      </c>
      <c r="BG102" s="760">
        <v>0</v>
      </c>
      <c r="BH102" s="760">
        <v>0</v>
      </c>
      <c r="BI102" s="760">
        <v>0</v>
      </c>
      <c r="BJ102" s="760">
        <v>0</v>
      </c>
      <c r="BK102" s="760">
        <v>0</v>
      </c>
      <c r="BL102" s="760">
        <v>0</v>
      </c>
      <c r="BM102" s="760">
        <v>0</v>
      </c>
      <c r="BN102" s="760">
        <v>0</v>
      </c>
      <c r="BO102" s="760">
        <v>0</v>
      </c>
      <c r="BP102" s="336"/>
      <c r="BQ102" s="379">
        <v>46443.92</v>
      </c>
      <c r="BR102" s="238">
        <v>27866.35</v>
      </c>
      <c r="BS102" s="238">
        <v>390128.9</v>
      </c>
      <c r="BT102" s="238">
        <v>0</v>
      </c>
      <c r="BU102" s="294">
        <f t="shared" si="22"/>
        <v>464439.17000000004</v>
      </c>
      <c r="BV102" s="677">
        <f t="shared" si="26"/>
        <v>5.0000092692448539E-2</v>
      </c>
      <c r="BW102" s="238"/>
      <c r="BX102" s="294">
        <f t="shared" si="23"/>
        <v>464439.17000000004</v>
      </c>
      <c r="BY102" s="760">
        <v>0</v>
      </c>
      <c r="BZ102" s="760">
        <v>0</v>
      </c>
      <c r="CA102" s="760">
        <v>0</v>
      </c>
      <c r="CB102" s="760">
        <v>0</v>
      </c>
      <c r="CC102" s="760">
        <v>0</v>
      </c>
      <c r="CD102" s="760">
        <v>0</v>
      </c>
      <c r="CE102" s="760">
        <v>0</v>
      </c>
      <c r="CF102" s="760">
        <v>0</v>
      </c>
      <c r="CG102" s="760">
        <v>0</v>
      </c>
      <c r="CH102" s="336"/>
    </row>
    <row r="103" spans="2:86" s="12" customFormat="1">
      <c r="B103" s="335" t="s">
        <v>2184</v>
      </c>
      <c r="C103" s="240"/>
      <c r="D103" s="241" t="s">
        <v>2186</v>
      </c>
      <c r="E103" s="460" t="s">
        <v>20</v>
      </c>
      <c r="F103" s="235" t="s">
        <v>16</v>
      </c>
      <c r="G103" s="235" t="s">
        <v>17</v>
      </c>
      <c r="H103" s="236" t="s">
        <v>26</v>
      </c>
      <c r="I103" s="241"/>
      <c r="J103" s="627">
        <v>0</v>
      </c>
      <c r="K103" s="241"/>
      <c r="L103" s="238">
        <v>0</v>
      </c>
      <c r="M103" s="238">
        <v>0</v>
      </c>
      <c r="N103" s="238">
        <v>0</v>
      </c>
      <c r="O103" s="626">
        <v>96769.745699999999</v>
      </c>
      <c r="P103" s="238">
        <v>0</v>
      </c>
      <c r="Q103" s="238">
        <v>10932.2834</v>
      </c>
      <c r="R103" s="238">
        <v>0</v>
      </c>
      <c r="S103" s="292">
        <f t="shared" si="28"/>
        <v>107702.0291</v>
      </c>
      <c r="T103" s="677" t="str">
        <f t="shared" si="27"/>
        <v/>
      </c>
      <c r="U103" s="238"/>
      <c r="V103" s="294">
        <f t="shared" si="29"/>
        <v>107702.0291</v>
      </c>
      <c r="W103" s="760">
        <v>0</v>
      </c>
      <c r="X103" s="760">
        <v>0</v>
      </c>
      <c r="Y103" s="760">
        <v>0</v>
      </c>
      <c r="Z103" s="760">
        <v>0</v>
      </c>
      <c r="AA103" s="760">
        <v>0</v>
      </c>
      <c r="AB103" s="760">
        <v>0</v>
      </c>
      <c r="AC103" s="760">
        <v>0</v>
      </c>
      <c r="AD103" s="760">
        <v>0</v>
      </c>
      <c r="AE103" s="760">
        <v>0</v>
      </c>
      <c r="AF103" s="336"/>
      <c r="AG103" s="379">
        <v>102570.21400000001</v>
      </c>
      <c r="AH103" s="238">
        <v>0</v>
      </c>
      <c r="AI103" s="238">
        <v>8434.2139999999999</v>
      </c>
      <c r="AJ103" s="238">
        <v>0</v>
      </c>
      <c r="AK103" s="294">
        <f t="shared" si="30"/>
        <v>111004.42800000001</v>
      </c>
      <c r="AL103" s="677">
        <f t="shared" si="24"/>
        <v>3.0662364744621275E-2</v>
      </c>
      <c r="AM103" s="238"/>
      <c r="AN103" s="294">
        <f t="shared" si="31"/>
        <v>111004.42800000001</v>
      </c>
      <c r="AO103" s="760">
        <v>0</v>
      </c>
      <c r="AP103" s="760">
        <v>0</v>
      </c>
      <c r="AQ103" s="760">
        <v>0</v>
      </c>
      <c r="AR103" s="760">
        <v>0</v>
      </c>
      <c r="AS103" s="760">
        <v>0</v>
      </c>
      <c r="AT103" s="760">
        <v>0</v>
      </c>
      <c r="AU103" s="760">
        <v>0</v>
      </c>
      <c r="AV103" s="760">
        <v>0</v>
      </c>
      <c r="AW103" s="760">
        <v>0</v>
      </c>
      <c r="AX103" s="336"/>
      <c r="AY103" s="379">
        <v>110658.51270000001</v>
      </c>
      <c r="AZ103" s="238">
        <v>0</v>
      </c>
      <c r="BA103" s="238">
        <v>20532.312600000001</v>
      </c>
      <c r="BB103" s="238">
        <v>0</v>
      </c>
      <c r="BC103" s="294">
        <f t="shared" si="20"/>
        <v>131190.8253</v>
      </c>
      <c r="BD103" s="677">
        <f t="shared" si="25"/>
        <v>0.18185218070760187</v>
      </c>
      <c r="BE103" s="238"/>
      <c r="BF103" s="294">
        <f t="shared" si="21"/>
        <v>131190.8253</v>
      </c>
      <c r="BG103" s="760">
        <v>0</v>
      </c>
      <c r="BH103" s="760">
        <v>0</v>
      </c>
      <c r="BI103" s="760">
        <v>0</v>
      </c>
      <c r="BJ103" s="760">
        <v>0</v>
      </c>
      <c r="BK103" s="760">
        <v>0</v>
      </c>
      <c r="BL103" s="760">
        <v>0</v>
      </c>
      <c r="BM103" s="760">
        <v>0</v>
      </c>
      <c r="BN103" s="760">
        <v>0</v>
      </c>
      <c r="BO103" s="760">
        <v>0</v>
      </c>
      <c r="BP103" s="336"/>
      <c r="BQ103" s="379">
        <v>171425.8033</v>
      </c>
      <c r="BR103" s="238">
        <v>0</v>
      </c>
      <c r="BS103" s="238">
        <v>17955.125</v>
      </c>
      <c r="BT103" s="238">
        <v>0</v>
      </c>
      <c r="BU103" s="294">
        <f t="shared" si="22"/>
        <v>189380.9283</v>
      </c>
      <c r="BV103" s="677">
        <f t="shared" si="26"/>
        <v>0.44355314380357058</v>
      </c>
      <c r="BW103" s="238"/>
      <c r="BX103" s="294">
        <f t="shared" si="23"/>
        <v>189380.9283</v>
      </c>
      <c r="BY103" s="760">
        <v>0</v>
      </c>
      <c r="BZ103" s="760">
        <v>0</v>
      </c>
      <c r="CA103" s="760">
        <v>0</v>
      </c>
      <c r="CB103" s="760">
        <v>0</v>
      </c>
      <c r="CC103" s="760">
        <v>0</v>
      </c>
      <c r="CD103" s="760">
        <v>0</v>
      </c>
      <c r="CE103" s="760">
        <v>0</v>
      </c>
      <c r="CF103" s="760">
        <v>0</v>
      </c>
      <c r="CG103" s="760">
        <v>0</v>
      </c>
      <c r="CH103" s="336"/>
    </row>
    <row r="104" spans="2:86" s="12" customFormat="1">
      <c r="B104" s="335" t="s">
        <v>2187</v>
      </c>
      <c r="C104" s="240"/>
      <c r="D104" s="241" t="s">
        <v>2188</v>
      </c>
      <c r="E104" s="460" t="s">
        <v>20</v>
      </c>
      <c r="F104" s="235" t="s">
        <v>21</v>
      </c>
      <c r="G104" s="235" t="s">
        <v>17</v>
      </c>
      <c r="H104" s="236" t="s">
        <v>26</v>
      </c>
      <c r="I104" s="241"/>
      <c r="J104" s="627">
        <v>0</v>
      </c>
      <c r="K104" s="241"/>
      <c r="L104" s="238">
        <v>0</v>
      </c>
      <c r="M104" s="238">
        <v>0</v>
      </c>
      <c r="N104" s="238">
        <v>0</v>
      </c>
      <c r="O104" s="626">
        <v>35120</v>
      </c>
      <c r="P104" s="238">
        <v>24072</v>
      </c>
      <c r="Q104" s="238">
        <v>301008</v>
      </c>
      <c r="R104" s="238">
        <v>0</v>
      </c>
      <c r="S104" s="292">
        <f t="shared" si="28"/>
        <v>360200</v>
      </c>
      <c r="T104" s="677" t="str">
        <f t="shared" si="27"/>
        <v/>
      </c>
      <c r="U104" s="238"/>
      <c r="V104" s="294">
        <f t="shared" si="29"/>
        <v>360200</v>
      </c>
      <c r="W104" s="760">
        <v>0</v>
      </c>
      <c r="X104" s="760">
        <v>0</v>
      </c>
      <c r="Y104" s="760">
        <v>0</v>
      </c>
      <c r="Z104" s="760">
        <v>0</v>
      </c>
      <c r="AA104" s="760">
        <v>0</v>
      </c>
      <c r="AB104" s="760">
        <v>0</v>
      </c>
      <c r="AC104" s="760">
        <v>0</v>
      </c>
      <c r="AD104" s="760">
        <v>0</v>
      </c>
      <c r="AE104" s="760">
        <v>0</v>
      </c>
      <c r="AF104" s="336"/>
      <c r="AG104" s="379">
        <v>42126</v>
      </c>
      <c r="AH104" s="238">
        <v>25275.599999999999</v>
      </c>
      <c r="AI104" s="238">
        <v>323858.40000000002</v>
      </c>
      <c r="AJ104" s="238">
        <v>0</v>
      </c>
      <c r="AK104" s="294">
        <f t="shared" si="30"/>
        <v>391260</v>
      </c>
      <c r="AL104" s="677">
        <f t="shared" si="24"/>
        <v>8.6229872293170459E-2</v>
      </c>
      <c r="AM104" s="238"/>
      <c r="AN104" s="294">
        <f t="shared" si="31"/>
        <v>391260</v>
      </c>
      <c r="AO104" s="760">
        <v>0</v>
      </c>
      <c r="AP104" s="760">
        <v>0</v>
      </c>
      <c r="AQ104" s="760">
        <v>0</v>
      </c>
      <c r="AR104" s="760">
        <v>0</v>
      </c>
      <c r="AS104" s="760">
        <v>0</v>
      </c>
      <c r="AT104" s="760">
        <v>0</v>
      </c>
      <c r="AU104" s="760">
        <v>0</v>
      </c>
      <c r="AV104" s="760">
        <v>0</v>
      </c>
      <c r="AW104" s="760">
        <v>0</v>
      </c>
      <c r="AX104" s="336"/>
      <c r="AY104" s="379">
        <v>44232.3</v>
      </c>
      <c r="AZ104" s="238">
        <v>26539.38</v>
      </c>
      <c r="BA104" s="238">
        <v>371551.3</v>
      </c>
      <c r="BB104" s="238">
        <v>0</v>
      </c>
      <c r="BC104" s="294">
        <f t="shared" si="20"/>
        <v>442322.98</v>
      </c>
      <c r="BD104" s="677">
        <f t="shared" si="25"/>
        <v>0.13050907325052391</v>
      </c>
      <c r="BE104" s="238"/>
      <c r="BF104" s="294">
        <f t="shared" si="21"/>
        <v>442322.98</v>
      </c>
      <c r="BG104" s="760">
        <v>0</v>
      </c>
      <c r="BH104" s="760">
        <v>0</v>
      </c>
      <c r="BI104" s="760">
        <v>0</v>
      </c>
      <c r="BJ104" s="760">
        <v>0</v>
      </c>
      <c r="BK104" s="760">
        <v>0</v>
      </c>
      <c r="BL104" s="760">
        <v>0</v>
      </c>
      <c r="BM104" s="760">
        <v>0</v>
      </c>
      <c r="BN104" s="760">
        <v>0</v>
      </c>
      <c r="BO104" s="760">
        <v>0</v>
      </c>
      <c r="BP104" s="336"/>
      <c r="BQ104" s="379">
        <v>46443.92</v>
      </c>
      <c r="BR104" s="238">
        <v>27866.35</v>
      </c>
      <c r="BS104" s="238">
        <v>390128.9</v>
      </c>
      <c r="BT104" s="238">
        <v>0</v>
      </c>
      <c r="BU104" s="294">
        <f t="shared" si="22"/>
        <v>464439.17000000004</v>
      </c>
      <c r="BV104" s="677">
        <f t="shared" si="26"/>
        <v>5.0000092692448539E-2</v>
      </c>
      <c r="BW104" s="238"/>
      <c r="BX104" s="294">
        <f t="shared" si="23"/>
        <v>464439.17000000004</v>
      </c>
      <c r="BY104" s="760">
        <v>0</v>
      </c>
      <c r="BZ104" s="760">
        <v>0</v>
      </c>
      <c r="CA104" s="760">
        <v>0</v>
      </c>
      <c r="CB104" s="760">
        <v>0</v>
      </c>
      <c r="CC104" s="760">
        <v>0</v>
      </c>
      <c r="CD104" s="760">
        <v>0</v>
      </c>
      <c r="CE104" s="760">
        <v>0</v>
      </c>
      <c r="CF104" s="760">
        <v>0</v>
      </c>
      <c r="CG104" s="760">
        <v>0</v>
      </c>
      <c r="CH104" s="336"/>
    </row>
    <row r="105" spans="2:86" s="12" customFormat="1">
      <c r="B105" s="335" t="s">
        <v>2187</v>
      </c>
      <c r="C105" s="240"/>
      <c r="D105" s="241" t="s">
        <v>2189</v>
      </c>
      <c r="E105" s="460" t="s">
        <v>20</v>
      </c>
      <c r="F105" s="235" t="s">
        <v>16</v>
      </c>
      <c r="G105" s="235" t="s">
        <v>17</v>
      </c>
      <c r="H105" s="236" t="s">
        <v>26</v>
      </c>
      <c r="I105" s="241"/>
      <c r="J105" s="627">
        <v>0</v>
      </c>
      <c r="K105" s="241"/>
      <c r="L105" s="238">
        <v>0</v>
      </c>
      <c r="M105" s="238">
        <v>0</v>
      </c>
      <c r="N105" s="238">
        <v>0</v>
      </c>
      <c r="O105" s="626">
        <v>120953.09209999999</v>
      </c>
      <c r="P105" s="238">
        <v>0</v>
      </c>
      <c r="Q105" s="238">
        <v>10932.2834</v>
      </c>
      <c r="R105" s="238">
        <v>0</v>
      </c>
      <c r="S105" s="292">
        <f t="shared" si="28"/>
        <v>131885.37549999999</v>
      </c>
      <c r="T105" s="677" t="str">
        <f t="shared" si="27"/>
        <v/>
      </c>
      <c r="U105" s="238"/>
      <c r="V105" s="294">
        <f t="shared" si="29"/>
        <v>131885.37549999999</v>
      </c>
      <c r="W105" s="760">
        <v>0</v>
      </c>
      <c r="X105" s="760">
        <v>0</v>
      </c>
      <c r="Y105" s="760">
        <v>0</v>
      </c>
      <c r="Z105" s="760">
        <v>0</v>
      </c>
      <c r="AA105" s="760">
        <v>0</v>
      </c>
      <c r="AB105" s="760">
        <v>0</v>
      </c>
      <c r="AC105" s="760">
        <v>0</v>
      </c>
      <c r="AD105" s="760">
        <v>0</v>
      </c>
      <c r="AE105" s="760">
        <v>0</v>
      </c>
      <c r="AF105" s="336"/>
      <c r="AG105" s="379">
        <v>103619.19899999999</v>
      </c>
      <c r="AH105" s="238">
        <v>0</v>
      </c>
      <c r="AI105" s="238">
        <v>8034.2139999999999</v>
      </c>
      <c r="AJ105" s="238">
        <v>0</v>
      </c>
      <c r="AK105" s="294">
        <f t="shared" si="30"/>
        <v>111653.413</v>
      </c>
      <c r="AL105" s="677">
        <f t="shared" si="24"/>
        <v>-0.15340565565588427</v>
      </c>
      <c r="AM105" s="238"/>
      <c r="AN105" s="294">
        <f t="shared" si="31"/>
        <v>111653.413</v>
      </c>
      <c r="AO105" s="760">
        <v>0</v>
      </c>
      <c r="AP105" s="760">
        <v>0</v>
      </c>
      <c r="AQ105" s="760">
        <v>0</v>
      </c>
      <c r="AR105" s="760">
        <v>0</v>
      </c>
      <c r="AS105" s="760">
        <v>0</v>
      </c>
      <c r="AT105" s="760">
        <v>0</v>
      </c>
      <c r="AU105" s="760">
        <v>0</v>
      </c>
      <c r="AV105" s="760">
        <v>0</v>
      </c>
      <c r="AW105" s="760">
        <v>0</v>
      </c>
      <c r="AX105" s="336"/>
      <c r="AY105" s="379">
        <v>125384.126</v>
      </c>
      <c r="AZ105" s="238">
        <v>0</v>
      </c>
      <c r="BA105" s="238">
        <v>11350.61</v>
      </c>
      <c r="BB105" s="238">
        <v>0</v>
      </c>
      <c r="BC105" s="294">
        <f t="shared" si="20"/>
        <v>136734.736</v>
      </c>
      <c r="BD105" s="677">
        <f t="shared" si="25"/>
        <v>0.2246355245763961</v>
      </c>
      <c r="BE105" s="238"/>
      <c r="BF105" s="294">
        <f t="shared" si="21"/>
        <v>136734.736</v>
      </c>
      <c r="BG105" s="760">
        <v>0</v>
      </c>
      <c r="BH105" s="760">
        <v>0</v>
      </c>
      <c r="BI105" s="760">
        <v>0</v>
      </c>
      <c r="BJ105" s="760">
        <v>0</v>
      </c>
      <c r="BK105" s="760">
        <v>0</v>
      </c>
      <c r="BL105" s="760">
        <v>0</v>
      </c>
      <c r="BM105" s="760">
        <v>0</v>
      </c>
      <c r="BN105" s="760">
        <v>0</v>
      </c>
      <c r="BO105" s="760">
        <v>0</v>
      </c>
      <c r="BP105" s="336"/>
      <c r="BQ105" s="379">
        <v>173534.2421</v>
      </c>
      <c r="BR105" s="238">
        <v>0</v>
      </c>
      <c r="BS105" s="238">
        <v>17955.125</v>
      </c>
      <c r="BT105" s="238">
        <v>0</v>
      </c>
      <c r="BU105" s="294">
        <f t="shared" si="22"/>
        <v>191489.3671</v>
      </c>
      <c r="BV105" s="677">
        <f t="shared" si="26"/>
        <v>0.40044419363928124</v>
      </c>
      <c r="BW105" s="238"/>
      <c r="BX105" s="294">
        <f t="shared" si="23"/>
        <v>191489.3671</v>
      </c>
      <c r="BY105" s="760">
        <v>0</v>
      </c>
      <c r="BZ105" s="760">
        <v>0</v>
      </c>
      <c r="CA105" s="760">
        <v>0</v>
      </c>
      <c r="CB105" s="760">
        <v>0</v>
      </c>
      <c r="CC105" s="760">
        <v>0</v>
      </c>
      <c r="CD105" s="760">
        <v>0</v>
      </c>
      <c r="CE105" s="760">
        <v>0</v>
      </c>
      <c r="CF105" s="760">
        <v>0</v>
      </c>
      <c r="CG105" s="760">
        <v>0</v>
      </c>
      <c r="CH105" s="336"/>
    </row>
    <row r="106" spans="2:86" s="12" customFormat="1">
      <c r="B106" s="335" t="s">
        <v>2190</v>
      </c>
      <c r="C106" s="240"/>
      <c r="D106" s="241" t="s">
        <v>2191</v>
      </c>
      <c r="E106" s="460" t="s">
        <v>20</v>
      </c>
      <c r="F106" s="235" t="s">
        <v>24</v>
      </c>
      <c r="G106" s="235" t="s">
        <v>22</v>
      </c>
      <c r="H106" s="236" t="s">
        <v>18</v>
      </c>
      <c r="I106" s="241"/>
      <c r="J106" s="627">
        <v>0</v>
      </c>
      <c r="K106" s="241"/>
      <c r="L106" s="238">
        <v>0</v>
      </c>
      <c r="M106" s="238">
        <v>0</v>
      </c>
      <c r="N106" s="238">
        <v>0</v>
      </c>
      <c r="O106" s="626">
        <v>60957.1826</v>
      </c>
      <c r="P106" s="238">
        <v>25937.402699999999</v>
      </c>
      <c r="Q106" s="238">
        <v>421081.93660000002</v>
      </c>
      <c r="R106" s="238">
        <v>885874.87370999961</v>
      </c>
      <c r="S106" s="292">
        <f t="shared" si="28"/>
        <v>1393851.3956099995</v>
      </c>
      <c r="T106" s="677" t="str">
        <f t="shared" si="27"/>
        <v/>
      </c>
      <c r="U106" s="238"/>
      <c r="V106" s="294">
        <f t="shared" si="29"/>
        <v>1393851.3956099995</v>
      </c>
      <c r="W106" s="760">
        <v>3193257.8055994008</v>
      </c>
      <c r="X106" s="760">
        <v>1075.0982246594083</v>
      </c>
      <c r="Y106" s="760">
        <v>31976.842926117246</v>
      </c>
      <c r="Z106" s="760">
        <v>361.95908436948355</v>
      </c>
      <c r="AA106" s="760">
        <v>187.06453111778598</v>
      </c>
      <c r="AB106" s="760">
        <v>47955851.369032905</v>
      </c>
      <c r="AC106" s="760">
        <v>493120.71470092743</v>
      </c>
      <c r="AD106" s="760">
        <v>7502.3357611120728</v>
      </c>
      <c r="AE106" s="760">
        <v>2884.7561810004249</v>
      </c>
      <c r="AF106" s="336"/>
      <c r="AG106" s="379">
        <v>60957.1826</v>
      </c>
      <c r="AH106" s="238">
        <v>25937.402699999999</v>
      </c>
      <c r="AI106" s="238">
        <v>631622.90500000003</v>
      </c>
      <c r="AJ106" s="238">
        <v>930168.61732880003</v>
      </c>
      <c r="AK106" s="294">
        <f t="shared" si="30"/>
        <v>1648686.1076288</v>
      </c>
      <c r="AL106" s="677">
        <f t="shared" si="24"/>
        <v>0.18282774822439057</v>
      </c>
      <c r="AM106" s="238"/>
      <c r="AN106" s="294">
        <f t="shared" si="31"/>
        <v>1648686.1076288</v>
      </c>
      <c r="AO106" s="760">
        <v>3090055.8509999998</v>
      </c>
      <c r="AP106" s="760">
        <v>1073.8710000000001</v>
      </c>
      <c r="AQ106" s="760">
        <v>33341.677199999998</v>
      </c>
      <c r="AR106" s="760">
        <v>408.15613844238197</v>
      </c>
      <c r="AS106" s="760">
        <v>195.04881162000001</v>
      </c>
      <c r="AT106" s="760">
        <v>61801117.020000003</v>
      </c>
      <c r="AU106" s="760">
        <v>666833.54399999999</v>
      </c>
      <c r="AV106" s="760">
        <v>10124.620282213</v>
      </c>
      <c r="AW106" s="760">
        <v>3900.9762323999998</v>
      </c>
      <c r="AX106" s="336"/>
      <c r="AY106" s="379">
        <v>60957.1826</v>
      </c>
      <c r="AZ106" s="238">
        <v>25937.402699999999</v>
      </c>
      <c r="BA106" s="238">
        <v>663204.05020000006</v>
      </c>
      <c r="BB106" s="238">
        <v>976677.04820920003</v>
      </c>
      <c r="BC106" s="294">
        <f t="shared" si="20"/>
        <v>1726775.6837092</v>
      </c>
      <c r="BD106" s="677">
        <f t="shared" si="25"/>
        <v>4.7364732267145312E-2</v>
      </c>
      <c r="BE106" s="238"/>
      <c r="BF106" s="294">
        <f t="shared" si="21"/>
        <v>1726775.6837092</v>
      </c>
      <c r="BG106" s="760">
        <v>2919058.611</v>
      </c>
      <c r="BH106" s="760">
        <v>955.48199999999997</v>
      </c>
      <c r="BI106" s="760">
        <v>32914.44</v>
      </c>
      <c r="BJ106" s="760">
        <v>409.95136243100501</v>
      </c>
      <c r="BK106" s="760">
        <v>192.549474</v>
      </c>
      <c r="BL106" s="760">
        <v>58381172.219999999</v>
      </c>
      <c r="BM106" s="760">
        <v>658288.80000000005</v>
      </c>
      <c r="BN106" s="760">
        <v>9792.0488502229</v>
      </c>
      <c r="BO106" s="760">
        <v>3850.9894800000002</v>
      </c>
      <c r="BP106" s="336"/>
      <c r="BQ106" s="379">
        <v>60957.1826</v>
      </c>
      <c r="BR106" s="238">
        <v>25937.402699999999</v>
      </c>
      <c r="BS106" s="238">
        <v>696364.25280000002</v>
      </c>
      <c r="BT106" s="238">
        <v>1025510.9007104</v>
      </c>
      <c r="BU106" s="294">
        <f t="shared" si="22"/>
        <v>1808769.7388104</v>
      </c>
      <c r="BV106" s="677">
        <f t="shared" si="26"/>
        <v>4.7483906493907012E-2</v>
      </c>
      <c r="BW106" s="238"/>
      <c r="BX106" s="294">
        <f t="shared" si="23"/>
        <v>1808769.7388104</v>
      </c>
      <c r="BY106" s="760">
        <v>2944111.602</v>
      </c>
      <c r="BZ106" s="760">
        <v>1398.5340000000001</v>
      </c>
      <c r="CA106" s="760">
        <v>32337.162</v>
      </c>
      <c r="CB106" s="760">
        <v>451.92561981476098</v>
      </c>
      <c r="CC106" s="760">
        <v>189.1723977</v>
      </c>
      <c r="CD106" s="760">
        <v>58882232.039999999</v>
      </c>
      <c r="CE106" s="760">
        <v>646743.24</v>
      </c>
      <c r="CF106" s="760">
        <v>10080.576537863401</v>
      </c>
      <c r="CG106" s="760">
        <v>3783.4479540000002</v>
      </c>
      <c r="CH106" s="336"/>
    </row>
    <row r="107" spans="2:86" s="12" customFormat="1">
      <c r="B107" s="335" t="s">
        <v>2192</v>
      </c>
      <c r="C107" s="240"/>
      <c r="D107" s="241" t="s">
        <v>2193</v>
      </c>
      <c r="E107" s="460" t="s">
        <v>20</v>
      </c>
      <c r="F107" s="235" t="s">
        <v>16</v>
      </c>
      <c r="G107" s="235" t="s">
        <v>22</v>
      </c>
      <c r="H107" s="236" t="s">
        <v>18</v>
      </c>
      <c r="I107" s="241"/>
      <c r="J107" s="627">
        <v>0</v>
      </c>
      <c r="K107" s="241"/>
      <c r="L107" s="238">
        <v>0</v>
      </c>
      <c r="M107" s="238">
        <v>0</v>
      </c>
      <c r="N107" s="238">
        <v>0</v>
      </c>
      <c r="O107" s="626">
        <v>472784.1998</v>
      </c>
      <c r="P107" s="238">
        <v>0</v>
      </c>
      <c r="Q107" s="238">
        <v>703883.38780000003</v>
      </c>
      <c r="R107" s="238">
        <v>0</v>
      </c>
      <c r="S107" s="292">
        <f t="shared" si="28"/>
        <v>1176667.5876</v>
      </c>
      <c r="T107" s="677" t="str">
        <f t="shared" si="27"/>
        <v/>
      </c>
      <c r="U107" s="238"/>
      <c r="V107" s="294">
        <f t="shared" si="29"/>
        <v>1176667.5876</v>
      </c>
      <c r="W107" s="760">
        <v>0</v>
      </c>
      <c r="X107" s="760">
        <v>0</v>
      </c>
      <c r="Y107" s="760">
        <v>0</v>
      </c>
      <c r="Z107" s="760">
        <v>0</v>
      </c>
      <c r="AA107" s="760">
        <v>0</v>
      </c>
      <c r="AB107" s="760">
        <v>0</v>
      </c>
      <c r="AC107" s="760">
        <v>0</v>
      </c>
      <c r="AD107" s="760">
        <v>0</v>
      </c>
      <c r="AE107" s="760">
        <v>0</v>
      </c>
      <c r="AF107" s="336"/>
      <c r="AG107" s="379">
        <v>489407.0785</v>
      </c>
      <c r="AH107" s="238">
        <v>0</v>
      </c>
      <c r="AI107" s="238">
        <v>708131.72759999998</v>
      </c>
      <c r="AJ107" s="238">
        <v>0</v>
      </c>
      <c r="AK107" s="294">
        <f t="shared" si="30"/>
        <v>1197538.8060999999</v>
      </c>
      <c r="AL107" s="677">
        <f t="shared" si="24"/>
        <v>1.7737565579222011E-2</v>
      </c>
      <c r="AM107" s="238"/>
      <c r="AN107" s="294">
        <f t="shared" si="31"/>
        <v>1197538.8060999999</v>
      </c>
      <c r="AO107" s="760">
        <v>0</v>
      </c>
      <c r="AP107" s="760">
        <v>0</v>
      </c>
      <c r="AQ107" s="760">
        <v>0</v>
      </c>
      <c r="AR107" s="760">
        <v>0</v>
      </c>
      <c r="AS107" s="760">
        <v>0</v>
      </c>
      <c r="AT107" s="760">
        <v>0</v>
      </c>
      <c r="AU107" s="760">
        <v>0</v>
      </c>
      <c r="AV107" s="760">
        <v>0</v>
      </c>
      <c r="AW107" s="760">
        <v>0</v>
      </c>
      <c r="AX107" s="336"/>
      <c r="AY107" s="379">
        <v>500845.75790000003</v>
      </c>
      <c r="AZ107" s="238">
        <v>0</v>
      </c>
      <c r="BA107" s="238">
        <v>721833.01859999995</v>
      </c>
      <c r="BB107" s="238">
        <v>0</v>
      </c>
      <c r="BC107" s="294">
        <f t="shared" si="20"/>
        <v>1222678.7764999999</v>
      </c>
      <c r="BD107" s="677">
        <f t="shared" si="25"/>
        <v>2.0993031935117673E-2</v>
      </c>
      <c r="BE107" s="238"/>
      <c r="BF107" s="294">
        <f t="shared" si="21"/>
        <v>1222678.7764999999</v>
      </c>
      <c r="BG107" s="760">
        <v>0</v>
      </c>
      <c r="BH107" s="760">
        <v>0</v>
      </c>
      <c r="BI107" s="760">
        <v>0</v>
      </c>
      <c r="BJ107" s="760">
        <v>0</v>
      </c>
      <c r="BK107" s="760">
        <v>0</v>
      </c>
      <c r="BL107" s="760">
        <v>0</v>
      </c>
      <c r="BM107" s="760">
        <v>0</v>
      </c>
      <c r="BN107" s="760">
        <v>0</v>
      </c>
      <c r="BO107" s="760">
        <v>0</v>
      </c>
      <c r="BP107" s="336"/>
      <c r="BQ107" s="379">
        <v>511395.42700000003</v>
      </c>
      <c r="BR107" s="238">
        <v>0</v>
      </c>
      <c r="BS107" s="238">
        <v>729785.92449999996</v>
      </c>
      <c r="BT107" s="238">
        <v>0</v>
      </c>
      <c r="BU107" s="294">
        <f t="shared" si="22"/>
        <v>1241181.3514999999</v>
      </c>
      <c r="BV107" s="677">
        <f t="shared" si="26"/>
        <v>1.5132817675109088E-2</v>
      </c>
      <c r="BW107" s="238"/>
      <c r="BX107" s="294">
        <f t="shared" si="23"/>
        <v>1241181.3514999999</v>
      </c>
      <c r="BY107" s="760">
        <v>0</v>
      </c>
      <c r="BZ107" s="760">
        <v>0</v>
      </c>
      <c r="CA107" s="760">
        <v>0</v>
      </c>
      <c r="CB107" s="760">
        <v>0</v>
      </c>
      <c r="CC107" s="760">
        <v>0</v>
      </c>
      <c r="CD107" s="760">
        <v>0</v>
      </c>
      <c r="CE107" s="760">
        <v>0</v>
      </c>
      <c r="CF107" s="760">
        <v>0</v>
      </c>
      <c r="CG107" s="760">
        <v>0</v>
      </c>
      <c r="CH107" s="336"/>
    </row>
    <row r="108" spans="2:86" s="12" customFormat="1">
      <c r="B108" s="335" t="s">
        <v>2194</v>
      </c>
      <c r="C108" s="233"/>
      <c r="D108" s="243" t="s">
        <v>2195</v>
      </c>
      <c r="E108" s="460" t="s">
        <v>20</v>
      </c>
      <c r="F108" s="235" t="s">
        <v>24</v>
      </c>
      <c r="G108" s="235" t="s">
        <v>17</v>
      </c>
      <c r="H108" s="236" t="s">
        <v>18</v>
      </c>
      <c r="I108" s="243"/>
      <c r="J108" s="627">
        <v>0</v>
      </c>
      <c r="K108" s="243"/>
      <c r="L108" s="238">
        <v>0</v>
      </c>
      <c r="M108" s="238">
        <v>0</v>
      </c>
      <c r="N108" s="238">
        <v>0</v>
      </c>
      <c r="O108" s="627">
        <v>13380.844999999999</v>
      </c>
      <c r="P108" s="239">
        <v>5693.5762000000004</v>
      </c>
      <c r="Q108" s="239">
        <v>92432.620200000005</v>
      </c>
      <c r="R108" s="239">
        <v>404613.81809999968</v>
      </c>
      <c r="S108" s="293">
        <f t="shared" si="28"/>
        <v>516120.85949999967</v>
      </c>
      <c r="T108" s="677" t="str">
        <f t="shared" si="27"/>
        <v/>
      </c>
      <c r="U108" s="239"/>
      <c r="V108" s="294">
        <f t="shared" si="29"/>
        <v>516120.85949999967</v>
      </c>
      <c r="W108" s="760">
        <v>2799.8503527889466</v>
      </c>
      <c r="X108" s="760">
        <v>2.1119845563102766</v>
      </c>
      <c r="Y108" s="760">
        <v>35809.488653071807</v>
      </c>
      <c r="Z108" s="760">
        <v>0.59716558416589705</v>
      </c>
      <c r="AA108" s="760">
        <v>209.48550862047017</v>
      </c>
      <c r="AB108" s="760">
        <v>52568.715728668969</v>
      </c>
      <c r="AC108" s="760">
        <v>716196.35983467381</v>
      </c>
      <c r="AD108" s="760">
        <v>14.206005417931594</v>
      </c>
      <c r="AE108" s="760">
        <v>4189.7487050328455</v>
      </c>
      <c r="AF108" s="337"/>
      <c r="AG108" s="380">
        <v>13380.844999999999</v>
      </c>
      <c r="AH108" s="239">
        <v>5693.5762000000004</v>
      </c>
      <c r="AI108" s="239">
        <v>138648.93040000001</v>
      </c>
      <c r="AJ108" s="239">
        <v>180002.47890479999</v>
      </c>
      <c r="AK108" s="294">
        <f t="shared" si="30"/>
        <v>337725.83050480002</v>
      </c>
      <c r="AL108" s="677">
        <f t="shared" si="24"/>
        <v>-0.34564584188289288</v>
      </c>
      <c r="AM108" s="239"/>
      <c r="AN108" s="294">
        <f t="shared" si="31"/>
        <v>337725.83050480002</v>
      </c>
      <c r="AO108" s="760">
        <v>6391.6187499999996</v>
      </c>
      <c r="AP108" s="760">
        <v>3.6657500000000001</v>
      </c>
      <c r="AQ108" s="760">
        <v>13969.956</v>
      </c>
      <c r="AR108" s="760">
        <v>1.4321116911814999</v>
      </c>
      <c r="AS108" s="760">
        <v>81.724242599999997</v>
      </c>
      <c r="AT108" s="760">
        <v>127832.375</v>
      </c>
      <c r="AU108" s="760">
        <v>279399.12</v>
      </c>
      <c r="AV108" s="760">
        <v>34.263486893720099</v>
      </c>
      <c r="AW108" s="760">
        <v>1634.484852</v>
      </c>
      <c r="AX108" s="337"/>
      <c r="AY108" s="380">
        <v>13380.844999999999</v>
      </c>
      <c r="AZ108" s="239">
        <v>5693.5762000000004</v>
      </c>
      <c r="BA108" s="239">
        <v>145581.3768</v>
      </c>
      <c r="BB108" s="239">
        <v>189002.60286400001</v>
      </c>
      <c r="BC108" s="294">
        <f t="shared" si="20"/>
        <v>353658.40086400002</v>
      </c>
      <c r="BD108" s="677">
        <f t="shared" si="25"/>
        <v>4.7176049091020182E-2</v>
      </c>
      <c r="BE108" s="239"/>
      <c r="BF108" s="294">
        <f t="shared" si="21"/>
        <v>353658.40086400002</v>
      </c>
      <c r="BG108" s="760">
        <v>5615.7584999999999</v>
      </c>
      <c r="BH108" s="760">
        <v>2.9837500000000001</v>
      </c>
      <c r="BI108" s="760">
        <v>13527.3138</v>
      </c>
      <c r="BJ108" s="760">
        <v>1.3172309049019599</v>
      </c>
      <c r="BK108" s="760">
        <v>79.134785730000004</v>
      </c>
      <c r="BL108" s="760">
        <v>112315.17</v>
      </c>
      <c r="BM108" s="760">
        <v>270546.27600000001</v>
      </c>
      <c r="BN108" s="760">
        <v>30.623240583857299</v>
      </c>
      <c r="BO108" s="760">
        <v>1582.6957146</v>
      </c>
      <c r="BP108" s="337"/>
      <c r="BQ108" s="380">
        <v>13380.844999999999</v>
      </c>
      <c r="BR108" s="239">
        <v>5693.5762000000004</v>
      </c>
      <c r="BS108" s="239">
        <v>152860.44570000001</v>
      </c>
      <c r="BT108" s="239">
        <v>198452.73314679999</v>
      </c>
      <c r="BU108" s="294">
        <f t="shared" si="22"/>
        <v>370387.60004679998</v>
      </c>
      <c r="BV108" s="677">
        <f t="shared" si="26"/>
        <v>4.73032710149962E-2</v>
      </c>
      <c r="BW108" s="239"/>
      <c r="BX108" s="294">
        <f t="shared" si="23"/>
        <v>370387.60004679998</v>
      </c>
      <c r="BY108" s="760">
        <v>5623.7719999999999</v>
      </c>
      <c r="BZ108" s="760">
        <v>3.41</v>
      </c>
      <c r="CA108" s="760">
        <v>13549.450199999999</v>
      </c>
      <c r="CB108" s="760">
        <v>1.42188938929104</v>
      </c>
      <c r="CC108" s="760">
        <v>79.264283669999998</v>
      </c>
      <c r="CD108" s="760">
        <v>112475.44</v>
      </c>
      <c r="CE108" s="760">
        <v>270989.00400000002</v>
      </c>
      <c r="CF108" s="760">
        <v>31.126426717732901</v>
      </c>
      <c r="CG108" s="760">
        <v>1585.2856734</v>
      </c>
      <c r="CH108" s="337"/>
    </row>
    <row r="109" spans="2:86" s="12" customFormat="1">
      <c r="B109" s="335" t="s">
        <v>2196</v>
      </c>
      <c r="C109" s="233"/>
      <c r="D109" s="241" t="s">
        <v>2197</v>
      </c>
      <c r="E109" s="460" t="s">
        <v>20</v>
      </c>
      <c r="F109" s="235" t="s">
        <v>16</v>
      </c>
      <c r="G109" s="235" t="s">
        <v>17</v>
      </c>
      <c r="H109" s="236" t="s">
        <v>18</v>
      </c>
      <c r="I109" s="241"/>
      <c r="J109" s="627">
        <v>0</v>
      </c>
      <c r="K109" s="241"/>
      <c r="L109" s="238">
        <v>0</v>
      </c>
      <c r="M109" s="238">
        <v>0</v>
      </c>
      <c r="N109" s="238">
        <v>0</v>
      </c>
      <c r="O109" s="626">
        <v>143108.62950000001</v>
      </c>
      <c r="P109" s="238">
        <v>0</v>
      </c>
      <c r="Q109" s="238">
        <v>179318.86780000001</v>
      </c>
      <c r="R109" s="238">
        <v>0</v>
      </c>
      <c r="S109" s="292">
        <f t="shared" si="28"/>
        <v>322427.49730000005</v>
      </c>
      <c r="T109" s="677" t="str">
        <f t="shared" si="27"/>
        <v/>
      </c>
      <c r="U109" s="238"/>
      <c r="V109" s="294">
        <f t="shared" si="29"/>
        <v>322427.49730000005</v>
      </c>
      <c r="W109" s="760">
        <v>0</v>
      </c>
      <c r="X109" s="760">
        <v>0</v>
      </c>
      <c r="Y109" s="760">
        <v>0</v>
      </c>
      <c r="Z109" s="760">
        <v>0</v>
      </c>
      <c r="AA109" s="760">
        <v>0</v>
      </c>
      <c r="AB109" s="760">
        <v>0</v>
      </c>
      <c r="AC109" s="760">
        <v>0</v>
      </c>
      <c r="AD109" s="760">
        <v>0</v>
      </c>
      <c r="AE109" s="760">
        <v>0</v>
      </c>
      <c r="AF109" s="336"/>
      <c r="AG109" s="379">
        <v>143455.8621</v>
      </c>
      <c r="AH109" s="238">
        <v>0</v>
      </c>
      <c r="AI109" s="238">
        <v>163248.06719999999</v>
      </c>
      <c r="AJ109" s="238">
        <v>0</v>
      </c>
      <c r="AK109" s="294">
        <f t="shared" si="30"/>
        <v>306703.92929999996</v>
      </c>
      <c r="AL109" s="677">
        <f t="shared" si="24"/>
        <v>-4.8766212967779915E-2</v>
      </c>
      <c r="AM109" s="238"/>
      <c r="AN109" s="294">
        <f t="shared" si="31"/>
        <v>306703.92929999996</v>
      </c>
      <c r="AO109" s="760">
        <v>0</v>
      </c>
      <c r="AP109" s="760">
        <v>0</v>
      </c>
      <c r="AQ109" s="760">
        <v>0</v>
      </c>
      <c r="AR109" s="760">
        <v>0</v>
      </c>
      <c r="AS109" s="760">
        <v>0</v>
      </c>
      <c r="AT109" s="760">
        <v>0</v>
      </c>
      <c r="AU109" s="760">
        <v>0</v>
      </c>
      <c r="AV109" s="760">
        <v>0</v>
      </c>
      <c r="AW109" s="760">
        <v>0</v>
      </c>
      <c r="AX109" s="336"/>
      <c r="AY109" s="379">
        <v>147213.7898</v>
      </c>
      <c r="AZ109" s="238">
        <v>0</v>
      </c>
      <c r="BA109" s="238">
        <v>166711.7415</v>
      </c>
      <c r="BB109" s="238">
        <v>0</v>
      </c>
      <c r="BC109" s="294">
        <f t="shared" si="20"/>
        <v>313925.53130000003</v>
      </c>
      <c r="BD109" s="677">
        <f t="shared" si="25"/>
        <v>2.3545841152026195E-2</v>
      </c>
      <c r="BE109" s="238"/>
      <c r="BF109" s="294">
        <f t="shared" si="21"/>
        <v>313925.53130000003</v>
      </c>
      <c r="BG109" s="760">
        <v>0</v>
      </c>
      <c r="BH109" s="760">
        <v>0</v>
      </c>
      <c r="BI109" s="760">
        <v>0</v>
      </c>
      <c r="BJ109" s="760">
        <v>0</v>
      </c>
      <c r="BK109" s="760">
        <v>0</v>
      </c>
      <c r="BL109" s="760">
        <v>0</v>
      </c>
      <c r="BM109" s="760">
        <v>0</v>
      </c>
      <c r="BN109" s="760">
        <v>0</v>
      </c>
      <c r="BO109" s="760">
        <v>0</v>
      </c>
      <c r="BP109" s="336"/>
      <c r="BQ109" s="379">
        <v>150879.34359999999</v>
      </c>
      <c r="BR109" s="238">
        <v>0</v>
      </c>
      <c r="BS109" s="238">
        <v>169030.7115</v>
      </c>
      <c r="BT109" s="238">
        <v>0</v>
      </c>
      <c r="BU109" s="294">
        <f t="shared" si="22"/>
        <v>319910.0551</v>
      </c>
      <c r="BV109" s="677">
        <f t="shared" si="26"/>
        <v>1.9063514124567686E-2</v>
      </c>
      <c r="BW109" s="238"/>
      <c r="BX109" s="294">
        <f t="shared" si="23"/>
        <v>319910.0551</v>
      </c>
      <c r="BY109" s="760">
        <v>0</v>
      </c>
      <c r="BZ109" s="760">
        <v>0</v>
      </c>
      <c r="CA109" s="760">
        <v>0</v>
      </c>
      <c r="CB109" s="760">
        <v>0</v>
      </c>
      <c r="CC109" s="760">
        <v>0</v>
      </c>
      <c r="CD109" s="760">
        <v>0</v>
      </c>
      <c r="CE109" s="760">
        <v>0</v>
      </c>
      <c r="CF109" s="760">
        <v>0</v>
      </c>
      <c r="CG109" s="760">
        <v>0</v>
      </c>
      <c r="CH109" s="336"/>
    </row>
    <row r="110" spans="2:86" s="12" customFormat="1">
      <c r="B110" s="335" t="s">
        <v>2198</v>
      </c>
      <c r="C110" s="240"/>
      <c r="D110" s="241" t="s">
        <v>2199</v>
      </c>
      <c r="E110" s="460" t="s">
        <v>20</v>
      </c>
      <c r="F110" s="235" t="s">
        <v>21</v>
      </c>
      <c r="G110" s="235" t="s">
        <v>22</v>
      </c>
      <c r="H110" s="236" t="s">
        <v>18</v>
      </c>
      <c r="I110" s="241"/>
      <c r="J110" s="627">
        <v>0</v>
      </c>
      <c r="K110" s="241"/>
      <c r="L110" s="238">
        <v>0</v>
      </c>
      <c r="M110" s="238">
        <v>0</v>
      </c>
      <c r="N110" s="238">
        <v>0</v>
      </c>
      <c r="O110" s="626">
        <v>240000</v>
      </c>
      <c r="P110" s="238">
        <v>144000</v>
      </c>
      <c r="Q110" s="238">
        <v>816450</v>
      </c>
      <c r="R110" s="238">
        <v>0</v>
      </c>
      <c r="S110" s="292">
        <f t="shared" si="28"/>
        <v>1200450</v>
      </c>
      <c r="T110" s="677" t="str">
        <f t="shared" si="27"/>
        <v/>
      </c>
      <c r="U110" s="238"/>
      <c r="V110" s="294">
        <f t="shared" si="29"/>
        <v>1200450</v>
      </c>
      <c r="W110" s="760">
        <v>9893205</v>
      </c>
      <c r="X110" s="760">
        <v>299.7801</v>
      </c>
      <c r="Y110" s="760">
        <v>13808.25</v>
      </c>
      <c r="Z110" s="760">
        <v>1610.247486338689</v>
      </c>
      <c r="AA110" s="760">
        <v>80.778262499999997</v>
      </c>
      <c r="AB110" s="760">
        <v>19786410</v>
      </c>
      <c r="AC110" s="760">
        <v>27616.5</v>
      </c>
      <c r="AD110" s="760">
        <v>3436.6216223739802</v>
      </c>
      <c r="AE110" s="760">
        <v>161.55652499999999</v>
      </c>
      <c r="AF110" s="336"/>
      <c r="AG110" s="379">
        <v>240000</v>
      </c>
      <c r="AH110" s="238">
        <v>144000</v>
      </c>
      <c r="AI110" s="238">
        <v>816450</v>
      </c>
      <c r="AJ110" s="238">
        <v>0</v>
      </c>
      <c r="AK110" s="294">
        <f t="shared" si="30"/>
        <v>1200450</v>
      </c>
      <c r="AL110" s="677">
        <f t="shared" si="24"/>
        <v>0</v>
      </c>
      <c r="AM110" s="238"/>
      <c r="AN110" s="294">
        <f t="shared" si="31"/>
        <v>1200450</v>
      </c>
      <c r="AO110" s="760">
        <v>9893205</v>
      </c>
      <c r="AP110" s="760">
        <v>299.7801</v>
      </c>
      <c r="AQ110" s="760">
        <v>13808.25</v>
      </c>
      <c r="AR110" s="760">
        <v>1826.374136035291</v>
      </c>
      <c r="AS110" s="760">
        <v>80.778262499999997</v>
      </c>
      <c r="AT110" s="760">
        <v>9893205</v>
      </c>
      <c r="AU110" s="760">
        <v>13808.25</v>
      </c>
      <c r="AV110" s="760">
        <v>1826.374136035291</v>
      </c>
      <c r="AW110" s="760">
        <v>80.778262499999997</v>
      </c>
      <c r="AX110" s="336"/>
      <c r="AY110" s="379">
        <v>240000</v>
      </c>
      <c r="AZ110" s="238">
        <v>144000</v>
      </c>
      <c r="BA110" s="238">
        <v>816450</v>
      </c>
      <c r="BB110" s="238">
        <v>0</v>
      </c>
      <c r="BC110" s="294">
        <f t="shared" si="20"/>
        <v>1200450</v>
      </c>
      <c r="BD110" s="677">
        <f t="shared" si="25"/>
        <v>0</v>
      </c>
      <c r="BE110" s="238"/>
      <c r="BF110" s="294">
        <f t="shared" si="21"/>
        <v>1200450</v>
      </c>
      <c r="BG110" s="760">
        <v>9893205</v>
      </c>
      <c r="BH110" s="760">
        <v>299.7801</v>
      </c>
      <c r="BI110" s="760">
        <v>13808.25</v>
      </c>
      <c r="BJ110" s="760">
        <v>1883.453379833335</v>
      </c>
      <c r="BK110" s="760">
        <v>80.778262499999997</v>
      </c>
      <c r="BL110" s="760">
        <v>9893205</v>
      </c>
      <c r="BM110" s="760">
        <v>13808.25</v>
      </c>
      <c r="BN110" s="760">
        <v>1883.453379833335</v>
      </c>
      <c r="BO110" s="760">
        <v>80.778262499999997</v>
      </c>
      <c r="BP110" s="336"/>
      <c r="BQ110" s="379">
        <v>240000</v>
      </c>
      <c r="BR110" s="238">
        <v>144000</v>
      </c>
      <c r="BS110" s="238">
        <v>816450</v>
      </c>
      <c r="BT110" s="238">
        <v>0</v>
      </c>
      <c r="BU110" s="294">
        <f t="shared" si="22"/>
        <v>1200450</v>
      </c>
      <c r="BV110" s="677">
        <f t="shared" si="26"/>
        <v>0</v>
      </c>
      <c r="BW110" s="238"/>
      <c r="BX110" s="294">
        <f t="shared" si="23"/>
        <v>1200450</v>
      </c>
      <c r="BY110" s="760">
        <v>9893205</v>
      </c>
      <c r="BZ110" s="760">
        <v>299.7801</v>
      </c>
      <c r="CA110" s="760">
        <v>13808.25</v>
      </c>
      <c r="CB110" s="760">
        <v>2021.897211836414</v>
      </c>
      <c r="CC110" s="760">
        <v>80.778262499999997</v>
      </c>
      <c r="CD110" s="760">
        <v>9893205</v>
      </c>
      <c r="CE110" s="760">
        <v>13808.25</v>
      </c>
      <c r="CF110" s="760">
        <v>2021.897211836414</v>
      </c>
      <c r="CG110" s="760">
        <v>80.778262499999997</v>
      </c>
      <c r="CH110" s="336"/>
    </row>
    <row r="111" spans="2:86" s="12" customFormat="1">
      <c r="B111" s="335" t="s">
        <v>2198</v>
      </c>
      <c r="C111" s="240"/>
      <c r="D111" s="241" t="s">
        <v>2200</v>
      </c>
      <c r="E111" s="460" t="s">
        <v>20</v>
      </c>
      <c r="F111" s="235" t="s">
        <v>16</v>
      </c>
      <c r="G111" s="235" t="s">
        <v>22</v>
      </c>
      <c r="H111" s="236" t="s">
        <v>18</v>
      </c>
      <c r="I111" s="241"/>
      <c r="J111" s="627">
        <v>0</v>
      </c>
      <c r="K111" s="241"/>
      <c r="L111" s="238">
        <v>0</v>
      </c>
      <c r="M111" s="238">
        <v>0</v>
      </c>
      <c r="N111" s="238">
        <v>0</v>
      </c>
      <c r="O111" s="626">
        <v>232230.09969999999</v>
      </c>
      <c r="P111" s="238">
        <v>0</v>
      </c>
      <c r="Q111" s="238">
        <v>81679.61</v>
      </c>
      <c r="R111" s="238">
        <v>0</v>
      </c>
      <c r="S111" s="292">
        <f t="shared" si="28"/>
        <v>313909.70970000001</v>
      </c>
      <c r="T111" s="677" t="str">
        <f t="shared" si="27"/>
        <v/>
      </c>
      <c r="U111" s="238"/>
      <c r="V111" s="294">
        <f t="shared" si="29"/>
        <v>313909.70970000001</v>
      </c>
      <c r="W111" s="760">
        <v>0</v>
      </c>
      <c r="X111" s="760">
        <v>0</v>
      </c>
      <c r="Y111" s="760">
        <v>0</v>
      </c>
      <c r="Z111" s="760">
        <v>0</v>
      </c>
      <c r="AA111" s="760">
        <v>0</v>
      </c>
      <c r="AB111" s="760">
        <v>0</v>
      </c>
      <c r="AC111" s="760">
        <v>0</v>
      </c>
      <c r="AD111" s="760">
        <v>0</v>
      </c>
      <c r="AE111" s="760">
        <v>0</v>
      </c>
      <c r="AF111" s="336"/>
      <c r="AG111" s="379">
        <v>240207.4374</v>
      </c>
      <c r="AH111" s="238">
        <v>0</v>
      </c>
      <c r="AI111" s="238">
        <v>81681.13</v>
      </c>
      <c r="AJ111" s="238">
        <v>0</v>
      </c>
      <c r="AK111" s="294">
        <f t="shared" si="30"/>
        <v>321888.5674</v>
      </c>
      <c r="AL111" s="677">
        <f t="shared" si="24"/>
        <v>2.5417683663322484E-2</v>
      </c>
      <c r="AM111" s="238"/>
      <c r="AN111" s="294">
        <f t="shared" si="31"/>
        <v>321888.5674</v>
      </c>
      <c r="AO111" s="760">
        <v>0</v>
      </c>
      <c r="AP111" s="760">
        <v>0</v>
      </c>
      <c r="AQ111" s="760">
        <v>0</v>
      </c>
      <c r="AR111" s="760">
        <v>0</v>
      </c>
      <c r="AS111" s="760">
        <v>0</v>
      </c>
      <c r="AT111" s="760">
        <v>0</v>
      </c>
      <c r="AU111" s="760">
        <v>0</v>
      </c>
      <c r="AV111" s="760">
        <v>0</v>
      </c>
      <c r="AW111" s="760">
        <v>0</v>
      </c>
      <c r="AX111" s="336"/>
      <c r="AY111" s="379">
        <v>245190.53760000001</v>
      </c>
      <c r="AZ111" s="238">
        <v>0</v>
      </c>
      <c r="BA111" s="238">
        <v>81451.37</v>
      </c>
      <c r="BB111" s="238">
        <v>0</v>
      </c>
      <c r="BC111" s="294">
        <f t="shared" si="20"/>
        <v>326641.90760000004</v>
      </c>
      <c r="BD111" s="677">
        <f t="shared" si="25"/>
        <v>1.4767036426283573E-2</v>
      </c>
      <c r="BE111" s="238"/>
      <c r="BF111" s="294">
        <f t="shared" si="21"/>
        <v>326641.90760000004</v>
      </c>
      <c r="BG111" s="760">
        <v>0</v>
      </c>
      <c r="BH111" s="760">
        <v>0</v>
      </c>
      <c r="BI111" s="760">
        <v>0</v>
      </c>
      <c r="BJ111" s="760">
        <v>0</v>
      </c>
      <c r="BK111" s="760">
        <v>0</v>
      </c>
      <c r="BL111" s="760">
        <v>0</v>
      </c>
      <c r="BM111" s="760">
        <v>0</v>
      </c>
      <c r="BN111" s="760">
        <v>0</v>
      </c>
      <c r="BO111" s="760">
        <v>0</v>
      </c>
      <c r="BP111" s="336"/>
      <c r="BQ111" s="379">
        <v>250568.02069999999</v>
      </c>
      <c r="BR111" s="238">
        <v>0</v>
      </c>
      <c r="BS111" s="238">
        <v>80950.679999999993</v>
      </c>
      <c r="BT111" s="238">
        <v>0</v>
      </c>
      <c r="BU111" s="294">
        <f t="shared" si="22"/>
        <v>331518.70069999999</v>
      </c>
      <c r="BV111" s="677">
        <f t="shared" si="26"/>
        <v>1.4930090066618112E-2</v>
      </c>
      <c r="BW111" s="238"/>
      <c r="BX111" s="294">
        <f t="shared" si="23"/>
        <v>331518.70069999999</v>
      </c>
      <c r="BY111" s="760">
        <v>0</v>
      </c>
      <c r="BZ111" s="760">
        <v>0</v>
      </c>
      <c r="CA111" s="760">
        <v>0</v>
      </c>
      <c r="CB111" s="760">
        <v>0</v>
      </c>
      <c r="CC111" s="760">
        <v>0</v>
      </c>
      <c r="CD111" s="760">
        <v>0</v>
      </c>
      <c r="CE111" s="760">
        <v>0</v>
      </c>
      <c r="CF111" s="760">
        <v>0</v>
      </c>
      <c r="CG111" s="760">
        <v>0</v>
      </c>
      <c r="CH111" s="336"/>
    </row>
    <row r="112" spans="2:86" s="12" customFormat="1">
      <c r="B112" s="338"/>
      <c r="C112" s="240"/>
      <c r="D112" s="237"/>
      <c r="E112" s="234"/>
      <c r="F112" s="235"/>
      <c r="G112" s="235"/>
      <c r="H112" s="236"/>
      <c r="I112" s="237"/>
      <c r="J112" s="237"/>
      <c r="K112" s="237"/>
      <c r="L112" s="238"/>
      <c r="M112" s="238"/>
      <c r="N112" s="238"/>
      <c r="O112" s="626"/>
      <c r="P112" s="238"/>
      <c r="Q112" s="238"/>
      <c r="R112" s="238"/>
      <c r="S112" s="292">
        <f t="shared" si="28"/>
        <v>0</v>
      </c>
      <c r="T112" s="677" t="str">
        <f t="shared" si="27"/>
        <v/>
      </c>
      <c r="U112" s="238"/>
      <c r="V112" s="294">
        <f t="shared" si="29"/>
        <v>0</v>
      </c>
      <c r="W112" s="760">
        <v>0</v>
      </c>
      <c r="X112" s="760">
        <v>0</v>
      </c>
      <c r="Y112" s="760">
        <v>0</v>
      </c>
      <c r="Z112" s="760">
        <v>0</v>
      </c>
      <c r="AA112" s="760">
        <v>0</v>
      </c>
      <c r="AB112" s="760">
        <v>0</v>
      </c>
      <c r="AC112" s="760">
        <v>0</v>
      </c>
      <c r="AD112" s="760">
        <v>0</v>
      </c>
      <c r="AE112" s="760">
        <v>0</v>
      </c>
      <c r="AF112" s="336"/>
      <c r="AG112" s="379"/>
      <c r="AH112" s="238"/>
      <c r="AI112" s="238"/>
      <c r="AJ112" s="238"/>
      <c r="AK112" s="294">
        <f t="shared" si="30"/>
        <v>0</v>
      </c>
      <c r="AL112" s="677" t="e">
        <f t="shared" si="24"/>
        <v>#DIV/0!</v>
      </c>
      <c r="AM112" s="238"/>
      <c r="AN112" s="294">
        <f t="shared" si="31"/>
        <v>0</v>
      </c>
      <c r="AO112" s="319"/>
      <c r="AP112" s="319"/>
      <c r="AQ112" s="319"/>
      <c r="AR112" s="319"/>
      <c r="AS112" s="319"/>
      <c r="AT112" s="319"/>
      <c r="AU112" s="319"/>
      <c r="AV112" s="694"/>
      <c r="AW112" s="694"/>
      <c r="AX112" s="336"/>
      <c r="AY112" s="379"/>
      <c r="AZ112" s="238"/>
      <c r="BA112" s="238"/>
      <c r="BB112" s="238"/>
      <c r="BC112" s="294">
        <f t="shared" si="20"/>
        <v>0</v>
      </c>
      <c r="BD112" s="677" t="e">
        <f t="shared" si="25"/>
        <v>#DIV/0!</v>
      </c>
      <c r="BE112" s="238"/>
      <c r="BF112" s="294">
        <f t="shared" si="21"/>
        <v>0</v>
      </c>
      <c r="BG112" s="319"/>
      <c r="BH112" s="319"/>
      <c r="BI112" s="319"/>
      <c r="BJ112" s="319"/>
      <c r="BK112" s="319"/>
      <c r="BL112" s="319"/>
      <c r="BM112" s="319"/>
      <c r="BN112" s="694"/>
      <c r="BO112" s="694"/>
      <c r="BP112" s="336"/>
      <c r="BQ112" s="379"/>
      <c r="BR112" s="238"/>
      <c r="BS112" s="238"/>
      <c r="BT112" s="238"/>
      <c r="BU112" s="294">
        <f t="shared" si="22"/>
        <v>0</v>
      </c>
      <c r="BV112" s="677" t="e">
        <f t="shared" si="26"/>
        <v>#DIV/0!</v>
      </c>
      <c r="BW112" s="238"/>
      <c r="BX112" s="294">
        <f t="shared" si="23"/>
        <v>0</v>
      </c>
      <c r="BY112" s="319"/>
      <c r="BZ112" s="319"/>
      <c r="CA112" s="319"/>
      <c r="CB112" s="319"/>
      <c r="CC112" s="319"/>
      <c r="CD112" s="319"/>
      <c r="CE112" s="319"/>
      <c r="CF112" s="694"/>
      <c r="CG112" s="694"/>
      <c r="CH112" s="336"/>
    </row>
    <row r="113" spans="2:86" s="12" customFormat="1">
      <c r="B113" s="338"/>
      <c r="C113" s="240"/>
      <c r="D113" s="237"/>
      <c r="E113" s="234"/>
      <c r="F113" s="235"/>
      <c r="G113" s="235"/>
      <c r="H113" s="236"/>
      <c r="I113" s="237"/>
      <c r="J113" s="237"/>
      <c r="K113" s="237"/>
      <c r="L113" s="238"/>
      <c r="M113" s="238"/>
      <c r="N113" s="238"/>
      <c r="O113" s="626"/>
      <c r="P113" s="238"/>
      <c r="Q113" s="238"/>
      <c r="R113" s="238"/>
      <c r="S113" s="292">
        <f t="shared" si="28"/>
        <v>0</v>
      </c>
      <c r="T113" s="677" t="str">
        <f t="shared" si="27"/>
        <v/>
      </c>
      <c r="U113" s="238"/>
      <c r="V113" s="294">
        <f t="shared" si="29"/>
        <v>0</v>
      </c>
      <c r="W113" s="760">
        <v>0</v>
      </c>
      <c r="X113" s="760">
        <v>0</v>
      </c>
      <c r="Y113" s="760">
        <v>0</v>
      </c>
      <c r="Z113" s="760">
        <v>0</v>
      </c>
      <c r="AA113" s="760">
        <v>0</v>
      </c>
      <c r="AB113" s="760">
        <v>0</v>
      </c>
      <c r="AC113" s="760">
        <v>0</v>
      </c>
      <c r="AD113" s="760">
        <v>0</v>
      </c>
      <c r="AE113" s="760">
        <v>0</v>
      </c>
      <c r="AF113" s="336"/>
      <c r="AG113" s="379"/>
      <c r="AH113" s="238"/>
      <c r="AI113" s="238"/>
      <c r="AJ113" s="238"/>
      <c r="AK113" s="294">
        <f t="shared" si="30"/>
        <v>0</v>
      </c>
      <c r="AL113" s="677" t="e">
        <f t="shared" si="24"/>
        <v>#DIV/0!</v>
      </c>
      <c r="AM113" s="238"/>
      <c r="AN113" s="294">
        <f t="shared" si="31"/>
        <v>0</v>
      </c>
      <c r="AO113" s="319"/>
      <c r="AP113" s="319"/>
      <c r="AQ113" s="319"/>
      <c r="AR113" s="319"/>
      <c r="AS113" s="319"/>
      <c r="AT113" s="319"/>
      <c r="AU113" s="319"/>
      <c r="AV113" s="694"/>
      <c r="AW113" s="694"/>
      <c r="AX113" s="336"/>
      <c r="AY113" s="379"/>
      <c r="AZ113" s="238"/>
      <c r="BA113" s="238"/>
      <c r="BB113" s="238"/>
      <c r="BC113" s="294">
        <f t="shared" si="20"/>
        <v>0</v>
      </c>
      <c r="BD113" s="677" t="e">
        <f t="shared" si="25"/>
        <v>#DIV/0!</v>
      </c>
      <c r="BE113" s="238"/>
      <c r="BF113" s="294">
        <f t="shared" si="21"/>
        <v>0</v>
      </c>
      <c r="BG113" s="319"/>
      <c r="BH113" s="319"/>
      <c r="BI113" s="319"/>
      <c r="BJ113" s="319"/>
      <c r="BK113" s="319"/>
      <c r="BL113" s="319"/>
      <c r="BM113" s="319"/>
      <c r="BN113" s="694"/>
      <c r="BO113" s="694"/>
      <c r="BP113" s="336"/>
      <c r="BQ113" s="379"/>
      <c r="BR113" s="238"/>
      <c r="BS113" s="238"/>
      <c r="BT113" s="238"/>
      <c r="BU113" s="294">
        <f t="shared" si="22"/>
        <v>0</v>
      </c>
      <c r="BV113" s="677" t="e">
        <f t="shared" si="26"/>
        <v>#DIV/0!</v>
      </c>
      <c r="BW113" s="238"/>
      <c r="BX113" s="294">
        <f t="shared" si="23"/>
        <v>0</v>
      </c>
      <c r="BY113" s="319"/>
      <c r="BZ113" s="319"/>
      <c r="CA113" s="319"/>
      <c r="CB113" s="319"/>
      <c r="CC113" s="319"/>
      <c r="CD113" s="319"/>
      <c r="CE113" s="319"/>
      <c r="CF113" s="694"/>
      <c r="CG113" s="694"/>
      <c r="CH113" s="336"/>
    </row>
    <row r="114" spans="2:86">
      <c r="B114" s="338"/>
      <c r="C114" s="240" t="s">
        <v>1718</v>
      </c>
      <c r="D114" s="237" t="s">
        <v>1719</v>
      </c>
      <c r="E114" s="234" t="s">
        <v>20</v>
      </c>
      <c r="F114" s="235" t="s">
        <v>16</v>
      </c>
      <c r="G114" s="235" t="s">
        <v>17</v>
      </c>
      <c r="H114" s="236" t="s">
        <v>18</v>
      </c>
      <c r="I114" s="237"/>
      <c r="J114" s="627">
        <v>1518172.4561000001</v>
      </c>
      <c r="K114" s="237"/>
      <c r="L114" s="238">
        <v>977204.58262771857</v>
      </c>
      <c r="M114" s="238">
        <v>0</v>
      </c>
      <c r="N114" s="238">
        <v>0</v>
      </c>
      <c r="O114" s="626"/>
      <c r="P114" s="238"/>
      <c r="Q114" s="238"/>
      <c r="R114" s="238"/>
      <c r="S114" s="292">
        <f t="shared" si="28"/>
        <v>0</v>
      </c>
      <c r="T114" s="677" t="str">
        <f t="shared" si="27"/>
        <v/>
      </c>
      <c r="U114" s="238"/>
      <c r="V114" s="294">
        <f t="shared" si="29"/>
        <v>0</v>
      </c>
      <c r="W114" s="760">
        <v>0</v>
      </c>
      <c r="X114" s="760">
        <v>0</v>
      </c>
      <c r="Y114" s="760">
        <v>0</v>
      </c>
      <c r="Z114" s="760">
        <v>0</v>
      </c>
      <c r="AA114" s="760">
        <v>0</v>
      </c>
      <c r="AB114" s="760">
        <v>0</v>
      </c>
      <c r="AC114" s="760">
        <v>0</v>
      </c>
      <c r="AD114" s="760">
        <v>0</v>
      </c>
      <c r="AE114" s="760">
        <v>0</v>
      </c>
      <c r="AF114" s="336"/>
      <c r="AG114" s="379"/>
      <c r="AH114" s="238"/>
      <c r="AI114" s="238"/>
      <c r="AJ114" s="238"/>
      <c r="AK114" s="294">
        <f t="shared" si="30"/>
        <v>0</v>
      </c>
      <c r="AL114" s="677" t="e">
        <f t="shared" si="24"/>
        <v>#DIV/0!</v>
      </c>
      <c r="AM114" s="238"/>
      <c r="AN114" s="294">
        <f t="shared" si="31"/>
        <v>0</v>
      </c>
      <c r="AO114" s="319"/>
      <c r="AP114" s="319"/>
      <c r="AQ114" s="319"/>
      <c r="AR114" s="319"/>
      <c r="AS114" s="319"/>
      <c r="AT114" s="319"/>
      <c r="AU114" s="319"/>
      <c r="AV114" s="694"/>
      <c r="AW114" s="694"/>
      <c r="AX114" s="336"/>
      <c r="AY114" s="379"/>
      <c r="AZ114" s="238"/>
      <c r="BA114" s="238"/>
      <c r="BB114" s="238"/>
      <c r="BC114" s="294">
        <f t="shared" si="20"/>
        <v>0</v>
      </c>
      <c r="BD114" s="677" t="e">
        <f t="shared" si="25"/>
        <v>#DIV/0!</v>
      </c>
      <c r="BE114" s="238"/>
      <c r="BF114" s="294">
        <f t="shared" si="21"/>
        <v>0</v>
      </c>
      <c r="BG114" s="319"/>
      <c r="BH114" s="319"/>
      <c r="BI114" s="319"/>
      <c r="BJ114" s="319"/>
      <c r="BK114" s="319"/>
      <c r="BL114" s="319"/>
      <c r="BM114" s="319"/>
      <c r="BN114" s="694"/>
      <c r="BO114" s="694"/>
      <c r="BP114" s="336"/>
      <c r="BQ114" s="379"/>
      <c r="BR114" s="238"/>
      <c r="BS114" s="238"/>
      <c r="BT114" s="238"/>
      <c r="BU114" s="294">
        <f t="shared" si="22"/>
        <v>0</v>
      </c>
      <c r="BV114" s="677" t="e">
        <f t="shared" si="26"/>
        <v>#DIV/0!</v>
      </c>
      <c r="BW114" s="238"/>
      <c r="BX114" s="294">
        <f t="shared" si="23"/>
        <v>0</v>
      </c>
      <c r="BY114" s="319"/>
      <c r="BZ114" s="319"/>
      <c r="CA114" s="319"/>
      <c r="CB114" s="319"/>
      <c r="CC114" s="319"/>
      <c r="CD114" s="319"/>
      <c r="CE114" s="319"/>
      <c r="CF114" s="694"/>
      <c r="CG114" s="694"/>
      <c r="CH114" s="336"/>
    </row>
    <row r="115" spans="2:86">
      <c r="B115" s="338"/>
      <c r="C115" s="240" t="s">
        <v>1720</v>
      </c>
      <c r="D115" s="237" t="s">
        <v>1721</v>
      </c>
      <c r="E115" s="234" t="s">
        <v>15</v>
      </c>
      <c r="F115" s="235" t="s">
        <v>16</v>
      </c>
      <c r="G115" s="235" t="s">
        <v>32</v>
      </c>
      <c r="H115" s="236" t="s">
        <v>23</v>
      </c>
      <c r="I115" s="237"/>
      <c r="J115" s="627">
        <v>371675.3224</v>
      </c>
      <c r="K115" s="237"/>
      <c r="L115" s="238">
        <v>407536.91542019509</v>
      </c>
      <c r="M115" s="238">
        <v>0</v>
      </c>
      <c r="N115" s="238">
        <v>0</v>
      </c>
      <c r="O115" s="626"/>
      <c r="P115" s="238"/>
      <c r="Q115" s="238"/>
      <c r="R115" s="238"/>
      <c r="S115" s="292">
        <f t="shared" si="28"/>
        <v>0</v>
      </c>
      <c r="T115" s="677" t="str">
        <f t="shared" si="27"/>
        <v/>
      </c>
      <c r="U115" s="238"/>
      <c r="V115" s="294">
        <f t="shared" si="29"/>
        <v>0</v>
      </c>
      <c r="W115" s="760">
        <v>0</v>
      </c>
      <c r="X115" s="760">
        <v>0</v>
      </c>
      <c r="Y115" s="760">
        <v>0</v>
      </c>
      <c r="Z115" s="760">
        <v>0</v>
      </c>
      <c r="AA115" s="760">
        <v>0</v>
      </c>
      <c r="AB115" s="760">
        <v>0</v>
      </c>
      <c r="AC115" s="760">
        <v>0</v>
      </c>
      <c r="AD115" s="760">
        <v>0</v>
      </c>
      <c r="AE115" s="760">
        <v>0</v>
      </c>
      <c r="AF115" s="336"/>
      <c r="AG115" s="379"/>
      <c r="AH115" s="238"/>
      <c r="AI115" s="238"/>
      <c r="AJ115" s="238"/>
      <c r="AK115" s="294">
        <f t="shared" si="30"/>
        <v>0</v>
      </c>
      <c r="AL115" s="677" t="e">
        <f t="shared" si="24"/>
        <v>#DIV/0!</v>
      </c>
      <c r="AM115" s="238"/>
      <c r="AN115" s="294">
        <f t="shared" si="31"/>
        <v>0</v>
      </c>
      <c r="AO115" s="319"/>
      <c r="AP115" s="319"/>
      <c r="AQ115" s="319"/>
      <c r="AR115" s="319"/>
      <c r="AS115" s="319"/>
      <c r="AT115" s="319"/>
      <c r="AU115" s="319"/>
      <c r="AV115" s="694"/>
      <c r="AW115" s="694"/>
      <c r="AX115" s="336"/>
      <c r="AY115" s="379"/>
      <c r="AZ115" s="238"/>
      <c r="BA115" s="238"/>
      <c r="BB115" s="238"/>
      <c r="BC115" s="294">
        <f t="shared" si="20"/>
        <v>0</v>
      </c>
      <c r="BD115" s="677" t="e">
        <f t="shared" si="25"/>
        <v>#DIV/0!</v>
      </c>
      <c r="BE115" s="238"/>
      <c r="BF115" s="294">
        <f t="shared" si="21"/>
        <v>0</v>
      </c>
      <c r="BG115" s="319"/>
      <c r="BH115" s="319"/>
      <c r="BI115" s="319"/>
      <c r="BJ115" s="319"/>
      <c r="BK115" s="319"/>
      <c r="BL115" s="319"/>
      <c r="BM115" s="319"/>
      <c r="BN115" s="694"/>
      <c r="BO115" s="694"/>
      <c r="BP115" s="336"/>
      <c r="BQ115" s="379"/>
      <c r="BR115" s="238"/>
      <c r="BS115" s="238"/>
      <c r="BT115" s="238"/>
      <c r="BU115" s="294">
        <f t="shared" si="22"/>
        <v>0</v>
      </c>
      <c r="BV115" s="677" t="e">
        <f t="shared" si="26"/>
        <v>#DIV/0!</v>
      </c>
      <c r="BW115" s="238"/>
      <c r="BX115" s="294">
        <f t="shared" si="23"/>
        <v>0</v>
      </c>
      <c r="BY115" s="319"/>
      <c r="BZ115" s="319"/>
      <c r="CA115" s="319"/>
      <c r="CB115" s="319"/>
      <c r="CC115" s="319"/>
      <c r="CD115" s="319"/>
      <c r="CE115" s="319"/>
      <c r="CF115" s="694"/>
      <c r="CG115" s="694"/>
      <c r="CH115" s="336"/>
    </row>
    <row r="116" spans="2:86">
      <c r="B116" s="338"/>
      <c r="C116" s="240" t="s">
        <v>1722</v>
      </c>
      <c r="D116" s="237" t="s">
        <v>1723</v>
      </c>
      <c r="E116" s="234" t="s">
        <v>15</v>
      </c>
      <c r="F116" s="235" t="s">
        <v>16</v>
      </c>
      <c r="G116" s="235" t="s">
        <v>22</v>
      </c>
      <c r="H116" s="236" t="s">
        <v>23</v>
      </c>
      <c r="I116" s="237"/>
      <c r="J116" s="627">
        <v>626761.42200000002</v>
      </c>
      <c r="K116" s="237"/>
      <c r="L116" s="238">
        <v>214350.10119991438</v>
      </c>
      <c r="M116" s="238">
        <v>0</v>
      </c>
      <c r="N116" s="238">
        <v>0</v>
      </c>
      <c r="O116" s="626"/>
      <c r="P116" s="238"/>
      <c r="Q116" s="238"/>
      <c r="R116" s="238"/>
      <c r="S116" s="292">
        <f t="shared" si="28"/>
        <v>0</v>
      </c>
      <c r="T116" s="677" t="str">
        <f t="shared" si="27"/>
        <v/>
      </c>
      <c r="U116" s="238"/>
      <c r="V116" s="294">
        <f t="shared" si="29"/>
        <v>0</v>
      </c>
      <c r="W116" s="760">
        <v>0</v>
      </c>
      <c r="X116" s="760">
        <v>0</v>
      </c>
      <c r="Y116" s="760">
        <v>0</v>
      </c>
      <c r="Z116" s="760">
        <v>0</v>
      </c>
      <c r="AA116" s="760">
        <v>0</v>
      </c>
      <c r="AB116" s="760">
        <v>0</v>
      </c>
      <c r="AC116" s="760">
        <v>0</v>
      </c>
      <c r="AD116" s="760">
        <v>0</v>
      </c>
      <c r="AE116" s="760">
        <v>0</v>
      </c>
      <c r="AF116" s="336"/>
      <c r="AG116" s="379"/>
      <c r="AH116" s="238"/>
      <c r="AI116" s="238"/>
      <c r="AJ116" s="238"/>
      <c r="AK116" s="294">
        <f t="shared" si="30"/>
        <v>0</v>
      </c>
      <c r="AL116" s="677" t="e">
        <f t="shared" si="24"/>
        <v>#DIV/0!</v>
      </c>
      <c r="AM116" s="238"/>
      <c r="AN116" s="294">
        <f t="shared" si="31"/>
        <v>0</v>
      </c>
      <c r="AO116" s="319"/>
      <c r="AP116" s="319"/>
      <c r="AQ116" s="319"/>
      <c r="AR116" s="319"/>
      <c r="AS116" s="319"/>
      <c r="AT116" s="319"/>
      <c r="AU116" s="319"/>
      <c r="AV116" s="694"/>
      <c r="AW116" s="694"/>
      <c r="AX116" s="336"/>
      <c r="AY116" s="379"/>
      <c r="AZ116" s="238"/>
      <c r="BA116" s="238"/>
      <c r="BB116" s="238"/>
      <c r="BC116" s="294">
        <f t="shared" si="20"/>
        <v>0</v>
      </c>
      <c r="BD116" s="677" t="e">
        <f t="shared" si="25"/>
        <v>#DIV/0!</v>
      </c>
      <c r="BE116" s="238"/>
      <c r="BF116" s="294">
        <f t="shared" si="21"/>
        <v>0</v>
      </c>
      <c r="BG116" s="319"/>
      <c r="BH116" s="319"/>
      <c r="BI116" s="319"/>
      <c r="BJ116" s="319"/>
      <c r="BK116" s="319"/>
      <c r="BL116" s="319"/>
      <c r="BM116" s="319"/>
      <c r="BN116" s="694"/>
      <c r="BO116" s="694"/>
      <c r="BP116" s="336"/>
      <c r="BQ116" s="379"/>
      <c r="BR116" s="238"/>
      <c r="BS116" s="238"/>
      <c r="BT116" s="238"/>
      <c r="BU116" s="294">
        <f t="shared" si="22"/>
        <v>0</v>
      </c>
      <c r="BV116" s="677" t="e">
        <f t="shared" si="26"/>
        <v>#DIV/0!</v>
      </c>
      <c r="BW116" s="238"/>
      <c r="BX116" s="294">
        <f t="shared" si="23"/>
        <v>0</v>
      </c>
      <c r="BY116" s="319"/>
      <c r="BZ116" s="319"/>
      <c r="CA116" s="319"/>
      <c r="CB116" s="319"/>
      <c r="CC116" s="319"/>
      <c r="CD116" s="319"/>
      <c r="CE116" s="319"/>
      <c r="CF116" s="694"/>
      <c r="CG116" s="694"/>
      <c r="CH116" s="336"/>
    </row>
    <row r="117" spans="2:86">
      <c r="B117" s="338"/>
      <c r="C117" s="240" t="s">
        <v>1724</v>
      </c>
      <c r="D117" s="237" t="s">
        <v>1725</v>
      </c>
      <c r="E117" s="234" t="s">
        <v>15</v>
      </c>
      <c r="F117" s="235" t="s">
        <v>16</v>
      </c>
      <c r="G117" s="235" t="s">
        <v>30</v>
      </c>
      <c r="H117" s="236" t="s">
        <v>23</v>
      </c>
      <c r="I117" s="237"/>
      <c r="J117" s="627">
        <v>92489.432000000001</v>
      </c>
      <c r="K117" s="237"/>
      <c r="L117" s="238">
        <v>38690.239678525097</v>
      </c>
      <c r="M117" s="238">
        <v>0</v>
      </c>
      <c r="N117" s="238">
        <v>0</v>
      </c>
      <c r="O117" s="626"/>
      <c r="P117" s="238"/>
      <c r="Q117" s="238"/>
      <c r="R117" s="238"/>
      <c r="S117" s="292">
        <f t="shared" si="28"/>
        <v>0</v>
      </c>
      <c r="T117" s="677" t="str">
        <f t="shared" si="27"/>
        <v/>
      </c>
      <c r="U117" s="238"/>
      <c r="V117" s="294">
        <f t="shared" si="29"/>
        <v>0</v>
      </c>
      <c r="W117" s="760">
        <v>0</v>
      </c>
      <c r="X117" s="760">
        <v>0</v>
      </c>
      <c r="Y117" s="760">
        <v>0</v>
      </c>
      <c r="Z117" s="760">
        <v>0</v>
      </c>
      <c r="AA117" s="760">
        <v>0</v>
      </c>
      <c r="AB117" s="760">
        <v>0</v>
      </c>
      <c r="AC117" s="760">
        <v>0</v>
      </c>
      <c r="AD117" s="760">
        <v>0</v>
      </c>
      <c r="AE117" s="760">
        <v>0</v>
      </c>
      <c r="AF117" s="336"/>
      <c r="AG117" s="379"/>
      <c r="AH117" s="238"/>
      <c r="AI117" s="238"/>
      <c r="AJ117" s="238"/>
      <c r="AK117" s="294">
        <f t="shared" si="30"/>
        <v>0</v>
      </c>
      <c r="AL117" s="677" t="e">
        <f t="shared" si="24"/>
        <v>#DIV/0!</v>
      </c>
      <c r="AM117" s="238"/>
      <c r="AN117" s="294">
        <f t="shared" si="31"/>
        <v>0</v>
      </c>
      <c r="AO117" s="319"/>
      <c r="AP117" s="319"/>
      <c r="AQ117" s="319"/>
      <c r="AR117" s="319"/>
      <c r="AS117" s="319"/>
      <c r="AT117" s="319"/>
      <c r="AU117" s="319"/>
      <c r="AV117" s="694"/>
      <c r="AW117" s="694"/>
      <c r="AX117" s="336"/>
      <c r="AY117" s="379"/>
      <c r="AZ117" s="238"/>
      <c r="BA117" s="238"/>
      <c r="BB117" s="238"/>
      <c r="BC117" s="294">
        <f t="shared" si="20"/>
        <v>0</v>
      </c>
      <c r="BD117" s="677" t="e">
        <f t="shared" si="25"/>
        <v>#DIV/0!</v>
      </c>
      <c r="BE117" s="238"/>
      <c r="BF117" s="294">
        <f t="shared" si="21"/>
        <v>0</v>
      </c>
      <c r="BG117" s="319"/>
      <c r="BH117" s="319"/>
      <c r="BI117" s="319"/>
      <c r="BJ117" s="319"/>
      <c r="BK117" s="319"/>
      <c r="BL117" s="319"/>
      <c r="BM117" s="319"/>
      <c r="BN117" s="694"/>
      <c r="BO117" s="694"/>
      <c r="BP117" s="336"/>
      <c r="BQ117" s="379"/>
      <c r="BR117" s="238"/>
      <c r="BS117" s="238"/>
      <c r="BT117" s="238"/>
      <c r="BU117" s="294">
        <f t="shared" si="22"/>
        <v>0</v>
      </c>
      <c r="BV117" s="677" t="e">
        <f t="shared" si="26"/>
        <v>#DIV/0!</v>
      </c>
      <c r="BW117" s="238"/>
      <c r="BX117" s="294">
        <f t="shared" si="23"/>
        <v>0</v>
      </c>
      <c r="BY117" s="319"/>
      <c r="BZ117" s="319"/>
      <c r="CA117" s="319"/>
      <c r="CB117" s="319"/>
      <c r="CC117" s="319"/>
      <c r="CD117" s="319"/>
      <c r="CE117" s="319"/>
      <c r="CF117" s="694"/>
      <c r="CG117" s="694"/>
      <c r="CH117" s="336"/>
    </row>
    <row r="118" spans="2:86">
      <c r="B118" s="338"/>
      <c r="C118" s="240" t="s">
        <v>1726</v>
      </c>
      <c r="D118" s="237" t="s">
        <v>1727</v>
      </c>
      <c r="E118" s="234" t="s">
        <v>15</v>
      </c>
      <c r="F118" s="235" t="s">
        <v>16</v>
      </c>
      <c r="G118" s="235" t="s">
        <v>30</v>
      </c>
      <c r="H118" s="236" t="s">
        <v>23</v>
      </c>
      <c r="I118" s="237"/>
      <c r="J118" s="627">
        <v>128850.51640000001</v>
      </c>
      <c r="K118" s="237"/>
      <c r="L118" s="238">
        <v>37584.628912964181</v>
      </c>
      <c r="M118" s="238">
        <v>0</v>
      </c>
      <c r="N118" s="238">
        <v>0</v>
      </c>
      <c r="O118" s="626"/>
      <c r="P118" s="238"/>
      <c r="Q118" s="238"/>
      <c r="R118" s="238"/>
      <c r="S118" s="292">
        <f t="shared" si="28"/>
        <v>0</v>
      </c>
      <c r="T118" s="677" t="str">
        <f t="shared" si="27"/>
        <v/>
      </c>
      <c r="U118" s="238"/>
      <c r="V118" s="294">
        <f t="shared" si="29"/>
        <v>0</v>
      </c>
      <c r="W118" s="760">
        <v>0</v>
      </c>
      <c r="X118" s="760">
        <v>0</v>
      </c>
      <c r="Y118" s="760">
        <v>0</v>
      </c>
      <c r="Z118" s="760">
        <v>0</v>
      </c>
      <c r="AA118" s="760">
        <v>0</v>
      </c>
      <c r="AB118" s="760">
        <v>0</v>
      </c>
      <c r="AC118" s="760">
        <v>0</v>
      </c>
      <c r="AD118" s="760">
        <v>0</v>
      </c>
      <c r="AE118" s="760">
        <v>0</v>
      </c>
      <c r="AF118" s="336"/>
      <c r="AG118" s="379"/>
      <c r="AH118" s="238"/>
      <c r="AI118" s="238"/>
      <c r="AJ118" s="238"/>
      <c r="AK118" s="294">
        <f t="shared" si="30"/>
        <v>0</v>
      </c>
      <c r="AL118" s="677" t="e">
        <f t="shared" si="24"/>
        <v>#DIV/0!</v>
      </c>
      <c r="AM118" s="238"/>
      <c r="AN118" s="294">
        <f t="shared" si="31"/>
        <v>0</v>
      </c>
      <c r="AO118" s="319"/>
      <c r="AP118" s="319"/>
      <c r="AQ118" s="319"/>
      <c r="AR118" s="319"/>
      <c r="AS118" s="319"/>
      <c r="AT118" s="319"/>
      <c r="AU118" s="319"/>
      <c r="AV118" s="694"/>
      <c r="AW118" s="694"/>
      <c r="AX118" s="336"/>
      <c r="AY118" s="379"/>
      <c r="AZ118" s="238"/>
      <c r="BA118" s="238"/>
      <c r="BB118" s="238"/>
      <c r="BC118" s="294">
        <f t="shared" si="20"/>
        <v>0</v>
      </c>
      <c r="BD118" s="677" t="e">
        <f t="shared" si="25"/>
        <v>#DIV/0!</v>
      </c>
      <c r="BE118" s="238"/>
      <c r="BF118" s="294">
        <f t="shared" si="21"/>
        <v>0</v>
      </c>
      <c r="BG118" s="319"/>
      <c r="BH118" s="319"/>
      <c r="BI118" s="319"/>
      <c r="BJ118" s="319"/>
      <c r="BK118" s="319"/>
      <c r="BL118" s="319"/>
      <c r="BM118" s="319"/>
      <c r="BN118" s="694"/>
      <c r="BO118" s="694"/>
      <c r="BP118" s="336"/>
      <c r="BQ118" s="379"/>
      <c r="BR118" s="238"/>
      <c r="BS118" s="238"/>
      <c r="BT118" s="238"/>
      <c r="BU118" s="294">
        <f t="shared" si="22"/>
        <v>0</v>
      </c>
      <c r="BV118" s="677" t="e">
        <f t="shared" si="26"/>
        <v>#DIV/0!</v>
      </c>
      <c r="BW118" s="238"/>
      <c r="BX118" s="294">
        <f t="shared" si="23"/>
        <v>0</v>
      </c>
      <c r="BY118" s="319"/>
      <c r="BZ118" s="319"/>
      <c r="CA118" s="319"/>
      <c r="CB118" s="319"/>
      <c r="CC118" s="319"/>
      <c r="CD118" s="319"/>
      <c r="CE118" s="319"/>
      <c r="CF118" s="694"/>
      <c r="CG118" s="694"/>
      <c r="CH118" s="336"/>
    </row>
    <row r="119" spans="2:86">
      <c r="B119" s="338"/>
      <c r="C119" s="240" t="s">
        <v>1728</v>
      </c>
      <c r="D119" s="237" t="s">
        <v>1729</v>
      </c>
      <c r="E119" s="234" t="s">
        <v>15</v>
      </c>
      <c r="F119" s="235" t="s">
        <v>16</v>
      </c>
      <c r="G119" s="235" t="s">
        <v>30</v>
      </c>
      <c r="H119" s="236" t="s">
        <v>23</v>
      </c>
      <c r="I119" s="237"/>
      <c r="J119" s="627">
        <v>28226.284800000001</v>
      </c>
      <c r="K119" s="237"/>
      <c r="L119" s="238">
        <v>11248.276103748933</v>
      </c>
      <c r="M119" s="238">
        <v>0</v>
      </c>
      <c r="N119" s="238">
        <v>0</v>
      </c>
      <c r="O119" s="626"/>
      <c r="P119" s="238"/>
      <c r="Q119" s="238"/>
      <c r="R119" s="238"/>
      <c r="S119" s="292">
        <f t="shared" si="28"/>
        <v>0</v>
      </c>
      <c r="T119" s="677" t="str">
        <f t="shared" si="27"/>
        <v/>
      </c>
      <c r="U119" s="238"/>
      <c r="V119" s="294">
        <f t="shared" si="29"/>
        <v>0</v>
      </c>
      <c r="W119" s="760">
        <v>0</v>
      </c>
      <c r="X119" s="760">
        <v>0</v>
      </c>
      <c r="Y119" s="760">
        <v>0</v>
      </c>
      <c r="Z119" s="760">
        <v>0</v>
      </c>
      <c r="AA119" s="760">
        <v>0</v>
      </c>
      <c r="AB119" s="760">
        <v>0</v>
      </c>
      <c r="AC119" s="760">
        <v>0</v>
      </c>
      <c r="AD119" s="760">
        <v>0</v>
      </c>
      <c r="AE119" s="760">
        <v>0</v>
      </c>
      <c r="AF119" s="336"/>
      <c r="AG119" s="379"/>
      <c r="AH119" s="238"/>
      <c r="AI119" s="238"/>
      <c r="AJ119" s="238"/>
      <c r="AK119" s="294">
        <f t="shared" si="30"/>
        <v>0</v>
      </c>
      <c r="AL119" s="677" t="e">
        <f t="shared" si="24"/>
        <v>#DIV/0!</v>
      </c>
      <c r="AM119" s="238"/>
      <c r="AN119" s="294">
        <f t="shared" si="31"/>
        <v>0</v>
      </c>
      <c r="AO119" s="319"/>
      <c r="AP119" s="319"/>
      <c r="AQ119" s="319"/>
      <c r="AR119" s="319"/>
      <c r="AS119" s="319"/>
      <c r="AT119" s="319"/>
      <c r="AU119" s="319"/>
      <c r="AV119" s="694"/>
      <c r="AW119" s="694"/>
      <c r="AX119" s="336"/>
      <c r="AY119" s="379"/>
      <c r="AZ119" s="238"/>
      <c r="BA119" s="238"/>
      <c r="BB119" s="238"/>
      <c r="BC119" s="294">
        <f t="shared" si="20"/>
        <v>0</v>
      </c>
      <c r="BD119" s="677" t="e">
        <f t="shared" si="25"/>
        <v>#DIV/0!</v>
      </c>
      <c r="BE119" s="238"/>
      <c r="BF119" s="294">
        <f t="shared" si="21"/>
        <v>0</v>
      </c>
      <c r="BG119" s="319"/>
      <c r="BH119" s="319"/>
      <c r="BI119" s="319"/>
      <c r="BJ119" s="319"/>
      <c r="BK119" s="319"/>
      <c r="BL119" s="319"/>
      <c r="BM119" s="319"/>
      <c r="BN119" s="694"/>
      <c r="BO119" s="694"/>
      <c r="BP119" s="336"/>
      <c r="BQ119" s="379"/>
      <c r="BR119" s="238"/>
      <c r="BS119" s="238"/>
      <c r="BT119" s="238"/>
      <c r="BU119" s="294">
        <f t="shared" si="22"/>
        <v>0</v>
      </c>
      <c r="BV119" s="677" t="e">
        <f t="shared" si="26"/>
        <v>#DIV/0!</v>
      </c>
      <c r="BW119" s="238"/>
      <c r="BX119" s="294">
        <f t="shared" si="23"/>
        <v>0</v>
      </c>
      <c r="BY119" s="319"/>
      <c r="BZ119" s="319"/>
      <c r="CA119" s="319"/>
      <c r="CB119" s="319"/>
      <c r="CC119" s="319"/>
      <c r="CD119" s="319"/>
      <c r="CE119" s="319"/>
      <c r="CF119" s="694"/>
      <c r="CG119" s="694"/>
      <c r="CH119" s="336"/>
    </row>
    <row r="120" spans="2:86">
      <c r="B120" s="338"/>
      <c r="C120" s="240" t="s">
        <v>1730</v>
      </c>
      <c r="D120" s="237" t="s">
        <v>1731</v>
      </c>
      <c r="E120" s="234" t="s">
        <v>15</v>
      </c>
      <c r="F120" s="235" t="s">
        <v>16</v>
      </c>
      <c r="G120" s="235" t="s">
        <v>30</v>
      </c>
      <c r="H120" s="236" t="s">
        <v>23</v>
      </c>
      <c r="I120" s="237"/>
      <c r="J120" s="627">
        <v>28226.284800000001</v>
      </c>
      <c r="K120" s="237"/>
      <c r="L120" s="238">
        <v>14993.311728893368</v>
      </c>
      <c r="M120" s="238">
        <v>0</v>
      </c>
      <c r="N120" s="238">
        <v>0</v>
      </c>
      <c r="O120" s="626"/>
      <c r="P120" s="238"/>
      <c r="Q120" s="238"/>
      <c r="R120" s="238"/>
      <c r="S120" s="292">
        <f t="shared" ref="S120:S125" si="32">SUM(O120:R120)</f>
        <v>0</v>
      </c>
      <c r="T120" s="677" t="str">
        <f t="shared" si="27"/>
        <v/>
      </c>
      <c r="U120" s="238"/>
      <c r="V120" s="294">
        <f t="shared" ref="V120:V125" si="33">S120+U120</f>
        <v>0</v>
      </c>
      <c r="W120" s="760">
        <v>0</v>
      </c>
      <c r="X120" s="760">
        <v>0</v>
      </c>
      <c r="Y120" s="760">
        <v>0</v>
      </c>
      <c r="Z120" s="760">
        <v>0</v>
      </c>
      <c r="AA120" s="760">
        <v>0</v>
      </c>
      <c r="AB120" s="760">
        <v>0</v>
      </c>
      <c r="AC120" s="760">
        <v>0</v>
      </c>
      <c r="AD120" s="760">
        <v>0</v>
      </c>
      <c r="AE120" s="760">
        <v>0</v>
      </c>
      <c r="AF120" s="336"/>
      <c r="AG120" s="379"/>
      <c r="AH120" s="238"/>
      <c r="AI120" s="238"/>
      <c r="AJ120" s="238"/>
      <c r="AK120" s="294">
        <f t="shared" ref="AK120:AK125" si="34">SUM(AG120:AJ120)</f>
        <v>0</v>
      </c>
      <c r="AL120" s="677" t="e">
        <f t="shared" ref="AL120:AL125" si="35">(AK120-S120)/S120</f>
        <v>#DIV/0!</v>
      </c>
      <c r="AM120" s="238"/>
      <c r="AN120" s="294">
        <f t="shared" ref="AN120:AN125" si="36">AK120+AM120</f>
        <v>0</v>
      </c>
      <c r="AO120" s="319"/>
      <c r="AP120" s="319"/>
      <c r="AQ120" s="319"/>
      <c r="AR120" s="319"/>
      <c r="AS120" s="319"/>
      <c r="AT120" s="319"/>
      <c r="AU120" s="319"/>
      <c r="AV120" s="694"/>
      <c r="AW120" s="694"/>
      <c r="AX120" s="336"/>
      <c r="AY120" s="379"/>
      <c r="AZ120" s="238"/>
      <c r="BA120" s="238"/>
      <c r="BB120" s="238"/>
      <c r="BC120" s="294">
        <f t="shared" ref="BC120:BC125" si="37">SUM(AY120:BB120)</f>
        <v>0</v>
      </c>
      <c r="BD120" s="677" t="e">
        <f t="shared" ref="BD120:BD125" si="38">(BC120-AK120)/AK120</f>
        <v>#DIV/0!</v>
      </c>
      <c r="BE120" s="238"/>
      <c r="BF120" s="294">
        <f t="shared" ref="BF120:BF125" si="39">BC120+BE120</f>
        <v>0</v>
      </c>
      <c r="BG120" s="319"/>
      <c r="BH120" s="319"/>
      <c r="BI120" s="319"/>
      <c r="BJ120" s="319"/>
      <c r="BK120" s="319"/>
      <c r="BL120" s="319"/>
      <c r="BM120" s="319"/>
      <c r="BN120" s="694"/>
      <c r="BO120" s="694"/>
      <c r="BP120" s="336"/>
      <c r="BQ120" s="379"/>
      <c r="BR120" s="238"/>
      <c r="BS120" s="238"/>
      <c r="BT120" s="238"/>
      <c r="BU120" s="294">
        <f t="shared" ref="BU120:BU125" si="40">SUM(BQ120:BT120)</f>
        <v>0</v>
      </c>
      <c r="BV120" s="677" t="e">
        <f t="shared" ref="BV120:BV125" si="41">(BU120-BC120)/BC120</f>
        <v>#DIV/0!</v>
      </c>
      <c r="BW120" s="238"/>
      <c r="BX120" s="294">
        <f t="shared" ref="BX120:BX125" si="42">BU120+BW120</f>
        <v>0</v>
      </c>
      <c r="BY120" s="319"/>
      <c r="BZ120" s="319"/>
      <c r="CA120" s="319"/>
      <c r="CB120" s="319"/>
      <c r="CC120" s="319"/>
      <c r="CD120" s="319"/>
      <c r="CE120" s="319"/>
      <c r="CF120" s="694"/>
      <c r="CG120" s="694"/>
      <c r="CH120" s="336"/>
    </row>
    <row r="121" spans="2:86">
      <c r="B121" s="338"/>
      <c r="C121" s="240" t="s">
        <v>1732</v>
      </c>
      <c r="D121" s="237" t="s">
        <v>1733</v>
      </c>
      <c r="E121" s="234" t="s">
        <v>15</v>
      </c>
      <c r="F121" s="235" t="s">
        <v>16</v>
      </c>
      <c r="G121" s="235" t="s">
        <v>30</v>
      </c>
      <c r="H121" s="236" t="s">
        <v>23</v>
      </c>
      <c r="I121" s="237"/>
      <c r="J121" s="627">
        <v>28226.284800000001</v>
      </c>
      <c r="K121" s="237"/>
      <c r="L121" s="238">
        <v>15692.780238669717</v>
      </c>
      <c r="M121" s="238">
        <v>0</v>
      </c>
      <c r="N121" s="238">
        <v>0</v>
      </c>
      <c r="O121" s="626"/>
      <c r="P121" s="238"/>
      <c r="Q121" s="238"/>
      <c r="R121" s="238"/>
      <c r="S121" s="292">
        <f t="shared" si="32"/>
        <v>0</v>
      </c>
      <c r="T121" s="677" t="str">
        <f t="shared" si="27"/>
        <v/>
      </c>
      <c r="U121" s="238"/>
      <c r="V121" s="294">
        <f t="shared" si="33"/>
        <v>0</v>
      </c>
      <c r="W121" s="760">
        <v>0</v>
      </c>
      <c r="X121" s="760">
        <v>0</v>
      </c>
      <c r="Y121" s="760">
        <v>0</v>
      </c>
      <c r="Z121" s="760">
        <v>0</v>
      </c>
      <c r="AA121" s="760">
        <v>0</v>
      </c>
      <c r="AB121" s="760">
        <v>0</v>
      </c>
      <c r="AC121" s="760">
        <v>0</v>
      </c>
      <c r="AD121" s="760">
        <v>0</v>
      </c>
      <c r="AE121" s="760">
        <v>0</v>
      </c>
      <c r="AF121" s="336"/>
      <c r="AG121" s="379"/>
      <c r="AH121" s="238"/>
      <c r="AI121" s="238"/>
      <c r="AJ121" s="238"/>
      <c r="AK121" s="294">
        <f t="shared" si="34"/>
        <v>0</v>
      </c>
      <c r="AL121" s="677" t="e">
        <f t="shared" si="35"/>
        <v>#DIV/0!</v>
      </c>
      <c r="AM121" s="238"/>
      <c r="AN121" s="294">
        <f t="shared" si="36"/>
        <v>0</v>
      </c>
      <c r="AO121" s="319"/>
      <c r="AP121" s="319"/>
      <c r="AQ121" s="319"/>
      <c r="AR121" s="319"/>
      <c r="AS121" s="319"/>
      <c r="AT121" s="319"/>
      <c r="AU121" s="319"/>
      <c r="AV121" s="694"/>
      <c r="AW121" s="694"/>
      <c r="AX121" s="336"/>
      <c r="AY121" s="379"/>
      <c r="AZ121" s="238"/>
      <c r="BA121" s="238"/>
      <c r="BB121" s="238"/>
      <c r="BC121" s="294">
        <f t="shared" si="37"/>
        <v>0</v>
      </c>
      <c r="BD121" s="677" t="e">
        <f t="shared" si="38"/>
        <v>#DIV/0!</v>
      </c>
      <c r="BE121" s="238"/>
      <c r="BF121" s="294">
        <f t="shared" si="39"/>
        <v>0</v>
      </c>
      <c r="BG121" s="319"/>
      <c r="BH121" s="319"/>
      <c r="BI121" s="319"/>
      <c r="BJ121" s="319"/>
      <c r="BK121" s="319"/>
      <c r="BL121" s="319"/>
      <c r="BM121" s="319"/>
      <c r="BN121" s="694"/>
      <c r="BO121" s="694"/>
      <c r="BP121" s="336"/>
      <c r="BQ121" s="379"/>
      <c r="BR121" s="238"/>
      <c r="BS121" s="238"/>
      <c r="BT121" s="238"/>
      <c r="BU121" s="294">
        <f t="shared" si="40"/>
        <v>0</v>
      </c>
      <c r="BV121" s="677" t="e">
        <f t="shared" si="41"/>
        <v>#DIV/0!</v>
      </c>
      <c r="BW121" s="238"/>
      <c r="BX121" s="294">
        <f t="shared" si="42"/>
        <v>0</v>
      </c>
      <c r="BY121" s="319"/>
      <c r="BZ121" s="319"/>
      <c r="CA121" s="319"/>
      <c r="CB121" s="319"/>
      <c r="CC121" s="319"/>
      <c r="CD121" s="319"/>
      <c r="CE121" s="319"/>
      <c r="CF121" s="694"/>
      <c r="CG121" s="694"/>
      <c r="CH121" s="336"/>
    </row>
    <row r="122" spans="2:86">
      <c r="B122" s="338"/>
      <c r="C122" s="240" t="s">
        <v>1734</v>
      </c>
      <c r="D122" s="237" t="s">
        <v>1735</v>
      </c>
      <c r="E122" s="234" t="s">
        <v>15</v>
      </c>
      <c r="F122" s="235" t="s">
        <v>16</v>
      </c>
      <c r="G122" s="235" t="s">
        <v>30</v>
      </c>
      <c r="H122" s="236" t="s">
        <v>23</v>
      </c>
      <c r="I122" s="237"/>
      <c r="J122" s="627">
        <v>28226.284800000001</v>
      </c>
      <c r="K122" s="237"/>
      <c r="L122" s="238">
        <v>22436.099289166457</v>
      </c>
      <c r="M122" s="238">
        <v>0</v>
      </c>
      <c r="N122" s="238">
        <v>0</v>
      </c>
      <c r="O122" s="626"/>
      <c r="P122" s="238"/>
      <c r="Q122" s="238"/>
      <c r="R122" s="238"/>
      <c r="S122" s="292">
        <f t="shared" si="32"/>
        <v>0</v>
      </c>
      <c r="T122" s="677" t="str">
        <f t="shared" si="27"/>
        <v/>
      </c>
      <c r="U122" s="238"/>
      <c r="V122" s="294">
        <f t="shared" si="33"/>
        <v>0</v>
      </c>
      <c r="W122" s="760">
        <v>0</v>
      </c>
      <c r="X122" s="760">
        <v>0</v>
      </c>
      <c r="Y122" s="760">
        <v>0</v>
      </c>
      <c r="Z122" s="760">
        <v>0</v>
      </c>
      <c r="AA122" s="760">
        <v>0</v>
      </c>
      <c r="AB122" s="760">
        <v>0</v>
      </c>
      <c r="AC122" s="760">
        <v>0</v>
      </c>
      <c r="AD122" s="760">
        <v>0</v>
      </c>
      <c r="AE122" s="760">
        <v>0</v>
      </c>
      <c r="AF122" s="336"/>
      <c r="AG122" s="379"/>
      <c r="AH122" s="238"/>
      <c r="AI122" s="238"/>
      <c r="AJ122" s="238"/>
      <c r="AK122" s="294">
        <f t="shared" si="34"/>
        <v>0</v>
      </c>
      <c r="AL122" s="677" t="e">
        <f t="shared" si="35"/>
        <v>#DIV/0!</v>
      </c>
      <c r="AM122" s="238"/>
      <c r="AN122" s="294">
        <f t="shared" si="36"/>
        <v>0</v>
      </c>
      <c r="AO122" s="319"/>
      <c r="AP122" s="319"/>
      <c r="AQ122" s="319"/>
      <c r="AR122" s="319"/>
      <c r="AS122" s="319"/>
      <c r="AT122" s="319"/>
      <c r="AU122" s="319"/>
      <c r="AV122" s="694"/>
      <c r="AW122" s="694"/>
      <c r="AX122" s="336"/>
      <c r="AY122" s="379"/>
      <c r="AZ122" s="238"/>
      <c r="BA122" s="238"/>
      <c r="BB122" s="238"/>
      <c r="BC122" s="294">
        <f t="shared" si="37"/>
        <v>0</v>
      </c>
      <c r="BD122" s="677" t="e">
        <f t="shared" si="38"/>
        <v>#DIV/0!</v>
      </c>
      <c r="BE122" s="238"/>
      <c r="BF122" s="294">
        <f t="shared" si="39"/>
        <v>0</v>
      </c>
      <c r="BG122" s="319"/>
      <c r="BH122" s="319"/>
      <c r="BI122" s="319"/>
      <c r="BJ122" s="319"/>
      <c r="BK122" s="319"/>
      <c r="BL122" s="319"/>
      <c r="BM122" s="319"/>
      <c r="BN122" s="694"/>
      <c r="BO122" s="694"/>
      <c r="BP122" s="336"/>
      <c r="BQ122" s="379"/>
      <c r="BR122" s="238"/>
      <c r="BS122" s="238"/>
      <c r="BT122" s="238"/>
      <c r="BU122" s="294">
        <f t="shared" si="40"/>
        <v>0</v>
      </c>
      <c r="BV122" s="677" t="e">
        <f t="shared" si="41"/>
        <v>#DIV/0!</v>
      </c>
      <c r="BW122" s="238"/>
      <c r="BX122" s="294">
        <f t="shared" si="42"/>
        <v>0</v>
      </c>
      <c r="BY122" s="319"/>
      <c r="BZ122" s="319"/>
      <c r="CA122" s="319"/>
      <c r="CB122" s="319"/>
      <c r="CC122" s="319"/>
      <c r="CD122" s="319"/>
      <c r="CE122" s="319"/>
      <c r="CF122" s="694"/>
      <c r="CG122" s="694"/>
      <c r="CH122" s="336"/>
    </row>
    <row r="123" spans="2:86">
      <c r="B123" s="338"/>
      <c r="C123" s="240" t="s">
        <v>1736</v>
      </c>
      <c r="D123" s="237" t="s">
        <v>1737</v>
      </c>
      <c r="E123" s="234" t="s">
        <v>15</v>
      </c>
      <c r="F123" s="235" t="s">
        <v>16</v>
      </c>
      <c r="G123" s="235" t="s">
        <v>30</v>
      </c>
      <c r="H123" s="236" t="s">
        <v>23</v>
      </c>
      <c r="I123" s="237"/>
      <c r="J123" s="627">
        <v>28226.284800000001</v>
      </c>
      <c r="K123" s="237"/>
      <c r="L123" s="238">
        <v>15294.948660948365</v>
      </c>
      <c r="M123" s="238">
        <v>0</v>
      </c>
      <c r="N123" s="238">
        <v>0</v>
      </c>
      <c r="O123" s="626"/>
      <c r="P123" s="238"/>
      <c r="Q123" s="238"/>
      <c r="R123" s="238"/>
      <c r="S123" s="292">
        <f t="shared" si="32"/>
        <v>0</v>
      </c>
      <c r="T123" s="677" t="str">
        <f t="shared" si="27"/>
        <v/>
      </c>
      <c r="U123" s="238"/>
      <c r="V123" s="294">
        <f t="shared" si="33"/>
        <v>0</v>
      </c>
      <c r="W123" s="760">
        <v>0</v>
      </c>
      <c r="X123" s="760">
        <v>0</v>
      </c>
      <c r="Y123" s="760">
        <v>0</v>
      </c>
      <c r="Z123" s="760">
        <v>0</v>
      </c>
      <c r="AA123" s="760">
        <v>0</v>
      </c>
      <c r="AB123" s="760">
        <v>0</v>
      </c>
      <c r="AC123" s="760">
        <v>0</v>
      </c>
      <c r="AD123" s="760">
        <v>0</v>
      </c>
      <c r="AE123" s="760">
        <v>0</v>
      </c>
      <c r="AF123" s="336"/>
      <c r="AG123" s="379"/>
      <c r="AH123" s="238"/>
      <c r="AI123" s="238"/>
      <c r="AJ123" s="238"/>
      <c r="AK123" s="294">
        <f t="shared" si="34"/>
        <v>0</v>
      </c>
      <c r="AL123" s="677" t="e">
        <f t="shared" si="35"/>
        <v>#DIV/0!</v>
      </c>
      <c r="AM123" s="238"/>
      <c r="AN123" s="294">
        <f t="shared" si="36"/>
        <v>0</v>
      </c>
      <c r="AO123" s="319"/>
      <c r="AP123" s="319"/>
      <c r="AQ123" s="319"/>
      <c r="AR123" s="319"/>
      <c r="AS123" s="319"/>
      <c r="AT123" s="319"/>
      <c r="AU123" s="319"/>
      <c r="AV123" s="694"/>
      <c r="AW123" s="694"/>
      <c r="AX123" s="336"/>
      <c r="AY123" s="379"/>
      <c r="AZ123" s="238"/>
      <c r="BA123" s="238"/>
      <c r="BB123" s="238"/>
      <c r="BC123" s="294">
        <f t="shared" si="37"/>
        <v>0</v>
      </c>
      <c r="BD123" s="677" t="e">
        <f t="shared" si="38"/>
        <v>#DIV/0!</v>
      </c>
      <c r="BE123" s="238"/>
      <c r="BF123" s="294">
        <f t="shared" si="39"/>
        <v>0</v>
      </c>
      <c r="BG123" s="319"/>
      <c r="BH123" s="319"/>
      <c r="BI123" s="319"/>
      <c r="BJ123" s="319"/>
      <c r="BK123" s="319"/>
      <c r="BL123" s="319"/>
      <c r="BM123" s="319"/>
      <c r="BN123" s="694"/>
      <c r="BO123" s="694"/>
      <c r="BP123" s="336"/>
      <c r="BQ123" s="379"/>
      <c r="BR123" s="238"/>
      <c r="BS123" s="238"/>
      <c r="BT123" s="238"/>
      <c r="BU123" s="294">
        <f t="shared" si="40"/>
        <v>0</v>
      </c>
      <c r="BV123" s="677" t="e">
        <f t="shared" si="41"/>
        <v>#DIV/0!</v>
      </c>
      <c r="BW123" s="238"/>
      <c r="BX123" s="294">
        <f t="shared" si="42"/>
        <v>0</v>
      </c>
      <c r="BY123" s="319"/>
      <c r="BZ123" s="319"/>
      <c r="CA123" s="319"/>
      <c r="CB123" s="319"/>
      <c r="CC123" s="319"/>
      <c r="CD123" s="319"/>
      <c r="CE123" s="319"/>
      <c r="CF123" s="694"/>
      <c r="CG123" s="694"/>
      <c r="CH123" s="336"/>
    </row>
    <row r="124" spans="2:86">
      <c r="B124" s="338"/>
      <c r="C124" s="240" t="s">
        <v>1738</v>
      </c>
      <c r="D124" s="237" t="s">
        <v>1739</v>
      </c>
      <c r="E124" s="234" t="s">
        <v>15</v>
      </c>
      <c r="F124" s="235" t="s">
        <v>16</v>
      </c>
      <c r="G124" s="235" t="s">
        <v>30</v>
      </c>
      <c r="H124" s="236" t="s">
        <v>23</v>
      </c>
      <c r="I124" s="237"/>
      <c r="J124" s="627">
        <v>28226.284800000001</v>
      </c>
      <c r="K124" s="237"/>
      <c r="L124" s="238">
        <v>15544.176016238092</v>
      </c>
      <c r="M124" s="238">
        <v>0</v>
      </c>
      <c r="N124" s="238">
        <v>0</v>
      </c>
      <c r="O124" s="626"/>
      <c r="P124" s="238"/>
      <c r="Q124" s="238"/>
      <c r="R124" s="238"/>
      <c r="S124" s="292">
        <f t="shared" si="32"/>
        <v>0</v>
      </c>
      <c r="T124" s="677" t="str">
        <f t="shared" si="27"/>
        <v/>
      </c>
      <c r="U124" s="238"/>
      <c r="V124" s="294">
        <f t="shared" si="33"/>
        <v>0</v>
      </c>
      <c r="W124" s="760">
        <v>0</v>
      </c>
      <c r="X124" s="760">
        <v>0</v>
      </c>
      <c r="Y124" s="760">
        <v>0</v>
      </c>
      <c r="Z124" s="760">
        <v>0</v>
      </c>
      <c r="AA124" s="760">
        <v>0</v>
      </c>
      <c r="AB124" s="760">
        <v>0</v>
      </c>
      <c r="AC124" s="760">
        <v>0</v>
      </c>
      <c r="AD124" s="760">
        <v>0</v>
      </c>
      <c r="AE124" s="760">
        <v>0</v>
      </c>
      <c r="AF124" s="336"/>
      <c r="AG124" s="379"/>
      <c r="AH124" s="238"/>
      <c r="AI124" s="238"/>
      <c r="AJ124" s="238"/>
      <c r="AK124" s="294">
        <f t="shared" si="34"/>
        <v>0</v>
      </c>
      <c r="AL124" s="677" t="e">
        <f t="shared" si="35"/>
        <v>#DIV/0!</v>
      </c>
      <c r="AM124" s="238"/>
      <c r="AN124" s="294">
        <f t="shared" si="36"/>
        <v>0</v>
      </c>
      <c r="AO124" s="319"/>
      <c r="AP124" s="319"/>
      <c r="AQ124" s="319"/>
      <c r="AR124" s="319"/>
      <c r="AS124" s="319"/>
      <c r="AT124" s="319"/>
      <c r="AU124" s="319"/>
      <c r="AV124" s="694"/>
      <c r="AW124" s="694"/>
      <c r="AX124" s="336"/>
      <c r="AY124" s="379"/>
      <c r="AZ124" s="238"/>
      <c r="BA124" s="238"/>
      <c r="BB124" s="238"/>
      <c r="BC124" s="294">
        <f t="shared" si="37"/>
        <v>0</v>
      </c>
      <c r="BD124" s="677" t="e">
        <f t="shared" si="38"/>
        <v>#DIV/0!</v>
      </c>
      <c r="BE124" s="238"/>
      <c r="BF124" s="294">
        <f t="shared" si="39"/>
        <v>0</v>
      </c>
      <c r="BG124" s="319"/>
      <c r="BH124" s="319"/>
      <c r="BI124" s="319"/>
      <c r="BJ124" s="319"/>
      <c r="BK124" s="319"/>
      <c r="BL124" s="319"/>
      <c r="BM124" s="319"/>
      <c r="BN124" s="694"/>
      <c r="BO124" s="694"/>
      <c r="BP124" s="336"/>
      <c r="BQ124" s="379"/>
      <c r="BR124" s="238"/>
      <c r="BS124" s="238"/>
      <c r="BT124" s="238"/>
      <c r="BU124" s="294">
        <f t="shared" si="40"/>
        <v>0</v>
      </c>
      <c r="BV124" s="677" t="e">
        <f t="shared" si="41"/>
        <v>#DIV/0!</v>
      </c>
      <c r="BW124" s="238"/>
      <c r="BX124" s="294">
        <f t="shared" si="42"/>
        <v>0</v>
      </c>
      <c r="BY124" s="319"/>
      <c r="BZ124" s="319"/>
      <c r="CA124" s="319"/>
      <c r="CB124" s="319"/>
      <c r="CC124" s="319"/>
      <c r="CD124" s="319"/>
      <c r="CE124" s="319"/>
      <c r="CF124" s="694"/>
      <c r="CG124" s="694"/>
      <c r="CH124" s="336"/>
    </row>
    <row r="125" spans="2:86">
      <c r="B125" s="338"/>
      <c r="C125" s="240" t="s">
        <v>1740</v>
      </c>
      <c r="D125" s="237" t="s">
        <v>1741</v>
      </c>
      <c r="E125" s="234" t="s">
        <v>15</v>
      </c>
      <c r="F125" s="235" t="s">
        <v>16</v>
      </c>
      <c r="G125" s="235" t="s">
        <v>30</v>
      </c>
      <c r="H125" s="236" t="s">
        <v>23</v>
      </c>
      <c r="I125" s="237"/>
      <c r="J125" s="627">
        <v>22051.555899999999</v>
      </c>
      <c r="K125" s="237"/>
      <c r="L125" s="238">
        <v>6535.9240453463499</v>
      </c>
      <c r="M125" s="238">
        <v>0</v>
      </c>
      <c r="N125" s="238">
        <v>0</v>
      </c>
      <c r="O125" s="626"/>
      <c r="P125" s="238"/>
      <c r="Q125" s="238"/>
      <c r="R125" s="238"/>
      <c r="S125" s="292">
        <f t="shared" si="32"/>
        <v>0</v>
      </c>
      <c r="T125" s="677" t="str">
        <f t="shared" si="27"/>
        <v/>
      </c>
      <c r="U125" s="238"/>
      <c r="V125" s="294">
        <f t="shared" si="33"/>
        <v>0</v>
      </c>
      <c r="W125" s="760">
        <v>0</v>
      </c>
      <c r="X125" s="760">
        <v>0</v>
      </c>
      <c r="Y125" s="760">
        <v>0</v>
      </c>
      <c r="Z125" s="760">
        <v>0</v>
      </c>
      <c r="AA125" s="760">
        <v>0</v>
      </c>
      <c r="AB125" s="760">
        <v>0</v>
      </c>
      <c r="AC125" s="760">
        <v>0</v>
      </c>
      <c r="AD125" s="760">
        <v>0</v>
      </c>
      <c r="AE125" s="760">
        <v>0</v>
      </c>
      <c r="AF125" s="336"/>
      <c r="AG125" s="379"/>
      <c r="AH125" s="238"/>
      <c r="AI125" s="238"/>
      <c r="AJ125" s="238"/>
      <c r="AK125" s="294">
        <f t="shared" si="34"/>
        <v>0</v>
      </c>
      <c r="AL125" s="677" t="e">
        <f t="shared" si="35"/>
        <v>#DIV/0!</v>
      </c>
      <c r="AM125" s="238"/>
      <c r="AN125" s="294">
        <f t="shared" si="36"/>
        <v>0</v>
      </c>
      <c r="AO125" s="319"/>
      <c r="AP125" s="319"/>
      <c r="AQ125" s="319"/>
      <c r="AR125" s="319"/>
      <c r="AS125" s="319"/>
      <c r="AT125" s="319"/>
      <c r="AU125" s="319"/>
      <c r="AV125" s="694"/>
      <c r="AW125" s="694"/>
      <c r="AX125" s="336"/>
      <c r="AY125" s="379"/>
      <c r="AZ125" s="238"/>
      <c r="BA125" s="238"/>
      <c r="BB125" s="238"/>
      <c r="BC125" s="294">
        <f t="shared" si="37"/>
        <v>0</v>
      </c>
      <c r="BD125" s="677" t="e">
        <f t="shared" si="38"/>
        <v>#DIV/0!</v>
      </c>
      <c r="BE125" s="238"/>
      <c r="BF125" s="294">
        <f t="shared" si="39"/>
        <v>0</v>
      </c>
      <c r="BG125" s="319"/>
      <c r="BH125" s="319"/>
      <c r="BI125" s="319"/>
      <c r="BJ125" s="319"/>
      <c r="BK125" s="319"/>
      <c r="BL125" s="319"/>
      <c r="BM125" s="319"/>
      <c r="BN125" s="694"/>
      <c r="BO125" s="694"/>
      <c r="BP125" s="336"/>
      <c r="BQ125" s="379"/>
      <c r="BR125" s="238"/>
      <c r="BS125" s="238"/>
      <c r="BT125" s="238"/>
      <c r="BU125" s="294">
        <f t="shared" si="40"/>
        <v>0</v>
      </c>
      <c r="BV125" s="677" t="e">
        <f t="shared" si="41"/>
        <v>#DIV/0!</v>
      </c>
      <c r="BW125" s="238"/>
      <c r="BX125" s="294">
        <f t="shared" si="42"/>
        <v>0</v>
      </c>
      <c r="BY125" s="319"/>
      <c r="BZ125" s="319"/>
      <c r="CA125" s="319"/>
      <c r="CB125" s="319"/>
      <c r="CC125" s="319"/>
      <c r="CD125" s="319"/>
      <c r="CE125" s="319"/>
      <c r="CF125" s="694"/>
      <c r="CG125" s="694"/>
      <c r="CH125" s="336"/>
    </row>
    <row r="126" spans="2:86">
      <c r="B126" s="338"/>
      <c r="C126" s="240" t="s">
        <v>1742</v>
      </c>
      <c r="D126" s="237" t="s">
        <v>1743</v>
      </c>
      <c r="E126" s="234" t="s">
        <v>20</v>
      </c>
      <c r="F126" s="235" t="s">
        <v>24</v>
      </c>
      <c r="G126" s="235" t="s">
        <v>30</v>
      </c>
      <c r="H126" s="236" t="s">
        <v>18</v>
      </c>
      <c r="I126" s="237"/>
      <c r="J126" s="627">
        <v>0</v>
      </c>
      <c r="K126" s="237"/>
      <c r="L126" s="238">
        <v>0</v>
      </c>
      <c r="M126" s="238">
        <v>0</v>
      </c>
      <c r="N126" s="238">
        <v>0</v>
      </c>
      <c r="O126" s="626"/>
      <c r="P126" s="238"/>
      <c r="Q126" s="238"/>
      <c r="R126" s="238"/>
      <c r="S126" s="292">
        <f t="shared" si="28"/>
        <v>0</v>
      </c>
      <c r="T126" s="677" t="str">
        <f t="shared" si="27"/>
        <v/>
      </c>
      <c r="U126" s="238"/>
      <c r="V126" s="294">
        <f t="shared" si="29"/>
        <v>0</v>
      </c>
      <c r="W126" s="760">
        <v>0</v>
      </c>
      <c r="X126" s="760">
        <v>0</v>
      </c>
      <c r="Y126" s="760">
        <v>0</v>
      </c>
      <c r="Z126" s="760">
        <v>0</v>
      </c>
      <c r="AA126" s="760">
        <v>0</v>
      </c>
      <c r="AB126" s="760">
        <v>0</v>
      </c>
      <c r="AC126" s="760">
        <v>0</v>
      </c>
      <c r="AD126" s="760">
        <v>0</v>
      </c>
      <c r="AE126" s="760">
        <v>0</v>
      </c>
      <c r="AF126" s="336"/>
      <c r="AG126" s="379"/>
      <c r="AH126" s="238"/>
      <c r="AI126" s="238"/>
      <c r="AJ126" s="238"/>
      <c r="AK126" s="294">
        <f t="shared" si="30"/>
        <v>0</v>
      </c>
      <c r="AL126" s="677" t="e">
        <f t="shared" si="24"/>
        <v>#DIV/0!</v>
      </c>
      <c r="AM126" s="238"/>
      <c r="AN126" s="294">
        <f t="shared" si="31"/>
        <v>0</v>
      </c>
      <c r="AO126" s="319"/>
      <c r="AP126" s="319"/>
      <c r="AQ126" s="319"/>
      <c r="AR126" s="319"/>
      <c r="AS126" s="319"/>
      <c r="AT126" s="319"/>
      <c r="AU126" s="319"/>
      <c r="AV126" s="694"/>
      <c r="AW126" s="694"/>
      <c r="AX126" s="336"/>
      <c r="AY126" s="379"/>
      <c r="AZ126" s="238"/>
      <c r="BA126" s="238"/>
      <c r="BB126" s="238"/>
      <c r="BC126" s="294">
        <f t="shared" si="20"/>
        <v>0</v>
      </c>
      <c r="BD126" s="677" t="e">
        <f t="shared" si="25"/>
        <v>#DIV/0!</v>
      </c>
      <c r="BE126" s="238"/>
      <c r="BF126" s="294">
        <f t="shared" si="21"/>
        <v>0</v>
      </c>
      <c r="BG126" s="319"/>
      <c r="BH126" s="319"/>
      <c r="BI126" s="319"/>
      <c r="BJ126" s="319"/>
      <c r="BK126" s="319"/>
      <c r="BL126" s="319"/>
      <c r="BM126" s="319"/>
      <c r="BN126" s="694"/>
      <c r="BO126" s="694"/>
      <c r="BP126" s="336"/>
      <c r="BQ126" s="379"/>
      <c r="BR126" s="238"/>
      <c r="BS126" s="238"/>
      <c r="BT126" s="238"/>
      <c r="BU126" s="294">
        <f t="shared" si="22"/>
        <v>0</v>
      </c>
      <c r="BV126" s="677" t="e">
        <f t="shared" si="26"/>
        <v>#DIV/0!</v>
      </c>
      <c r="BW126" s="238"/>
      <c r="BX126" s="294">
        <f t="shared" si="23"/>
        <v>0</v>
      </c>
      <c r="BY126" s="319"/>
      <c r="BZ126" s="319"/>
      <c r="CA126" s="319"/>
      <c r="CB126" s="319"/>
      <c r="CC126" s="319"/>
      <c r="CD126" s="319"/>
      <c r="CE126" s="319"/>
      <c r="CF126" s="694"/>
      <c r="CG126" s="694"/>
      <c r="CH126" s="336"/>
    </row>
    <row r="127" spans="2:86">
      <c r="B127" s="338"/>
      <c r="C127" s="240" t="s">
        <v>1744</v>
      </c>
      <c r="D127" s="237" t="s">
        <v>1745</v>
      </c>
      <c r="E127" s="234" t="s">
        <v>20</v>
      </c>
      <c r="F127" s="235" t="s">
        <v>16</v>
      </c>
      <c r="G127" s="235" t="s">
        <v>30</v>
      </c>
      <c r="H127" s="236" t="s">
        <v>18</v>
      </c>
      <c r="I127" s="237"/>
      <c r="J127" s="627">
        <v>25236.7808</v>
      </c>
      <c r="K127" s="237"/>
      <c r="L127" s="238">
        <v>0</v>
      </c>
      <c r="M127" s="238">
        <v>0</v>
      </c>
      <c r="N127" s="238">
        <v>0</v>
      </c>
      <c r="O127" s="626"/>
      <c r="P127" s="238"/>
      <c r="Q127" s="238"/>
      <c r="R127" s="238"/>
      <c r="S127" s="292">
        <f t="shared" si="28"/>
        <v>0</v>
      </c>
      <c r="T127" s="677" t="str">
        <f t="shared" si="27"/>
        <v/>
      </c>
      <c r="U127" s="238"/>
      <c r="V127" s="294">
        <f t="shared" si="29"/>
        <v>0</v>
      </c>
      <c r="W127" s="760">
        <v>0</v>
      </c>
      <c r="X127" s="760">
        <v>0</v>
      </c>
      <c r="Y127" s="760">
        <v>0</v>
      </c>
      <c r="Z127" s="760">
        <v>0</v>
      </c>
      <c r="AA127" s="760">
        <v>0</v>
      </c>
      <c r="AB127" s="760">
        <v>0</v>
      </c>
      <c r="AC127" s="760">
        <v>0</v>
      </c>
      <c r="AD127" s="760">
        <v>0</v>
      </c>
      <c r="AE127" s="760">
        <v>0</v>
      </c>
      <c r="AF127" s="336"/>
      <c r="AG127" s="379"/>
      <c r="AH127" s="238"/>
      <c r="AI127" s="238"/>
      <c r="AJ127" s="238"/>
      <c r="AK127" s="294">
        <f t="shared" si="30"/>
        <v>0</v>
      </c>
      <c r="AL127" s="677" t="e">
        <f t="shared" si="24"/>
        <v>#DIV/0!</v>
      </c>
      <c r="AM127" s="238"/>
      <c r="AN127" s="294">
        <f t="shared" si="31"/>
        <v>0</v>
      </c>
      <c r="AO127" s="319"/>
      <c r="AP127" s="319"/>
      <c r="AQ127" s="319"/>
      <c r="AR127" s="319"/>
      <c r="AS127" s="319"/>
      <c r="AT127" s="319"/>
      <c r="AU127" s="319"/>
      <c r="AV127" s="694"/>
      <c r="AW127" s="694"/>
      <c r="AX127" s="336"/>
      <c r="AY127" s="379"/>
      <c r="AZ127" s="238"/>
      <c r="BA127" s="238"/>
      <c r="BB127" s="238"/>
      <c r="BC127" s="294">
        <f t="shared" si="20"/>
        <v>0</v>
      </c>
      <c r="BD127" s="677" t="e">
        <f t="shared" si="25"/>
        <v>#DIV/0!</v>
      </c>
      <c r="BE127" s="238"/>
      <c r="BF127" s="294">
        <f t="shared" si="21"/>
        <v>0</v>
      </c>
      <c r="BG127" s="319"/>
      <c r="BH127" s="319"/>
      <c r="BI127" s="319"/>
      <c r="BJ127" s="319"/>
      <c r="BK127" s="319"/>
      <c r="BL127" s="319"/>
      <c r="BM127" s="319"/>
      <c r="BN127" s="694"/>
      <c r="BO127" s="694"/>
      <c r="BP127" s="336"/>
      <c r="BQ127" s="379"/>
      <c r="BR127" s="238"/>
      <c r="BS127" s="238"/>
      <c r="BT127" s="238"/>
      <c r="BU127" s="294">
        <f t="shared" si="22"/>
        <v>0</v>
      </c>
      <c r="BV127" s="677" t="e">
        <f t="shared" si="26"/>
        <v>#DIV/0!</v>
      </c>
      <c r="BW127" s="238"/>
      <c r="BX127" s="294">
        <f t="shared" si="23"/>
        <v>0</v>
      </c>
      <c r="BY127" s="319"/>
      <c r="BZ127" s="319"/>
      <c r="CA127" s="319"/>
      <c r="CB127" s="319"/>
      <c r="CC127" s="319"/>
      <c r="CD127" s="319"/>
      <c r="CE127" s="319"/>
      <c r="CF127" s="694"/>
      <c r="CG127" s="694"/>
      <c r="CH127" s="336"/>
    </row>
    <row r="128" spans="2:86">
      <c r="B128" s="338"/>
      <c r="C128" s="240" t="s">
        <v>1746</v>
      </c>
      <c r="D128" s="237" t="s">
        <v>1747</v>
      </c>
      <c r="E128" s="234" t="s">
        <v>20</v>
      </c>
      <c r="F128" s="235" t="s">
        <v>24</v>
      </c>
      <c r="G128" s="235" t="s">
        <v>22</v>
      </c>
      <c r="H128" s="236" t="s">
        <v>18</v>
      </c>
      <c r="I128" s="237"/>
      <c r="J128" s="627">
        <v>279200</v>
      </c>
      <c r="K128" s="237"/>
      <c r="L128" s="238">
        <v>0</v>
      </c>
      <c r="M128" s="238">
        <v>0</v>
      </c>
      <c r="N128" s="238">
        <v>0</v>
      </c>
      <c r="O128" s="626"/>
      <c r="P128" s="238"/>
      <c r="Q128" s="238"/>
      <c r="R128" s="238"/>
      <c r="S128" s="292">
        <f t="shared" si="28"/>
        <v>0</v>
      </c>
      <c r="T128" s="677" t="str">
        <f t="shared" si="27"/>
        <v/>
      </c>
      <c r="U128" s="238"/>
      <c r="V128" s="294">
        <f t="shared" si="29"/>
        <v>0</v>
      </c>
      <c r="W128" s="760">
        <v>0</v>
      </c>
      <c r="X128" s="760">
        <v>0</v>
      </c>
      <c r="Y128" s="760">
        <v>0</v>
      </c>
      <c r="Z128" s="760">
        <v>0</v>
      </c>
      <c r="AA128" s="760">
        <v>0</v>
      </c>
      <c r="AB128" s="760">
        <v>0</v>
      </c>
      <c r="AC128" s="760">
        <v>0</v>
      </c>
      <c r="AD128" s="760">
        <v>0</v>
      </c>
      <c r="AE128" s="760">
        <v>0</v>
      </c>
      <c r="AF128" s="336"/>
      <c r="AG128" s="379"/>
      <c r="AH128" s="238"/>
      <c r="AI128" s="238"/>
      <c r="AJ128" s="238"/>
      <c r="AK128" s="294">
        <f t="shared" si="30"/>
        <v>0</v>
      </c>
      <c r="AL128" s="677" t="e">
        <f t="shared" si="24"/>
        <v>#DIV/0!</v>
      </c>
      <c r="AM128" s="238"/>
      <c r="AN128" s="294">
        <f t="shared" si="31"/>
        <v>0</v>
      </c>
      <c r="AO128" s="319"/>
      <c r="AP128" s="319"/>
      <c r="AQ128" s="319"/>
      <c r="AR128" s="319"/>
      <c r="AS128" s="319"/>
      <c r="AT128" s="319"/>
      <c r="AU128" s="319"/>
      <c r="AV128" s="694"/>
      <c r="AW128" s="694"/>
      <c r="AX128" s="336"/>
      <c r="AY128" s="379"/>
      <c r="AZ128" s="238"/>
      <c r="BA128" s="238"/>
      <c r="BB128" s="238"/>
      <c r="BC128" s="294">
        <f t="shared" si="20"/>
        <v>0</v>
      </c>
      <c r="BD128" s="677" t="e">
        <f t="shared" si="25"/>
        <v>#DIV/0!</v>
      </c>
      <c r="BE128" s="238"/>
      <c r="BF128" s="294">
        <f t="shared" si="21"/>
        <v>0</v>
      </c>
      <c r="BG128" s="319"/>
      <c r="BH128" s="319"/>
      <c r="BI128" s="319"/>
      <c r="BJ128" s="319"/>
      <c r="BK128" s="319"/>
      <c r="BL128" s="319"/>
      <c r="BM128" s="319"/>
      <c r="BN128" s="694"/>
      <c r="BO128" s="694"/>
      <c r="BP128" s="336"/>
      <c r="BQ128" s="379"/>
      <c r="BR128" s="238"/>
      <c r="BS128" s="238"/>
      <c r="BT128" s="238"/>
      <c r="BU128" s="294">
        <f t="shared" si="22"/>
        <v>0</v>
      </c>
      <c r="BV128" s="677" t="e">
        <f t="shared" si="26"/>
        <v>#DIV/0!</v>
      </c>
      <c r="BW128" s="238"/>
      <c r="BX128" s="294">
        <f t="shared" si="23"/>
        <v>0</v>
      </c>
      <c r="BY128" s="319"/>
      <c r="BZ128" s="319"/>
      <c r="CA128" s="319"/>
      <c r="CB128" s="319"/>
      <c r="CC128" s="319"/>
      <c r="CD128" s="319"/>
      <c r="CE128" s="319"/>
      <c r="CF128" s="694"/>
      <c r="CG128" s="694"/>
      <c r="CH128" s="336"/>
    </row>
    <row r="129" spans="2:86">
      <c r="B129" s="338"/>
      <c r="C129" s="240" t="s">
        <v>1748</v>
      </c>
      <c r="D129" s="237" t="s">
        <v>1749</v>
      </c>
      <c r="E129" s="234" t="s">
        <v>20</v>
      </c>
      <c r="F129" s="235" t="s">
        <v>16</v>
      </c>
      <c r="G129" s="235" t="s">
        <v>22</v>
      </c>
      <c r="H129" s="236" t="s">
        <v>18</v>
      </c>
      <c r="I129" s="237"/>
      <c r="J129" s="627">
        <v>24103.8976</v>
      </c>
      <c r="K129" s="237"/>
      <c r="L129" s="238">
        <v>0</v>
      </c>
      <c r="M129" s="238">
        <v>0</v>
      </c>
      <c r="N129" s="238">
        <v>0</v>
      </c>
      <c r="O129" s="626"/>
      <c r="P129" s="238"/>
      <c r="Q129" s="238"/>
      <c r="R129" s="238"/>
      <c r="S129" s="292">
        <f t="shared" si="28"/>
        <v>0</v>
      </c>
      <c r="T129" s="677" t="str">
        <f t="shared" si="27"/>
        <v/>
      </c>
      <c r="U129" s="238"/>
      <c r="V129" s="294">
        <f t="shared" si="29"/>
        <v>0</v>
      </c>
      <c r="W129" s="760">
        <v>0</v>
      </c>
      <c r="X129" s="760">
        <v>0</v>
      </c>
      <c r="Y129" s="760">
        <v>0</v>
      </c>
      <c r="Z129" s="760">
        <v>0</v>
      </c>
      <c r="AA129" s="760">
        <v>0</v>
      </c>
      <c r="AB129" s="760">
        <v>0</v>
      </c>
      <c r="AC129" s="760">
        <v>0</v>
      </c>
      <c r="AD129" s="760">
        <v>0</v>
      </c>
      <c r="AE129" s="760">
        <v>0</v>
      </c>
      <c r="AF129" s="336"/>
      <c r="AG129" s="379"/>
      <c r="AH129" s="238"/>
      <c r="AI129" s="238"/>
      <c r="AJ129" s="238"/>
      <c r="AK129" s="294">
        <f t="shared" si="30"/>
        <v>0</v>
      </c>
      <c r="AL129" s="677" t="e">
        <f t="shared" si="24"/>
        <v>#DIV/0!</v>
      </c>
      <c r="AM129" s="238"/>
      <c r="AN129" s="294">
        <f t="shared" si="31"/>
        <v>0</v>
      </c>
      <c r="AO129" s="319"/>
      <c r="AP129" s="319"/>
      <c r="AQ129" s="319"/>
      <c r="AR129" s="319"/>
      <c r="AS129" s="319"/>
      <c r="AT129" s="319"/>
      <c r="AU129" s="319"/>
      <c r="AV129" s="694"/>
      <c r="AW129" s="694"/>
      <c r="AX129" s="336"/>
      <c r="AY129" s="379"/>
      <c r="AZ129" s="238"/>
      <c r="BA129" s="238"/>
      <c r="BB129" s="238"/>
      <c r="BC129" s="294">
        <f t="shared" si="20"/>
        <v>0</v>
      </c>
      <c r="BD129" s="677" t="e">
        <f t="shared" si="25"/>
        <v>#DIV/0!</v>
      </c>
      <c r="BE129" s="238"/>
      <c r="BF129" s="294">
        <f t="shared" si="21"/>
        <v>0</v>
      </c>
      <c r="BG129" s="319"/>
      <c r="BH129" s="319"/>
      <c r="BI129" s="319"/>
      <c r="BJ129" s="319"/>
      <c r="BK129" s="319"/>
      <c r="BL129" s="319"/>
      <c r="BM129" s="319"/>
      <c r="BN129" s="694"/>
      <c r="BO129" s="694"/>
      <c r="BP129" s="336"/>
      <c r="BQ129" s="379"/>
      <c r="BR129" s="238"/>
      <c r="BS129" s="238"/>
      <c r="BT129" s="238"/>
      <c r="BU129" s="294">
        <f t="shared" si="22"/>
        <v>0</v>
      </c>
      <c r="BV129" s="677" t="e">
        <f t="shared" si="26"/>
        <v>#DIV/0!</v>
      </c>
      <c r="BW129" s="238"/>
      <c r="BX129" s="294">
        <f t="shared" si="23"/>
        <v>0</v>
      </c>
      <c r="BY129" s="319"/>
      <c r="BZ129" s="319"/>
      <c r="CA129" s="319"/>
      <c r="CB129" s="319"/>
      <c r="CC129" s="319"/>
      <c r="CD129" s="319"/>
      <c r="CE129" s="319"/>
      <c r="CF129" s="694"/>
      <c r="CG129" s="694"/>
      <c r="CH129" s="336"/>
    </row>
    <row r="130" spans="2:86">
      <c r="B130" s="338"/>
      <c r="C130" s="240" t="s">
        <v>1750</v>
      </c>
      <c r="D130" s="237" t="s">
        <v>1751</v>
      </c>
      <c r="E130" s="234" t="s">
        <v>20</v>
      </c>
      <c r="F130" s="235" t="s">
        <v>24</v>
      </c>
      <c r="G130" s="235" t="s">
        <v>17</v>
      </c>
      <c r="H130" s="236" t="s">
        <v>18</v>
      </c>
      <c r="I130" s="237"/>
      <c r="J130" s="627">
        <v>738763</v>
      </c>
      <c r="K130" s="237"/>
      <c r="L130" s="238">
        <v>0</v>
      </c>
      <c r="M130" s="238">
        <v>0</v>
      </c>
      <c r="N130" s="238">
        <v>0</v>
      </c>
      <c r="O130" s="626"/>
      <c r="P130" s="238"/>
      <c r="Q130" s="238"/>
      <c r="R130" s="238"/>
      <c r="S130" s="292">
        <f t="shared" si="28"/>
        <v>0</v>
      </c>
      <c r="T130" s="677" t="str">
        <f t="shared" si="27"/>
        <v/>
      </c>
      <c r="U130" s="238"/>
      <c r="V130" s="294">
        <f t="shared" si="29"/>
        <v>0</v>
      </c>
      <c r="W130" s="760">
        <v>0</v>
      </c>
      <c r="X130" s="760">
        <v>0</v>
      </c>
      <c r="Y130" s="760">
        <v>0</v>
      </c>
      <c r="Z130" s="760">
        <v>0</v>
      </c>
      <c r="AA130" s="760">
        <v>0</v>
      </c>
      <c r="AB130" s="760">
        <v>0</v>
      </c>
      <c r="AC130" s="760">
        <v>0</v>
      </c>
      <c r="AD130" s="760">
        <v>0</v>
      </c>
      <c r="AE130" s="760">
        <v>0</v>
      </c>
      <c r="AF130" s="336"/>
      <c r="AG130" s="379"/>
      <c r="AH130" s="238"/>
      <c r="AI130" s="238"/>
      <c r="AJ130" s="238"/>
      <c r="AK130" s="294">
        <f t="shared" si="30"/>
        <v>0</v>
      </c>
      <c r="AL130" s="677" t="e">
        <f t="shared" si="24"/>
        <v>#DIV/0!</v>
      </c>
      <c r="AM130" s="238"/>
      <c r="AN130" s="294">
        <f t="shared" si="31"/>
        <v>0</v>
      </c>
      <c r="AO130" s="319"/>
      <c r="AP130" s="319"/>
      <c r="AQ130" s="319"/>
      <c r="AR130" s="319"/>
      <c r="AS130" s="319"/>
      <c r="AT130" s="319"/>
      <c r="AU130" s="319"/>
      <c r="AV130" s="694"/>
      <c r="AW130" s="694"/>
      <c r="AX130" s="336"/>
      <c r="AY130" s="379"/>
      <c r="AZ130" s="238"/>
      <c r="BA130" s="238"/>
      <c r="BB130" s="238"/>
      <c r="BC130" s="294">
        <f t="shared" si="20"/>
        <v>0</v>
      </c>
      <c r="BD130" s="677" t="e">
        <f t="shared" si="25"/>
        <v>#DIV/0!</v>
      </c>
      <c r="BE130" s="238"/>
      <c r="BF130" s="294">
        <f t="shared" si="21"/>
        <v>0</v>
      </c>
      <c r="BG130" s="319"/>
      <c r="BH130" s="319"/>
      <c r="BI130" s="319"/>
      <c r="BJ130" s="319"/>
      <c r="BK130" s="319"/>
      <c r="BL130" s="319"/>
      <c r="BM130" s="319"/>
      <c r="BN130" s="694"/>
      <c r="BO130" s="694"/>
      <c r="BP130" s="336"/>
      <c r="BQ130" s="379"/>
      <c r="BR130" s="238"/>
      <c r="BS130" s="238"/>
      <c r="BT130" s="238"/>
      <c r="BU130" s="294">
        <f t="shared" si="22"/>
        <v>0</v>
      </c>
      <c r="BV130" s="677" t="e">
        <f t="shared" si="26"/>
        <v>#DIV/0!</v>
      </c>
      <c r="BW130" s="238"/>
      <c r="BX130" s="294">
        <f t="shared" si="23"/>
        <v>0</v>
      </c>
      <c r="BY130" s="319"/>
      <c r="BZ130" s="319"/>
      <c r="CA130" s="319"/>
      <c r="CB130" s="319"/>
      <c r="CC130" s="319"/>
      <c r="CD130" s="319"/>
      <c r="CE130" s="319"/>
      <c r="CF130" s="694"/>
      <c r="CG130" s="694"/>
      <c r="CH130" s="336"/>
    </row>
    <row r="131" spans="2:86">
      <c r="B131" s="338"/>
      <c r="C131" s="240" t="s">
        <v>1752</v>
      </c>
      <c r="D131" s="237" t="s">
        <v>1753</v>
      </c>
      <c r="E131" s="234" t="s">
        <v>20</v>
      </c>
      <c r="F131" s="235" t="s">
        <v>16</v>
      </c>
      <c r="G131" s="235" t="s">
        <v>17</v>
      </c>
      <c r="H131" s="236" t="s">
        <v>18</v>
      </c>
      <c r="I131" s="237"/>
      <c r="J131" s="627">
        <v>39360.555099999998</v>
      </c>
      <c r="K131" s="237"/>
      <c r="L131" s="238">
        <v>0</v>
      </c>
      <c r="M131" s="238">
        <v>0</v>
      </c>
      <c r="N131" s="238">
        <v>0</v>
      </c>
      <c r="O131" s="626"/>
      <c r="P131" s="238"/>
      <c r="Q131" s="238"/>
      <c r="R131" s="238"/>
      <c r="S131" s="292">
        <f t="shared" si="28"/>
        <v>0</v>
      </c>
      <c r="T131" s="677" t="str">
        <f t="shared" si="27"/>
        <v/>
      </c>
      <c r="U131" s="238"/>
      <c r="V131" s="294">
        <f t="shared" si="29"/>
        <v>0</v>
      </c>
      <c r="W131" s="760">
        <v>0</v>
      </c>
      <c r="X131" s="760">
        <v>0</v>
      </c>
      <c r="Y131" s="760">
        <v>0</v>
      </c>
      <c r="Z131" s="760">
        <v>0</v>
      </c>
      <c r="AA131" s="760">
        <v>0</v>
      </c>
      <c r="AB131" s="760">
        <v>0</v>
      </c>
      <c r="AC131" s="760">
        <v>0</v>
      </c>
      <c r="AD131" s="760">
        <v>0</v>
      </c>
      <c r="AE131" s="760">
        <v>0</v>
      </c>
      <c r="AF131" s="336"/>
      <c r="AG131" s="379"/>
      <c r="AH131" s="238"/>
      <c r="AI131" s="238"/>
      <c r="AJ131" s="238"/>
      <c r="AK131" s="294">
        <f t="shared" si="30"/>
        <v>0</v>
      </c>
      <c r="AL131" s="677" t="e">
        <f t="shared" si="24"/>
        <v>#DIV/0!</v>
      </c>
      <c r="AM131" s="238"/>
      <c r="AN131" s="294">
        <f t="shared" si="31"/>
        <v>0</v>
      </c>
      <c r="AO131" s="319"/>
      <c r="AP131" s="319"/>
      <c r="AQ131" s="319"/>
      <c r="AR131" s="319"/>
      <c r="AS131" s="319"/>
      <c r="AT131" s="319"/>
      <c r="AU131" s="319"/>
      <c r="AV131" s="694"/>
      <c r="AW131" s="694"/>
      <c r="AX131" s="336"/>
      <c r="AY131" s="379"/>
      <c r="AZ131" s="238"/>
      <c r="BA131" s="238"/>
      <c r="BB131" s="238"/>
      <c r="BC131" s="294">
        <f t="shared" si="20"/>
        <v>0</v>
      </c>
      <c r="BD131" s="677" t="e">
        <f t="shared" si="25"/>
        <v>#DIV/0!</v>
      </c>
      <c r="BE131" s="238"/>
      <c r="BF131" s="294">
        <f t="shared" si="21"/>
        <v>0</v>
      </c>
      <c r="BG131" s="319"/>
      <c r="BH131" s="319"/>
      <c r="BI131" s="319"/>
      <c r="BJ131" s="319"/>
      <c r="BK131" s="319"/>
      <c r="BL131" s="319"/>
      <c r="BM131" s="319"/>
      <c r="BN131" s="694"/>
      <c r="BO131" s="694"/>
      <c r="BP131" s="336"/>
      <c r="BQ131" s="379"/>
      <c r="BR131" s="238"/>
      <c r="BS131" s="238"/>
      <c r="BT131" s="238"/>
      <c r="BU131" s="294">
        <f t="shared" si="22"/>
        <v>0</v>
      </c>
      <c r="BV131" s="677" t="e">
        <f t="shared" si="26"/>
        <v>#DIV/0!</v>
      </c>
      <c r="BW131" s="238"/>
      <c r="BX131" s="294">
        <f t="shared" si="23"/>
        <v>0</v>
      </c>
      <c r="BY131" s="319"/>
      <c r="BZ131" s="319"/>
      <c r="CA131" s="319"/>
      <c r="CB131" s="319"/>
      <c r="CC131" s="319"/>
      <c r="CD131" s="319"/>
      <c r="CE131" s="319"/>
      <c r="CF131" s="694"/>
      <c r="CG131" s="694"/>
      <c r="CH131" s="336"/>
    </row>
    <row r="132" spans="2:86">
      <c r="B132" s="338"/>
      <c r="C132" s="240" t="s">
        <v>2201</v>
      </c>
      <c r="D132" s="241" t="s">
        <v>2202</v>
      </c>
      <c r="E132" s="234" t="s">
        <v>15</v>
      </c>
      <c r="F132" s="235" t="s">
        <v>16</v>
      </c>
      <c r="G132" s="235" t="s">
        <v>17</v>
      </c>
      <c r="H132" s="236" t="s">
        <v>23</v>
      </c>
      <c r="I132" s="237"/>
      <c r="J132" s="627">
        <v>496213.45929999999</v>
      </c>
      <c r="K132" s="237"/>
      <c r="L132" s="238">
        <v>385248.32776081975</v>
      </c>
      <c r="M132" s="238">
        <v>597594.30999999994</v>
      </c>
      <c r="N132" s="238">
        <v>0</v>
      </c>
      <c r="O132" s="626"/>
      <c r="P132" s="238"/>
      <c r="Q132" s="238"/>
      <c r="R132" s="238"/>
      <c r="S132" s="292">
        <f t="shared" si="28"/>
        <v>0</v>
      </c>
      <c r="T132" s="677" t="str">
        <f t="shared" ref="T132:T162" si="43">IF(N132=0,"",(S132-N132)/N132)</f>
        <v/>
      </c>
      <c r="U132" s="238"/>
      <c r="V132" s="294">
        <f t="shared" si="29"/>
        <v>0</v>
      </c>
      <c r="W132" s="760">
        <v>0</v>
      </c>
      <c r="X132" s="760">
        <v>0</v>
      </c>
      <c r="Y132" s="760">
        <v>0</v>
      </c>
      <c r="Z132" s="760">
        <v>0</v>
      </c>
      <c r="AA132" s="760">
        <v>0</v>
      </c>
      <c r="AB132" s="760">
        <v>0</v>
      </c>
      <c r="AC132" s="760">
        <v>0</v>
      </c>
      <c r="AD132" s="760">
        <v>0</v>
      </c>
      <c r="AE132" s="760">
        <v>0</v>
      </c>
      <c r="AF132" s="336"/>
      <c r="AG132" s="379"/>
      <c r="AH132" s="238"/>
      <c r="AI132" s="238"/>
      <c r="AJ132" s="238"/>
      <c r="AK132" s="294">
        <f t="shared" si="30"/>
        <v>0</v>
      </c>
      <c r="AL132" s="677" t="e">
        <f t="shared" si="24"/>
        <v>#DIV/0!</v>
      </c>
      <c r="AM132" s="238"/>
      <c r="AN132" s="294">
        <f t="shared" si="31"/>
        <v>0</v>
      </c>
      <c r="AO132" s="319"/>
      <c r="AP132" s="319"/>
      <c r="AQ132" s="319"/>
      <c r="AR132" s="319"/>
      <c r="AS132" s="319"/>
      <c r="AT132" s="319"/>
      <c r="AU132" s="319"/>
      <c r="AV132" s="694"/>
      <c r="AW132" s="694"/>
      <c r="AX132" s="336"/>
      <c r="AY132" s="379"/>
      <c r="AZ132" s="238"/>
      <c r="BA132" s="238"/>
      <c r="BB132" s="238"/>
      <c r="BC132" s="294">
        <f t="shared" si="20"/>
        <v>0</v>
      </c>
      <c r="BD132" s="677" t="e">
        <f t="shared" si="25"/>
        <v>#DIV/0!</v>
      </c>
      <c r="BE132" s="238"/>
      <c r="BF132" s="294">
        <f t="shared" si="21"/>
        <v>0</v>
      </c>
      <c r="BG132" s="319"/>
      <c r="BH132" s="319"/>
      <c r="BI132" s="319"/>
      <c r="BJ132" s="319"/>
      <c r="BK132" s="319"/>
      <c r="BL132" s="319"/>
      <c r="BM132" s="319"/>
      <c r="BN132" s="694"/>
      <c r="BO132" s="694"/>
      <c r="BP132" s="336"/>
      <c r="BQ132" s="379"/>
      <c r="BR132" s="238"/>
      <c r="BS132" s="238"/>
      <c r="BT132" s="238"/>
      <c r="BU132" s="294">
        <f t="shared" si="22"/>
        <v>0</v>
      </c>
      <c r="BV132" s="677" t="e">
        <f t="shared" si="26"/>
        <v>#DIV/0!</v>
      </c>
      <c r="BW132" s="238"/>
      <c r="BX132" s="294">
        <f t="shared" si="23"/>
        <v>0</v>
      </c>
      <c r="BY132" s="319"/>
      <c r="BZ132" s="319"/>
      <c r="CA132" s="319"/>
      <c r="CB132" s="319"/>
      <c r="CC132" s="319"/>
      <c r="CD132" s="319"/>
      <c r="CE132" s="319"/>
      <c r="CF132" s="694"/>
      <c r="CG132" s="694"/>
      <c r="CH132" s="336"/>
    </row>
    <row r="133" spans="2:86">
      <c r="B133" s="338"/>
      <c r="C133" s="240" t="s">
        <v>2203</v>
      </c>
      <c r="D133" s="241" t="s">
        <v>2204</v>
      </c>
      <c r="E133" s="234" t="s">
        <v>15</v>
      </c>
      <c r="F133" s="235" t="s">
        <v>16</v>
      </c>
      <c r="G133" s="235" t="s">
        <v>22</v>
      </c>
      <c r="H133" s="236" t="s">
        <v>23</v>
      </c>
      <c r="I133" s="237"/>
      <c r="J133" s="627">
        <v>106768.2555</v>
      </c>
      <c r="K133" s="237"/>
      <c r="L133" s="238">
        <v>38434.410274088623</v>
      </c>
      <c r="M133" s="238">
        <v>78875.680000000008</v>
      </c>
      <c r="N133" s="238">
        <v>0</v>
      </c>
      <c r="O133" s="626"/>
      <c r="P133" s="238"/>
      <c r="Q133" s="238"/>
      <c r="R133" s="238"/>
      <c r="S133" s="292">
        <f t="shared" si="28"/>
        <v>0</v>
      </c>
      <c r="T133" s="677" t="str">
        <f t="shared" si="43"/>
        <v/>
      </c>
      <c r="U133" s="238"/>
      <c r="V133" s="294">
        <f t="shared" si="29"/>
        <v>0</v>
      </c>
      <c r="W133" s="760">
        <v>0</v>
      </c>
      <c r="X133" s="760">
        <v>0</v>
      </c>
      <c r="Y133" s="760">
        <v>0</v>
      </c>
      <c r="Z133" s="760">
        <v>0</v>
      </c>
      <c r="AA133" s="760">
        <v>0</v>
      </c>
      <c r="AB133" s="760">
        <v>0</v>
      </c>
      <c r="AC133" s="760">
        <v>0</v>
      </c>
      <c r="AD133" s="760">
        <v>0</v>
      </c>
      <c r="AE133" s="760">
        <v>0</v>
      </c>
      <c r="AF133" s="336"/>
      <c r="AG133" s="379"/>
      <c r="AH133" s="238"/>
      <c r="AI133" s="238"/>
      <c r="AJ133" s="238"/>
      <c r="AK133" s="294">
        <f t="shared" si="30"/>
        <v>0</v>
      </c>
      <c r="AL133" s="677" t="e">
        <f t="shared" si="24"/>
        <v>#DIV/0!</v>
      </c>
      <c r="AM133" s="238"/>
      <c r="AN133" s="294">
        <f t="shared" si="31"/>
        <v>0</v>
      </c>
      <c r="AO133" s="319"/>
      <c r="AP133" s="319"/>
      <c r="AQ133" s="319"/>
      <c r="AR133" s="319"/>
      <c r="AS133" s="319"/>
      <c r="AT133" s="319"/>
      <c r="AU133" s="319"/>
      <c r="AV133" s="694"/>
      <c r="AW133" s="694"/>
      <c r="AX133" s="336"/>
      <c r="AY133" s="379"/>
      <c r="AZ133" s="238"/>
      <c r="BA133" s="238"/>
      <c r="BB133" s="238"/>
      <c r="BC133" s="294">
        <f t="shared" si="20"/>
        <v>0</v>
      </c>
      <c r="BD133" s="677" t="e">
        <f t="shared" si="25"/>
        <v>#DIV/0!</v>
      </c>
      <c r="BE133" s="238"/>
      <c r="BF133" s="294">
        <f t="shared" si="21"/>
        <v>0</v>
      </c>
      <c r="BG133" s="319"/>
      <c r="BH133" s="319"/>
      <c r="BI133" s="319"/>
      <c r="BJ133" s="319"/>
      <c r="BK133" s="319"/>
      <c r="BL133" s="319"/>
      <c r="BM133" s="319"/>
      <c r="BN133" s="694"/>
      <c r="BO133" s="694"/>
      <c r="BP133" s="336"/>
      <c r="BQ133" s="379"/>
      <c r="BR133" s="238"/>
      <c r="BS133" s="238"/>
      <c r="BT133" s="238"/>
      <c r="BU133" s="294">
        <f t="shared" si="22"/>
        <v>0</v>
      </c>
      <c r="BV133" s="677" t="e">
        <f t="shared" si="26"/>
        <v>#DIV/0!</v>
      </c>
      <c r="BW133" s="238"/>
      <c r="BX133" s="294">
        <f t="shared" si="23"/>
        <v>0</v>
      </c>
      <c r="BY133" s="319"/>
      <c r="BZ133" s="319"/>
      <c r="CA133" s="319"/>
      <c r="CB133" s="319"/>
      <c r="CC133" s="319"/>
      <c r="CD133" s="319"/>
      <c r="CE133" s="319"/>
      <c r="CF133" s="694"/>
      <c r="CG133" s="694"/>
      <c r="CH133" s="336"/>
    </row>
    <row r="134" spans="2:86">
      <c r="B134" s="338"/>
      <c r="C134" s="240" t="s">
        <v>2205</v>
      </c>
      <c r="D134" s="241" t="s">
        <v>2206</v>
      </c>
      <c r="E134" s="234" t="s">
        <v>20</v>
      </c>
      <c r="F134" s="235" t="s">
        <v>16</v>
      </c>
      <c r="G134" s="235" t="s">
        <v>22</v>
      </c>
      <c r="H134" s="236" t="s">
        <v>18</v>
      </c>
      <c r="I134" s="237"/>
      <c r="J134" s="627">
        <v>1971872.8441999997</v>
      </c>
      <c r="K134" s="237"/>
      <c r="L134" s="238">
        <v>452754.66385606932</v>
      </c>
      <c r="M134" s="238">
        <v>882538.10329999996</v>
      </c>
      <c r="N134" s="238">
        <v>0</v>
      </c>
      <c r="O134" s="626"/>
      <c r="P134" s="238"/>
      <c r="Q134" s="238"/>
      <c r="R134" s="238"/>
      <c r="S134" s="292">
        <f t="shared" si="28"/>
        <v>0</v>
      </c>
      <c r="T134" s="677" t="str">
        <f t="shared" si="43"/>
        <v/>
      </c>
      <c r="U134" s="238"/>
      <c r="V134" s="294">
        <f t="shared" si="29"/>
        <v>0</v>
      </c>
      <c r="W134" s="760">
        <v>0</v>
      </c>
      <c r="X134" s="760">
        <v>0</v>
      </c>
      <c r="Y134" s="760">
        <v>0</v>
      </c>
      <c r="Z134" s="760">
        <v>0</v>
      </c>
      <c r="AA134" s="760">
        <v>0</v>
      </c>
      <c r="AB134" s="760">
        <v>0</v>
      </c>
      <c r="AC134" s="760">
        <v>0</v>
      </c>
      <c r="AD134" s="760">
        <v>0</v>
      </c>
      <c r="AE134" s="760">
        <v>0</v>
      </c>
      <c r="AF134" s="336"/>
      <c r="AG134" s="379"/>
      <c r="AH134" s="238"/>
      <c r="AI134" s="238"/>
      <c r="AJ134" s="238"/>
      <c r="AK134" s="294">
        <f t="shared" si="30"/>
        <v>0</v>
      </c>
      <c r="AL134" s="677" t="e">
        <f t="shared" si="24"/>
        <v>#DIV/0!</v>
      </c>
      <c r="AM134" s="238"/>
      <c r="AN134" s="294">
        <f t="shared" si="31"/>
        <v>0</v>
      </c>
      <c r="AO134" s="319"/>
      <c r="AP134" s="319"/>
      <c r="AQ134" s="319"/>
      <c r="AR134" s="319"/>
      <c r="AS134" s="319"/>
      <c r="AT134" s="319"/>
      <c r="AU134" s="319"/>
      <c r="AV134" s="694"/>
      <c r="AW134" s="694"/>
      <c r="AX134" s="336"/>
      <c r="AY134" s="379"/>
      <c r="AZ134" s="238"/>
      <c r="BA134" s="238"/>
      <c r="BB134" s="238"/>
      <c r="BC134" s="294">
        <f t="shared" si="20"/>
        <v>0</v>
      </c>
      <c r="BD134" s="677" t="e">
        <f t="shared" si="25"/>
        <v>#DIV/0!</v>
      </c>
      <c r="BE134" s="238"/>
      <c r="BF134" s="294">
        <f t="shared" si="21"/>
        <v>0</v>
      </c>
      <c r="BG134" s="319"/>
      <c r="BH134" s="319"/>
      <c r="BI134" s="319"/>
      <c r="BJ134" s="319"/>
      <c r="BK134" s="319"/>
      <c r="BL134" s="319"/>
      <c r="BM134" s="319"/>
      <c r="BN134" s="694"/>
      <c r="BO134" s="694"/>
      <c r="BP134" s="336"/>
      <c r="BQ134" s="379"/>
      <c r="BR134" s="238"/>
      <c r="BS134" s="238"/>
      <c r="BT134" s="238"/>
      <c r="BU134" s="294">
        <f t="shared" si="22"/>
        <v>0</v>
      </c>
      <c r="BV134" s="677" t="e">
        <f t="shared" si="26"/>
        <v>#DIV/0!</v>
      </c>
      <c r="BW134" s="238"/>
      <c r="BX134" s="294">
        <f t="shared" si="23"/>
        <v>0</v>
      </c>
      <c r="BY134" s="319"/>
      <c r="BZ134" s="319"/>
      <c r="CA134" s="319"/>
      <c r="CB134" s="319"/>
      <c r="CC134" s="319"/>
      <c r="CD134" s="319"/>
      <c r="CE134" s="319"/>
      <c r="CF134" s="694"/>
      <c r="CG134" s="694"/>
      <c r="CH134" s="336"/>
    </row>
    <row r="135" spans="2:86">
      <c r="B135" s="338"/>
      <c r="C135" s="240" t="s">
        <v>2207</v>
      </c>
      <c r="D135" s="241" t="s">
        <v>2208</v>
      </c>
      <c r="E135" s="234" t="s">
        <v>20</v>
      </c>
      <c r="F135" s="235" t="s">
        <v>16</v>
      </c>
      <c r="G135" s="235" t="s">
        <v>22</v>
      </c>
      <c r="H135" s="236" t="s">
        <v>18</v>
      </c>
      <c r="I135" s="237"/>
      <c r="J135" s="627">
        <v>2417258.5325000002</v>
      </c>
      <c r="K135" s="237"/>
      <c r="L135" s="238">
        <v>197952.95903123799</v>
      </c>
      <c r="M135" s="238">
        <v>1057237.0799999998</v>
      </c>
      <c r="N135" s="238">
        <v>710267.15480000002</v>
      </c>
      <c r="O135" s="626"/>
      <c r="P135" s="238"/>
      <c r="Q135" s="238"/>
      <c r="R135" s="238"/>
      <c r="S135" s="292">
        <f t="shared" si="28"/>
        <v>0</v>
      </c>
      <c r="T135" s="677">
        <f t="shared" si="43"/>
        <v>-1</v>
      </c>
      <c r="U135" s="238"/>
      <c r="V135" s="294">
        <f t="shared" si="29"/>
        <v>0</v>
      </c>
      <c r="W135" s="760">
        <v>0</v>
      </c>
      <c r="X135" s="760">
        <v>0</v>
      </c>
      <c r="Y135" s="760">
        <v>0</v>
      </c>
      <c r="Z135" s="760">
        <v>0</v>
      </c>
      <c r="AA135" s="760">
        <v>0</v>
      </c>
      <c r="AB135" s="760">
        <v>0</v>
      </c>
      <c r="AC135" s="760">
        <v>0</v>
      </c>
      <c r="AD135" s="760">
        <v>0</v>
      </c>
      <c r="AE135" s="760">
        <v>0</v>
      </c>
      <c r="AF135" s="336"/>
      <c r="AG135" s="379"/>
      <c r="AH135" s="238"/>
      <c r="AI135" s="238"/>
      <c r="AJ135" s="238"/>
      <c r="AK135" s="294">
        <f t="shared" si="30"/>
        <v>0</v>
      </c>
      <c r="AL135" s="677" t="e">
        <f t="shared" si="24"/>
        <v>#DIV/0!</v>
      </c>
      <c r="AM135" s="238"/>
      <c r="AN135" s="294">
        <f t="shared" si="31"/>
        <v>0</v>
      </c>
      <c r="AO135" s="319"/>
      <c r="AP135" s="319"/>
      <c r="AQ135" s="319"/>
      <c r="AR135" s="319"/>
      <c r="AS135" s="319"/>
      <c r="AT135" s="319"/>
      <c r="AU135" s="319"/>
      <c r="AV135" s="694"/>
      <c r="AW135" s="694"/>
      <c r="AX135" s="336"/>
      <c r="AY135" s="379"/>
      <c r="AZ135" s="238"/>
      <c r="BA135" s="238"/>
      <c r="BB135" s="238"/>
      <c r="BC135" s="294">
        <f t="shared" si="20"/>
        <v>0</v>
      </c>
      <c r="BD135" s="677" t="e">
        <f t="shared" si="25"/>
        <v>#DIV/0!</v>
      </c>
      <c r="BE135" s="238"/>
      <c r="BF135" s="294">
        <f t="shared" si="21"/>
        <v>0</v>
      </c>
      <c r="BG135" s="319"/>
      <c r="BH135" s="319"/>
      <c r="BI135" s="319"/>
      <c r="BJ135" s="319"/>
      <c r="BK135" s="319"/>
      <c r="BL135" s="319"/>
      <c r="BM135" s="319"/>
      <c r="BN135" s="694"/>
      <c r="BO135" s="694"/>
      <c r="BP135" s="336"/>
      <c r="BQ135" s="379"/>
      <c r="BR135" s="238"/>
      <c r="BS135" s="238"/>
      <c r="BT135" s="238"/>
      <c r="BU135" s="294">
        <f t="shared" si="22"/>
        <v>0</v>
      </c>
      <c r="BV135" s="677" t="e">
        <f t="shared" si="26"/>
        <v>#DIV/0!</v>
      </c>
      <c r="BW135" s="238"/>
      <c r="BX135" s="294">
        <f t="shared" si="23"/>
        <v>0</v>
      </c>
      <c r="BY135" s="319"/>
      <c r="BZ135" s="319"/>
      <c r="CA135" s="319"/>
      <c r="CB135" s="319"/>
      <c r="CC135" s="319"/>
      <c r="CD135" s="319"/>
      <c r="CE135" s="319"/>
      <c r="CF135" s="694"/>
      <c r="CG135" s="694"/>
      <c r="CH135" s="336"/>
    </row>
    <row r="136" spans="2:86">
      <c r="B136" s="338"/>
      <c r="C136" s="240" t="s">
        <v>2209</v>
      </c>
      <c r="D136" s="241" t="s">
        <v>2210</v>
      </c>
      <c r="E136" s="234" t="s">
        <v>20</v>
      </c>
      <c r="F136" s="235" t="s">
        <v>16</v>
      </c>
      <c r="G136" s="235" t="s">
        <v>22</v>
      </c>
      <c r="H136" s="236" t="s">
        <v>18</v>
      </c>
      <c r="I136" s="237"/>
      <c r="J136" s="627">
        <v>695836.20030000003</v>
      </c>
      <c r="K136" s="237"/>
      <c r="L136" s="238">
        <v>341561.70843066991</v>
      </c>
      <c r="M136" s="238">
        <v>248542.17</v>
      </c>
      <c r="N136" s="238">
        <v>0</v>
      </c>
      <c r="O136" s="626"/>
      <c r="P136" s="238"/>
      <c r="Q136" s="238"/>
      <c r="R136" s="238"/>
      <c r="S136" s="292">
        <f t="shared" si="28"/>
        <v>0</v>
      </c>
      <c r="T136" s="677" t="str">
        <f t="shared" si="43"/>
        <v/>
      </c>
      <c r="U136" s="238"/>
      <c r="V136" s="294">
        <f t="shared" si="29"/>
        <v>0</v>
      </c>
      <c r="W136" s="760">
        <v>0</v>
      </c>
      <c r="X136" s="760">
        <v>0</v>
      </c>
      <c r="Y136" s="760">
        <v>0</v>
      </c>
      <c r="Z136" s="760">
        <v>0</v>
      </c>
      <c r="AA136" s="760">
        <v>0</v>
      </c>
      <c r="AB136" s="760">
        <v>0</v>
      </c>
      <c r="AC136" s="760">
        <v>0</v>
      </c>
      <c r="AD136" s="760">
        <v>0</v>
      </c>
      <c r="AE136" s="760">
        <v>0</v>
      </c>
      <c r="AF136" s="336"/>
      <c r="AG136" s="379"/>
      <c r="AH136" s="238"/>
      <c r="AI136" s="238"/>
      <c r="AJ136" s="238"/>
      <c r="AK136" s="294">
        <f t="shared" si="30"/>
        <v>0</v>
      </c>
      <c r="AL136" s="677" t="e">
        <f t="shared" si="24"/>
        <v>#DIV/0!</v>
      </c>
      <c r="AM136" s="238"/>
      <c r="AN136" s="294">
        <f t="shared" si="31"/>
        <v>0</v>
      </c>
      <c r="AO136" s="319"/>
      <c r="AP136" s="319"/>
      <c r="AQ136" s="319"/>
      <c r="AR136" s="319"/>
      <c r="AS136" s="319"/>
      <c r="AT136" s="319"/>
      <c r="AU136" s="319"/>
      <c r="AV136" s="694"/>
      <c r="AW136" s="694"/>
      <c r="AX136" s="336"/>
      <c r="AY136" s="379"/>
      <c r="AZ136" s="238"/>
      <c r="BA136" s="238"/>
      <c r="BB136" s="238"/>
      <c r="BC136" s="294">
        <f t="shared" si="20"/>
        <v>0</v>
      </c>
      <c r="BD136" s="677" t="e">
        <f t="shared" si="25"/>
        <v>#DIV/0!</v>
      </c>
      <c r="BE136" s="238"/>
      <c r="BF136" s="294">
        <f t="shared" si="21"/>
        <v>0</v>
      </c>
      <c r="BG136" s="319"/>
      <c r="BH136" s="319"/>
      <c r="BI136" s="319"/>
      <c r="BJ136" s="319"/>
      <c r="BK136" s="319"/>
      <c r="BL136" s="319"/>
      <c r="BM136" s="319"/>
      <c r="BN136" s="694"/>
      <c r="BO136" s="694"/>
      <c r="BP136" s="336"/>
      <c r="BQ136" s="379"/>
      <c r="BR136" s="238"/>
      <c r="BS136" s="238"/>
      <c r="BT136" s="238"/>
      <c r="BU136" s="294">
        <f t="shared" si="22"/>
        <v>0</v>
      </c>
      <c r="BV136" s="677" t="e">
        <f t="shared" si="26"/>
        <v>#DIV/0!</v>
      </c>
      <c r="BW136" s="238"/>
      <c r="BX136" s="294">
        <f t="shared" si="23"/>
        <v>0</v>
      </c>
      <c r="BY136" s="319"/>
      <c r="BZ136" s="319"/>
      <c r="CA136" s="319"/>
      <c r="CB136" s="319"/>
      <c r="CC136" s="319"/>
      <c r="CD136" s="319"/>
      <c r="CE136" s="319"/>
      <c r="CF136" s="694"/>
      <c r="CG136" s="694"/>
      <c r="CH136" s="336"/>
    </row>
    <row r="137" spans="2:86">
      <c r="B137" s="338"/>
      <c r="C137" s="240" t="s">
        <v>2211</v>
      </c>
      <c r="D137" s="241" t="s">
        <v>2212</v>
      </c>
      <c r="E137" s="234" t="s">
        <v>20</v>
      </c>
      <c r="F137" s="235" t="s">
        <v>16</v>
      </c>
      <c r="G137" s="235" t="s">
        <v>22</v>
      </c>
      <c r="H137" s="236" t="s">
        <v>18</v>
      </c>
      <c r="I137" s="237"/>
      <c r="J137" s="627">
        <v>2243209.8177</v>
      </c>
      <c r="K137" s="237"/>
      <c r="L137" s="238">
        <v>1094009.0938546364</v>
      </c>
      <c r="M137" s="238">
        <v>741870.92079999996</v>
      </c>
      <c r="N137" s="238">
        <v>0</v>
      </c>
      <c r="O137" s="626"/>
      <c r="P137" s="238"/>
      <c r="Q137" s="238"/>
      <c r="R137" s="238"/>
      <c r="S137" s="292">
        <f t="shared" ref="S137:S142" si="44">SUM(O137:R137)</f>
        <v>0</v>
      </c>
      <c r="T137" s="677" t="str">
        <f t="shared" si="43"/>
        <v/>
      </c>
      <c r="U137" s="238"/>
      <c r="V137" s="294">
        <f t="shared" ref="V137:V142" si="45">S137+U137</f>
        <v>0</v>
      </c>
      <c r="W137" s="760">
        <v>0</v>
      </c>
      <c r="X137" s="760">
        <v>0</v>
      </c>
      <c r="Y137" s="760">
        <v>0</v>
      </c>
      <c r="Z137" s="760">
        <v>0</v>
      </c>
      <c r="AA137" s="760">
        <v>0</v>
      </c>
      <c r="AB137" s="760">
        <v>0</v>
      </c>
      <c r="AC137" s="760">
        <v>0</v>
      </c>
      <c r="AD137" s="760">
        <v>0</v>
      </c>
      <c r="AE137" s="760">
        <v>0</v>
      </c>
      <c r="AF137" s="336"/>
      <c r="AG137" s="379"/>
      <c r="AH137" s="238"/>
      <c r="AI137" s="238"/>
      <c r="AJ137" s="238"/>
      <c r="AK137" s="294">
        <f t="shared" ref="AK137:AK142" si="46">SUM(AG137:AJ137)</f>
        <v>0</v>
      </c>
      <c r="AL137" s="677" t="e">
        <f t="shared" ref="AL137:AL142" si="47">(AK137-S137)/S137</f>
        <v>#DIV/0!</v>
      </c>
      <c r="AM137" s="238"/>
      <c r="AN137" s="294">
        <f t="shared" ref="AN137:AN142" si="48">AK137+AM137</f>
        <v>0</v>
      </c>
      <c r="AO137" s="319"/>
      <c r="AP137" s="319"/>
      <c r="AQ137" s="319"/>
      <c r="AR137" s="319"/>
      <c r="AS137" s="319"/>
      <c r="AT137" s="319"/>
      <c r="AU137" s="319"/>
      <c r="AV137" s="694"/>
      <c r="AW137" s="694"/>
      <c r="AX137" s="336"/>
      <c r="AY137" s="379"/>
      <c r="AZ137" s="238"/>
      <c r="BA137" s="238"/>
      <c r="BB137" s="238"/>
      <c r="BC137" s="294">
        <f t="shared" ref="BC137:BC142" si="49">SUM(AY137:BB137)</f>
        <v>0</v>
      </c>
      <c r="BD137" s="677" t="e">
        <f t="shared" ref="BD137:BD142" si="50">(BC137-AK137)/AK137</f>
        <v>#DIV/0!</v>
      </c>
      <c r="BE137" s="238"/>
      <c r="BF137" s="294">
        <f t="shared" ref="BF137:BF142" si="51">BC137+BE137</f>
        <v>0</v>
      </c>
      <c r="BG137" s="319"/>
      <c r="BH137" s="319"/>
      <c r="BI137" s="319"/>
      <c r="BJ137" s="319"/>
      <c r="BK137" s="319"/>
      <c r="BL137" s="319"/>
      <c r="BM137" s="319"/>
      <c r="BN137" s="694"/>
      <c r="BO137" s="694"/>
      <c r="BP137" s="336"/>
      <c r="BQ137" s="379"/>
      <c r="BR137" s="238"/>
      <c r="BS137" s="238"/>
      <c r="BT137" s="238"/>
      <c r="BU137" s="294">
        <f t="shared" ref="BU137:BU142" si="52">SUM(BQ137:BT137)</f>
        <v>0</v>
      </c>
      <c r="BV137" s="677" t="e">
        <f t="shared" ref="BV137:BV142" si="53">(BU137-BC137)/BC137</f>
        <v>#DIV/0!</v>
      </c>
      <c r="BW137" s="238"/>
      <c r="BX137" s="294">
        <f t="shared" ref="BX137:BX142" si="54">BU137+BW137</f>
        <v>0</v>
      </c>
      <c r="BY137" s="319"/>
      <c r="BZ137" s="319"/>
      <c r="CA137" s="319"/>
      <c r="CB137" s="319"/>
      <c r="CC137" s="319"/>
      <c r="CD137" s="319"/>
      <c r="CE137" s="319"/>
      <c r="CF137" s="694"/>
      <c r="CG137" s="694"/>
      <c r="CH137" s="336"/>
    </row>
    <row r="138" spans="2:86">
      <c r="B138" s="338"/>
      <c r="C138" s="240" t="s">
        <v>2213</v>
      </c>
      <c r="D138" s="241" t="s">
        <v>2214</v>
      </c>
      <c r="E138" s="234" t="s">
        <v>20</v>
      </c>
      <c r="F138" s="235" t="s">
        <v>16</v>
      </c>
      <c r="G138" s="235" t="s">
        <v>25</v>
      </c>
      <c r="H138" s="236" t="s">
        <v>18</v>
      </c>
      <c r="I138" s="237"/>
      <c r="J138" s="627">
        <v>911418.68859999999</v>
      </c>
      <c r="K138" s="237"/>
      <c r="L138" s="238">
        <v>505014.45081967919</v>
      </c>
      <c r="M138" s="238">
        <v>1009822.53</v>
      </c>
      <c r="N138" s="238">
        <v>0</v>
      </c>
      <c r="O138" s="626"/>
      <c r="P138" s="238"/>
      <c r="Q138" s="238"/>
      <c r="R138" s="238"/>
      <c r="S138" s="292">
        <f t="shared" si="44"/>
        <v>0</v>
      </c>
      <c r="T138" s="677" t="str">
        <f t="shared" si="43"/>
        <v/>
      </c>
      <c r="U138" s="238"/>
      <c r="V138" s="294">
        <f t="shared" si="45"/>
        <v>0</v>
      </c>
      <c r="W138" s="760">
        <v>0</v>
      </c>
      <c r="X138" s="760">
        <v>0</v>
      </c>
      <c r="Y138" s="760">
        <v>0</v>
      </c>
      <c r="Z138" s="760">
        <v>0</v>
      </c>
      <c r="AA138" s="760">
        <v>0</v>
      </c>
      <c r="AB138" s="760">
        <v>0</v>
      </c>
      <c r="AC138" s="760">
        <v>0</v>
      </c>
      <c r="AD138" s="760">
        <v>0</v>
      </c>
      <c r="AE138" s="760">
        <v>0</v>
      </c>
      <c r="AF138" s="336"/>
      <c r="AG138" s="379"/>
      <c r="AH138" s="238"/>
      <c r="AI138" s="238"/>
      <c r="AJ138" s="238"/>
      <c r="AK138" s="294">
        <f t="shared" si="46"/>
        <v>0</v>
      </c>
      <c r="AL138" s="677" t="e">
        <f t="shared" si="47"/>
        <v>#DIV/0!</v>
      </c>
      <c r="AM138" s="238"/>
      <c r="AN138" s="294">
        <f t="shared" si="48"/>
        <v>0</v>
      </c>
      <c r="AO138" s="319"/>
      <c r="AP138" s="319"/>
      <c r="AQ138" s="319"/>
      <c r="AR138" s="319"/>
      <c r="AS138" s="319"/>
      <c r="AT138" s="319"/>
      <c r="AU138" s="319"/>
      <c r="AV138" s="694"/>
      <c r="AW138" s="694"/>
      <c r="AX138" s="336"/>
      <c r="AY138" s="379"/>
      <c r="AZ138" s="238"/>
      <c r="BA138" s="238"/>
      <c r="BB138" s="238"/>
      <c r="BC138" s="294">
        <f t="shared" si="49"/>
        <v>0</v>
      </c>
      <c r="BD138" s="677" t="e">
        <f t="shared" si="50"/>
        <v>#DIV/0!</v>
      </c>
      <c r="BE138" s="238"/>
      <c r="BF138" s="294">
        <f t="shared" si="51"/>
        <v>0</v>
      </c>
      <c r="BG138" s="319"/>
      <c r="BH138" s="319"/>
      <c r="BI138" s="319"/>
      <c r="BJ138" s="319"/>
      <c r="BK138" s="319"/>
      <c r="BL138" s="319"/>
      <c r="BM138" s="319"/>
      <c r="BN138" s="694"/>
      <c r="BO138" s="694"/>
      <c r="BP138" s="336"/>
      <c r="BQ138" s="379"/>
      <c r="BR138" s="238"/>
      <c r="BS138" s="238"/>
      <c r="BT138" s="238"/>
      <c r="BU138" s="294">
        <f t="shared" si="52"/>
        <v>0</v>
      </c>
      <c r="BV138" s="677" t="e">
        <f t="shared" si="53"/>
        <v>#DIV/0!</v>
      </c>
      <c r="BW138" s="238"/>
      <c r="BX138" s="294">
        <f t="shared" si="54"/>
        <v>0</v>
      </c>
      <c r="BY138" s="319"/>
      <c r="BZ138" s="319"/>
      <c r="CA138" s="319"/>
      <c r="CB138" s="319"/>
      <c r="CC138" s="319"/>
      <c r="CD138" s="319"/>
      <c r="CE138" s="319"/>
      <c r="CF138" s="694"/>
      <c r="CG138" s="694"/>
      <c r="CH138" s="336"/>
    </row>
    <row r="139" spans="2:86">
      <c r="B139" s="338"/>
      <c r="C139" s="240" t="s">
        <v>2215</v>
      </c>
      <c r="D139" s="241" t="s">
        <v>2216</v>
      </c>
      <c r="E139" s="234" t="s">
        <v>15</v>
      </c>
      <c r="F139" s="235" t="s">
        <v>16</v>
      </c>
      <c r="G139" s="235" t="s">
        <v>25</v>
      </c>
      <c r="H139" s="236" t="s">
        <v>23</v>
      </c>
      <c r="I139" s="237"/>
      <c r="J139" s="627">
        <v>407912.61049999995</v>
      </c>
      <c r="K139" s="237"/>
      <c r="L139" s="238">
        <v>102906.22141363486</v>
      </c>
      <c r="M139" s="238">
        <v>324494.76</v>
      </c>
      <c r="N139" s="238">
        <v>0</v>
      </c>
      <c r="O139" s="626"/>
      <c r="P139" s="238"/>
      <c r="Q139" s="238"/>
      <c r="R139" s="238"/>
      <c r="S139" s="292">
        <f t="shared" si="44"/>
        <v>0</v>
      </c>
      <c r="T139" s="677" t="str">
        <f t="shared" si="43"/>
        <v/>
      </c>
      <c r="U139" s="238"/>
      <c r="V139" s="294">
        <f t="shared" si="45"/>
        <v>0</v>
      </c>
      <c r="W139" s="760">
        <v>0</v>
      </c>
      <c r="X139" s="760">
        <v>0</v>
      </c>
      <c r="Y139" s="760">
        <v>0</v>
      </c>
      <c r="Z139" s="760">
        <v>0</v>
      </c>
      <c r="AA139" s="760">
        <v>0</v>
      </c>
      <c r="AB139" s="760">
        <v>0</v>
      </c>
      <c r="AC139" s="760">
        <v>0</v>
      </c>
      <c r="AD139" s="760">
        <v>0</v>
      </c>
      <c r="AE139" s="760">
        <v>0</v>
      </c>
      <c r="AF139" s="336"/>
      <c r="AG139" s="379"/>
      <c r="AH139" s="238"/>
      <c r="AI139" s="238"/>
      <c r="AJ139" s="238"/>
      <c r="AK139" s="294">
        <f t="shared" si="46"/>
        <v>0</v>
      </c>
      <c r="AL139" s="677" t="e">
        <f t="shared" si="47"/>
        <v>#DIV/0!</v>
      </c>
      <c r="AM139" s="238"/>
      <c r="AN139" s="294">
        <f t="shared" si="48"/>
        <v>0</v>
      </c>
      <c r="AO139" s="319"/>
      <c r="AP139" s="319"/>
      <c r="AQ139" s="319"/>
      <c r="AR139" s="319"/>
      <c r="AS139" s="319"/>
      <c r="AT139" s="319"/>
      <c r="AU139" s="319"/>
      <c r="AV139" s="694"/>
      <c r="AW139" s="694"/>
      <c r="AX139" s="336"/>
      <c r="AY139" s="379"/>
      <c r="AZ139" s="238"/>
      <c r="BA139" s="238"/>
      <c r="BB139" s="238"/>
      <c r="BC139" s="294">
        <f t="shared" si="49"/>
        <v>0</v>
      </c>
      <c r="BD139" s="677" t="e">
        <f t="shared" si="50"/>
        <v>#DIV/0!</v>
      </c>
      <c r="BE139" s="238"/>
      <c r="BF139" s="294">
        <f t="shared" si="51"/>
        <v>0</v>
      </c>
      <c r="BG139" s="319"/>
      <c r="BH139" s="319"/>
      <c r="BI139" s="319"/>
      <c r="BJ139" s="319"/>
      <c r="BK139" s="319"/>
      <c r="BL139" s="319"/>
      <c r="BM139" s="319"/>
      <c r="BN139" s="694"/>
      <c r="BO139" s="694"/>
      <c r="BP139" s="336"/>
      <c r="BQ139" s="379"/>
      <c r="BR139" s="238"/>
      <c r="BS139" s="238"/>
      <c r="BT139" s="238"/>
      <c r="BU139" s="294">
        <f t="shared" si="52"/>
        <v>0</v>
      </c>
      <c r="BV139" s="677" t="e">
        <f t="shared" si="53"/>
        <v>#DIV/0!</v>
      </c>
      <c r="BW139" s="238"/>
      <c r="BX139" s="294">
        <f t="shared" si="54"/>
        <v>0</v>
      </c>
      <c r="BY139" s="319"/>
      <c r="BZ139" s="319"/>
      <c r="CA139" s="319"/>
      <c r="CB139" s="319"/>
      <c r="CC139" s="319"/>
      <c r="CD139" s="319"/>
      <c r="CE139" s="319"/>
      <c r="CF139" s="694"/>
      <c r="CG139" s="694"/>
      <c r="CH139" s="336"/>
    </row>
    <row r="140" spans="2:86">
      <c r="B140" s="338"/>
      <c r="C140" s="240" t="s">
        <v>2217</v>
      </c>
      <c r="D140" s="241" t="s">
        <v>2218</v>
      </c>
      <c r="E140" s="234" t="s">
        <v>20</v>
      </c>
      <c r="F140" s="235" t="s">
        <v>16</v>
      </c>
      <c r="G140" s="235" t="s">
        <v>25</v>
      </c>
      <c r="H140" s="236" t="s">
        <v>18</v>
      </c>
      <c r="I140" s="237"/>
      <c r="J140" s="627">
        <v>1182822.5981000001</v>
      </c>
      <c r="K140" s="237"/>
      <c r="L140" s="238">
        <v>208966.5136904986</v>
      </c>
      <c r="M140" s="238">
        <v>1100013.6199999999</v>
      </c>
      <c r="N140" s="238">
        <v>0</v>
      </c>
      <c r="O140" s="626"/>
      <c r="P140" s="238"/>
      <c r="Q140" s="238"/>
      <c r="R140" s="238"/>
      <c r="S140" s="292">
        <f t="shared" si="44"/>
        <v>0</v>
      </c>
      <c r="T140" s="677" t="str">
        <f t="shared" si="43"/>
        <v/>
      </c>
      <c r="U140" s="238"/>
      <c r="V140" s="294">
        <f t="shared" si="45"/>
        <v>0</v>
      </c>
      <c r="W140" s="760">
        <v>0</v>
      </c>
      <c r="X140" s="760">
        <v>0</v>
      </c>
      <c r="Y140" s="760">
        <v>0</v>
      </c>
      <c r="Z140" s="760">
        <v>0</v>
      </c>
      <c r="AA140" s="760">
        <v>0</v>
      </c>
      <c r="AB140" s="760">
        <v>0</v>
      </c>
      <c r="AC140" s="760">
        <v>0</v>
      </c>
      <c r="AD140" s="760">
        <v>0</v>
      </c>
      <c r="AE140" s="760">
        <v>0</v>
      </c>
      <c r="AF140" s="336"/>
      <c r="AG140" s="379"/>
      <c r="AH140" s="238"/>
      <c r="AI140" s="238"/>
      <c r="AJ140" s="238"/>
      <c r="AK140" s="294">
        <f t="shared" si="46"/>
        <v>0</v>
      </c>
      <c r="AL140" s="677" t="e">
        <f t="shared" si="47"/>
        <v>#DIV/0!</v>
      </c>
      <c r="AM140" s="238"/>
      <c r="AN140" s="294">
        <f t="shared" si="48"/>
        <v>0</v>
      </c>
      <c r="AO140" s="319"/>
      <c r="AP140" s="319"/>
      <c r="AQ140" s="319"/>
      <c r="AR140" s="319"/>
      <c r="AS140" s="319"/>
      <c r="AT140" s="319"/>
      <c r="AU140" s="319"/>
      <c r="AV140" s="694"/>
      <c r="AW140" s="694"/>
      <c r="AX140" s="336"/>
      <c r="AY140" s="379"/>
      <c r="AZ140" s="238"/>
      <c r="BA140" s="238"/>
      <c r="BB140" s="238"/>
      <c r="BC140" s="294">
        <f t="shared" si="49"/>
        <v>0</v>
      </c>
      <c r="BD140" s="677" t="e">
        <f t="shared" si="50"/>
        <v>#DIV/0!</v>
      </c>
      <c r="BE140" s="238"/>
      <c r="BF140" s="294">
        <f t="shared" si="51"/>
        <v>0</v>
      </c>
      <c r="BG140" s="319"/>
      <c r="BH140" s="319"/>
      <c r="BI140" s="319"/>
      <c r="BJ140" s="319"/>
      <c r="BK140" s="319"/>
      <c r="BL140" s="319"/>
      <c r="BM140" s="319"/>
      <c r="BN140" s="694"/>
      <c r="BO140" s="694"/>
      <c r="BP140" s="336"/>
      <c r="BQ140" s="379"/>
      <c r="BR140" s="238"/>
      <c r="BS140" s="238"/>
      <c r="BT140" s="238"/>
      <c r="BU140" s="294">
        <f t="shared" si="52"/>
        <v>0</v>
      </c>
      <c r="BV140" s="677" t="e">
        <f t="shared" si="53"/>
        <v>#DIV/0!</v>
      </c>
      <c r="BW140" s="238"/>
      <c r="BX140" s="294">
        <f t="shared" si="54"/>
        <v>0</v>
      </c>
      <c r="BY140" s="319"/>
      <c r="BZ140" s="319"/>
      <c r="CA140" s="319"/>
      <c r="CB140" s="319"/>
      <c r="CC140" s="319"/>
      <c r="CD140" s="319"/>
      <c r="CE140" s="319"/>
      <c r="CF140" s="694"/>
      <c r="CG140" s="694"/>
      <c r="CH140" s="336"/>
    </row>
    <row r="141" spans="2:86">
      <c r="B141" s="338"/>
      <c r="C141" s="240" t="s">
        <v>2219</v>
      </c>
      <c r="D141" s="241" t="s">
        <v>2220</v>
      </c>
      <c r="E141" s="234" t="s">
        <v>20</v>
      </c>
      <c r="F141" s="235" t="s">
        <v>16</v>
      </c>
      <c r="G141" s="235" t="s">
        <v>25</v>
      </c>
      <c r="H141" s="236" t="s">
        <v>18</v>
      </c>
      <c r="I141" s="237"/>
      <c r="J141" s="627">
        <v>256823.68910000002</v>
      </c>
      <c r="K141" s="237"/>
      <c r="L141" s="238">
        <v>331114.26786241727</v>
      </c>
      <c r="M141" s="238">
        <v>202667.39</v>
      </c>
      <c r="N141" s="238">
        <v>0</v>
      </c>
      <c r="O141" s="626"/>
      <c r="P141" s="238"/>
      <c r="Q141" s="238"/>
      <c r="R141" s="238"/>
      <c r="S141" s="292">
        <f t="shared" si="44"/>
        <v>0</v>
      </c>
      <c r="T141" s="677" t="str">
        <f t="shared" si="43"/>
        <v/>
      </c>
      <c r="U141" s="238"/>
      <c r="V141" s="294">
        <f t="shared" si="45"/>
        <v>0</v>
      </c>
      <c r="W141" s="760">
        <v>0</v>
      </c>
      <c r="X141" s="760">
        <v>0</v>
      </c>
      <c r="Y141" s="760">
        <v>0</v>
      </c>
      <c r="Z141" s="760">
        <v>0</v>
      </c>
      <c r="AA141" s="760">
        <v>0</v>
      </c>
      <c r="AB141" s="760">
        <v>0</v>
      </c>
      <c r="AC141" s="760">
        <v>0</v>
      </c>
      <c r="AD141" s="760">
        <v>0</v>
      </c>
      <c r="AE141" s="760">
        <v>0</v>
      </c>
      <c r="AF141" s="336"/>
      <c r="AG141" s="379"/>
      <c r="AH141" s="238"/>
      <c r="AI141" s="238"/>
      <c r="AJ141" s="238"/>
      <c r="AK141" s="294">
        <f t="shared" si="46"/>
        <v>0</v>
      </c>
      <c r="AL141" s="677" t="e">
        <f t="shared" si="47"/>
        <v>#DIV/0!</v>
      </c>
      <c r="AM141" s="238"/>
      <c r="AN141" s="294">
        <f t="shared" si="48"/>
        <v>0</v>
      </c>
      <c r="AO141" s="319"/>
      <c r="AP141" s="319"/>
      <c r="AQ141" s="319"/>
      <c r="AR141" s="319"/>
      <c r="AS141" s="319"/>
      <c r="AT141" s="319"/>
      <c r="AU141" s="319"/>
      <c r="AV141" s="694"/>
      <c r="AW141" s="694"/>
      <c r="AX141" s="336"/>
      <c r="AY141" s="379"/>
      <c r="AZ141" s="238"/>
      <c r="BA141" s="238"/>
      <c r="BB141" s="238"/>
      <c r="BC141" s="294">
        <f t="shared" si="49"/>
        <v>0</v>
      </c>
      <c r="BD141" s="677" t="e">
        <f t="shared" si="50"/>
        <v>#DIV/0!</v>
      </c>
      <c r="BE141" s="238"/>
      <c r="BF141" s="294">
        <f t="shared" si="51"/>
        <v>0</v>
      </c>
      <c r="BG141" s="319"/>
      <c r="BH141" s="319"/>
      <c r="BI141" s="319"/>
      <c r="BJ141" s="319"/>
      <c r="BK141" s="319"/>
      <c r="BL141" s="319"/>
      <c r="BM141" s="319"/>
      <c r="BN141" s="694"/>
      <c r="BO141" s="694"/>
      <c r="BP141" s="336"/>
      <c r="BQ141" s="379"/>
      <c r="BR141" s="238"/>
      <c r="BS141" s="238"/>
      <c r="BT141" s="238"/>
      <c r="BU141" s="294">
        <f t="shared" si="52"/>
        <v>0</v>
      </c>
      <c r="BV141" s="677" t="e">
        <f t="shared" si="53"/>
        <v>#DIV/0!</v>
      </c>
      <c r="BW141" s="238"/>
      <c r="BX141" s="294">
        <f t="shared" si="54"/>
        <v>0</v>
      </c>
      <c r="BY141" s="319"/>
      <c r="BZ141" s="319"/>
      <c r="CA141" s="319"/>
      <c r="CB141" s="319"/>
      <c r="CC141" s="319"/>
      <c r="CD141" s="319"/>
      <c r="CE141" s="319"/>
      <c r="CF141" s="694"/>
      <c r="CG141" s="694"/>
      <c r="CH141" s="336"/>
    </row>
    <row r="142" spans="2:86">
      <c r="B142" s="338"/>
      <c r="C142" s="240" t="s">
        <v>2221</v>
      </c>
      <c r="D142" s="241" t="s">
        <v>2222</v>
      </c>
      <c r="E142" s="234" t="s">
        <v>15</v>
      </c>
      <c r="F142" s="235" t="s">
        <v>16</v>
      </c>
      <c r="G142" s="235" t="s">
        <v>27</v>
      </c>
      <c r="H142" s="236" t="s">
        <v>23</v>
      </c>
      <c r="I142" s="237"/>
      <c r="J142" s="627">
        <v>164729.38150000002</v>
      </c>
      <c r="K142" s="237"/>
      <c r="L142" s="238">
        <v>42353.040272484301</v>
      </c>
      <c r="M142" s="238">
        <v>109831.44</v>
      </c>
      <c r="N142" s="238">
        <v>0</v>
      </c>
      <c r="O142" s="626"/>
      <c r="P142" s="238"/>
      <c r="Q142" s="238"/>
      <c r="R142" s="238"/>
      <c r="S142" s="292">
        <f t="shared" si="44"/>
        <v>0</v>
      </c>
      <c r="T142" s="677" t="str">
        <f t="shared" si="43"/>
        <v/>
      </c>
      <c r="U142" s="238"/>
      <c r="V142" s="294">
        <f t="shared" si="45"/>
        <v>0</v>
      </c>
      <c r="W142" s="760">
        <v>0</v>
      </c>
      <c r="X142" s="760">
        <v>0</v>
      </c>
      <c r="Y142" s="760">
        <v>0</v>
      </c>
      <c r="Z142" s="760">
        <v>0</v>
      </c>
      <c r="AA142" s="760">
        <v>0</v>
      </c>
      <c r="AB142" s="760">
        <v>0</v>
      </c>
      <c r="AC142" s="760">
        <v>0</v>
      </c>
      <c r="AD142" s="760">
        <v>0</v>
      </c>
      <c r="AE142" s="760">
        <v>0</v>
      </c>
      <c r="AF142" s="336"/>
      <c r="AG142" s="379"/>
      <c r="AH142" s="238"/>
      <c r="AI142" s="238"/>
      <c r="AJ142" s="238"/>
      <c r="AK142" s="294">
        <f t="shared" si="46"/>
        <v>0</v>
      </c>
      <c r="AL142" s="677" t="e">
        <f t="shared" si="47"/>
        <v>#DIV/0!</v>
      </c>
      <c r="AM142" s="238"/>
      <c r="AN142" s="294">
        <f t="shared" si="48"/>
        <v>0</v>
      </c>
      <c r="AO142" s="319"/>
      <c r="AP142" s="319"/>
      <c r="AQ142" s="319"/>
      <c r="AR142" s="319"/>
      <c r="AS142" s="319"/>
      <c r="AT142" s="319"/>
      <c r="AU142" s="319"/>
      <c r="AV142" s="694"/>
      <c r="AW142" s="694"/>
      <c r="AX142" s="336"/>
      <c r="AY142" s="379"/>
      <c r="AZ142" s="238"/>
      <c r="BA142" s="238"/>
      <c r="BB142" s="238"/>
      <c r="BC142" s="294">
        <f t="shared" si="49"/>
        <v>0</v>
      </c>
      <c r="BD142" s="677" t="e">
        <f t="shared" si="50"/>
        <v>#DIV/0!</v>
      </c>
      <c r="BE142" s="238"/>
      <c r="BF142" s="294">
        <f t="shared" si="51"/>
        <v>0</v>
      </c>
      <c r="BG142" s="319"/>
      <c r="BH142" s="319"/>
      <c r="BI142" s="319"/>
      <c r="BJ142" s="319"/>
      <c r="BK142" s="319"/>
      <c r="BL142" s="319"/>
      <c r="BM142" s="319"/>
      <c r="BN142" s="694"/>
      <c r="BO142" s="694"/>
      <c r="BP142" s="336"/>
      <c r="BQ142" s="379"/>
      <c r="BR142" s="238"/>
      <c r="BS142" s="238"/>
      <c r="BT142" s="238"/>
      <c r="BU142" s="294">
        <f t="shared" si="52"/>
        <v>0</v>
      </c>
      <c r="BV142" s="677" t="e">
        <f t="shared" si="53"/>
        <v>#DIV/0!</v>
      </c>
      <c r="BW142" s="238"/>
      <c r="BX142" s="294">
        <f t="shared" si="54"/>
        <v>0</v>
      </c>
      <c r="BY142" s="319"/>
      <c r="BZ142" s="319"/>
      <c r="CA142" s="319"/>
      <c r="CB142" s="319"/>
      <c r="CC142" s="319"/>
      <c r="CD142" s="319"/>
      <c r="CE142" s="319"/>
      <c r="CF142" s="694"/>
      <c r="CG142" s="694"/>
      <c r="CH142" s="336"/>
    </row>
    <row r="143" spans="2:86">
      <c r="B143" s="338"/>
      <c r="C143" s="240" t="s">
        <v>2223</v>
      </c>
      <c r="D143" s="241" t="s">
        <v>2224</v>
      </c>
      <c r="E143" s="234" t="s">
        <v>20</v>
      </c>
      <c r="F143" s="235" t="s">
        <v>16</v>
      </c>
      <c r="G143" s="235" t="s">
        <v>27</v>
      </c>
      <c r="H143" s="236" t="s">
        <v>18</v>
      </c>
      <c r="I143" s="237"/>
      <c r="J143" s="627">
        <v>135220.83189999999</v>
      </c>
      <c r="K143" s="237"/>
      <c r="L143" s="238">
        <v>65672.396101547492</v>
      </c>
      <c r="M143" s="238">
        <v>125638.38</v>
      </c>
      <c r="N143" s="238">
        <v>0</v>
      </c>
      <c r="O143" s="626"/>
      <c r="P143" s="238"/>
      <c r="Q143" s="238"/>
      <c r="R143" s="238"/>
      <c r="S143" s="292">
        <f t="shared" ref="S143:S154" si="55">SUM(O143:R143)</f>
        <v>0</v>
      </c>
      <c r="T143" s="677" t="str">
        <f t="shared" si="43"/>
        <v/>
      </c>
      <c r="U143" s="238"/>
      <c r="V143" s="294">
        <f t="shared" ref="V143:V154" si="56">S143+U143</f>
        <v>0</v>
      </c>
      <c r="W143" s="760">
        <v>0</v>
      </c>
      <c r="X143" s="760">
        <v>0</v>
      </c>
      <c r="Y143" s="760">
        <v>0</v>
      </c>
      <c r="Z143" s="760">
        <v>0</v>
      </c>
      <c r="AA143" s="760">
        <v>0</v>
      </c>
      <c r="AB143" s="760">
        <v>0</v>
      </c>
      <c r="AC143" s="760">
        <v>0</v>
      </c>
      <c r="AD143" s="760">
        <v>0</v>
      </c>
      <c r="AE143" s="760">
        <v>0</v>
      </c>
      <c r="AF143" s="336"/>
      <c r="AG143" s="379"/>
      <c r="AH143" s="238"/>
      <c r="AI143" s="238"/>
      <c r="AJ143" s="238"/>
      <c r="AK143" s="294">
        <f t="shared" ref="AK143:AK154" si="57">SUM(AG143:AJ143)</f>
        <v>0</v>
      </c>
      <c r="AL143" s="677" t="e">
        <f t="shared" ref="AL143:AL154" si="58">(AK143-S143)/S143</f>
        <v>#DIV/0!</v>
      </c>
      <c r="AM143" s="238"/>
      <c r="AN143" s="294">
        <f t="shared" ref="AN143:AN154" si="59">AK143+AM143</f>
        <v>0</v>
      </c>
      <c r="AO143" s="319"/>
      <c r="AP143" s="319"/>
      <c r="AQ143" s="319"/>
      <c r="AR143" s="319"/>
      <c r="AS143" s="319"/>
      <c r="AT143" s="319"/>
      <c r="AU143" s="319"/>
      <c r="AV143" s="694"/>
      <c r="AW143" s="694"/>
      <c r="AX143" s="336"/>
      <c r="AY143" s="379"/>
      <c r="AZ143" s="238"/>
      <c r="BA143" s="238"/>
      <c r="BB143" s="238"/>
      <c r="BC143" s="294">
        <f t="shared" ref="BC143:BC154" si="60">SUM(AY143:BB143)</f>
        <v>0</v>
      </c>
      <c r="BD143" s="677" t="e">
        <f t="shared" ref="BD143:BD154" si="61">(BC143-AK143)/AK143</f>
        <v>#DIV/0!</v>
      </c>
      <c r="BE143" s="238"/>
      <c r="BF143" s="294">
        <f t="shared" ref="BF143:BF154" si="62">BC143+BE143</f>
        <v>0</v>
      </c>
      <c r="BG143" s="319"/>
      <c r="BH143" s="319"/>
      <c r="BI143" s="319"/>
      <c r="BJ143" s="319"/>
      <c r="BK143" s="319"/>
      <c r="BL143" s="319"/>
      <c r="BM143" s="319"/>
      <c r="BN143" s="694"/>
      <c r="BO143" s="694"/>
      <c r="BP143" s="336"/>
      <c r="BQ143" s="379"/>
      <c r="BR143" s="238"/>
      <c r="BS143" s="238"/>
      <c r="BT143" s="238"/>
      <c r="BU143" s="294">
        <f t="shared" ref="BU143:BU154" si="63">SUM(BQ143:BT143)</f>
        <v>0</v>
      </c>
      <c r="BV143" s="677" t="e">
        <f t="shared" ref="BV143:BV154" si="64">(BU143-BC143)/BC143</f>
        <v>#DIV/0!</v>
      </c>
      <c r="BW143" s="238"/>
      <c r="BX143" s="294">
        <f t="shared" ref="BX143:BX154" si="65">BU143+BW143</f>
        <v>0</v>
      </c>
      <c r="BY143" s="319"/>
      <c r="BZ143" s="319"/>
      <c r="CA143" s="319"/>
      <c r="CB143" s="319"/>
      <c r="CC143" s="319"/>
      <c r="CD143" s="319"/>
      <c r="CE143" s="319"/>
      <c r="CF143" s="694"/>
      <c r="CG143" s="694"/>
      <c r="CH143" s="336"/>
    </row>
    <row r="144" spans="2:86">
      <c r="B144" s="338"/>
      <c r="C144" s="240" t="s">
        <v>2225</v>
      </c>
      <c r="D144" s="241" t="s">
        <v>2226</v>
      </c>
      <c r="E144" s="234" t="s">
        <v>20</v>
      </c>
      <c r="F144" s="235" t="s">
        <v>16</v>
      </c>
      <c r="G144" s="235" t="s">
        <v>27</v>
      </c>
      <c r="H144" s="236" t="s">
        <v>18</v>
      </c>
      <c r="I144" s="237"/>
      <c r="J144" s="627">
        <v>155900.70390000002</v>
      </c>
      <c r="K144" s="237"/>
      <c r="L144" s="238">
        <v>82551.871427693201</v>
      </c>
      <c r="M144" s="238">
        <v>142703.07</v>
      </c>
      <c r="N144" s="238">
        <v>0</v>
      </c>
      <c r="O144" s="626"/>
      <c r="P144" s="238"/>
      <c r="Q144" s="238"/>
      <c r="R144" s="238"/>
      <c r="S144" s="292">
        <f t="shared" si="55"/>
        <v>0</v>
      </c>
      <c r="T144" s="677" t="str">
        <f t="shared" si="43"/>
        <v/>
      </c>
      <c r="U144" s="238"/>
      <c r="V144" s="294">
        <f t="shared" si="56"/>
        <v>0</v>
      </c>
      <c r="W144" s="760">
        <v>0</v>
      </c>
      <c r="X144" s="760">
        <v>0</v>
      </c>
      <c r="Y144" s="760">
        <v>0</v>
      </c>
      <c r="Z144" s="760">
        <v>0</v>
      </c>
      <c r="AA144" s="760">
        <v>0</v>
      </c>
      <c r="AB144" s="760">
        <v>0</v>
      </c>
      <c r="AC144" s="760">
        <v>0</v>
      </c>
      <c r="AD144" s="760">
        <v>0</v>
      </c>
      <c r="AE144" s="760">
        <v>0</v>
      </c>
      <c r="AF144" s="336"/>
      <c r="AG144" s="379"/>
      <c r="AH144" s="238"/>
      <c r="AI144" s="238"/>
      <c r="AJ144" s="238"/>
      <c r="AK144" s="294">
        <f t="shared" si="57"/>
        <v>0</v>
      </c>
      <c r="AL144" s="677" t="e">
        <f t="shared" si="58"/>
        <v>#DIV/0!</v>
      </c>
      <c r="AM144" s="238"/>
      <c r="AN144" s="294">
        <f t="shared" si="59"/>
        <v>0</v>
      </c>
      <c r="AO144" s="319"/>
      <c r="AP144" s="319"/>
      <c r="AQ144" s="319"/>
      <c r="AR144" s="319"/>
      <c r="AS144" s="319"/>
      <c r="AT144" s="319"/>
      <c r="AU144" s="319"/>
      <c r="AV144" s="694"/>
      <c r="AW144" s="694"/>
      <c r="AX144" s="336"/>
      <c r="AY144" s="379"/>
      <c r="AZ144" s="238"/>
      <c r="BA144" s="238"/>
      <c r="BB144" s="238"/>
      <c r="BC144" s="294">
        <f t="shared" si="60"/>
        <v>0</v>
      </c>
      <c r="BD144" s="677" t="e">
        <f t="shared" si="61"/>
        <v>#DIV/0!</v>
      </c>
      <c r="BE144" s="238"/>
      <c r="BF144" s="294">
        <f t="shared" si="62"/>
        <v>0</v>
      </c>
      <c r="BG144" s="319"/>
      <c r="BH144" s="319"/>
      <c r="BI144" s="319"/>
      <c r="BJ144" s="319"/>
      <c r="BK144" s="319"/>
      <c r="BL144" s="319"/>
      <c r="BM144" s="319"/>
      <c r="BN144" s="694"/>
      <c r="BO144" s="694"/>
      <c r="BP144" s="336"/>
      <c r="BQ144" s="379"/>
      <c r="BR144" s="238"/>
      <c r="BS144" s="238"/>
      <c r="BT144" s="238"/>
      <c r="BU144" s="294">
        <f t="shared" si="63"/>
        <v>0</v>
      </c>
      <c r="BV144" s="677" t="e">
        <f t="shared" si="64"/>
        <v>#DIV/0!</v>
      </c>
      <c r="BW144" s="238"/>
      <c r="BX144" s="294">
        <f t="shared" si="65"/>
        <v>0</v>
      </c>
      <c r="BY144" s="319"/>
      <c r="BZ144" s="319"/>
      <c r="CA144" s="319"/>
      <c r="CB144" s="319"/>
      <c r="CC144" s="319"/>
      <c r="CD144" s="319"/>
      <c r="CE144" s="319"/>
      <c r="CF144" s="694"/>
      <c r="CG144" s="694"/>
      <c r="CH144" s="336"/>
    </row>
    <row r="145" spans="2:86">
      <c r="B145" s="338"/>
      <c r="C145" s="240" t="s">
        <v>2227</v>
      </c>
      <c r="D145" s="241" t="s">
        <v>2228</v>
      </c>
      <c r="E145" s="234" t="s">
        <v>15</v>
      </c>
      <c r="F145" s="235" t="s">
        <v>16</v>
      </c>
      <c r="G145" s="235" t="s">
        <v>29</v>
      </c>
      <c r="H145" s="236" t="s">
        <v>23</v>
      </c>
      <c r="I145" s="237"/>
      <c r="J145" s="627">
        <v>450075.23</v>
      </c>
      <c r="K145" s="237"/>
      <c r="L145" s="238">
        <v>124404.13232440547</v>
      </c>
      <c r="M145" s="238">
        <v>132099.43599999999</v>
      </c>
      <c r="N145" s="238">
        <v>108911.23999999999</v>
      </c>
      <c r="O145" s="626"/>
      <c r="P145" s="238"/>
      <c r="Q145" s="238"/>
      <c r="R145" s="238"/>
      <c r="S145" s="292">
        <f t="shared" si="55"/>
        <v>0</v>
      </c>
      <c r="T145" s="677">
        <f t="shared" si="43"/>
        <v>-1</v>
      </c>
      <c r="U145" s="238"/>
      <c r="V145" s="294">
        <f t="shared" si="56"/>
        <v>0</v>
      </c>
      <c r="W145" s="760">
        <v>0</v>
      </c>
      <c r="X145" s="760">
        <v>0</v>
      </c>
      <c r="Y145" s="760">
        <v>0</v>
      </c>
      <c r="Z145" s="760">
        <v>0</v>
      </c>
      <c r="AA145" s="760">
        <v>0</v>
      </c>
      <c r="AB145" s="760">
        <v>0</v>
      </c>
      <c r="AC145" s="760">
        <v>0</v>
      </c>
      <c r="AD145" s="760">
        <v>0</v>
      </c>
      <c r="AE145" s="760">
        <v>0</v>
      </c>
      <c r="AF145" s="336"/>
      <c r="AG145" s="379"/>
      <c r="AH145" s="238"/>
      <c r="AI145" s="238"/>
      <c r="AJ145" s="238"/>
      <c r="AK145" s="294">
        <f t="shared" si="57"/>
        <v>0</v>
      </c>
      <c r="AL145" s="677" t="e">
        <f t="shared" si="58"/>
        <v>#DIV/0!</v>
      </c>
      <c r="AM145" s="238"/>
      <c r="AN145" s="294">
        <f t="shared" si="59"/>
        <v>0</v>
      </c>
      <c r="AO145" s="319"/>
      <c r="AP145" s="319"/>
      <c r="AQ145" s="319"/>
      <c r="AR145" s="319"/>
      <c r="AS145" s="319"/>
      <c r="AT145" s="319"/>
      <c r="AU145" s="319"/>
      <c r="AV145" s="694"/>
      <c r="AW145" s="694"/>
      <c r="AX145" s="336"/>
      <c r="AY145" s="379"/>
      <c r="AZ145" s="238"/>
      <c r="BA145" s="238"/>
      <c r="BB145" s="238"/>
      <c r="BC145" s="294">
        <f t="shared" si="60"/>
        <v>0</v>
      </c>
      <c r="BD145" s="677" t="e">
        <f t="shared" si="61"/>
        <v>#DIV/0!</v>
      </c>
      <c r="BE145" s="238"/>
      <c r="BF145" s="294">
        <f t="shared" si="62"/>
        <v>0</v>
      </c>
      <c r="BG145" s="319"/>
      <c r="BH145" s="319"/>
      <c r="BI145" s="319"/>
      <c r="BJ145" s="319"/>
      <c r="BK145" s="319"/>
      <c r="BL145" s="319"/>
      <c r="BM145" s="319"/>
      <c r="BN145" s="694"/>
      <c r="BO145" s="694"/>
      <c r="BP145" s="336"/>
      <c r="BQ145" s="379"/>
      <c r="BR145" s="238"/>
      <c r="BS145" s="238"/>
      <c r="BT145" s="238"/>
      <c r="BU145" s="294">
        <f t="shared" si="63"/>
        <v>0</v>
      </c>
      <c r="BV145" s="677" t="e">
        <f t="shared" si="64"/>
        <v>#DIV/0!</v>
      </c>
      <c r="BW145" s="238"/>
      <c r="BX145" s="294">
        <f t="shared" si="65"/>
        <v>0</v>
      </c>
      <c r="BY145" s="319"/>
      <c r="BZ145" s="319"/>
      <c r="CA145" s="319"/>
      <c r="CB145" s="319"/>
      <c r="CC145" s="319"/>
      <c r="CD145" s="319"/>
      <c r="CE145" s="319"/>
      <c r="CF145" s="694"/>
      <c r="CG145" s="694"/>
      <c r="CH145" s="336"/>
    </row>
    <row r="146" spans="2:86">
      <c r="B146" s="338"/>
      <c r="C146" s="240" t="s">
        <v>2229</v>
      </c>
      <c r="D146" s="241" t="s">
        <v>2230</v>
      </c>
      <c r="E146" s="234" t="s">
        <v>15</v>
      </c>
      <c r="F146" s="235" t="s">
        <v>16</v>
      </c>
      <c r="G146" s="235" t="s">
        <v>29</v>
      </c>
      <c r="H146" s="236" t="s">
        <v>23</v>
      </c>
      <c r="I146" s="237"/>
      <c r="J146" s="627">
        <v>718528.48960000009</v>
      </c>
      <c r="K146" s="237"/>
      <c r="L146" s="238">
        <v>190943.09386976721</v>
      </c>
      <c r="M146" s="238">
        <v>849784.38599999994</v>
      </c>
      <c r="N146" s="238">
        <v>195030.92440000002</v>
      </c>
      <c r="O146" s="626"/>
      <c r="P146" s="238"/>
      <c r="Q146" s="238"/>
      <c r="R146" s="238"/>
      <c r="S146" s="292">
        <f t="shared" si="55"/>
        <v>0</v>
      </c>
      <c r="T146" s="677">
        <f t="shared" si="43"/>
        <v>-1</v>
      </c>
      <c r="U146" s="238"/>
      <c r="V146" s="294">
        <f t="shared" si="56"/>
        <v>0</v>
      </c>
      <c r="W146" s="760">
        <v>0</v>
      </c>
      <c r="X146" s="760">
        <v>0</v>
      </c>
      <c r="Y146" s="760">
        <v>0</v>
      </c>
      <c r="Z146" s="760">
        <v>0</v>
      </c>
      <c r="AA146" s="760">
        <v>0</v>
      </c>
      <c r="AB146" s="760">
        <v>0</v>
      </c>
      <c r="AC146" s="760">
        <v>0</v>
      </c>
      <c r="AD146" s="760">
        <v>0</v>
      </c>
      <c r="AE146" s="760">
        <v>0</v>
      </c>
      <c r="AF146" s="336"/>
      <c r="AG146" s="379"/>
      <c r="AH146" s="238"/>
      <c r="AI146" s="238"/>
      <c r="AJ146" s="238"/>
      <c r="AK146" s="294">
        <f t="shared" si="57"/>
        <v>0</v>
      </c>
      <c r="AL146" s="677" t="e">
        <f t="shared" si="58"/>
        <v>#DIV/0!</v>
      </c>
      <c r="AM146" s="238"/>
      <c r="AN146" s="294">
        <f t="shared" si="59"/>
        <v>0</v>
      </c>
      <c r="AO146" s="319"/>
      <c r="AP146" s="319"/>
      <c r="AQ146" s="319"/>
      <c r="AR146" s="319"/>
      <c r="AS146" s="319"/>
      <c r="AT146" s="319"/>
      <c r="AU146" s="319"/>
      <c r="AV146" s="694"/>
      <c r="AW146" s="694"/>
      <c r="AX146" s="336"/>
      <c r="AY146" s="379"/>
      <c r="AZ146" s="238"/>
      <c r="BA146" s="238"/>
      <c r="BB146" s="238"/>
      <c r="BC146" s="294">
        <f t="shared" si="60"/>
        <v>0</v>
      </c>
      <c r="BD146" s="677" t="e">
        <f t="shared" si="61"/>
        <v>#DIV/0!</v>
      </c>
      <c r="BE146" s="238"/>
      <c r="BF146" s="294">
        <f t="shared" si="62"/>
        <v>0</v>
      </c>
      <c r="BG146" s="319"/>
      <c r="BH146" s="319"/>
      <c r="BI146" s="319"/>
      <c r="BJ146" s="319"/>
      <c r="BK146" s="319"/>
      <c r="BL146" s="319"/>
      <c r="BM146" s="319"/>
      <c r="BN146" s="694"/>
      <c r="BO146" s="694"/>
      <c r="BP146" s="336"/>
      <c r="BQ146" s="379"/>
      <c r="BR146" s="238"/>
      <c r="BS146" s="238"/>
      <c r="BT146" s="238"/>
      <c r="BU146" s="294">
        <f t="shared" si="63"/>
        <v>0</v>
      </c>
      <c r="BV146" s="677" t="e">
        <f t="shared" si="64"/>
        <v>#DIV/0!</v>
      </c>
      <c r="BW146" s="238"/>
      <c r="BX146" s="294">
        <f t="shared" si="65"/>
        <v>0</v>
      </c>
      <c r="BY146" s="319"/>
      <c r="BZ146" s="319"/>
      <c r="CA146" s="319"/>
      <c r="CB146" s="319"/>
      <c r="CC146" s="319"/>
      <c r="CD146" s="319"/>
      <c r="CE146" s="319"/>
      <c r="CF146" s="694"/>
      <c r="CG146" s="694"/>
      <c r="CH146" s="336"/>
    </row>
    <row r="147" spans="2:86">
      <c r="B147" s="338"/>
      <c r="C147" s="240" t="s">
        <v>2231</v>
      </c>
      <c r="D147" s="241" t="s">
        <v>2232</v>
      </c>
      <c r="E147" s="234" t="s">
        <v>15</v>
      </c>
      <c r="F147" s="235" t="s">
        <v>16</v>
      </c>
      <c r="G147" s="235" t="s">
        <v>29</v>
      </c>
      <c r="H147" s="236" t="s">
        <v>23</v>
      </c>
      <c r="I147" s="237"/>
      <c r="J147" s="627">
        <v>245647.22639999999</v>
      </c>
      <c r="K147" s="237"/>
      <c r="L147" s="238">
        <v>62467.054747497656</v>
      </c>
      <c r="M147" s="238">
        <v>142352.93599999999</v>
      </c>
      <c r="N147" s="238">
        <v>129636.69</v>
      </c>
      <c r="O147" s="626"/>
      <c r="P147" s="238"/>
      <c r="Q147" s="238"/>
      <c r="R147" s="238"/>
      <c r="S147" s="292">
        <f t="shared" si="55"/>
        <v>0</v>
      </c>
      <c r="T147" s="677">
        <f t="shared" si="43"/>
        <v>-1</v>
      </c>
      <c r="U147" s="238"/>
      <c r="V147" s="294">
        <f t="shared" si="56"/>
        <v>0</v>
      </c>
      <c r="W147" s="760">
        <v>0</v>
      </c>
      <c r="X147" s="760">
        <v>0</v>
      </c>
      <c r="Y147" s="760">
        <v>0</v>
      </c>
      <c r="Z147" s="760">
        <v>0</v>
      </c>
      <c r="AA147" s="760">
        <v>0</v>
      </c>
      <c r="AB147" s="760">
        <v>0</v>
      </c>
      <c r="AC147" s="760">
        <v>0</v>
      </c>
      <c r="AD147" s="760">
        <v>0</v>
      </c>
      <c r="AE147" s="760">
        <v>0</v>
      </c>
      <c r="AF147" s="336"/>
      <c r="AG147" s="379"/>
      <c r="AH147" s="238"/>
      <c r="AI147" s="238"/>
      <c r="AJ147" s="238"/>
      <c r="AK147" s="294">
        <f t="shared" si="57"/>
        <v>0</v>
      </c>
      <c r="AL147" s="677" t="e">
        <f t="shared" si="58"/>
        <v>#DIV/0!</v>
      </c>
      <c r="AM147" s="238"/>
      <c r="AN147" s="294">
        <f t="shared" si="59"/>
        <v>0</v>
      </c>
      <c r="AO147" s="319"/>
      <c r="AP147" s="319"/>
      <c r="AQ147" s="319"/>
      <c r="AR147" s="319"/>
      <c r="AS147" s="319"/>
      <c r="AT147" s="319"/>
      <c r="AU147" s="319"/>
      <c r="AV147" s="694"/>
      <c r="AW147" s="694"/>
      <c r="AX147" s="336"/>
      <c r="AY147" s="379"/>
      <c r="AZ147" s="238"/>
      <c r="BA147" s="238"/>
      <c r="BB147" s="238"/>
      <c r="BC147" s="294">
        <f t="shared" si="60"/>
        <v>0</v>
      </c>
      <c r="BD147" s="677" t="e">
        <f t="shared" si="61"/>
        <v>#DIV/0!</v>
      </c>
      <c r="BE147" s="238"/>
      <c r="BF147" s="294">
        <f t="shared" si="62"/>
        <v>0</v>
      </c>
      <c r="BG147" s="319"/>
      <c r="BH147" s="319"/>
      <c r="BI147" s="319"/>
      <c r="BJ147" s="319"/>
      <c r="BK147" s="319"/>
      <c r="BL147" s="319"/>
      <c r="BM147" s="319"/>
      <c r="BN147" s="694"/>
      <c r="BO147" s="694"/>
      <c r="BP147" s="336"/>
      <c r="BQ147" s="379"/>
      <c r="BR147" s="238"/>
      <c r="BS147" s="238"/>
      <c r="BT147" s="238"/>
      <c r="BU147" s="294">
        <f t="shared" si="63"/>
        <v>0</v>
      </c>
      <c r="BV147" s="677" t="e">
        <f t="shared" si="64"/>
        <v>#DIV/0!</v>
      </c>
      <c r="BW147" s="238"/>
      <c r="BX147" s="294">
        <f t="shared" si="65"/>
        <v>0</v>
      </c>
      <c r="BY147" s="319"/>
      <c r="BZ147" s="319"/>
      <c r="CA147" s="319"/>
      <c r="CB147" s="319"/>
      <c r="CC147" s="319"/>
      <c r="CD147" s="319"/>
      <c r="CE147" s="319"/>
      <c r="CF147" s="694"/>
      <c r="CG147" s="694"/>
      <c r="CH147" s="336"/>
    </row>
    <row r="148" spans="2:86">
      <c r="B148" s="338"/>
      <c r="C148" s="240" t="s">
        <v>2233</v>
      </c>
      <c r="D148" s="241" t="s">
        <v>2234</v>
      </c>
      <c r="E148" s="234" t="s">
        <v>15</v>
      </c>
      <c r="F148" s="235" t="s">
        <v>16</v>
      </c>
      <c r="G148" s="235" t="s">
        <v>32</v>
      </c>
      <c r="H148" s="236" t="s">
        <v>23</v>
      </c>
      <c r="I148" s="237"/>
      <c r="J148" s="627">
        <v>4101177.4512999998</v>
      </c>
      <c r="K148" s="237"/>
      <c r="L148" s="238">
        <v>2166568.5252245693</v>
      </c>
      <c r="M148" s="238">
        <v>4101953.8600000003</v>
      </c>
      <c r="N148" s="238">
        <v>3853114.1787999999</v>
      </c>
      <c r="O148" s="626"/>
      <c r="P148" s="238"/>
      <c r="Q148" s="238"/>
      <c r="R148" s="238"/>
      <c r="S148" s="292">
        <f t="shared" ref="S148:S153" si="66">SUM(O148:R148)</f>
        <v>0</v>
      </c>
      <c r="T148" s="677">
        <f t="shared" si="43"/>
        <v>-1</v>
      </c>
      <c r="U148" s="238"/>
      <c r="V148" s="294">
        <f t="shared" ref="V148:V153" si="67">S148+U148</f>
        <v>0</v>
      </c>
      <c r="W148" s="760">
        <v>0</v>
      </c>
      <c r="X148" s="760">
        <v>0</v>
      </c>
      <c r="Y148" s="760">
        <v>0</v>
      </c>
      <c r="Z148" s="760">
        <v>0</v>
      </c>
      <c r="AA148" s="760">
        <v>0</v>
      </c>
      <c r="AB148" s="760">
        <v>0</v>
      </c>
      <c r="AC148" s="760">
        <v>0</v>
      </c>
      <c r="AD148" s="760">
        <v>0</v>
      </c>
      <c r="AE148" s="760">
        <v>0</v>
      </c>
      <c r="AF148" s="336"/>
      <c r="AG148" s="379"/>
      <c r="AH148" s="238"/>
      <c r="AI148" s="238"/>
      <c r="AJ148" s="238"/>
      <c r="AK148" s="294">
        <f t="shared" ref="AK148:AK153" si="68">SUM(AG148:AJ148)</f>
        <v>0</v>
      </c>
      <c r="AL148" s="677" t="e">
        <f t="shared" ref="AL148:AL153" si="69">(AK148-S148)/S148</f>
        <v>#DIV/0!</v>
      </c>
      <c r="AM148" s="238"/>
      <c r="AN148" s="294">
        <f t="shared" ref="AN148:AN153" si="70">AK148+AM148</f>
        <v>0</v>
      </c>
      <c r="AO148" s="319"/>
      <c r="AP148" s="319"/>
      <c r="AQ148" s="319"/>
      <c r="AR148" s="319"/>
      <c r="AS148" s="319"/>
      <c r="AT148" s="319"/>
      <c r="AU148" s="319"/>
      <c r="AV148" s="694"/>
      <c r="AW148" s="694"/>
      <c r="AX148" s="336"/>
      <c r="AY148" s="379"/>
      <c r="AZ148" s="238"/>
      <c r="BA148" s="238"/>
      <c r="BB148" s="238"/>
      <c r="BC148" s="294">
        <f t="shared" ref="BC148:BC153" si="71">SUM(AY148:BB148)</f>
        <v>0</v>
      </c>
      <c r="BD148" s="677" t="e">
        <f t="shared" ref="BD148:BD153" si="72">(BC148-AK148)/AK148</f>
        <v>#DIV/0!</v>
      </c>
      <c r="BE148" s="238"/>
      <c r="BF148" s="294">
        <f t="shared" ref="BF148:BF153" si="73">BC148+BE148</f>
        <v>0</v>
      </c>
      <c r="BG148" s="319"/>
      <c r="BH148" s="319"/>
      <c r="BI148" s="319"/>
      <c r="BJ148" s="319"/>
      <c r="BK148" s="319"/>
      <c r="BL148" s="319"/>
      <c r="BM148" s="319"/>
      <c r="BN148" s="694"/>
      <c r="BO148" s="694"/>
      <c r="BP148" s="336"/>
      <c r="BQ148" s="379"/>
      <c r="BR148" s="238"/>
      <c r="BS148" s="238"/>
      <c r="BT148" s="238"/>
      <c r="BU148" s="294">
        <f t="shared" ref="BU148:BU153" si="74">SUM(BQ148:BT148)</f>
        <v>0</v>
      </c>
      <c r="BV148" s="677" t="e">
        <f t="shared" ref="BV148:BV153" si="75">(BU148-BC148)/BC148</f>
        <v>#DIV/0!</v>
      </c>
      <c r="BW148" s="238"/>
      <c r="BX148" s="294">
        <f t="shared" ref="BX148:BX153" si="76">BU148+BW148</f>
        <v>0</v>
      </c>
      <c r="BY148" s="319"/>
      <c r="BZ148" s="319"/>
      <c r="CA148" s="319"/>
      <c r="CB148" s="319"/>
      <c r="CC148" s="319"/>
      <c r="CD148" s="319"/>
      <c r="CE148" s="319"/>
      <c r="CF148" s="694"/>
      <c r="CG148" s="694"/>
      <c r="CH148" s="336"/>
    </row>
    <row r="149" spans="2:86">
      <c r="B149" s="338"/>
      <c r="C149" s="240" t="s">
        <v>2235</v>
      </c>
      <c r="D149" s="241" t="s">
        <v>2236</v>
      </c>
      <c r="E149" s="234" t="s">
        <v>15</v>
      </c>
      <c r="F149" s="235" t="s">
        <v>16</v>
      </c>
      <c r="G149" s="235" t="s">
        <v>17</v>
      </c>
      <c r="H149" s="236" t="s">
        <v>18</v>
      </c>
      <c r="I149" s="237"/>
      <c r="J149" s="627">
        <v>3647758.2270999998</v>
      </c>
      <c r="K149" s="237"/>
      <c r="L149" s="238">
        <v>2652658.9809279409</v>
      </c>
      <c r="M149" s="238">
        <v>3626610.7680000002</v>
      </c>
      <c r="N149" s="238">
        <v>0</v>
      </c>
      <c r="O149" s="626"/>
      <c r="P149" s="238"/>
      <c r="Q149" s="238"/>
      <c r="R149" s="238"/>
      <c r="S149" s="292">
        <f t="shared" si="66"/>
        <v>0</v>
      </c>
      <c r="T149" s="677" t="str">
        <f t="shared" si="43"/>
        <v/>
      </c>
      <c r="U149" s="238"/>
      <c r="V149" s="294">
        <f t="shared" si="67"/>
        <v>0</v>
      </c>
      <c r="W149" s="760">
        <v>0</v>
      </c>
      <c r="X149" s="760">
        <v>0</v>
      </c>
      <c r="Y149" s="760">
        <v>0</v>
      </c>
      <c r="Z149" s="760">
        <v>0</v>
      </c>
      <c r="AA149" s="760">
        <v>0</v>
      </c>
      <c r="AB149" s="760">
        <v>0</v>
      </c>
      <c r="AC149" s="760">
        <v>0</v>
      </c>
      <c r="AD149" s="760">
        <v>0</v>
      </c>
      <c r="AE149" s="760">
        <v>0</v>
      </c>
      <c r="AF149" s="336"/>
      <c r="AG149" s="379"/>
      <c r="AH149" s="238"/>
      <c r="AI149" s="238"/>
      <c r="AJ149" s="238"/>
      <c r="AK149" s="294">
        <f t="shared" si="68"/>
        <v>0</v>
      </c>
      <c r="AL149" s="677" t="e">
        <f t="shared" si="69"/>
        <v>#DIV/0!</v>
      </c>
      <c r="AM149" s="238"/>
      <c r="AN149" s="294">
        <f t="shared" si="70"/>
        <v>0</v>
      </c>
      <c r="AO149" s="319"/>
      <c r="AP149" s="319"/>
      <c r="AQ149" s="319"/>
      <c r="AR149" s="319"/>
      <c r="AS149" s="319"/>
      <c r="AT149" s="319"/>
      <c r="AU149" s="319"/>
      <c r="AV149" s="694"/>
      <c r="AW149" s="694"/>
      <c r="AX149" s="336"/>
      <c r="AY149" s="379"/>
      <c r="AZ149" s="238"/>
      <c r="BA149" s="238"/>
      <c r="BB149" s="238"/>
      <c r="BC149" s="294">
        <f t="shared" si="71"/>
        <v>0</v>
      </c>
      <c r="BD149" s="677" t="e">
        <f t="shared" si="72"/>
        <v>#DIV/0!</v>
      </c>
      <c r="BE149" s="238"/>
      <c r="BF149" s="294">
        <f t="shared" si="73"/>
        <v>0</v>
      </c>
      <c r="BG149" s="319"/>
      <c r="BH149" s="319"/>
      <c r="BI149" s="319"/>
      <c r="BJ149" s="319"/>
      <c r="BK149" s="319"/>
      <c r="BL149" s="319"/>
      <c r="BM149" s="319"/>
      <c r="BN149" s="694"/>
      <c r="BO149" s="694"/>
      <c r="BP149" s="336"/>
      <c r="BQ149" s="379"/>
      <c r="BR149" s="238"/>
      <c r="BS149" s="238"/>
      <c r="BT149" s="238"/>
      <c r="BU149" s="294">
        <f t="shared" si="74"/>
        <v>0</v>
      </c>
      <c r="BV149" s="677" t="e">
        <f t="shared" si="75"/>
        <v>#DIV/0!</v>
      </c>
      <c r="BW149" s="238"/>
      <c r="BX149" s="294">
        <f t="shared" si="76"/>
        <v>0</v>
      </c>
      <c r="BY149" s="319"/>
      <c r="BZ149" s="319"/>
      <c r="CA149" s="319"/>
      <c r="CB149" s="319"/>
      <c r="CC149" s="319"/>
      <c r="CD149" s="319"/>
      <c r="CE149" s="319"/>
      <c r="CF149" s="694"/>
      <c r="CG149" s="694"/>
      <c r="CH149" s="336"/>
    </row>
    <row r="150" spans="2:86">
      <c r="B150" s="338"/>
      <c r="C150" s="240" t="s">
        <v>2237</v>
      </c>
      <c r="D150" s="241" t="s">
        <v>2238</v>
      </c>
      <c r="E150" s="234" t="s">
        <v>15</v>
      </c>
      <c r="F150" s="235" t="s">
        <v>16</v>
      </c>
      <c r="G150" s="235" t="s">
        <v>30</v>
      </c>
      <c r="H150" s="236" t="s">
        <v>23</v>
      </c>
      <c r="I150" s="237"/>
      <c r="J150" s="627">
        <v>146799.598</v>
      </c>
      <c r="K150" s="237"/>
      <c r="L150" s="238">
        <v>110571.81650928492</v>
      </c>
      <c r="M150" s="238">
        <v>104205.78</v>
      </c>
      <c r="N150" s="238">
        <v>0</v>
      </c>
      <c r="O150" s="626"/>
      <c r="P150" s="238"/>
      <c r="Q150" s="238"/>
      <c r="R150" s="238"/>
      <c r="S150" s="292">
        <f t="shared" si="66"/>
        <v>0</v>
      </c>
      <c r="T150" s="677" t="str">
        <f t="shared" si="43"/>
        <v/>
      </c>
      <c r="U150" s="238"/>
      <c r="V150" s="294">
        <f t="shared" si="67"/>
        <v>0</v>
      </c>
      <c r="W150" s="760">
        <v>0</v>
      </c>
      <c r="X150" s="760">
        <v>0</v>
      </c>
      <c r="Y150" s="760">
        <v>0</v>
      </c>
      <c r="Z150" s="760">
        <v>0</v>
      </c>
      <c r="AA150" s="760">
        <v>0</v>
      </c>
      <c r="AB150" s="760">
        <v>0</v>
      </c>
      <c r="AC150" s="760">
        <v>0</v>
      </c>
      <c r="AD150" s="760">
        <v>0</v>
      </c>
      <c r="AE150" s="760">
        <v>0</v>
      </c>
      <c r="AF150" s="336"/>
      <c r="AG150" s="379"/>
      <c r="AH150" s="238"/>
      <c r="AI150" s="238"/>
      <c r="AJ150" s="238"/>
      <c r="AK150" s="294">
        <f t="shared" si="68"/>
        <v>0</v>
      </c>
      <c r="AL150" s="677" t="e">
        <f t="shared" si="69"/>
        <v>#DIV/0!</v>
      </c>
      <c r="AM150" s="238"/>
      <c r="AN150" s="294">
        <f t="shared" si="70"/>
        <v>0</v>
      </c>
      <c r="AO150" s="319"/>
      <c r="AP150" s="319"/>
      <c r="AQ150" s="319"/>
      <c r="AR150" s="319"/>
      <c r="AS150" s="319"/>
      <c r="AT150" s="319"/>
      <c r="AU150" s="319"/>
      <c r="AV150" s="694"/>
      <c r="AW150" s="694"/>
      <c r="AX150" s="336"/>
      <c r="AY150" s="379"/>
      <c r="AZ150" s="238"/>
      <c r="BA150" s="238"/>
      <c r="BB150" s="238"/>
      <c r="BC150" s="294">
        <f t="shared" si="71"/>
        <v>0</v>
      </c>
      <c r="BD150" s="677" t="e">
        <f t="shared" si="72"/>
        <v>#DIV/0!</v>
      </c>
      <c r="BE150" s="238"/>
      <c r="BF150" s="294">
        <f t="shared" si="73"/>
        <v>0</v>
      </c>
      <c r="BG150" s="319"/>
      <c r="BH150" s="319"/>
      <c r="BI150" s="319"/>
      <c r="BJ150" s="319"/>
      <c r="BK150" s="319"/>
      <c r="BL150" s="319"/>
      <c r="BM150" s="319"/>
      <c r="BN150" s="694"/>
      <c r="BO150" s="694"/>
      <c r="BP150" s="336"/>
      <c r="BQ150" s="379"/>
      <c r="BR150" s="238"/>
      <c r="BS150" s="238"/>
      <c r="BT150" s="238"/>
      <c r="BU150" s="294">
        <f t="shared" si="74"/>
        <v>0</v>
      </c>
      <c r="BV150" s="677" t="e">
        <f t="shared" si="75"/>
        <v>#DIV/0!</v>
      </c>
      <c r="BW150" s="238"/>
      <c r="BX150" s="294">
        <f t="shared" si="76"/>
        <v>0</v>
      </c>
      <c r="BY150" s="319"/>
      <c r="BZ150" s="319"/>
      <c r="CA150" s="319"/>
      <c r="CB150" s="319"/>
      <c r="CC150" s="319"/>
      <c r="CD150" s="319"/>
      <c r="CE150" s="319"/>
      <c r="CF150" s="694"/>
      <c r="CG150" s="694"/>
      <c r="CH150" s="336"/>
    </row>
    <row r="151" spans="2:86">
      <c r="B151" s="338"/>
      <c r="C151" s="240" t="s">
        <v>2239</v>
      </c>
      <c r="D151" s="241" t="s">
        <v>2240</v>
      </c>
      <c r="E151" s="234" t="s">
        <v>15</v>
      </c>
      <c r="F151" s="235" t="s">
        <v>16</v>
      </c>
      <c r="G151" s="235" t="s">
        <v>30</v>
      </c>
      <c r="H151" s="236" t="s">
        <v>23</v>
      </c>
      <c r="I151" s="237"/>
      <c r="J151" s="627">
        <v>242877.41959999999</v>
      </c>
      <c r="K151" s="237"/>
      <c r="L151" s="238">
        <v>168153.52923807871</v>
      </c>
      <c r="M151" s="238">
        <v>255703.04000000001</v>
      </c>
      <c r="N151" s="238">
        <v>0</v>
      </c>
      <c r="O151" s="626"/>
      <c r="P151" s="238"/>
      <c r="Q151" s="238"/>
      <c r="R151" s="238"/>
      <c r="S151" s="292">
        <f t="shared" si="66"/>
        <v>0</v>
      </c>
      <c r="T151" s="677" t="str">
        <f t="shared" si="43"/>
        <v/>
      </c>
      <c r="U151" s="238"/>
      <c r="V151" s="294">
        <f t="shared" si="67"/>
        <v>0</v>
      </c>
      <c r="W151" s="760">
        <v>0</v>
      </c>
      <c r="X151" s="760">
        <v>0</v>
      </c>
      <c r="Y151" s="760">
        <v>0</v>
      </c>
      <c r="Z151" s="760">
        <v>0</v>
      </c>
      <c r="AA151" s="760">
        <v>0</v>
      </c>
      <c r="AB151" s="760">
        <v>0</v>
      </c>
      <c r="AC151" s="760">
        <v>0</v>
      </c>
      <c r="AD151" s="760">
        <v>0</v>
      </c>
      <c r="AE151" s="760">
        <v>0</v>
      </c>
      <c r="AF151" s="336"/>
      <c r="AG151" s="379"/>
      <c r="AH151" s="238"/>
      <c r="AI151" s="238"/>
      <c r="AJ151" s="238"/>
      <c r="AK151" s="294">
        <f t="shared" si="68"/>
        <v>0</v>
      </c>
      <c r="AL151" s="677" t="e">
        <f t="shared" si="69"/>
        <v>#DIV/0!</v>
      </c>
      <c r="AM151" s="238"/>
      <c r="AN151" s="294">
        <f t="shared" si="70"/>
        <v>0</v>
      </c>
      <c r="AO151" s="319"/>
      <c r="AP151" s="319"/>
      <c r="AQ151" s="319"/>
      <c r="AR151" s="319"/>
      <c r="AS151" s="319"/>
      <c r="AT151" s="319"/>
      <c r="AU151" s="319"/>
      <c r="AV151" s="694"/>
      <c r="AW151" s="694"/>
      <c r="AX151" s="336"/>
      <c r="AY151" s="379"/>
      <c r="AZ151" s="238"/>
      <c r="BA151" s="238"/>
      <c r="BB151" s="238"/>
      <c r="BC151" s="294">
        <f t="shared" si="71"/>
        <v>0</v>
      </c>
      <c r="BD151" s="677" t="e">
        <f t="shared" si="72"/>
        <v>#DIV/0!</v>
      </c>
      <c r="BE151" s="238"/>
      <c r="BF151" s="294">
        <f t="shared" si="73"/>
        <v>0</v>
      </c>
      <c r="BG151" s="319"/>
      <c r="BH151" s="319"/>
      <c r="BI151" s="319"/>
      <c r="BJ151" s="319"/>
      <c r="BK151" s="319"/>
      <c r="BL151" s="319"/>
      <c r="BM151" s="319"/>
      <c r="BN151" s="694"/>
      <c r="BO151" s="694"/>
      <c r="BP151" s="336"/>
      <c r="BQ151" s="379"/>
      <c r="BR151" s="238"/>
      <c r="BS151" s="238"/>
      <c r="BT151" s="238"/>
      <c r="BU151" s="294">
        <f t="shared" si="74"/>
        <v>0</v>
      </c>
      <c r="BV151" s="677" t="e">
        <f t="shared" si="75"/>
        <v>#DIV/0!</v>
      </c>
      <c r="BW151" s="238"/>
      <c r="BX151" s="294">
        <f t="shared" si="76"/>
        <v>0</v>
      </c>
      <c r="BY151" s="319"/>
      <c r="BZ151" s="319"/>
      <c r="CA151" s="319"/>
      <c r="CB151" s="319"/>
      <c r="CC151" s="319"/>
      <c r="CD151" s="319"/>
      <c r="CE151" s="319"/>
      <c r="CF151" s="694"/>
      <c r="CG151" s="694"/>
      <c r="CH151" s="336"/>
    </row>
    <row r="152" spans="2:86">
      <c r="B152" s="338"/>
      <c r="C152" s="240" t="s">
        <v>2241</v>
      </c>
      <c r="D152" s="241" t="s">
        <v>2242</v>
      </c>
      <c r="E152" s="234" t="s">
        <v>20</v>
      </c>
      <c r="F152" s="235" t="s">
        <v>16</v>
      </c>
      <c r="G152" s="235" t="s">
        <v>22</v>
      </c>
      <c r="H152" s="236" t="s">
        <v>18</v>
      </c>
      <c r="I152" s="237"/>
      <c r="J152" s="627">
        <v>897608.26935000008</v>
      </c>
      <c r="K152" s="237"/>
      <c r="L152" s="238">
        <v>529594.14712951751</v>
      </c>
      <c r="M152" s="238">
        <v>476647.30000000005</v>
      </c>
      <c r="N152" s="238">
        <v>461141.42199999996</v>
      </c>
      <c r="O152" s="626"/>
      <c r="P152" s="238"/>
      <c r="Q152" s="238"/>
      <c r="R152" s="238"/>
      <c r="S152" s="292">
        <f t="shared" si="66"/>
        <v>0</v>
      </c>
      <c r="T152" s="677">
        <f t="shared" si="43"/>
        <v>-1</v>
      </c>
      <c r="U152" s="238"/>
      <c r="V152" s="294">
        <f t="shared" si="67"/>
        <v>0</v>
      </c>
      <c r="W152" s="760">
        <v>0</v>
      </c>
      <c r="X152" s="760">
        <v>0</v>
      </c>
      <c r="Y152" s="760">
        <v>0</v>
      </c>
      <c r="Z152" s="760">
        <v>0</v>
      </c>
      <c r="AA152" s="760">
        <v>0</v>
      </c>
      <c r="AB152" s="760">
        <v>0</v>
      </c>
      <c r="AC152" s="760">
        <v>0</v>
      </c>
      <c r="AD152" s="760">
        <v>0</v>
      </c>
      <c r="AE152" s="760">
        <v>0</v>
      </c>
      <c r="AF152" s="336"/>
      <c r="AG152" s="379"/>
      <c r="AH152" s="238"/>
      <c r="AI152" s="238"/>
      <c r="AJ152" s="238"/>
      <c r="AK152" s="294">
        <f t="shared" si="68"/>
        <v>0</v>
      </c>
      <c r="AL152" s="677" t="e">
        <f t="shared" si="69"/>
        <v>#DIV/0!</v>
      </c>
      <c r="AM152" s="238"/>
      <c r="AN152" s="294">
        <f t="shared" si="70"/>
        <v>0</v>
      </c>
      <c r="AO152" s="319"/>
      <c r="AP152" s="319"/>
      <c r="AQ152" s="319"/>
      <c r="AR152" s="319"/>
      <c r="AS152" s="319"/>
      <c r="AT152" s="319"/>
      <c r="AU152" s="319"/>
      <c r="AV152" s="694"/>
      <c r="AW152" s="694"/>
      <c r="AX152" s="336"/>
      <c r="AY152" s="379"/>
      <c r="AZ152" s="238"/>
      <c r="BA152" s="238"/>
      <c r="BB152" s="238"/>
      <c r="BC152" s="294">
        <f t="shared" si="71"/>
        <v>0</v>
      </c>
      <c r="BD152" s="677" t="e">
        <f t="shared" si="72"/>
        <v>#DIV/0!</v>
      </c>
      <c r="BE152" s="238"/>
      <c r="BF152" s="294">
        <f t="shared" si="73"/>
        <v>0</v>
      </c>
      <c r="BG152" s="319"/>
      <c r="BH152" s="319"/>
      <c r="BI152" s="319"/>
      <c r="BJ152" s="319"/>
      <c r="BK152" s="319"/>
      <c r="BL152" s="319"/>
      <c r="BM152" s="319"/>
      <c r="BN152" s="694"/>
      <c r="BO152" s="694"/>
      <c r="BP152" s="336"/>
      <c r="BQ152" s="379"/>
      <c r="BR152" s="238"/>
      <c r="BS152" s="238"/>
      <c r="BT152" s="238"/>
      <c r="BU152" s="294">
        <f t="shared" si="74"/>
        <v>0</v>
      </c>
      <c r="BV152" s="677" t="e">
        <f t="shared" si="75"/>
        <v>#DIV/0!</v>
      </c>
      <c r="BW152" s="238"/>
      <c r="BX152" s="294">
        <f t="shared" si="76"/>
        <v>0</v>
      </c>
      <c r="BY152" s="319"/>
      <c r="BZ152" s="319"/>
      <c r="CA152" s="319"/>
      <c r="CB152" s="319"/>
      <c r="CC152" s="319"/>
      <c r="CD152" s="319"/>
      <c r="CE152" s="319"/>
      <c r="CF152" s="694"/>
      <c r="CG152" s="694"/>
      <c r="CH152" s="336"/>
    </row>
    <row r="153" spans="2:86">
      <c r="B153" s="338"/>
      <c r="C153" s="240" t="s">
        <v>2243</v>
      </c>
      <c r="D153" s="241" t="s">
        <v>2244</v>
      </c>
      <c r="E153" s="234" t="s">
        <v>20</v>
      </c>
      <c r="F153" s="235" t="s">
        <v>16</v>
      </c>
      <c r="G153" s="235" t="s">
        <v>27</v>
      </c>
      <c r="H153" s="236" t="s">
        <v>18</v>
      </c>
      <c r="I153" s="237"/>
      <c r="J153" s="627">
        <v>831799.85620000004</v>
      </c>
      <c r="K153" s="237"/>
      <c r="L153" s="238">
        <v>175371.55654421341</v>
      </c>
      <c r="M153" s="238">
        <v>883557.82</v>
      </c>
      <c r="N153" s="238">
        <v>0</v>
      </c>
      <c r="O153" s="626"/>
      <c r="P153" s="238"/>
      <c r="Q153" s="238"/>
      <c r="R153" s="238"/>
      <c r="S153" s="292">
        <f t="shared" si="66"/>
        <v>0</v>
      </c>
      <c r="T153" s="677" t="str">
        <f t="shared" si="43"/>
        <v/>
      </c>
      <c r="U153" s="238"/>
      <c r="V153" s="294">
        <f t="shared" si="67"/>
        <v>0</v>
      </c>
      <c r="W153" s="760">
        <v>0</v>
      </c>
      <c r="X153" s="760">
        <v>0</v>
      </c>
      <c r="Y153" s="760">
        <v>0</v>
      </c>
      <c r="Z153" s="760">
        <v>0</v>
      </c>
      <c r="AA153" s="760">
        <v>0</v>
      </c>
      <c r="AB153" s="760">
        <v>0</v>
      </c>
      <c r="AC153" s="760">
        <v>0</v>
      </c>
      <c r="AD153" s="760">
        <v>0</v>
      </c>
      <c r="AE153" s="760">
        <v>0</v>
      </c>
      <c r="AF153" s="336"/>
      <c r="AG153" s="379"/>
      <c r="AH153" s="238"/>
      <c r="AI153" s="238"/>
      <c r="AJ153" s="238"/>
      <c r="AK153" s="294">
        <f t="shared" si="68"/>
        <v>0</v>
      </c>
      <c r="AL153" s="677" t="e">
        <f t="shared" si="69"/>
        <v>#DIV/0!</v>
      </c>
      <c r="AM153" s="238"/>
      <c r="AN153" s="294">
        <f t="shared" si="70"/>
        <v>0</v>
      </c>
      <c r="AO153" s="319"/>
      <c r="AP153" s="319"/>
      <c r="AQ153" s="319"/>
      <c r="AR153" s="319"/>
      <c r="AS153" s="319"/>
      <c r="AT153" s="319"/>
      <c r="AU153" s="319"/>
      <c r="AV153" s="694"/>
      <c r="AW153" s="694"/>
      <c r="AX153" s="336"/>
      <c r="AY153" s="379"/>
      <c r="AZ153" s="238"/>
      <c r="BA153" s="238"/>
      <c r="BB153" s="238"/>
      <c r="BC153" s="294">
        <f t="shared" si="71"/>
        <v>0</v>
      </c>
      <c r="BD153" s="677" t="e">
        <f t="shared" si="72"/>
        <v>#DIV/0!</v>
      </c>
      <c r="BE153" s="238"/>
      <c r="BF153" s="294">
        <f t="shared" si="73"/>
        <v>0</v>
      </c>
      <c r="BG153" s="319"/>
      <c r="BH153" s="319"/>
      <c r="BI153" s="319"/>
      <c r="BJ153" s="319"/>
      <c r="BK153" s="319"/>
      <c r="BL153" s="319"/>
      <c r="BM153" s="319"/>
      <c r="BN153" s="694"/>
      <c r="BO153" s="694"/>
      <c r="BP153" s="336"/>
      <c r="BQ153" s="379"/>
      <c r="BR153" s="238"/>
      <c r="BS153" s="238"/>
      <c r="BT153" s="238"/>
      <c r="BU153" s="294">
        <f t="shared" si="74"/>
        <v>0</v>
      </c>
      <c r="BV153" s="677" t="e">
        <f t="shared" si="75"/>
        <v>#DIV/0!</v>
      </c>
      <c r="BW153" s="238"/>
      <c r="BX153" s="294">
        <f t="shared" si="76"/>
        <v>0</v>
      </c>
      <c r="BY153" s="319"/>
      <c r="BZ153" s="319"/>
      <c r="CA153" s="319"/>
      <c r="CB153" s="319"/>
      <c r="CC153" s="319"/>
      <c r="CD153" s="319"/>
      <c r="CE153" s="319"/>
      <c r="CF153" s="694"/>
      <c r="CG153" s="694"/>
      <c r="CH153" s="336"/>
    </row>
    <row r="154" spans="2:86">
      <c r="B154" s="338"/>
      <c r="C154" s="240" t="s">
        <v>2245</v>
      </c>
      <c r="D154" s="241" t="s">
        <v>2246</v>
      </c>
      <c r="E154" s="234" t="s">
        <v>20</v>
      </c>
      <c r="F154" s="235" t="s">
        <v>21</v>
      </c>
      <c r="G154" s="235" t="s">
        <v>22</v>
      </c>
      <c r="H154" s="236" t="s">
        <v>18</v>
      </c>
      <c r="I154" s="237"/>
      <c r="J154" s="627">
        <v>10714191.2535</v>
      </c>
      <c r="K154" s="237"/>
      <c r="L154" s="238">
        <v>173409.23691525427</v>
      </c>
      <c r="M154" s="238">
        <v>7579105.2264999999</v>
      </c>
      <c r="N154" s="238">
        <v>12097322.4958</v>
      </c>
      <c r="O154" s="626"/>
      <c r="P154" s="238"/>
      <c r="Q154" s="238"/>
      <c r="R154" s="238"/>
      <c r="S154" s="292">
        <f t="shared" si="55"/>
        <v>0</v>
      </c>
      <c r="T154" s="677">
        <f t="shared" si="43"/>
        <v>-1</v>
      </c>
      <c r="U154" s="238"/>
      <c r="V154" s="294">
        <f t="shared" si="56"/>
        <v>0</v>
      </c>
      <c r="W154" s="760">
        <v>0</v>
      </c>
      <c r="X154" s="760">
        <v>0</v>
      </c>
      <c r="Y154" s="760">
        <v>0</v>
      </c>
      <c r="Z154" s="760">
        <v>0</v>
      </c>
      <c r="AA154" s="760">
        <v>0</v>
      </c>
      <c r="AB154" s="760">
        <v>0</v>
      </c>
      <c r="AC154" s="760">
        <v>0</v>
      </c>
      <c r="AD154" s="760">
        <v>0</v>
      </c>
      <c r="AE154" s="760">
        <v>0</v>
      </c>
      <c r="AF154" s="336"/>
      <c r="AG154" s="379"/>
      <c r="AH154" s="238"/>
      <c r="AI154" s="238"/>
      <c r="AJ154" s="238"/>
      <c r="AK154" s="294">
        <f t="shared" si="57"/>
        <v>0</v>
      </c>
      <c r="AL154" s="677" t="e">
        <f t="shared" si="58"/>
        <v>#DIV/0!</v>
      </c>
      <c r="AM154" s="238"/>
      <c r="AN154" s="294">
        <f t="shared" si="59"/>
        <v>0</v>
      </c>
      <c r="AO154" s="319"/>
      <c r="AP154" s="319"/>
      <c r="AQ154" s="319"/>
      <c r="AR154" s="319"/>
      <c r="AS154" s="319"/>
      <c r="AT154" s="319"/>
      <c r="AU154" s="319"/>
      <c r="AV154" s="694"/>
      <c r="AW154" s="694"/>
      <c r="AX154" s="336"/>
      <c r="AY154" s="379"/>
      <c r="AZ154" s="238"/>
      <c r="BA154" s="238"/>
      <c r="BB154" s="238"/>
      <c r="BC154" s="294">
        <f t="shared" si="60"/>
        <v>0</v>
      </c>
      <c r="BD154" s="677" t="e">
        <f t="shared" si="61"/>
        <v>#DIV/0!</v>
      </c>
      <c r="BE154" s="238"/>
      <c r="BF154" s="294">
        <f t="shared" si="62"/>
        <v>0</v>
      </c>
      <c r="BG154" s="319"/>
      <c r="BH154" s="319"/>
      <c r="BI154" s="319"/>
      <c r="BJ154" s="319"/>
      <c r="BK154" s="319"/>
      <c r="BL154" s="319"/>
      <c r="BM154" s="319"/>
      <c r="BN154" s="694"/>
      <c r="BO154" s="694"/>
      <c r="BP154" s="336"/>
      <c r="BQ154" s="379"/>
      <c r="BR154" s="238"/>
      <c r="BS154" s="238"/>
      <c r="BT154" s="238"/>
      <c r="BU154" s="294">
        <f t="shared" si="63"/>
        <v>0</v>
      </c>
      <c r="BV154" s="677" t="e">
        <f t="shared" si="64"/>
        <v>#DIV/0!</v>
      </c>
      <c r="BW154" s="238"/>
      <c r="BX154" s="294">
        <f t="shared" si="65"/>
        <v>0</v>
      </c>
      <c r="BY154" s="319"/>
      <c r="BZ154" s="319"/>
      <c r="CA154" s="319"/>
      <c r="CB154" s="319"/>
      <c r="CC154" s="319"/>
      <c r="CD154" s="319"/>
      <c r="CE154" s="319"/>
      <c r="CF154" s="694"/>
      <c r="CG154" s="694"/>
      <c r="CH154" s="336"/>
    </row>
    <row r="155" spans="2:86">
      <c r="B155" s="338"/>
      <c r="C155" s="240" t="s">
        <v>2245</v>
      </c>
      <c r="D155" s="241" t="s">
        <v>2247</v>
      </c>
      <c r="E155" s="234" t="s">
        <v>20</v>
      </c>
      <c r="F155" s="235" t="s">
        <v>16</v>
      </c>
      <c r="G155" s="235" t="s">
        <v>22</v>
      </c>
      <c r="H155" s="236" t="s">
        <v>18</v>
      </c>
      <c r="I155" s="237"/>
      <c r="J155" s="627">
        <v>0</v>
      </c>
      <c r="K155" s="237"/>
      <c r="L155" s="238">
        <v>484350.00999999983</v>
      </c>
      <c r="M155" s="238">
        <v>697165.60599999991</v>
      </c>
      <c r="N155" s="238">
        <v>787040.9486</v>
      </c>
      <c r="O155" s="626"/>
      <c r="P155" s="238"/>
      <c r="Q155" s="238"/>
      <c r="R155" s="238"/>
      <c r="S155" s="292">
        <f t="shared" si="28"/>
        <v>0</v>
      </c>
      <c r="T155" s="677">
        <f t="shared" si="43"/>
        <v>-1</v>
      </c>
      <c r="U155" s="238"/>
      <c r="V155" s="294">
        <f t="shared" si="29"/>
        <v>0</v>
      </c>
      <c r="W155" s="760">
        <v>0</v>
      </c>
      <c r="X155" s="760">
        <v>0</v>
      </c>
      <c r="Y155" s="760">
        <v>0</v>
      </c>
      <c r="Z155" s="760">
        <v>0</v>
      </c>
      <c r="AA155" s="760">
        <v>0</v>
      </c>
      <c r="AB155" s="760">
        <v>0</v>
      </c>
      <c r="AC155" s="760">
        <v>0</v>
      </c>
      <c r="AD155" s="760">
        <v>0</v>
      </c>
      <c r="AE155" s="760">
        <v>0</v>
      </c>
      <c r="AF155" s="336"/>
      <c r="AG155" s="379"/>
      <c r="AH155" s="238"/>
      <c r="AI155" s="238"/>
      <c r="AJ155" s="238"/>
      <c r="AK155" s="294">
        <f t="shared" si="30"/>
        <v>0</v>
      </c>
      <c r="AL155" s="677" t="e">
        <f t="shared" si="24"/>
        <v>#DIV/0!</v>
      </c>
      <c r="AM155" s="238"/>
      <c r="AN155" s="294">
        <f t="shared" si="31"/>
        <v>0</v>
      </c>
      <c r="AO155" s="319"/>
      <c r="AP155" s="319"/>
      <c r="AQ155" s="319"/>
      <c r="AR155" s="319"/>
      <c r="AS155" s="319"/>
      <c r="AT155" s="319"/>
      <c r="AU155" s="319"/>
      <c r="AV155" s="694"/>
      <c r="AW155" s="694"/>
      <c r="AX155" s="336"/>
      <c r="AY155" s="379"/>
      <c r="AZ155" s="238"/>
      <c r="BA155" s="238"/>
      <c r="BB155" s="238"/>
      <c r="BC155" s="294">
        <f t="shared" si="20"/>
        <v>0</v>
      </c>
      <c r="BD155" s="677" t="e">
        <f t="shared" si="25"/>
        <v>#DIV/0!</v>
      </c>
      <c r="BE155" s="238"/>
      <c r="BF155" s="294">
        <f t="shared" si="21"/>
        <v>0</v>
      </c>
      <c r="BG155" s="319"/>
      <c r="BH155" s="319"/>
      <c r="BI155" s="319"/>
      <c r="BJ155" s="319"/>
      <c r="BK155" s="319"/>
      <c r="BL155" s="319"/>
      <c r="BM155" s="319"/>
      <c r="BN155" s="694"/>
      <c r="BO155" s="694"/>
      <c r="BP155" s="336"/>
      <c r="BQ155" s="379"/>
      <c r="BR155" s="238"/>
      <c r="BS155" s="238"/>
      <c r="BT155" s="238"/>
      <c r="BU155" s="294">
        <f t="shared" si="22"/>
        <v>0</v>
      </c>
      <c r="BV155" s="677" t="e">
        <f t="shared" si="26"/>
        <v>#DIV/0!</v>
      </c>
      <c r="BW155" s="238"/>
      <c r="BX155" s="294">
        <f t="shared" si="23"/>
        <v>0</v>
      </c>
      <c r="BY155" s="319"/>
      <c r="BZ155" s="319"/>
      <c r="CA155" s="319"/>
      <c r="CB155" s="319"/>
      <c r="CC155" s="319"/>
      <c r="CD155" s="319"/>
      <c r="CE155" s="319"/>
      <c r="CF155" s="694"/>
      <c r="CG155" s="694"/>
      <c r="CH155" s="336"/>
    </row>
    <row r="156" spans="2:86">
      <c r="B156" s="338"/>
      <c r="C156" s="240" t="s">
        <v>2248</v>
      </c>
      <c r="D156" s="241" t="s">
        <v>2249</v>
      </c>
      <c r="E156" s="234" t="s">
        <v>20</v>
      </c>
      <c r="F156" s="235" t="s">
        <v>24</v>
      </c>
      <c r="G156" s="235" t="s">
        <v>22</v>
      </c>
      <c r="H156" s="236" t="s">
        <v>18</v>
      </c>
      <c r="I156" s="237"/>
      <c r="J156" s="627">
        <v>1453685.5</v>
      </c>
      <c r="K156" s="237"/>
      <c r="L156" s="238">
        <v>824990.5199999999</v>
      </c>
      <c r="M156" s="238">
        <v>1828347.5403935907</v>
      </c>
      <c r="N156" s="238">
        <v>1909972.0135402833</v>
      </c>
      <c r="O156" s="626"/>
      <c r="P156" s="238"/>
      <c r="Q156" s="238"/>
      <c r="R156" s="238"/>
      <c r="S156" s="292">
        <f t="shared" si="28"/>
        <v>0</v>
      </c>
      <c r="T156" s="677">
        <f t="shared" si="43"/>
        <v>-1</v>
      </c>
      <c r="U156" s="238"/>
      <c r="V156" s="294">
        <f t="shared" si="29"/>
        <v>0</v>
      </c>
      <c r="W156" s="760">
        <v>0</v>
      </c>
      <c r="X156" s="760">
        <v>0</v>
      </c>
      <c r="Y156" s="760">
        <v>0</v>
      </c>
      <c r="Z156" s="760">
        <v>0</v>
      </c>
      <c r="AA156" s="760">
        <v>0</v>
      </c>
      <c r="AB156" s="760">
        <v>0</v>
      </c>
      <c r="AC156" s="760">
        <v>0</v>
      </c>
      <c r="AD156" s="760">
        <v>0</v>
      </c>
      <c r="AE156" s="760">
        <v>0</v>
      </c>
      <c r="AF156" s="336"/>
      <c r="AG156" s="379"/>
      <c r="AH156" s="238"/>
      <c r="AI156" s="238"/>
      <c r="AJ156" s="238"/>
      <c r="AK156" s="294">
        <f t="shared" si="30"/>
        <v>0</v>
      </c>
      <c r="AL156" s="677" t="e">
        <f t="shared" si="24"/>
        <v>#DIV/0!</v>
      </c>
      <c r="AM156" s="238"/>
      <c r="AN156" s="294">
        <f t="shared" si="31"/>
        <v>0</v>
      </c>
      <c r="AO156" s="319"/>
      <c r="AP156" s="319"/>
      <c r="AQ156" s="319"/>
      <c r="AR156" s="319"/>
      <c r="AS156" s="319"/>
      <c r="AT156" s="319"/>
      <c r="AU156" s="319"/>
      <c r="AV156" s="694"/>
      <c r="AW156" s="694"/>
      <c r="AX156" s="336"/>
      <c r="AY156" s="379"/>
      <c r="AZ156" s="238"/>
      <c r="BA156" s="238"/>
      <c r="BB156" s="238"/>
      <c r="BC156" s="294">
        <f t="shared" si="20"/>
        <v>0</v>
      </c>
      <c r="BD156" s="677" t="e">
        <f t="shared" si="25"/>
        <v>#DIV/0!</v>
      </c>
      <c r="BE156" s="238"/>
      <c r="BF156" s="294">
        <f t="shared" si="21"/>
        <v>0</v>
      </c>
      <c r="BG156" s="319"/>
      <c r="BH156" s="319"/>
      <c r="BI156" s="319"/>
      <c r="BJ156" s="319"/>
      <c r="BK156" s="319"/>
      <c r="BL156" s="319"/>
      <c r="BM156" s="319"/>
      <c r="BN156" s="694"/>
      <c r="BO156" s="694"/>
      <c r="BP156" s="336"/>
      <c r="BQ156" s="379"/>
      <c r="BR156" s="238"/>
      <c r="BS156" s="238"/>
      <c r="BT156" s="238"/>
      <c r="BU156" s="294">
        <f t="shared" si="22"/>
        <v>0</v>
      </c>
      <c r="BV156" s="677" t="e">
        <f t="shared" si="26"/>
        <v>#DIV/0!</v>
      </c>
      <c r="BW156" s="238"/>
      <c r="BX156" s="294">
        <f t="shared" si="23"/>
        <v>0</v>
      </c>
      <c r="BY156" s="319"/>
      <c r="BZ156" s="319"/>
      <c r="CA156" s="319"/>
      <c r="CB156" s="319"/>
      <c r="CC156" s="319"/>
      <c r="CD156" s="319"/>
      <c r="CE156" s="319"/>
      <c r="CF156" s="694"/>
      <c r="CG156" s="694"/>
      <c r="CH156" s="336"/>
    </row>
    <row r="157" spans="2:86">
      <c r="B157" s="338"/>
      <c r="C157" s="240" t="s">
        <v>2250</v>
      </c>
      <c r="D157" s="241" t="s">
        <v>2251</v>
      </c>
      <c r="E157" s="234" t="s">
        <v>20</v>
      </c>
      <c r="F157" s="235" t="s">
        <v>16</v>
      </c>
      <c r="G157" s="235" t="s">
        <v>22</v>
      </c>
      <c r="H157" s="236" t="s">
        <v>18</v>
      </c>
      <c r="I157" s="237"/>
      <c r="J157" s="627">
        <v>778406.76340000005</v>
      </c>
      <c r="K157" s="237"/>
      <c r="L157" s="238">
        <v>251324.15680006414</v>
      </c>
      <c r="M157" s="238">
        <v>1112026.8500000001</v>
      </c>
      <c r="N157" s="238">
        <v>1093888.8772</v>
      </c>
      <c r="O157" s="626"/>
      <c r="P157" s="238"/>
      <c r="Q157" s="238"/>
      <c r="R157" s="238"/>
      <c r="S157" s="292">
        <f t="shared" si="28"/>
        <v>0</v>
      </c>
      <c r="T157" s="677">
        <f t="shared" si="43"/>
        <v>-1</v>
      </c>
      <c r="U157" s="238"/>
      <c r="V157" s="294">
        <f t="shared" si="29"/>
        <v>0</v>
      </c>
      <c r="W157" s="760">
        <v>0</v>
      </c>
      <c r="X157" s="760">
        <v>0</v>
      </c>
      <c r="Y157" s="760">
        <v>0</v>
      </c>
      <c r="Z157" s="760">
        <v>0</v>
      </c>
      <c r="AA157" s="760">
        <v>0</v>
      </c>
      <c r="AB157" s="760">
        <v>0</v>
      </c>
      <c r="AC157" s="760">
        <v>0</v>
      </c>
      <c r="AD157" s="760">
        <v>0</v>
      </c>
      <c r="AE157" s="760">
        <v>0</v>
      </c>
      <c r="AF157" s="336"/>
      <c r="AG157" s="379"/>
      <c r="AH157" s="238"/>
      <c r="AI157" s="238"/>
      <c r="AJ157" s="238"/>
      <c r="AK157" s="294">
        <f t="shared" si="30"/>
        <v>0</v>
      </c>
      <c r="AL157" s="677" t="e">
        <f t="shared" si="24"/>
        <v>#DIV/0!</v>
      </c>
      <c r="AM157" s="238"/>
      <c r="AN157" s="294">
        <f t="shared" si="31"/>
        <v>0</v>
      </c>
      <c r="AO157" s="319"/>
      <c r="AP157" s="319"/>
      <c r="AQ157" s="319"/>
      <c r="AR157" s="319"/>
      <c r="AS157" s="319"/>
      <c r="AT157" s="319"/>
      <c r="AU157" s="319"/>
      <c r="AV157" s="694"/>
      <c r="AW157" s="694"/>
      <c r="AX157" s="336"/>
      <c r="AY157" s="379"/>
      <c r="AZ157" s="238"/>
      <c r="BA157" s="238"/>
      <c r="BB157" s="238"/>
      <c r="BC157" s="294">
        <f t="shared" si="20"/>
        <v>0</v>
      </c>
      <c r="BD157" s="677" t="e">
        <f t="shared" si="25"/>
        <v>#DIV/0!</v>
      </c>
      <c r="BE157" s="238"/>
      <c r="BF157" s="294">
        <f t="shared" si="21"/>
        <v>0</v>
      </c>
      <c r="BG157" s="319"/>
      <c r="BH157" s="319"/>
      <c r="BI157" s="319"/>
      <c r="BJ157" s="319"/>
      <c r="BK157" s="319"/>
      <c r="BL157" s="319"/>
      <c r="BM157" s="319"/>
      <c r="BN157" s="694"/>
      <c r="BO157" s="694"/>
      <c r="BP157" s="336"/>
      <c r="BQ157" s="379"/>
      <c r="BR157" s="238"/>
      <c r="BS157" s="238"/>
      <c r="BT157" s="238"/>
      <c r="BU157" s="294">
        <f t="shared" si="22"/>
        <v>0</v>
      </c>
      <c r="BV157" s="677" t="e">
        <f t="shared" si="26"/>
        <v>#DIV/0!</v>
      </c>
      <c r="BW157" s="238"/>
      <c r="BX157" s="294">
        <f t="shared" si="23"/>
        <v>0</v>
      </c>
      <c r="BY157" s="319"/>
      <c r="BZ157" s="319"/>
      <c r="CA157" s="319"/>
      <c r="CB157" s="319"/>
      <c r="CC157" s="319"/>
      <c r="CD157" s="319"/>
      <c r="CE157" s="319"/>
      <c r="CF157" s="694"/>
      <c r="CG157" s="694"/>
      <c r="CH157" s="336"/>
    </row>
    <row r="158" spans="2:86">
      <c r="B158" s="338"/>
      <c r="C158" s="240"/>
      <c r="D158" s="237"/>
      <c r="E158" s="234"/>
      <c r="F158" s="235"/>
      <c r="G158" s="235"/>
      <c r="H158" s="236"/>
      <c r="I158" s="237"/>
      <c r="J158" s="237"/>
      <c r="K158" s="237"/>
      <c r="L158" s="238"/>
      <c r="M158" s="238"/>
      <c r="N158" s="238"/>
      <c r="O158" s="626"/>
      <c r="P158" s="238"/>
      <c r="Q158" s="238"/>
      <c r="R158" s="238"/>
      <c r="S158" s="292">
        <f t="shared" si="28"/>
        <v>0</v>
      </c>
      <c r="T158" s="677" t="str">
        <f t="shared" si="43"/>
        <v/>
      </c>
      <c r="U158" s="238"/>
      <c r="V158" s="294">
        <f t="shared" si="29"/>
        <v>0</v>
      </c>
      <c r="W158" s="760">
        <v>0</v>
      </c>
      <c r="X158" s="760">
        <v>0</v>
      </c>
      <c r="Y158" s="760">
        <v>0</v>
      </c>
      <c r="Z158" s="760">
        <v>0</v>
      </c>
      <c r="AA158" s="760">
        <v>0</v>
      </c>
      <c r="AB158" s="760">
        <v>0</v>
      </c>
      <c r="AC158" s="760">
        <v>0</v>
      </c>
      <c r="AD158" s="760">
        <v>0</v>
      </c>
      <c r="AE158" s="760">
        <v>0</v>
      </c>
      <c r="AF158" s="336"/>
      <c r="AG158" s="379"/>
      <c r="AH158" s="238"/>
      <c r="AI158" s="238"/>
      <c r="AJ158" s="238"/>
      <c r="AK158" s="294">
        <f t="shared" si="30"/>
        <v>0</v>
      </c>
      <c r="AL158" s="677" t="e">
        <f t="shared" si="24"/>
        <v>#DIV/0!</v>
      </c>
      <c r="AM158" s="238"/>
      <c r="AN158" s="294">
        <f t="shared" si="31"/>
        <v>0</v>
      </c>
      <c r="AO158" s="319"/>
      <c r="AP158" s="319"/>
      <c r="AQ158" s="319"/>
      <c r="AR158" s="319"/>
      <c r="AS158" s="319"/>
      <c r="AT158" s="319"/>
      <c r="AU158" s="319"/>
      <c r="AV158" s="694"/>
      <c r="AW158" s="694"/>
      <c r="AX158" s="336"/>
      <c r="AY158" s="379"/>
      <c r="AZ158" s="238"/>
      <c r="BA158" s="238"/>
      <c r="BB158" s="238"/>
      <c r="BC158" s="294">
        <f t="shared" si="20"/>
        <v>0</v>
      </c>
      <c r="BD158" s="677" t="e">
        <f t="shared" si="25"/>
        <v>#DIV/0!</v>
      </c>
      <c r="BE158" s="238"/>
      <c r="BF158" s="294">
        <f t="shared" si="21"/>
        <v>0</v>
      </c>
      <c r="BG158" s="319"/>
      <c r="BH158" s="319"/>
      <c r="BI158" s="319"/>
      <c r="BJ158" s="319"/>
      <c r="BK158" s="319"/>
      <c r="BL158" s="319"/>
      <c r="BM158" s="319"/>
      <c r="BN158" s="694"/>
      <c r="BO158" s="694"/>
      <c r="BP158" s="336"/>
      <c r="BQ158" s="379"/>
      <c r="BR158" s="238"/>
      <c r="BS158" s="238"/>
      <c r="BT158" s="238"/>
      <c r="BU158" s="294">
        <f t="shared" si="22"/>
        <v>0</v>
      </c>
      <c r="BV158" s="677" t="e">
        <f t="shared" si="26"/>
        <v>#DIV/0!</v>
      </c>
      <c r="BW158" s="238"/>
      <c r="BX158" s="294">
        <f t="shared" si="23"/>
        <v>0</v>
      </c>
      <c r="BY158" s="319"/>
      <c r="BZ158" s="319"/>
      <c r="CA158" s="319"/>
      <c r="CB158" s="319"/>
      <c r="CC158" s="319"/>
      <c r="CD158" s="319"/>
      <c r="CE158" s="319"/>
      <c r="CF158" s="694"/>
      <c r="CG158" s="694"/>
      <c r="CH158" s="336"/>
    </row>
    <row r="159" spans="2:86">
      <c r="B159" s="338"/>
      <c r="C159" s="240"/>
      <c r="D159" s="237"/>
      <c r="E159" s="234"/>
      <c r="F159" s="235"/>
      <c r="G159" s="235"/>
      <c r="H159" s="236"/>
      <c r="I159" s="237"/>
      <c r="J159" s="237"/>
      <c r="K159" s="237"/>
      <c r="L159" s="238"/>
      <c r="M159" s="238"/>
      <c r="N159" s="238"/>
      <c r="O159" s="626"/>
      <c r="P159" s="238"/>
      <c r="Q159" s="238"/>
      <c r="R159" s="238"/>
      <c r="S159" s="292">
        <f t="shared" si="28"/>
        <v>0</v>
      </c>
      <c r="T159" s="677" t="str">
        <f t="shared" si="43"/>
        <v/>
      </c>
      <c r="U159" s="238"/>
      <c r="V159" s="294">
        <f t="shared" si="29"/>
        <v>0</v>
      </c>
      <c r="W159" s="760">
        <v>0</v>
      </c>
      <c r="X159" s="760">
        <v>0</v>
      </c>
      <c r="Y159" s="760">
        <v>0</v>
      </c>
      <c r="Z159" s="760">
        <v>0</v>
      </c>
      <c r="AA159" s="760">
        <v>0</v>
      </c>
      <c r="AB159" s="760">
        <v>0</v>
      </c>
      <c r="AC159" s="760">
        <v>0</v>
      </c>
      <c r="AD159" s="760">
        <v>0</v>
      </c>
      <c r="AE159" s="760">
        <v>0</v>
      </c>
      <c r="AF159" s="336"/>
      <c r="AG159" s="379"/>
      <c r="AH159" s="238"/>
      <c r="AI159" s="238"/>
      <c r="AJ159" s="238"/>
      <c r="AK159" s="294">
        <f t="shared" si="30"/>
        <v>0</v>
      </c>
      <c r="AL159" s="677" t="e">
        <f t="shared" si="24"/>
        <v>#DIV/0!</v>
      </c>
      <c r="AM159" s="238"/>
      <c r="AN159" s="294">
        <f t="shared" si="31"/>
        <v>0</v>
      </c>
      <c r="AO159" s="319"/>
      <c r="AP159" s="319"/>
      <c r="AQ159" s="319"/>
      <c r="AR159" s="319"/>
      <c r="AS159" s="319"/>
      <c r="AT159" s="319"/>
      <c r="AU159" s="319"/>
      <c r="AV159" s="694"/>
      <c r="AW159" s="694"/>
      <c r="AX159" s="336"/>
      <c r="AY159" s="379"/>
      <c r="AZ159" s="238"/>
      <c r="BA159" s="238"/>
      <c r="BB159" s="238"/>
      <c r="BC159" s="294">
        <f t="shared" si="20"/>
        <v>0</v>
      </c>
      <c r="BD159" s="677" t="e">
        <f t="shared" si="25"/>
        <v>#DIV/0!</v>
      </c>
      <c r="BE159" s="238"/>
      <c r="BF159" s="294">
        <f t="shared" si="21"/>
        <v>0</v>
      </c>
      <c r="BG159" s="319"/>
      <c r="BH159" s="319"/>
      <c r="BI159" s="319"/>
      <c r="BJ159" s="319"/>
      <c r="BK159" s="319"/>
      <c r="BL159" s="319"/>
      <c r="BM159" s="319"/>
      <c r="BN159" s="694"/>
      <c r="BO159" s="694"/>
      <c r="BP159" s="336"/>
      <c r="BQ159" s="379"/>
      <c r="BR159" s="238"/>
      <c r="BS159" s="238"/>
      <c r="BT159" s="238"/>
      <c r="BU159" s="294">
        <f t="shared" si="22"/>
        <v>0</v>
      </c>
      <c r="BV159" s="677" t="e">
        <f t="shared" si="26"/>
        <v>#DIV/0!</v>
      </c>
      <c r="BW159" s="238"/>
      <c r="BX159" s="294">
        <f t="shared" si="23"/>
        <v>0</v>
      </c>
      <c r="BY159" s="319"/>
      <c r="BZ159" s="319"/>
      <c r="CA159" s="319"/>
      <c r="CB159" s="319"/>
      <c r="CC159" s="319"/>
      <c r="CD159" s="319"/>
      <c r="CE159" s="319"/>
      <c r="CF159" s="694"/>
      <c r="CG159" s="694"/>
      <c r="CH159" s="336"/>
    </row>
    <row r="160" spans="2:86">
      <c r="B160" s="338"/>
      <c r="C160" s="240"/>
      <c r="D160" s="237"/>
      <c r="E160" s="234"/>
      <c r="F160" s="235"/>
      <c r="G160" s="235"/>
      <c r="H160" s="236"/>
      <c r="I160" s="237"/>
      <c r="J160" s="237"/>
      <c r="K160" s="237"/>
      <c r="L160" s="238"/>
      <c r="M160" s="238"/>
      <c r="N160" s="238"/>
      <c r="O160" s="626"/>
      <c r="P160" s="238"/>
      <c r="Q160" s="238"/>
      <c r="R160" s="238"/>
      <c r="S160" s="292">
        <f t="shared" si="28"/>
        <v>0</v>
      </c>
      <c r="T160" s="677" t="str">
        <f t="shared" si="43"/>
        <v/>
      </c>
      <c r="U160" s="238"/>
      <c r="V160" s="294">
        <f t="shared" si="29"/>
        <v>0</v>
      </c>
      <c r="W160" s="760">
        <v>0</v>
      </c>
      <c r="X160" s="760">
        <v>0</v>
      </c>
      <c r="Y160" s="760">
        <v>0</v>
      </c>
      <c r="Z160" s="760">
        <v>0</v>
      </c>
      <c r="AA160" s="760">
        <v>0</v>
      </c>
      <c r="AB160" s="760">
        <v>0</v>
      </c>
      <c r="AC160" s="760">
        <v>0</v>
      </c>
      <c r="AD160" s="760">
        <v>0</v>
      </c>
      <c r="AE160" s="760">
        <v>0</v>
      </c>
      <c r="AF160" s="336"/>
      <c r="AG160" s="379"/>
      <c r="AH160" s="238"/>
      <c r="AI160" s="238"/>
      <c r="AJ160" s="238"/>
      <c r="AK160" s="294">
        <f t="shared" si="30"/>
        <v>0</v>
      </c>
      <c r="AL160" s="677" t="e">
        <f t="shared" si="24"/>
        <v>#DIV/0!</v>
      </c>
      <c r="AM160" s="238"/>
      <c r="AN160" s="294">
        <f t="shared" si="31"/>
        <v>0</v>
      </c>
      <c r="AO160" s="319"/>
      <c r="AP160" s="319"/>
      <c r="AQ160" s="319"/>
      <c r="AR160" s="319"/>
      <c r="AS160" s="319"/>
      <c r="AT160" s="319"/>
      <c r="AU160" s="319"/>
      <c r="AV160" s="694"/>
      <c r="AW160" s="694"/>
      <c r="AX160" s="336"/>
      <c r="AY160" s="379"/>
      <c r="AZ160" s="238"/>
      <c r="BA160" s="238"/>
      <c r="BB160" s="238"/>
      <c r="BC160" s="294">
        <f t="shared" si="20"/>
        <v>0</v>
      </c>
      <c r="BD160" s="677" t="e">
        <f t="shared" si="25"/>
        <v>#DIV/0!</v>
      </c>
      <c r="BE160" s="238"/>
      <c r="BF160" s="294">
        <f t="shared" si="21"/>
        <v>0</v>
      </c>
      <c r="BG160" s="319"/>
      <c r="BH160" s="319"/>
      <c r="BI160" s="319"/>
      <c r="BJ160" s="319"/>
      <c r="BK160" s="319"/>
      <c r="BL160" s="319"/>
      <c r="BM160" s="319"/>
      <c r="BN160" s="694"/>
      <c r="BO160" s="694"/>
      <c r="BP160" s="336"/>
      <c r="BQ160" s="379"/>
      <c r="BR160" s="238"/>
      <c r="BS160" s="238"/>
      <c r="BT160" s="238"/>
      <c r="BU160" s="294">
        <f t="shared" si="22"/>
        <v>0</v>
      </c>
      <c r="BV160" s="677" t="e">
        <f t="shared" si="26"/>
        <v>#DIV/0!</v>
      </c>
      <c r="BW160" s="238"/>
      <c r="BX160" s="294">
        <f t="shared" si="23"/>
        <v>0</v>
      </c>
      <c r="BY160" s="319"/>
      <c r="BZ160" s="319"/>
      <c r="CA160" s="319"/>
      <c r="CB160" s="319"/>
      <c r="CC160" s="319"/>
      <c r="CD160" s="319"/>
      <c r="CE160" s="319"/>
      <c r="CF160" s="694"/>
      <c r="CG160" s="694"/>
      <c r="CH160" s="336"/>
    </row>
    <row r="161" spans="1:86">
      <c r="B161" s="338"/>
      <c r="C161" s="240"/>
      <c r="D161" s="237"/>
      <c r="E161" s="234"/>
      <c r="F161" s="235"/>
      <c r="G161" s="235"/>
      <c r="H161" s="236"/>
      <c r="I161" s="237"/>
      <c r="J161" s="237"/>
      <c r="K161" s="237"/>
      <c r="L161" s="238"/>
      <c r="M161" s="238"/>
      <c r="N161" s="238"/>
      <c r="O161" s="626"/>
      <c r="P161" s="238"/>
      <c r="Q161" s="238"/>
      <c r="R161" s="238"/>
      <c r="S161" s="292">
        <f t="shared" si="28"/>
        <v>0</v>
      </c>
      <c r="T161" s="677" t="str">
        <f t="shared" si="43"/>
        <v/>
      </c>
      <c r="U161" s="238"/>
      <c r="V161" s="294">
        <f t="shared" si="29"/>
        <v>0</v>
      </c>
      <c r="W161" s="760">
        <v>0</v>
      </c>
      <c r="X161" s="760">
        <v>0</v>
      </c>
      <c r="Y161" s="760">
        <v>0</v>
      </c>
      <c r="Z161" s="760">
        <v>0</v>
      </c>
      <c r="AA161" s="760">
        <v>0</v>
      </c>
      <c r="AB161" s="760">
        <v>0</v>
      </c>
      <c r="AC161" s="760">
        <v>0</v>
      </c>
      <c r="AD161" s="760">
        <v>0</v>
      </c>
      <c r="AE161" s="760">
        <v>0</v>
      </c>
      <c r="AF161" s="336"/>
      <c r="AG161" s="379"/>
      <c r="AH161" s="238"/>
      <c r="AI161" s="238"/>
      <c r="AJ161" s="238"/>
      <c r="AK161" s="294">
        <f t="shared" si="30"/>
        <v>0</v>
      </c>
      <c r="AL161" s="677" t="e">
        <f t="shared" si="24"/>
        <v>#DIV/0!</v>
      </c>
      <c r="AM161" s="238"/>
      <c r="AN161" s="294">
        <f t="shared" si="31"/>
        <v>0</v>
      </c>
      <c r="AO161" s="319"/>
      <c r="AP161" s="319"/>
      <c r="AQ161" s="319"/>
      <c r="AR161" s="319"/>
      <c r="AS161" s="319"/>
      <c r="AT161" s="319"/>
      <c r="AU161" s="319"/>
      <c r="AV161" s="694"/>
      <c r="AW161" s="694"/>
      <c r="AX161" s="336"/>
      <c r="AY161" s="379"/>
      <c r="AZ161" s="238"/>
      <c r="BA161" s="238"/>
      <c r="BB161" s="238"/>
      <c r="BC161" s="294">
        <f t="shared" si="20"/>
        <v>0</v>
      </c>
      <c r="BD161" s="677" t="e">
        <f t="shared" si="25"/>
        <v>#DIV/0!</v>
      </c>
      <c r="BE161" s="238"/>
      <c r="BF161" s="294">
        <f t="shared" si="21"/>
        <v>0</v>
      </c>
      <c r="BG161" s="319"/>
      <c r="BH161" s="319"/>
      <c r="BI161" s="319"/>
      <c r="BJ161" s="319"/>
      <c r="BK161" s="319"/>
      <c r="BL161" s="319"/>
      <c r="BM161" s="319"/>
      <c r="BN161" s="694"/>
      <c r="BO161" s="694"/>
      <c r="BP161" s="336"/>
      <c r="BQ161" s="379"/>
      <c r="BR161" s="238"/>
      <c r="BS161" s="238"/>
      <c r="BT161" s="238"/>
      <c r="BU161" s="294">
        <f t="shared" si="22"/>
        <v>0</v>
      </c>
      <c r="BV161" s="677" t="e">
        <f t="shared" si="26"/>
        <v>#DIV/0!</v>
      </c>
      <c r="BW161" s="238"/>
      <c r="BX161" s="294">
        <f t="shared" si="23"/>
        <v>0</v>
      </c>
      <c r="BY161" s="319"/>
      <c r="BZ161" s="319"/>
      <c r="CA161" s="319"/>
      <c r="CB161" s="319"/>
      <c r="CC161" s="319"/>
      <c r="CD161" s="319"/>
      <c r="CE161" s="319"/>
      <c r="CF161" s="694"/>
      <c r="CG161" s="694"/>
      <c r="CH161" s="336"/>
    </row>
    <row r="162" spans="1:86" s="19" customFormat="1" ht="18" customHeight="1" thickBot="1">
      <c r="B162" s="339"/>
      <c r="C162" s="300"/>
      <c r="D162" s="297" t="s">
        <v>332</v>
      </c>
      <c r="E162" s="297"/>
      <c r="F162" s="301"/>
      <c r="G162" s="301"/>
      <c r="H162" s="301"/>
      <c r="I162" s="444">
        <f>SUM(I7:I161)</f>
        <v>0</v>
      </c>
      <c r="J162" s="298">
        <f>SUM(J7:J161)</f>
        <v>78720230.542350009</v>
      </c>
      <c r="K162" s="298">
        <v>40413350.652349927</v>
      </c>
      <c r="L162" s="298">
        <f t="shared" ref="L162:S162" si="77">SUM(L7:L161)</f>
        <v>24172571.759999983</v>
      </c>
      <c r="M162" s="298">
        <f t="shared" si="77"/>
        <v>79423090.160942629</v>
      </c>
      <c r="N162" s="298">
        <f t="shared" si="77"/>
        <v>90464041.163747102</v>
      </c>
      <c r="O162" s="629">
        <f t="shared" si="77"/>
        <v>14909096.203500006</v>
      </c>
      <c r="P162" s="361">
        <f t="shared" si="77"/>
        <v>3094929.8543000002</v>
      </c>
      <c r="Q162" s="361">
        <f t="shared" si="77"/>
        <v>33649235.267800003</v>
      </c>
      <c r="R162" s="361">
        <f t="shared" si="77"/>
        <v>24824836.438219879</v>
      </c>
      <c r="S162" s="361">
        <f t="shared" si="77"/>
        <v>76478097.763819858</v>
      </c>
      <c r="T162" s="677">
        <f t="shared" si="43"/>
        <v>-0.15460223996197092</v>
      </c>
      <c r="U162" s="361">
        <f t="shared" ref="U162:AK162" si="78">SUM(U7:U161)</f>
        <v>0</v>
      </c>
      <c r="V162" s="361">
        <f t="shared" si="78"/>
        <v>76478097.763819858</v>
      </c>
      <c r="W162" s="761">
        <f t="shared" si="78"/>
        <v>533607260.95150715</v>
      </c>
      <c r="X162" s="761">
        <f t="shared" si="78"/>
        <v>101225.67144712743</v>
      </c>
      <c r="Y162" s="761">
        <f t="shared" si="78"/>
        <v>7167711.0363537585</v>
      </c>
      <c r="Z162" s="761">
        <f t="shared" si="78"/>
        <v>73572.816644896622</v>
      </c>
      <c r="AA162" s="761">
        <f t="shared" si="78"/>
        <v>42683.828432192553</v>
      </c>
      <c r="AB162" s="761">
        <f t="shared" si="78"/>
        <v>6924465033.5579605</v>
      </c>
      <c r="AC162" s="761">
        <f t="shared" si="78"/>
        <v>86550545.166677207</v>
      </c>
      <c r="AD162" s="761">
        <f t="shared" si="78"/>
        <v>1087407.1510880792</v>
      </c>
      <c r="AE162" s="761">
        <f t="shared" si="78"/>
        <v>516564.85595439252</v>
      </c>
      <c r="AF162" s="768">
        <f t="shared" si="78"/>
        <v>0</v>
      </c>
      <c r="AG162" s="381">
        <f t="shared" si="78"/>
        <v>15539472.899500007</v>
      </c>
      <c r="AH162" s="361">
        <f t="shared" si="78"/>
        <v>3736170.3380999998</v>
      </c>
      <c r="AI162" s="361">
        <f t="shared" si="78"/>
        <v>35525309.725000001</v>
      </c>
      <c r="AJ162" s="361">
        <f t="shared" si="78"/>
        <v>25757942.859239675</v>
      </c>
      <c r="AK162" s="361">
        <f t="shared" si="78"/>
        <v>80558895.821839646</v>
      </c>
      <c r="AL162" s="677">
        <f t="shared" si="24"/>
        <v>5.3359042357749707E-2</v>
      </c>
      <c r="AM162" s="361">
        <f t="shared" ref="AM162:BC162" si="79">SUM(AM7:AM161)</f>
        <v>0</v>
      </c>
      <c r="AN162" s="361">
        <f t="shared" si="79"/>
        <v>80558895.821839646</v>
      </c>
      <c r="AO162" s="761">
        <f t="shared" si="79"/>
        <v>497690850.07335353</v>
      </c>
      <c r="AP162" s="761">
        <f t="shared" si="79"/>
        <v>95759.694286268437</v>
      </c>
      <c r="AQ162" s="761">
        <f t="shared" si="79"/>
        <v>7726323.5251272051</v>
      </c>
      <c r="AR162" s="761">
        <f t="shared" si="79"/>
        <v>66221.635082092267</v>
      </c>
      <c r="AS162" s="761">
        <f t="shared" si="79"/>
        <v>45958.463798469595</v>
      </c>
      <c r="AT162" s="761">
        <f t="shared" si="79"/>
        <v>6249308273.2219391</v>
      </c>
      <c r="AU162" s="761">
        <f t="shared" si="79"/>
        <v>92964256.365036041</v>
      </c>
      <c r="AV162" s="761">
        <f t="shared" si="79"/>
        <v>975768.13581963337</v>
      </c>
      <c r="AW162" s="761">
        <f t="shared" si="79"/>
        <v>554152.58953431528</v>
      </c>
      <c r="AX162" s="363">
        <f t="shared" si="79"/>
        <v>0</v>
      </c>
      <c r="AY162" s="381">
        <f t="shared" si="79"/>
        <v>15968109.655700009</v>
      </c>
      <c r="AZ162" s="361">
        <f t="shared" si="79"/>
        <v>3591828.4084999994</v>
      </c>
      <c r="BA162" s="361">
        <f t="shared" si="79"/>
        <v>35784755.163699999</v>
      </c>
      <c r="BB162" s="361">
        <f t="shared" si="79"/>
        <v>23988385.18895711</v>
      </c>
      <c r="BC162" s="361">
        <f t="shared" si="79"/>
        <v>79333078.416857123</v>
      </c>
      <c r="BD162" s="677">
        <f t="shared" si="25"/>
        <v>-1.5216412693807069E-2</v>
      </c>
      <c r="BE162" s="361">
        <f t="shared" ref="BE162:BU162" si="80">SUM(BE7:BE161)</f>
        <v>0</v>
      </c>
      <c r="BF162" s="361">
        <f t="shared" si="80"/>
        <v>79333078.416857123</v>
      </c>
      <c r="BG162" s="761">
        <f t="shared" si="80"/>
        <v>461637181.40179151</v>
      </c>
      <c r="BH162" s="761">
        <f t="shared" si="80"/>
        <v>90588.957725997185</v>
      </c>
      <c r="BI162" s="761">
        <f t="shared" si="80"/>
        <v>6952178.5560559053</v>
      </c>
      <c r="BJ162" s="761">
        <f t="shared" si="80"/>
        <v>67042.951049928597</v>
      </c>
      <c r="BK162" s="761">
        <f t="shared" si="80"/>
        <v>41406.915242383533</v>
      </c>
      <c r="BL162" s="761">
        <f t="shared" si="80"/>
        <v>5805427404.6199999</v>
      </c>
      <c r="BM162" s="761">
        <f t="shared" si="80"/>
        <v>83678601.196442366</v>
      </c>
      <c r="BN162" s="761">
        <f t="shared" si="80"/>
        <v>924330.9961238543</v>
      </c>
      <c r="BO162" s="761">
        <f t="shared" si="80"/>
        <v>499603.4791837731</v>
      </c>
      <c r="BP162" s="768">
        <f t="shared" si="80"/>
        <v>0</v>
      </c>
      <c r="BQ162" s="381">
        <f t="shared" si="80"/>
        <v>16527910.065500002</v>
      </c>
      <c r="BR162" s="361">
        <f t="shared" si="80"/>
        <v>3691331.4228000008</v>
      </c>
      <c r="BS162" s="361">
        <f t="shared" si="80"/>
        <v>37010044.211099982</v>
      </c>
      <c r="BT162" s="361">
        <f t="shared" si="80"/>
        <v>25273960.076729655</v>
      </c>
      <c r="BU162" s="361">
        <f t="shared" si="80"/>
        <v>82503245.776129663</v>
      </c>
      <c r="BV162" s="677">
        <f t="shared" si="26"/>
        <v>3.9960221165436655E-2</v>
      </c>
      <c r="BW162" s="361">
        <f t="shared" ref="BW162:CH162" si="81">SUM(BW7:BW161)</f>
        <v>0</v>
      </c>
      <c r="BX162" s="361">
        <f t="shared" si="81"/>
        <v>82503245.776129663</v>
      </c>
      <c r="BY162" s="761">
        <f t="shared" si="81"/>
        <v>430115308.38967055</v>
      </c>
      <c r="BZ162" s="761">
        <f t="shared" si="81"/>
        <v>84928.233720564502</v>
      </c>
      <c r="CA162" s="761">
        <f t="shared" si="81"/>
        <v>6660098.3186526708</v>
      </c>
      <c r="CB162" s="761">
        <f t="shared" si="81"/>
        <v>66218.177889926767</v>
      </c>
      <c r="CC162" s="761">
        <f t="shared" si="81"/>
        <v>39692.906521404548</v>
      </c>
      <c r="CD162" s="761">
        <f t="shared" si="81"/>
        <v>5448478771.6629295</v>
      </c>
      <c r="CE162" s="761">
        <f t="shared" si="81"/>
        <v>79792960.126474172</v>
      </c>
      <c r="CF162" s="761">
        <f t="shared" si="81"/>
        <v>884630.19464171329</v>
      </c>
      <c r="CG162" s="761">
        <f t="shared" si="81"/>
        <v>476819.08560275869</v>
      </c>
      <c r="CH162" s="768">
        <f t="shared" si="81"/>
        <v>0</v>
      </c>
    </row>
    <row r="163" spans="1:86" s="19" customFormat="1" ht="18" customHeight="1">
      <c r="B163" s="340"/>
      <c r="C163" s="159"/>
      <c r="D163" s="160"/>
      <c r="E163" s="160"/>
      <c r="F163" s="68"/>
      <c r="G163" s="68"/>
      <c r="H163" s="189"/>
      <c r="I163" s="160"/>
      <c r="J163" s="160"/>
      <c r="K163" s="160"/>
      <c r="L163" s="161"/>
      <c r="M163" s="161"/>
      <c r="N163" s="161"/>
      <c r="O163" s="161"/>
      <c r="P163" s="161"/>
      <c r="Q163" s="161"/>
      <c r="R163" s="161"/>
      <c r="S163" s="161"/>
      <c r="T163" s="161"/>
      <c r="U163" s="161"/>
      <c r="V163" s="161"/>
      <c r="W163" s="762"/>
      <c r="X163" s="762"/>
      <c r="Y163" s="762"/>
      <c r="Z163" s="762"/>
      <c r="AA163" s="762"/>
      <c r="AB163" s="762"/>
      <c r="AC163" s="762"/>
      <c r="AD163" s="762"/>
      <c r="AE163" s="762"/>
      <c r="AF163" s="762"/>
      <c r="AG163" s="161"/>
      <c r="AH163" s="161"/>
      <c r="AI163" s="161"/>
      <c r="AJ163" s="161"/>
      <c r="AK163" s="161"/>
      <c r="AL163" s="161"/>
      <c r="AM163" s="161"/>
      <c r="AN163" s="161"/>
      <c r="AO163" s="762"/>
      <c r="AP163" s="762"/>
      <c r="AQ163" s="762"/>
      <c r="AR163" s="762"/>
      <c r="AS163" s="762"/>
      <c r="AT163" s="762"/>
      <c r="AU163" s="762"/>
      <c r="AV163" s="762"/>
      <c r="AW163" s="762"/>
      <c r="AX163" s="321"/>
      <c r="AY163" s="161"/>
      <c r="AZ163" s="161"/>
      <c r="BA163" s="161"/>
      <c r="BB163" s="161"/>
      <c r="BC163" s="161"/>
      <c r="BD163" s="161"/>
      <c r="BE163" s="161"/>
      <c r="BF163" s="161"/>
      <c r="BG163" s="762"/>
      <c r="BH163" s="762"/>
      <c r="BI163" s="762"/>
      <c r="BJ163" s="762"/>
      <c r="BK163" s="762"/>
      <c r="BL163" s="762"/>
      <c r="BM163" s="762"/>
      <c r="BN163" s="762"/>
      <c r="BO163" s="762"/>
      <c r="BP163" s="762"/>
      <c r="BQ163" s="161"/>
      <c r="BR163" s="161"/>
      <c r="BS163" s="161"/>
      <c r="BT163" s="161"/>
      <c r="BU163" s="161"/>
      <c r="BV163" s="161"/>
      <c r="BW163" s="161"/>
      <c r="BX163" s="161"/>
      <c r="BY163" s="762"/>
      <c r="BZ163" s="762"/>
      <c r="CA163" s="762"/>
      <c r="CB163" s="762"/>
      <c r="CC163" s="762"/>
      <c r="CD163" s="762"/>
      <c r="CE163" s="762"/>
      <c r="CF163" s="762"/>
      <c r="CG163" s="762"/>
      <c r="CH163" s="762"/>
    </row>
    <row r="164" spans="1:86" s="19" customFormat="1" ht="18" customHeight="1">
      <c r="B164" s="341"/>
      <c r="C164" s="302"/>
      <c r="D164" s="303" t="s">
        <v>1957</v>
      </c>
      <c r="E164" s="303"/>
      <c r="F164" s="304"/>
      <c r="G164" s="305"/>
      <c r="H164" s="306"/>
      <c r="I164" s="307"/>
      <c r="J164" s="307"/>
      <c r="K164" s="307"/>
      <c r="L164" s="304"/>
      <c r="M164" s="304"/>
      <c r="N164" s="304"/>
      <c r="O164" s="304"/>
      <c r="P164" s="304"/>
      <c r="Q164" s="304"/>
      <c r="R164" s="304"/>
      <c r="S164" s="304"/>
      <c r="T164" s="304"/>
      <c r="U164" s="304"/>
      <c r="V164" s="304"/>
      <c r="W164" s="763"/>
      <c r="X164" s="763"/>
      <c r="Y164" s="763"/>
      <c r="Z164" s="763"/>
      <c r="AA164" s="763"/>
      <c r="AB164" s="763"/>
      <c r="AC164" s="763"/>
      <c r="AD164" s="763"/>
      <c r="AE164" s="763"/>
      <c r="AF164" s="763"/>
      <c r="AG164" s="304"/>
      <c r="AH164" s="304"/>
      <c r="AI164" s="304"/>
      <c r="AJ164" s="304"/>
      <c r="AK164" s="304"/>
      <c r="AL164" s="304"/>
      <c r="AM164" s="304"/>
      <c r="AN164" s="304"/>
      <c r="AO164" s="763"/>
      <c r="AP164" s="763"/>
      <c r="AQ164" s="763"/>
      <c r="AR164" s="763"/>
      <c r="AS164" s="763"/>
      <c r="AT164" s="763"/>
      <c r="AU164" s="763"/>
      <c r="AV164" s="763"/>
      <c r="AW164" s="763"/>
      <c r="AX164" s="322"/>
      <c r="AY164" s="304"/>
      <c r="AZ164" s="304"/>
      <c r="BA164" s="304"/>
      <c r="BB164" s="304"/>
      <c r="BC164" s="304"/>
      <c r="BD164" s="304"/>
      <c r="BE164" s="304"/>
      <c r="BF164" s="304"/>
      <c r="BG164" s="763"/>
      <c r="BH164" s="763"/>
      <c r="BI164" s="763"/>
      <c r="BJ164" s="763"/>
      <c r="BK164" s="763"/>
      <c r="BL164" s="763"/>
      <c r="BM164" s="763"/>
      <c r="BN164" s="763"/>
      <c r="BO164" s="763"/>
      <c r="BP164" s="763"/>
      <c r="BQ164" s="304"/>
      <c r="BR164" s="304"/>
      <c r="BS164" s="304"/>
      <c r="BT164" s="304"/>
      <c r="BU164" s="304"/>
      <c r="BV164" s="304"/>
      <c r="BW164" s="304"/>
      <c r="BX164" s="304"/>
      <c r="BY164" s="763"/>
      <c r="BZ164" s="763"/>
      <c r="CA164" s="763"/>
      <c r="CB164" s="763"/>
      <c r="CC164" s="763"/>
      <c r="CD164" s="763"/>
      <c r="CE164" s="763"/>
      <c r="CF164" s="763"/>
      <c r="CG164" s="763"/>
      <c r="CH164" s="763"/>
    </row>
    <row r="165" spans="1:86" s="12" customFormat="1">
      <c r="A165" s="735"/>
      <c r="B165" s="340"/>
      <c r="C165" s="309"/>
      <c r="D165" s="308" t="s">
        <v>334</v>
      </c>
      <c r="E165" s="440"/>
      <c r="F165" s="441"/>
      <c r="G165" s="441"/>
      <c r="H165" s="441"/>
      <c r="I165" s="440"/>
      <c r="J165" s="772">
        <v>902002.64000000013</v>
      </c>
      <c r="K165" s="440"/>
      <c r="L165" s="296">
        <v>322725.79000000021</v>
      </c>
      <c r="M165" s="296">
        <v>910056.24050000007</v>
      </c>
      <c r="N165" s="296">
        <v>1036567.1731250001</v>
      </c>
      <c r="O165" s="438"/>
      <c r="P165" s="438"/>
      <c r="Q165" s="438"/>
      <c r="R165" s="438"/>
      <c r="S165" s="296">
        <v>955976.22</v>
      </c>
      <c r="T165" s="677">
        <f t="shared" ref="T165:T169" si="82">(S165-N165)/N165</f>
        <v>-7.7747931069472156E-2</v>
      </c>
      <c r="U165" s="296"/>
      <c r="V165" s="292">
        <f>S165-U165</f>
        <v>955976.22</v>
      </c>
      <c r="W165" s="764"/>
      <c r="X165" s="764"/>
      <c r="Y165" s="764"/>
      <c r="Z165" s="764"/>
      <c r="AA165" s="764"/>
      <c r="AB165" s="764"/>
      <c r="AC165" s="764"/>
      <c r="AD165" s="764"/>
      <c r="AE165" s="764"/>
      <c r="AF165" s="764"/>
      <c r="AG165" s="438"/>
      <c r="AH165" s="438"/>
      <c r="AI165" s="438"/>
      <c r="AJ165" s="438"/>
      <c r="AK165" s="296">
        <v>1006986.2</v>
      </c>
      <c r="AL165" s="677">
        <f t="shared" ref="AL165:AL169" si="83">(AK165-S165)/S165</f>
        <v>5.3359046943657222E-2</v>
      </c>
      <c r="AM165" s="296"/>
      <c r="AN165" s="292">
        <f>AK165-AM165</f>
        <v>1006986.2</v>
      </c>
      <c r="AO165" s="764"/>
      <c r="AP165" s="764"/>
      <c r="AQ165" s="764"/>
      <c r="AR165" s="764"/>
      <c r="AS165" s="764"/>
      <c r="AT165" s="764"/>
      <c r="AU165" s="764"/>
      <c r="AV165" s="764"/>
      <c r="AW165" s="764"/>
      <c r="AX165" s="436"/>
      <c r="AY165" s="438"/>
      <c r="AZ165" s="438"/>
      <c r="BA165" s="438"/>
      <c r="BB165" s="438"/>
      <c r="BC165" s="296">
        <v>991663.48</v>
      </c>
      <c r="BD165" s="677">
        <f t="shared" ref="BD165:BD169" si="84">(BC165-AK165)/AK165</f>
        <v>-1.5216415080961361E-2</v>
      </c>
      <c r="BE165" s="296"/>
      <c r="BF165" s="292">
        <f>BC165-BE165</f>
        <v>991663.48</v>
      </c>
      <c r="BG165" s="764"/>
      <c r="BH165" s="764"/>
      <c r="BI165" s="764"/>
      <c r="BJ165" s="764"/>
      <c r="BK165" s="764"/>
      <c r="BL165" s="764"/>
      <c r="BM165" s="764"/>
      <c r="BN165" s="764"/>
      <c r="BO165" s="764"/>
      <c r="BP165" s="764"/>
      <c r="BQ165" s="438"/>
      <c r="BR165" s="438"/>
      <c r="BS165" s="438"/>
      <c r="BT165" s="438"/>
      <c r="BU165" s="296">
        <v>1031290.57</v>
      </c>
      <c r="BV165" s="677">
        <f t="shared" ref="BV165:BV169" si="85">(BU165-BC165)/BC165</f>
        <v>3.9960219166284082E-2</v>
      </c>
      <c r="BW165" s="296"/>
      <c r="BX165" s="292">
        <f>BU165-BW165</f>
        <v>1031290.57</v>
      </c>
      <c r="BY165" s="764"/>
      <c r="BZ165" s="764"/>
      <c r="CA165" s="764"/>
      <c r="CB165" s="764"/>
      <c r="CC165" s="764"/>
      <c r="CD165" s="764"/>
      <c r="CE165" s="764"/>
      <c r="CF165" s="764"/>
      <c r="CG165" s="764"/>
      <c r="CH165" s="764"/>
    </row>
    <row r="166" spans="1:86" s="12" customFormat="1">
      <c r="A166" s="735"/>
      <c r="B166" s="340"/>
      <c r="C166" s="309"/>
      <c r="D166" s="308" t="s">
        <v>335</v>
      </c>
      <c r="E166" s="440"/>
      <c r="F166" s="441"/>
      <c r="G166" s="441"/>
      <c r="H166" s="441"/>
      <c r="I166" s="440"/>
      <c r="J166" s="772">
        <v>2378006.96</v>
      </c>
      <c r="K166" s="440"/>
      <c r="L166" s="296">
        <v>16104.06</v>
      </c>
      <c r="M166" s="296">
        <v>2399239.1794999996</v>
      </c>
      <c r="N166" s="296">
        <v>2732768.0018749996</v>
      </c>
      <c r="O166" s="438"/>
      <c r="P166" s="438"/>
      <c r="Q166" s="438"/>
      <c r="R166" s="438"/>
      <c r="S166" s="296">
        <v>2230611.19</v>
      </c>
      <c r="T166" s="677">
        <f t="shared" si="82"/>
        <v>-0.18375391234472196</v>
      </c>
      <c r="U166" s="296"/>
      <c r="V166" s="292">
        <f>S166-U166</f>
        <v>2230611.19</v>
      </c>
      <c r="W166" s="764"/>
      <c r="X166" s="764"/>
      <c r="Y166" s="764"/>
      <c r="Z166" s="764"/>
      <c r="AA166" s="764"/>
      <c r="AB166" s="764"/>
      <c r="AC166" s="764"/>
      <c r="AD166" s="764"/>
      <c r="AE166" s="764"/>
      <c r="AF166" s="764"/>
      <c r="AG166" s="438"/>
      <c r="AH166" s="438"/>
      <c r="AI166" s="438"/>
      <c r="AJ166" s="438"/>
      <c r="AK166" s="296">
        <v>2349634.46</v>
      </c>
      <c r="AL166" s="677">
        <f t="shared" si="83"/>
        <v>5.3359039232650861E-2</v>
      </c>
      <c r="AM166" s="296"/>
      <c r="AN166" s="292">
        <f>AK166-AM166</f>
        <v>2349634.46</v>
      </c>
      <c r="AO166" s="764"/>
      <c r="AP166" s="764"/>
      <c r="AQ166" s="764"/>
      <c r="AR166" s="764"/>
      <c r="AS166" s="764"/>
      <c r="AT166" s="764"/>
      <c r="AU166" s="764"/>
      <c r="AV166" s="764"/>
      <c r="AW166" s="764"/>
      <c r="AX166" s="436"/>
      <c r="AY166" s="438"/>
      <c r="AZ166" s="438"/>
      <c r="BA166" s="438"/>
      <c r="BB166" s="438"/>
      <c r="BC166" s="296">
        <v>2313881.4500000002</v>
      </c>
      <c r="BD166" s="677">
        <f t="shared" si="84"/>
        <v>-1.5216413705474757E-2</v>
      </c>
      <c r="BE166" s="296"/>
      <c r="BF166" s="292">
        <f>BC166-BE166</f>
        <v>2313881.4500000002</v>
      </c>
      <c r="BG166" s="764"/>
      <c r="BH166" s="764"/>
      <c r="BI166" s="764"/>
      <c r="BJ166" s="764"/>
      <c r="BK166" s="764"/>
      <c r="BL166" s="764"/>
      <c r="BM166" s="764"/>
      <c r="BN166" s="764"/>
      <c r="BO166" s="764"/>
      <c r="BP166" s="764"/>
      <c r="BQ166" s="438"/>
      <c r="BR166" s="438"/>
      <c r="BS166" s="438"/>
      <c r="BT166" s="438"/>
      <c r="BU166" s="296">
        <v>2406344.67</v>
      </c>
      <c r="BV166" s="677">
        <f t="shared" si="85"/>
        <v>3.9960223545592505E-2</v>
      </c>
      <c r="BW166" s="296"/>
      <c r="BX166" s="292">
        <f>BU166-BW166</f>
        <v>2406344.67</v>
      </c>
      <c r="BY166" s="764"/>
      <c r="BZ166" s="764"/>
      <c r="CA166" s="764"/>
      <c r="CB166" s="764"/>
      <c r="CC166" s="764"/>
      <c r="CD166" s="764"/>
      <c r="CE166" s="764"/>
      <c r="CF166" s="764"/>
      <c r="CG166" s="764"/>
      <c r="CH166" s="764"/>
    </row>
    <row r="167" spans="1:86" s="19" customFormat="1" ht="18" customHeight="1">
      <c r="B167" s="339"/>
      <c r="C167" s="300"/>
      <c r="D167" s="297" t="s">
        <v>336</v>
      </c>
      <c r="E167" s="442"/>
      <c r="F167" s="443"/>
      <c r="G167" s="443"/>
      <c r="H167" s="443"/>
      <c r="I167" s="435"/>
      <c r="J167" s="773">
        <f>J166+J165</f>
        <v>3280009.6</v>
      </c>
      <c r="K167" s="435"/>
      <c r="L167" s="298">
        <f>SUM(L165:L166)</f>
        <v>338829.85000000021</v>
      </c>
      <c r="M167" s="298">
        <f t="shared" ref="M167:N167" si="86">SUM(M165:M166)</f>
        <v>3309295.42</v>
      </c>
      <c r="N167" s="298">
        <f t="shared" si="86"/>
        <v>3769335.1749999998</v>
      </c>
      <c r="O167" s="435"/>
      <c r="P167" s="435"/>
      <c r="Q167" s="435"/>
      <c r="R167" s="435"/>
      <c r="S167" s="298">
        <f>SUM(S165:S166)</f>
        <v>3186587.41</v>
      </c>
      <c r="T167" s="677">
        <f t="shared" si="82"/>
        <v>-0.15460226749402822</v>
      </c>
      <c r="U167" s="298">
        <f>SUM(U165:U166)</f>
        <v>0</v>
      </c>
      <c r="V167" s="298">
        <f>SUM(V165:V166)</f>
        <v>3186587.41</v>
      </c>
      <c r="W167" s="765"/>
      <c r="X167" s="765"/>
      <c r="Y167" s="765"/>
      <c r="Z167" s="765"/>
      <c r="AA167" s="765"/>
      <c r="AB167" s="765"/>
      <c r="AC167" s="765"/>
      <c r="AD167" s="765"/>
      <c r="AE167" s="765"/>
      <c r="AF167" s="765"/>
      <c r="AG167" s="435"/>
      <c r="AH167" s="435"/>
      <c r="AI167" s="435"/>
      <c r="AJ167" s="435"/>
      <c r="AK167" s="298">
        <f>SUM(AK165:AK166)</f>
        <v>3356620.66</v>
      </c>
      <c r="AL167" s="677">
        <f t="shared" si="83"/>
        <v>5.3359041545952758E-2</v>
      </c>
      <c r="AM167" s="298">
        <f>SUM(AM165:AM166)</f>
        <v>0</v>
      </c>
      <c r="AN167" s="298">
        <f>SUM(AN165:AN166)</f>
        <v>3356620.66</v>
      </c>
      <c r="AO167" s="765"/>
      <c r="AP167" s="765"/>
      <c r="AQ167" s="765"/>
      <c r="AR167" s="765"/>
      <c r="AS167" s="765"/>
      <c r="AT167" s="765"/>
      <c r="AU167" s="765"/>
      <c r="AV167" s="765"/>
      <c r="AW167" s="765"/>
      <c r="AX167" s="437"/>
      <c r="AY167" s="435"/>
      <c r="AZ167" s="435"/>
      <c r="BA167" s="435"/>
      <c r="BB167" s="435"/>
      <c r="BC167" s="298">
        <f>SUM(BC165:BC166)</f>
        <v>3305544.93</v>
      </c>
      <c r="BD167" s="677">
        <f t="shared" si="84"/>
        <v>-1.5216414118120806E-2</v>
      </c>
      <c r="BE167" s="298">
        <f>SUM(BE165:BE166)</f>
        <v>0</v>
      </c>
      <c r="BF167" s="298">
        <f>SUM(BF165:BF166)</f>
        <v>3305544.93</v>
      </c>
      <c r="BG167" s="765"/>
      <c r="BH167" s="765"/>
      <c r="BI167" s="765"/>
      <c r="BJ167" s="765"/>
      <c r="BK167" s="765"/>
      <c r="BL167" s="765"/>
      <c r="BM167" s="765"/>
      <c r="BN167" s="765"/>
      <c r="BO167" s="765"/>
      <c r="BP167" s="765"/>
      <c r="BQ167" s="435"/>
      <c r="BR167" s="435"/>
      <c r="BS167" s="435"/>
      <c r="BT167" s="435"/>
      <c r="BU167" s="298">
        <f>SUM(BU165:BU166)</f>
        <v>3437635.2399999998</v>
      </c>
      <c r="BV167" s="677">
        <f t="shared" si="85"/>
        <v>3.9960222231799944E-2</v>
      </c>
      <c r="BW167" s="298">
        <f>SUM(BW165:BW166)</f>
        <v>0</v>
      </c>
      <c r="BX167" s="298">
        <f>SUM(BX165:BX166)</f>
        <v>3437635.2399999998</v>
      </c>
      <c r="BY167" s="765"/>
      <c r="BZ167" s="765"/>
      <c r="CA167" s="765"/>
      <c r="CB167" s="765"/>
      <c r="CC167" s="765"/>
      <c r="CD167" s="765"/>
      <c r="CE167" s="765"/>
      <c r="CF167" s="765"/>
      <c r="CG167" s="765"/>
      <c r="CH167" s="765"/>
    </row>
    <row r="168" spans="1:86" s="19" customFormat="1" ht="18" customHeight="1">
      <c r="B168" s="342"/>
      <c r="C168" s="65"/>
      <c r="D168" s="66"/>
      <c r="E168" s="66"/>
      <c r="F168" s="68"/>
      <c r="G168" s="68"/>
      <c r="H168" s="68"/>
      <c r="I168" s="66"/>
      <c r="J168" s="66"/>
      <c r="K168" s="66"/>
      <c r="L168" s="67"/>
      <c r="M168" s="67"/>
      <c r="N168" s="67"/>
      <c r="O168" s="67"/>
      <c r="P168" s="67"/>
      <c r="Q168" s="67"/>
      <c r="R168" s="67"/>
      <c r="S168" s="67"/>
      <c r="T168" s="678"/>
      <c r="U168" s="67"/>
      <c r="V168" s="67"/>
      <c r="W168" s="766"/>
      <c r="X168" s="766"/>
      <c r="Y168" s="766"/>
      <c r="Z168" s="766"/>
      <c r="AA168" s="766"/>
      <c r="AB168" s="766"/>
      <c r="AC168" s="766"/>
      <c r="AD168" s="766"/>
      <c r="AE168" s="766"/>
      <c r="AF168" s="766"/>
      <c r="AG168" s="67"/>
      <c r="AH168" s="67"/>
      <c r="AI168" s="67"/>
      <c r="AJ168" s="67"/>
      <c r="AK168" s="67"/>
      <c r="AL168" s="678"/>
      <c r="AM168" s="67"/>
      <c r="AN168" s="67"/>
      <c r="AO168" s="766"/>
      <c r="AP168" s="766"/>
      <c r="AQ168" s="766"/>
      <c r="AR168" s="766"/>
      <c r="AS168" s="766"/>
      <c r="AT168" s="766"/>
      <c r="AU168" s="766"/>
      <c r="AV168" s="766"/>
      <c r="AW168" s="766"/>
      <c r="AX168" s="323"/>
      <c r="AY168" s="67"/>
      <c r="AZ168" s="67"/>
      <c r="BA168" s="67"/>
      <c r="BB168" s="67"/>
      <c r="BC168" s="67"/>
      <c r="BD168" s="678"/>
      <c r="BE168" s="67"/>
      <c r="BF168" s="67"/>
      <c r="BG168" s="766"/>
      <c r="BH168" s="766"/>
      <c r="BI168" s="766"/>
      <c r="BJ168" s="766"/>
      <c r="BK168" s="766"/>
      <c r="BL168" s="766"/>
      <c r="BM168" s="766"/>
      <c r="BN168" s="766"/>
      <c r="BO168" s="766"/>
      <c r="BP168" s="766"/>
      <c r="BQ168" s="67"/>
      <c r="BR168" s="67"/>
      <c r="BS168" s="67"/>
      <c r="BT168" s="67"/>
      <c r="BU168" s="67"/>
      <c r="BV168" s="678"/>
      <c r="BW168" s="67"/>
      <c r="BX168" s="67"/>
      <c r="BY168" s="766"/>
      <c r="BZ168" s="766"/>
      <c r="CA168" s="766"/>
      <c r="CB168" s="766"/>
      <c r="CC168" s="766"/>
      <c r="CD168" s="766"/>
      <c r="CE168" s="766"/>
      <c r="CF168" s="766"/>
      <c r="CG168" s="766"/>
      <c r="CH168" s="766"/>
    </row>
    <row r="169" spans="1:86" s="19" customFormat="1" ht="16.350000000000001" customHeight="1">
      <c r="B169" s="339"/>
      <c r="C169" s="300"/>
      <c r="D169" s="297" t="s">
        <v>337</v>
      </c>
      <c r="E169" s="297"/>
      <c r="F169" s="301"/>
      <c r="G169" s="301"/>
      <c r="H169" s="301"/>
      <c r="I169" s="298">
        <f t="shared" ref="I169:AU169" si="87">I162+I167</f>
        <v>0</v>
      </c>
      <c r="J169" s="298">
        <f t="shared" si="87"/>
        <v>82000240.142350003</v>
      </c>
      <c r="K169" s="298">
        <f t="shared" si="87"/>
        <v>40413350.652349927</v>
      </c>
      <c r="L169" s="298">
        <f t="shared" si="87"/>
        <v>24511401.609999985</v>
      </c>
      <c r="M169" s="298">
        <f t="shared" si="87"/>
        <v>82732385.580942631</v>
      </c>
      <c r="N169" s="298">
        <f t="shared" si="87"/>
        <v>94233376.338747099</v>
      </c>
      <c r="O169" s="298">
        <f t="shared" si="87"/>
        <v>14909096.203500006</v>
      </c>
      <c r="P169" s="298">
        <f t="shared" si="87"/>
        <v>3094929.8543000002</v>
      </c>
      <c r="Q169" s="298">
        <f t="shared" si="87"/>
        <v>33649235.267800003</v>
      </c>
      <c r="R169" s="298">
        <f t="shared" si="87"/>
        <v>24824836.438219879</v>
      </c>
      <c r="S169" s="298">
        <f t="shared" si="87"/>
        <v>79664685.173819855</v>
      </c>
      <c r="T169" s="677">
        <f t="shared" si="82"/>
        <v>-0.15460224106325327</v>
      </c>
      <c r="U169" s="298">
        <f t="shared" si="87"/>
        <v>0</v>
      </c>
      <c r="V169" s="298">
        <f t="shared" si="87"/>
        <v>79664685.173819855</v>
      </c>
      <c r="W169" s="767">
        <f t="shared" si="87"/>
        <v>533607260.95150715</v>
      </c>
      <c r="X169" s="767">
        <f t="shared" si="87"/>
        <v>101225.67144712743</v>
      </c>
      <c r="Y169" s="767">
        <f t="shared" si="87"/>
        <v>7167711.0363537585</v>
      </c>
      <c r="Z169" s="767">
        <f t="shared" si="87"/>
        <v>73572.816644896622</v>
      </c>
      <c r="AA169" s="767">
        <f t="shared" si="87"/>
        <v>42683.828432192553</v>
      </c>
      <c r="AB169" s="767">
        <f t="shared" si="87"/>
        <v>6924465033.5579605</v>
      </c>
      <c r="AC169" s="767">
        <f t="shared" si="87"/>
        <v>86550545.166677207</v>
      </c>
      <c r="AD169" s="767">
        <f t="shared" si="87"/>
        <v>1087407.1510880792</v>
      </c>
      <c r="AE169" s="767">
        <f t="shared" si="87"/>
        <v>516564.85595439252</v>
      </c>
      <c r="AF169" s="767">
        <f t="shared" ref="AF169" si="88">AF162+AF167</f>
        <v>0</v>
      </c>
      <c r="AG169" s="298">
        <f t="shared" si="87"/>
        <v>15539472.899500007</v>
      </c>
      <c r="AH169" s="298">
        <f t="shared" si="87"/>
        <v>3736170.3380999998</v>
      </c>
      <c r="AI169" s="298">
        <f t="shared" si="87"/>
        <v>35525309.725000001</v>
      </c>
      <c r="AJ169" s="298">
        <f t="shared" si="87"/>
        <v>25757942.859239675</v>
      </c>
      <c r="AK169" s="298">
        <f t="shared" si="87"/>
        <v>83915516.481839642</v>
      </c>
      <c r="AL169" s="677">
        <f t="shared" si="83"/>
        <v>5.3359042325277835E-2</v>
      </c>
      <c r="AM169" s="298">
        <f t="shared" si="87"/>
        <v>0</v>
      </c>
      <c r="AN169" s="298">
        <f t="shared" si="87"/>
        <v>83915516.481839642</v>
      </c>
      <c r="AO169" s="767">
        <f t="shared" si="87"/>
        <v>497690850.07335353</v>
      </c>
      <c r="AP169" s="767">
        <f t="shared" si="87"/>
        <v>95759.694286268437</v>
      </c>
      <c r="AQ169" s="767">
        <f t="shared" si="87"/>
        <v>7726323.5251272051</v>
      </c>
      <c r="AR169" s="767">
        <f t="shared" ref="AR169:AS169" si="89">AR162+AR167</f>
        <v>66221.635082092267</v>
      </c>
      <c r="AS169" s="767">
        <f t="shared" si="89"/>
        <v>45958.463798469595</v>
      </c>
      <c r="AT169" s="767">
        <f t="shared" si="87"/>
        <v>6249308273.2219391</v>
      </c>
      <c r="AU169" s="767">
        <f t="shared" si="87"/>
        <v>92964256.365036041</v>
      </c>
      <c r="AV169" s="767">
        <f t="shared" ref="AV169:AX169" si="90">AV162+AV167</f>
        <v>975768.13581963337</v>
      </c>
      <c r="AW169" s="767">
        <f t="shared" si="90"/>
        <v>554152.58953431528</v>
      </c>
      <c r="AX169" s="320">
        <f t="shared" si="90"/>
        <v>0</v>
      </c>
      <c r="AY169" s="298">
        <f t="shared" ref="AY169:BP169" si="91">AY162+AY167</f>
        <v>15968109.655700009</v>
      </c>
      <c r="AZ169" s="298">
        <f t="shared" si="91"/>
        <v>3591828.4084999994</v>
      </c>
      <c r="BA169" s="298">
        <f t="shared" si="91"/>
        <v>35784755.163699999</v>
      </c>
      <c r="BB169" s="298">
        <f t="shared" si="91"/>
        <v>23988385.18895711</v>
      </c>
      <c r="BC169" s="298">
        <f t="shared" si="91"/>
        <v>82638623.346857131</v>
      </c>
      <c r="BD169" s="677">
        <f t="shared" si="84"/>
        <v>-1.5216412750779493E-2</v>
      </c>
      <c r="BE169" s="298">
        <f t="shared" si="91"/>
        <v>0</v>
      </c>
      <c r="BF169" s="298">
        <f t="shared" si="91"/>
        <v>82638623.346857131</v>
      </c>
      <c r="BG169" s="767">
        <f t="shared" si="91"/>
        <v>461637181.40179151</v>
      </c>
      <c r="BH169" s="767">
        <f t="shared" si="91"/>
        <v>90588.957725997185</v>
      </c>
      <c r="BI169" s="767">
        <f t="shared" si="91"/>
        <v>6952178.5560559053</v>
      </c>
      <c r="BJ169" s="767">
        <f t="shared" si="91"/>
        <v>67042.951049928597</v>
      </c>
      <c r="BK169" s="767">
        <f t="shared" si="91"/>
        <v>41406.915242383533</v>
      </c>
      <c r="BL169" s="767">
        <f t="shared" si="91"/>
        <v>5805427404.6199999</v>
      </c>
      <c r="BM169" s="767">
        <f t="shared" si="91"/>
        <v>83678601.196442366</v>
      </c>
      <c r="BN169" s="767">
        <f t="shared" si="91"/>
        <v>924330.9961238543</v>
      </c>
      <c r="BO169" s="767">
        <f t="shared" si="91"/>
        <v>499603.4791837731</v>
      </c>
      <c r="BP169" s="767">
        <f t="shared" si="91"/>
        <v>0</v>
      </c>
      <c r="BQ169" s="298">
        <f t="shared" ref="BQ169:CH169" si="92">BQ162+BQ167</f>
        <v>16527910.065500002</v>
      </c>
      <c r="BR169" s="298">
        <f t="shared" si="92"/>
        <v>3691331.4228000008</v>
      </c>
      <c r="BS169" s="298">
        <f t="shared" si="92"/>
        <v>37010044.211099982</v>
      </c>
      <c r="BT169" s="298">
        <f t="shared" si="92"/>
        <v>25273960.076729655</v>
      </c>
      <c r="BU169" s="298">
        <f t="shared" si="92"/>
        <v>85940881.016129658</v>
      </c>
      <c r="BV169" s="677">
        <f t="shared" si="85"/>
        <v>3.9960221208091035E-2</v>
      </c>
      <c r="BW169" s="298">
        <f t="shared" si="92"/>
        <v>0</v>
      </c>
      <c r="BX169" s="298">
        <f t="shared" si="92"/>
        <v>85940881.016129658</v>
      </c>
      <c r="BY169" s="767">
        <f t="shared" si="92"/>
        <v>430115308.38967055</v>
      </c>
      <c r="BZ169" s="767">
        <f t="shared" si="92"/>
        <v>84928.233720564502</v>
      </c>
      <c r="CA169" s="767">
        <f t="shared" si="92"/>
        <v>6660098.3186526708</v>
      </c>
      <c r="CB169" s="767">
        <f t="shared" si="92"/>
        <v>66218.177889926767</v>
      </c>
      <c r="CC169" s="767">
        <f t="shared" si="92"/>
        <v>39692.906521404548</v>
      </c>
      <c r="CD169" s="767">
        <f t="shared" si="92"/>
        <v>5448478771.6629295</v>
      </c>
      <c r="CE169" s="767">
        <f t="shared" si="92"/>
        <v>79792960.126474172</v>
      </c>
      <c r="CF169" s="767">
        <f t="shared" si="92"/>
        <v>884630.19464171329</v>
      </c>
      <c r="CG169" s="767">
        <f t="shared" si="92"/>
        <v>476819.08560275869</v>
      </c>
      <c r="CH169" s="767">
        <f t="shared" si="92"/>
        <v>0</v>
      </c>
    </row>
    <row r="170" spans="1:86" s="19" customFormat="1" ht="18" customHeight="1">
      <c r="B170" s="342"/>
      <c r="C170" s="65"/>
      <c r="D170" s="66"/>
      <c r="E170" s="66"/>
      <c r="F170" s="68"/>
      <c r="G170" s="68"/>
      <c r="H170" s="68"/>
      <c r="I170" s="66"/>
      <c r="J170" s="66"/>
      <c r="K170" s="66"/>
      <c r="L170" s="67"/>
      <c r="M170" s="67"/>
      <c r="N170" s="67"/>
      <c r="O170" s="67"/>
      <c r="P170" s="67"/>
      <c r="Q170" s="67"/>
      <c r="R170" s="67"/>
      <c r="S170" s="67"/>
      <c r="T170" s="67"/>
      <c r="U170" s="67"/>
      <c r="V170" s="67"/>
      <c r="W170" s="323"/>
      <c r="X170" s="323"/>
      <c r="Y170" s="323"/>
      <c r="Z170" s="323"/>
      <c r="AA170" s="323"/>
      <c r="AB170" s="323"/>
      <c r="AC170" s="323"/>
      <c r="AD170" s="323"/>
      <c r="AE170" s="323"/>
      <c r="AF170" s="323"/>
      <c r="AG170" s="67"/>
      <c r="AH170" s="67"/>
      <c r="AI170" s="67"/>
      <c r="AJ170" s="67"/>
      <c r="AK170" s="67"/>
      <c r="AL170" s="67"/>
      <c r="AM170" s="67"/>
      <c r="AN170" s="67"/>
      <c r="AO170" s="323"/>
      <c r="AP170" s="323"/>
      <c r="AQ170" s="323"/>
      <c r="AR170" s="323"/>
      <c r="AS170" s="323"/>
      <c r="AT170" s="323"/>
      <c r="AU170" s="323"/>
      <c r="AV170" s="323"/>
      <c r="AW170" s="323"/>
      <c r="AX170" s="323"/>
      <c r="AY170" s="67"/>
      <c r="AZ170" s="67"/>
      <c r="BA170" s="67"/>
      <c r="BB170" s="67"/>
      <c r="BC170" s="67"/>
      <c r="BD170" s="67"/>
      <c r="BE170" s="67"/>
      <c r="BF170" s="67"/>
      <c r="BG170" s="323"/>
      <c r="BH170" s="323"/>
      <c r="BI170" s="323"/>
      <c r="BJ170" s="323"/>
      <c r="BK170" s="323"/>
      <c r="BL170" s="323"/>
      <c r="BM170" s="323"/>
      <c r="BN170" s="323"/>
      <c r="BO170" s="323"/>
      <c r="BP170" s="323"/>
      <c r="BQ170" s="67"/>
      <c r="BR170" s="67"/>
      <c r="BS170" s="67"/>
      <c r="BT170" s="67"/>
      <c r="BU170" s="67"/>
      <c r="BV170" s="67"/>
      <c r="BW170" s="67"/>
      <c r="BX170" s="67"/>
      <c r="BY170" s="323"/>
      <c r="BZ170" s="323"/>
      <c r="CA170" s="323"/>
      <c r="CB170" s="323"/>
      <c r="CC170" s="323"/>
      <c r="CD170" s="323"/>
      <c r="CE170" s="323"/>
      <c r="CF170" s="323"/>
      <c r="CG170" s="323"/>
      <c r="CH170" s="323"/>
    </row>
    <row r="171" spans="1:86">
      <c r="B171" s="343"/>
      <c r="C171" s="191"/>
      <c r="D171" s="192"/>
      <c r="E171" s="192"/>
      <c r="F171" s="68"/>
      <c r="G171" s="193"/>
      <c r="H171" s="193"/>
      <c r="I171" s="192"/>
      <c r="J171" s="192"/>
      <c r="K171" s="192"/>
      <c r="L171" s="194"/>
      <c r="M171" s="194"/>
      <c r="N171" s="194"/>
      <c r="O171" s="194"/>
      <c r="P171" s="194"/>
      <c r="Q171" s="194"/>
      <c r="R171" s="194"/>
      <c r="S171" s="67"/>
      <c r="T171" s="67"/>
      <c r="U171" s="67"/>
      <c r="V171" s="67"/>
      <c r="W171" s="324"/>
      <c r="X171" s="324"/>
      <c r="Y171" s="324"/>
      <c r="Z171" s="324"/>
      <c r="AA171" s="324"/>
      <c r="AB171" s="324"/>
      <c r="AC171" s="324"/>
      <c r="AD171" s="324"/>
      <c r="AE171" s="324"/>
      <c r="AF171" s="324"/>
      <c r="AG171" s="194"/>
      <c r="AH171" s="194"/>
      <c r="AI171" s="194"/>
      <c r="AJ171" s="194"/>
      <c r="AK171" s="67"/>
      <c r="AL171" s="67"/>
      <c r="AM171" s="67"/>
      <c r="AN171" s="67"/>
      <c r="AO171" s="324"/>
      <c r="AP171" s="324"/>
      <c r="AQ171" s="324"/>
      <c r="AR171" s="324"/>
      <c r="AS171" s="324"/>
      <c r="AT171" s="324"/>
      <c r="AU171" s="324"/>
      <c r="AV171" s="324"/>
      <c r="AW171" s="324"/>
      <c r="AX171" s="324"/>
      <c r="AY171" s="194"/>
      <c r="AZ171" s="194"/>
      <c r="BA171" s="194"/>
      <c r="BB171" s="194"/>
      <c r="BC171" s="67"/>
      <c r="BD171" s="67"/>
      <c r="BE171" s="67"/>
      <c r="BF171" s="67"/>
      <c r="BG171" s="324"/>
      <c r="BH171" s="324"/>
      <c r="BI171" s="324"/>
      <c r="BJ171" s="324"/>
      <c r="BK171" s="324"/>
      <c r="BL171" s="324"/>
      <c r="BM171" s="324"/>
      <c r="BN171" s="324"/>
      <c r="BO171" s="324"/>
      <c r="BP171" s="324"/>
      <c r="BQ171" s="194"/>
      <c r="BR171" s="194"/>
      <c r="BS171" s="194"/>
      <c r="BT171" s="194"/>
      <c r="BU171" s="67"/>
      <c r="BV171" s="67"/>
      <c r="BW171" s="67"/>
      <c r="BX171" s="67"/>
      <c r="BY171" s="324"/>
      <c r="BZ171" s="324"/>
      <c r="CA171" s="324"/>
      <c r="CB171" s="324"/>
      <c r="CC171" s="324"/>
      <c r="CD171" s="324"/>
      <c r="CE171" s="324"/>
      <c r="CF171" s="324"/>
      <c r="CG171" s="324"/>
      <c r="CH171" s="324"/>
    </row>
    <row r="172" spans="1:86" s="12" customFormat="1" ht="14.4">
      <c r="B172" s="340"/>
      <c r="C172" s="159"/>
      <c r="D172" s="299"/>
      <c r="E172" s="299"/>
      <c r="F172" s="189"/>
      <c r="G172" s="189"/>
      <c r="H172" s="189"/>
      <c r="I172" s="161"/>
      <c r="J172" s="161"/>
      <c r="K172" s="161"/>
      <c r="L172" s="161"/>
      <c r="M172" s="161"/>
      <c r="N172" s="161"/>
      <c r="O172" s="161"/>
      <c r="P172" s="161"/>
      <c r="Q172" s="161"/>
      <c r="R172" s="161"/>
      <c r="S172" s="161"/>
      <c r="T172" s="161"/>
      <c r="U172" s="161"/>
      <c r="V172" s="161"/>
      <c r="W172" s="321"/>
      <c r="X172" s="321"/>
      <c r="Y172" s="321"/>
      <c r="Z172" s="321"/>
      <c r="AA172" s="321"/>
      <c r="AB172" s="321"/>
      <c r="AC172" s="321"/>
      <c r="AD172" s="321"/>
      <c r="AE172" s="321"/>
      <c r="AF172" s="321"/>
      <c r="AG172" s="161"/>
      <c r="AH172" s="161"/>
      <c r="AI172" s="161"/>
      <c r="AJ172" s="161"/>
      <c r="AK172" s="161"/>
      <c r="AL172" s="161"/>
      <c r="AM172" s="161"/>
      <c r="AN172" s="161"/>
      <c r="AO172" s="321"/>
      <c r="AP172" s="321"/>
      <c r="AQ172" s="321"/>
      <c r="AR172" s="321"/>
      <c r="AS172" s="321"/>
      <c r="AT172" s="321"/>
      <c r="AU172" s="321"/>
      <c r="AV172" s="321"/>
      <c r="AW172" s="321"/>
      <c r="AX172" s="321"/>
      <c r="AY172" s="161"/>
      <c r="AZ172" s="161"/>
      <c r="BA172" s="161"/>
      <c r="BB172" s="161"/>
      <c r="BC172" s="161"/>
      <c r="BD172" s="161"/>
      <c r="BE172" s="161"/>
      <c r="BF172" s="161"/>
      <c r="BG172" s="321"/>
      <c r="BH172" s="321"/>
      <c r="BI172" s="321"/>
      <c r="BJ172" s="321"/>
      <c r="BK172" s="321"/>
      <c r="BL172" s="321"/>
      <c r="BM172" s="321"/>
      <c r="BN172" s="321"/>
      <c r="BO172" s="321"/>
      <c r="BP172" s="321"/>
      <c r="BQ172" s="161"/>
      <c r="BR172" s="161"/>
      <c r="BS172" s="161"/>
      <c r="BT172" s="161"/>
      <c r="BU172" s="161"/>
      <c r="BV172" s="161"/>
      <c r="BW172" s="161"/>
      <c r="BX172" s="161"/>
      <c r="BY172" s="321"/>
      <c r="BZ172" s="321"/>
      <c r="CA172" s="321"/>
      <c r="CB172" s="321"/>
      <c r="CC172" s="321"/>
      <c r="CD172" s="321"/>
      <c r="CE172" s="321"/>
      <c r="CF172" s="321"/>
      <c r="CG172" s="321"/>
      <c r="CH172" s="321"/>
    </row>
    <row r="173" spans="1:86" s="19" customFormat="1" ht="13.8" thickBot="1">
      <c r="B173" s="344"/>
      <c r="C173" s="345"/>
      <c r="D173" s="345" t="s">
        <v>338</v>
      </c>
      <c r="E173" s="346"/>
      <c r="F173" s="347"/>
      <c r="G173" s="347"/>
      <c r="H173" s="347"/>
      <c r="I173" s="348">
        <f t="shared" ref="I173:J173" si="93">I169</f>
        <v>0</v>
      </c>
      <c r="J173" s="348">
        <f t="shared" si="93"/>
        <v>82000240.142350003</v>
      </c>
      <c r="K173" s="348">
        <f>K169</f>
        <v>40413350.652349927</v>
      </c>
      <c r="L173" s="348">
        <f t="shared" ref="L173:BZ173" si="94">L169</f>
        <v>24511401.609999985</v>
      </c>
      <c r="M173" s="348">
        <f t="shared" si="94"/>
        <v>82732385.580942631</v>
      </c>
      <c r="N173" s="348">
        <f t="shared" si="94"/>
        <v>94233376.338747099</v>
      </c>
      <c r="O173" s="348">
        <f t="shared" si="94"/>
        <v>14909096.203500006</v>
      </c>
      <c r="P173" s="348">
        <f t="shared" si="94"/>
        <v>3094929.8543000002</v>
      </c>
      <c r="Q173" s="348">
        <f t="shared" si="94"/>
        <v>33649235.267800003</v>
      </c>
      <c r="R173" s="348">
        <f t="shared" si="94"/>
        <v>24824836.438219879</v>
      </c>
      <c r="S173" s="348">
        <f t="shared" si="94"/>
        <v>79664685.173819855</v>
      </c>
      <c r="T173" s="808"/>
      <c r="U173" s="348">
        <f t="shared" si="94"/>
        <v>0</v>
      </c>
      <c r="V173" s="348">
        <f t="shared" si="94"/>
        <v>79664685.173819855</v>
      </c>
      <c r="W173" s="813">
        <f t="shared" si="94"/>
        <v>533607260.95150715</v>
      </c>
      <c r="X173" s="813">
        <f t="shared" si="94"/>
        <v>101225.67144712743</v>
      </c>
      <c r="Y173" s="813">
        <f t="shared" si="94"/>
        <v>7167711.0363537585</v>
      </c>
      <c r="Z173" s="813">
        <f t="shared" si="94"/>
        <v>73572.816644896622</v>
      </c>
      <c r="AA173" s="813">
        <f t="shared" si="94"/>
        <v>42683.828432192553</v>
      </c>
      <c r="AB173" s="813">
        <f t="shared" si="94"/>
        <v>6924465033.5579605</v>
      </c>
      <c r="AC173" s="813">
        <f t="shared" si="94"/>
        <v>86550545.166677207</v>
      </c>
      <c r="AD173" s="813">
        <f t="shared" si="94"/>
        <v>1087407.1510880792</v>
      </c>
      <c r="AE173" s="813">
        <f t="shared" si="94"/>
        <v>516564.85595439252</v>
      </c>
      <c r="AF173" s="813">
        <f t="shared" si="94"/>
        <v>0</v>
      </c>
      <c r="AG173" s="348">
        <f t="shared" si="94"/>
        <v>15539472.899500007</v>
      </c>
      <c r="AH173" s="348">
        <f t="shared" si="94"/>
        <v>3736170.3380999998</v>
      </c>
      <c r="AI173" s="348">
        <f t="shared" si="94"/>
        <v>35525309.725000001</v>
      </c>
      <c r="AJ173" s="348">
        <f t="shared" si="94"/>
        <v>25757942.859239675</v>
      </c>
      <c r="AK173" s="348">
        <f t="shared" si="94"/>
        <v>83915516.481839642</v>
      </c>
      <c r="AL173" s="348">
        <f t="shared" ref="AL173" si="95">AL169</f>
        <v>5.3359042325277835E-2</v>
      </c>
      <c r="AM173" s="348">
        <f t="shared" si="94"/>
        <v>0</v>
      </c>
      <c r="AN173" s="348">
        <f t="shared" si="94"/>
        <v>83915516.481839642</v>
      </c>
      <c r="AO173" s="813">
        <f t="shared" si="94"/>
        <v>497690850.07335353</v>
      </c>
      <c r="AP173" s="813">
        <f t="shared" si="94"/>
        <v>95759.694286268437</v>
      </c>
      <c r="AQ173" s="813">
        <f t="shared" si="94"/>
        <v>7726323.5251272051</v>
      </c>
      <c r="AR173" s="813">
        <f t="shared" si="94"/>
        <v>66221.635082092267</v>
      </c>
      <c r="AS173" s="813">
        <f t="shared" si="94"/>
        <v>45958.463798469595</v>
      </c>
      <c r="AT173" s="813">
        <f t="shared" si="94"/>
        <v>6249308273.2219391</v>
      </c>
      <c r="AU173" s="813">
        <f t="shared" si="94"/>
        <v>92964256.365036041</v>
      </c>
      <c r="AV173" s="813">
        <f t="shared" si="94"/>
        <v>975768.13581963337</v>
      </c>
      <c r="AW173" s="813">
        <f t="shared" si="94"/>
        <v>554152.58953431528</v>
      </c>
      <c r="AX173" s="813">
        <f t="shared" si="94"/>
        <v>0</v>
      </c>
      <c r="AY173" s="348">
        <f t="shared" si="94"/>
        <v>15968109.655700009</v>
      </c>
      <c r="AZ173" s="348">
        <f t="shared" si="94"/>
        <v>3591828.4084999994</v>
      </c>
      <c r="BA173" s="348">
        <f t="shared" si="94"/>
        <v>35784755.163699999</v>
      </c>
      <c r="BB173" s="348">
        <f t="shared" si="94"/>
        <v>23988385.18895711</v>
      </c>
      <c r="BC173" s="348">
        <f t="shared" si="94"/>
        <v>82638623.346857131</v>
      </c>
      <c r="BD173" s="348">
        <f t="shared" si="94"/>
        <v>-1.5216412750779493E-2</v>
      </c>
      <c r="BE173" s="348">
        <f t="shared" si="94"/>
        <v>0</v>
      </c>
      <c r="BF173" s="348">
        <f t="shared" si="94"/>
        <v>82638623.346857131</v>
      </c>
      <c r="BG173" s="813">
        <f t="shared" si="94"/>
        <v>461637181.40179151</v>
      </c>
      <c r="BH173" s="813">
        <f t="shared" si="94"/>
        <v>90588.957725997185</v>
      </c>
      <c r="BI173" s="813">
        <f t="shared" si="94"/>
        <v>6952178.5560559053</v>
      </c>
      <c r="BJ173" s="813">
        <f t="shared" si="94"/>
        <v>67042.951049928597</v>
      </c>
      <c r="BK173" s="813">
        <f t="shared" si="94"/>
        <v>41406.915242383533</v>
      </c>
      <c r="BL173" s="813">
        <f t="shared" si="94"/>
        <v>5805427404.6199999</v>
      </c>
      <c r="BM173" s="813">
        <f t="shared" si="94"/>
        <v>83678601.196442366</v>
      </c>
      <c r="BN173" s="813">
        <f t="shared" si="94"/>
        <v>924330.9961238543</v>
      </c>
      <c r="BO173" s="813">
        <f t="shared" si="94"/>
        <v>499603.4791837731</v>
      </c>
      <c r="BP173" s="813">
        <f t="shared" si="94"/>
        <v>0</v>
      </c>
      <c r="BQ173" s="348">
        <f t="shared" si="94"/>
        <v>16527910.065500002</v>
      </c>
      <c r="BR173" s="348">
        <f t="shared" si="94"/>
        <v>3691331.4228000008</v>
      </c>
      <c r="BS173" s="348">
        <f t="shared" si="94"/>
        <v>37010044.211099982</v>
      </c>
      <c r="BT173" s="348">
        <f t="shared" si="94"/>
        <v>25273960.076729655</v>
      </c>
      <c r="BU173" s="348">
        <f t="shared" si="94"/>
        <v>85940881.016129658</v>
      </c>
      <c r="BV173" s="348">
        <f t="shared" ref="BV173" si="96">BV169</f>
        <v>3.9960221208091035E-2</v>
      </c>
      <c r="BW173" s="348">
        <f t="shared" si="94"/>
        <v>0</v>
      </c>
      <c r="BX173" s="348">
        <f t="shared" si="94"/>
        <v>85940881.016129658</v>
      </c>
      <c r="BY173" s="813">
        <f t="shared" si="94"/>
        <v>430115308.38967055</v>
      </c>
      <c r="BZ173" s="813">
        <f t="shared" si="94"/>
        <v>84928.233720564502</v>
      </c>
      <c r="CA173" s="813">
        <f t="shared" ref="CA173:CH173" si="97">CA169</f>
        <v>6660098.3186526708</v>
      </c>
      <c r="CB173" s="813">
        <f t="shared" si="97"/>
        <v>66218.177889926767</v>
      </c>
      <c r="CC173" s="813">
        <f t="shared" si="97"/>
        <v>39692.906521404548</v>
      </c>
      <c r="CD173" s="813">
        <f t="shared" si="97"/>
        <v>5448478771.6629295</v>
      </c>
      <c r="CE173" s="813">
        <f t="shared" si="97"/>
        <v>79792960.126474172</v>
      </c>
      <c r="CF173" s="813">
        <f t="shared" si="97"/>
        <v>884630.19464171329</v>
      </c>
      <c r="CG173" s="813">
        <f t="shared" si="97"/>
        <v>476819.08560275869</v>
      </c>
      <c r="CH173" s="813">
        <f t="shared" si="97"/>
        <v>0</v>
      </c>
    </row>
    <row r="174" spans="1:86" s="12" customFormat="1" ht="13.8" thickBot="1">
      <c r="B174" s="19"/>
      <c r="C174" s="19"/>
      <c r="D174" s="162"/>
      <c r="E174" s="162"/>
      <c r="F174" s="80"/>
      <c r="G174" s="80"/>
      <c r="H174" s="80"/>
      <c r="I174" s="162"/>
      <c r="J174" s="162"/>
      <c r="K174" s="162"/>
      <c r="L174" s="18"/>
      <c r="M174" s="18"/>
      <c r="N174" s="18"/>
      <c r="O174" s="18"/>
      <c r="P174" s="18"/>
      <c r="Q174" s="18"/>
      <c r="R174" s="18"/>
      <c r="S174" s="18"/>
      <c r="T174" s="18"/>
      <c r="U174" s="18"/>
      <c r="V174" s="18"/>
      <c r="W174" s="318"/>
      <c r="X174" s="318"/>
      <c r="Y174" s="318"/>
      <c r="Z174" s="318"/>
      <c r="AA174" s="318"/>
      <c r="AB174" s="318"/>
      <c r="AC174" s="318"/>
      <c r="AD174" s="318"/>
      <c r="AE174" s="318"/>
      <c r="AF174" s="318"/>
      <c r="AG174" s="18"/>
      <c r="AH174" s="18"/>
      <c r="AI174" s="18"/>
      <c r="AJ174" s="18"/>
      <c r="AK174" s="18"/>
      <c r="AL174" s="18"/>
      <c r="AM174" s="18"/>
      <c r="AN174" s="18"/>
      <c r="AO174" s="318"/>
      <c r="AP174" s="318"/>
      <c r="AQ174" s="318"/>
      <c r="AR174" s="318"/>
      <c r="AS174" s="318"/>
      <c r="AT174" s="318"/>
      <c r="AU174" s="318"/>
      <c r="AV174" s="318"/>
      <c r="AW174" s="318"/>
      <c r="AX174" s="318"/>
      <c r="AY174" s="18"/>
      <c r="AZ174" s="18"/>
      <c r="BA174" s="18"/>
      <c r="BB174" s="18"/>
      <c r="BC174" s="18"/>
      <c r="BD174" s="18"/>
      <c r="BE174" s="18"/>
      <c r="BF174" s="18"/>
      <c r="BG174" s="318"/>
      <c r="BH174" s="318"/>
      <c r="BI174" s="318"/>
      <c r="BJ174" s="318"/>
      <c r="BK174" s="318"/>
      <c r="BL174" s="318"/>
      <c r="BM174" s="318"/>
      <c r="BN174" s="318"/>
      <c r="BO174" s="318"/>
      <c r="BP174" s="318"/>
      <c r="BQ174" s="18"/>
      <c r="BR174" s="18"/>
      <c r="BS174" s="18"/>
      <c r="BT174" s="18"/>
      <c r="BU174" s="18"/>
      <c r="BV174" s="18"/>
      <c r="BW174" s="18"/>
      <c r="BX174" s="18"/>
      <c r="BY174" s="318"/>
      <c r="BZ174" s="318"/>
      <c r="CA174" s="318"/>
      <c r="CB174" s="318"/>
      <c r="CC174" s="318"/>
      <c r="CD174" s="318"/>
      <c r="CE174" s="318"/>
      <c r="CF174" s="318"/>
      <c r="CG174" s="318"/>
      <c r="CH174" s="318"/>
    </row>
    <row r="175" spans="1:86">
      <c r="B175" s="350"/>
      <c r="C175" s="351"/>
      <c r="D175" s="352"/>
      <c r="E175" s="352"/>
      <c r="F175" s="353"/>
      <c r="G175" s="354"/>
      <c r="H175" s="354"/>
      <c r="I175" s="352"/>
      <c r="J175" s="352"/>
      <c r="K175" s="352"/>
      <c r="L175" s="355"/>
      <c r="M175" s="355"/>
      <c r="N175" s="355"/>
      <c r="O175" s="355"/>
      <c r="P175" s="355"/>
      <c r="Q175" s="355"/>
      <c r="R175" s="355"/>
      <c r="S175" s="355"/>
      <c r="T175" s="355"/>
      <c r="U175" s="355"/>
      <c r="V175" s="355"/>
      <c r="W175" s="356"/>
      <c r="X175" s="356"/>
      <c r="Y175" s="356"/>
      <c r="Z175" s="356"/>
      <c r="AA175" s="356"/>
      <c r="AB175" s="356"/>
      <c r="AC175" s="356"/>
      <c r="AD175" s="356"/>
      <c r="AE175" s="356"/>
      <c r="AF175" s="356"/>
      <c r="AG175" s="355"/>
      <c r="AH175" s="355"/>
      <c r="AI175" s="355"/>
      <c r="AJ175" s="355"/>
      <c r="AK175" s="355"/>
      <c r="AL175" s="355"/>
      <c r="AM175" s="355"/>
      <c r="AN175" s="355"/>
      <c r="AO175" s="356"/>
      <c r="AP175" s="356"/>
      <c r="AQ175" s="356"/>
      <c r="AR175" s="356"/>
      <c r="AS175" s="356"/>
      <c r="AT175" s="356"/>
      <c r="AU175" s="356"/>
      <c r="AV175" s="356"/>
      <c r="AW175" s="356"/>
      <c r="AX175" s="356"/>
      <c r="AY175" s="355"/>
      <c r="AZ175" s="355"/>
      <c r="BA175" s="355"/>
      <c r="BB175" s="355"/>
      <c r="BC175" s="355"/>
      <c r="BD175" s="355"/>
      <c r="BE175" s="355"/>
      <c r="BF175" s="355"/>
      <c r="BG175" s="356"/>
      <c r="BH175" s="356"/>
      <c r="BI175" s="356"/>
      <c r="BJ175" s="356"/>
      <c r="BK175" s="356"/>
      <c r="BL175" s="356"/>
      <c r="BM175" s="356"/>
      <c r="BN175" s="356"/>
      <c r="BO175" s="356"/>
      <c r="BP175" s="356"/>
      <c r="BQ175" s="355"/>
      <c r="BR175" s="355"/>
      <c r="BS175" s="355"/>
      <c r="BT175" s="355"/>
      <c r="BU175" s="355"/>
      <c r="BV175" s="355"/>
      <c r="BW175" s="355"/>
      <c r="BX175" s="355"/>
      <c r="BY175" s="356"/>
      <c r="BZ175" s="356"/>
      <c r="CA175" s="356"/>
      <c r="CB175" s="356"/>
      <c r="CC175" s="356"/>
      <c r="CD175" s="356"/>
      <c r="CE175" s="356"/>
      <c r="CF175" s="356"/>
      <c r="CG175" s="356"/>
      <c r="CH175" s="356"/>
    </row>
    <row r="176" spans="1:86" s="12" customFormat="1" ht="15.6">
      <c r="B176" s="341"/>
      <c r="C176" s="302"/>
      <c r="D176" s="303" t="s">
        <v>1950</v>
      </c>
      <c r="E176" s="303"/>
      <c r="F176" s="304"/>
      <c r="G176" s="306"/>
      <c r="H176" s="306"/>
      <c r="I176" s="307"/>
      <c r="J176" s="307"/>
      <c r="K176" s="307"/>
      <c r="L176" s="304"/>
      <c r="M176" s="304"/>
      <c r="N176" s="304"/>
      <c r="O176" s="304"/>
      <c r="P176" s="304"/>
      <c r="Q176" s="304"/>
      <c r="R176" s="304"/>
      <c r="S176" s="304"/>
      <c r="T176" s="304"/>
      <c r="U176" s="304"/>
      <c r="V176" s="304"/>
      <c r="W176" s="322"/>
      <c r="X176" s="322"/>
      <c r="Y176" s="322"/>
      <c r="Z176" s="322"/>
      <c r="AA176" s="322"/>
      <c r="AB176" s="322"/>
      <c r="AC176" s="322"/>
      <c r="AD176" s="322"/>
      <c r="AE176" s="322"/>
      <c r="AF176" s="322"/>
      <c r="AG176" s="304"/>
      <c r="AH176" s="304"/>
      <c r="AI176" s="304"/>
      <c r="AJ176" s="304"/>
      <c r="AK176" s="304"/>
      <c r="AL176" s="304"/>
      <c r="AM176" s="304"/>
      <c r="AN176" s="304"/>
      <c r="AO176" s="322"/>
      <c r="AP176" s="322"/>
      <c r="AQ176" s="322"/>
      <c r="AR176" s="322"/>
      <c r="AS176" s="322"/>
      <c r="AT176" s="322"/>
      <c r="AU176" s="322"/>
      <c r="AV176" s="322"/>
      <c r="AW176" s="322"/>
      <c r="AX176" s="322"/>
      <c r="AY176" s="304"/>
      <c r="AZ176" s="304"/>
      <c r="BA176" s="304"/>
      <c r="BB176" s="304"/>
      <c r="BC176" s="304"/>
      <c r="BD176" s="304"/>
      <c r="BE176" s="304"/>
      <c r="BF176" s="304"/>
      <c r="BG176" s="322"/>
      <c r="BH176" s="322"/>
      <c r="BI176" s="322"/>
      <c r="BJ176" s="322"/>
      <c r="BK176" s="322"/>
      <c r="BL176" s="322"/>
      <c r="BM176" s="322"/>
      <c r="BN176" s="322"/>
      <c r="BO176" s="322"/>
      <c r="BP176" s="322"/>
      <c r="BQ176" s="304"/>
      <c r="BR176" s="304"/>
      <c r="BS176" s="304"/>
      <c r="BT176" s="304"/>
      <c r="BU176" s="304"/>
      <c r="BV176" s="304"/>
      <c r="BW176" s="304"/>
      <c r="BX176" s="304"/>
      <c r="BY176" s="322"/>
      <c r="BZ176" s="322"/>
      <c r="CA176" s="322"/>
      <c r="CB176" s="322"/>
      <c r="CC176" s="322"/>
      <c r="CD176" s="322"/>
      <c r="CE176" s="322"/>
      <c r="CF176" s="322"/>
      <c r="CG176" s="322"/>
      <c r="CH176" s="322"/>
    </row>
    <row r="177" spans="2:86" s="12" customFormat="1">
      <c r="B177" s="338">
        <v>3264</v>
      </c>
      <c r="C177" s="240"/>
      <c r="D177" s="237" t="s">
        <v>1755</v>
      </c>
      <c r="E177" s="237"/>
      <c r="F177" s="235"/>
      <c r="G177" s="235"/>
      <c r="H177" s="235"/>
      <c r="I177" s="237"/>
      <c r="J177" s="237"/>
      <c r="K177" s="237"/>
      <c r="L177" s="238"/>
      <c r="M177" s="238"/>
      <c r="N177" s="238"/>
      <c r="O177" s="238"/>
      <c r="P177" s="238"/>
      <c r="Q177" s="238"/>
      <c r="R177" s="238"/>
      <c r="S177" s="294">
        <f t="shared" ref="S177:S182" si="98">SUM(O177:R177)</f>
        <v>0</v>
      </c>
      <c r="T177" s="294"/>
      <c r="U177" s="238"/>
      <c r="V177" s="294">
        <f t="shared" ref="V177:V182" si="99">S177</f>
        <v>0</v>
      </c>
      <c r="W177" s="319"/>
      <c r="X177" s="319"/>
      <c r="Y177" s="319"/>
      <c r="Z177" s="319"/>
      <c r="AA177" s="319"/>
      <c r="AB177" s="319"/>
      <c r="AC177" s="319"/>
      <c r="AD177" s="319"/>
      <c r="AE177" s="319"/>
      <c r="AF177" s="319"/>
      <c r="AG177" s="238"/>
      <c r="AH177" s="238"/>
      <c r="AI177" s="238"/>
      <c r="AJ177" s="238"/>
      <c r="AK177" s="292">
        <f t="shared" ref="AK177:AK182" si="100">SUM(AG177:AJ177)</f>
        <v>0</v>
      </c>
      <c r="AL177" s="294"/>
      <c r="AM177" s="333"/>
      <c r="AN177" s="294">
        <f t="shared" ref="AN177:AN182" si="101">AK177</f>
        <v>0</v>
      </c>
      <c r="AO177" s="319"/>
      <c r="AP177" s="319"/>
      <c r="AQ177" s="319"/>
      <c r="AR177" s="319"/>
      <c r="AS177" s="319"/>
      <c r="AT177" s="319"/>
      <c r="AU177" s="319"/>
      <c r="AV177" s="319"/>
      <c r="AW177" s="319"/>
      <c r="AX177" s="319"/>
      <c r="AY177" s="238"/>
      <c r="AZ177" s="238"/>
      <c r="BA177" s="238"/>
      <c r="BB177" s="238"/>
      <c r="BC177" s="292">
        <f t="shared" ref="BC177:BC182" si="102">SUM(AY177:BB177)</f>
        <v>0</v>
      </c>
      <c r="BD177" s="294"/>
      <c r="BE177" s="333"/>
      <c r="BF177" s="294">
        <f t="shared" ref="BF177:BF182" si="103">BC177</f>
        <v>0</v>
      </c>
      <c r="BG177" s="319"/>
      <c r="BH177" s="319"/>
      <c r="BI177" s="319"/>
      <c r="BJ177" s="319"/>
      <c r="BK177" s="319"/>
      <c r="BL177" s="319"/>
      <c r="BM177" s="319"/>
      <c r="BN177" s="319"/>
      <c r="BO177" s="319"/>
      <c r="BP177" s="319"/>
      <c r="BQ177" s="238"/>
      <c r="BR177" s="238"/>
      <c r="BS177" s="238"/>
      <c r="BT177" s="238"/>
      <c r="BU177" s="292">
        <f t="shared" ref="BU177:BU182" si="104">SUM(BQ177:BT177)</f>
        <v>0</v>
      </c>
      <c r="BV177" s="294"/>
      <c r="BW177" s="333"/>
      <c r="BX177" s="294">
        <f t="shared" ref="BX177:BX182" si="105">BU177</f>
        <v>0</v>
      </c>
      <c r="BY177" s="319"/>
      <c r="BZ177" s="319"/>
      <c r="CA177" s="319"/>
      <c r="CB177" s="319"/>
      <c r="CC177" s="319"/>
      <c r="CD177" s="319"/>
      <c r="CE177" s="319"/>
      <c r="CF177" s="319"/>
      <c r="CG177" s="319"/>
      <c r="CH177" s="319"/>
    </row>
    <row r="178" spans="2:86" s="12" customFormat="1">
      <c r="B178" s="338">
        <v>3308</v>
      </c>
      <c r="C178" s="240"/>
      <c r="D178" s="237" t="s">
        <v>1756</v>
      </c>
      <c r="E178" s="237"/>
      <c r="F178" s="235"/>
      <c r="G178" s="235"/>
      <c r="H178" s="235"/>
      <c r="I178" s="237"/>
      <c r="J178" s="237"/>
      <c r="K178" s="237"/>
      <c r="L178" s="238"/>
      <c r="M178" s="238"/>
      <c r="N178" s="238"/>
      <c r="O178" s="238"/>
      <c r="P178" s="238"/>
      <c r="Q178" s="238"/>
      <c r="R178" s="238"/>
      <c r="S178" s="294">
        <f t="shared" si="98"/>
        <v>0</v>
      </c>
      <c r="T178" s="294"/>
      <c r="U178" s="238"/>
      <c r="V178" s="294">
        <f t="shared" si="99"/>
        <v>0</v>
      </c>
      <c r="W178" s="319"/>
      <c r="X178" s="319"/>
      <c r="Y178" s="319"/>
      <c r="Z178" s="319"/>
      <c r="AA178" s="319"/>
      <c r="AB178" s="319"/>
      <c r="AC178" s="319"/>
      <c r="AD178" s="319"/>
      <c r="AE178" s="319"/>
      <c r="AF178" s="319"/>
      <c r="AG178" s="238"/>
      <c r="AH178" s="238"/>
      <c r="AI178" s="238"/>
      <c r="AJ178" s="238"/>
      <c r="AK178" s="292">
        <f t="shared" si="100"/>
        <v>0</v>
      </c>
      <c r="AL178" s="294"/>
      <c r="AM178" s="333"/>
      <c r="AN178" s="294">
        <f t="shared" si="101"/>
        <v>0</v>
      </c>
      <c r="AO178" s="319"/>
      <c r="AP178" s="319"/>
      <c r="AQ178" s="319"/>
      <c r="AR178" s="319"/>
      <c r="AS178" s="319"/>
      <c r="AT178" s="319"/>
      <c r="AU178" s="319"/>
      <c r="AV178" s="319"/>
      <c r="AW178" s="319"/>
      <c r="AX178" s="319"/>
      <c r="AY178" s="238"/>
      <c r="AZ178" s="238"/>
      <c r="BA178" s="238"/>
      <c r="BB178" s="238"/>
      <c r="BC178" s="292">
        <f t="shared" si="102"/>
        <v>0</v>
      </c>
      <c r="BD178" s="294"/>
      <c r="BE178" s="333"/>
      <c r="BF178" s="294">
        <f t="shared" si="103"/>
        <v>0</v>
      </c>
      <c r="BG178" s="319"/>
      <c r="BH178" s="319"/>
      <c r="BI178" s="319"/>
      <c r="BJ178" s="319"/>
      <c r="BK178" s="319"/>
      <c r="BL178" s="319"/>
      <c r="BM178" s="319"/>
      <c r="BN178" s="319"/>
      <c r="BO178" s="319"/>
      <c r="BP178" s="319"/>
      <c r="BQ178" s="238"/>
      <c r="BR178" s="238"/>
      <c r="BS178" s="238"/>
      <c r="BT178" s="238"/>
      <c r="BU178" s="292">
        <f t="shared" si="104"/>
        <v>0</v>
      </c>
      <c r="BV178" s="294"/>
      <c r="BW178" s="333"/>
      <c r="BX178" s="294">
        <f t="shared" si="105"/>
        <v>0</v>
      </c>
      <c r="BY178" s="319"/>
      <c r="BZ178" s="319"/>
      <c r="CA178" s="319"/>
      <c r="CB178" s="319"/>
      <c r="CC178" s="319"/>
      <c r="CD178" s="319"/>
      <c r="CE178" s="319"/>
      <c r="CF178" s="319"/>
      <c r="CG178" s="319"/>
      <c r="CH178" s="319"/>
    </row>
    <row r="179" spans="2:86" s="12" customFormat="1">
      <c r="B179" s="338">
        <v>3312</v>
      </c>
      <c r="C179" s="240"/>
      <c r="D179" s="237" t="s">
        <v>1757</v>
      </c>
      <c r="E179" s="237"/>
      <c r="F179" s="235"/>
      <c r="G179" s="235"/>
      <c r="H179" s="235"/>
      <c r="I179" s="237"/>
      <c r="J179" s="237"/>
      <c r="K179" s="237"/>
      <c r="L179" s="238"/>
      <c r="M179" s="238"/>
      <c r="N179" s="238"/>
      <c r="O179" s="238"/>
      <c r="P179" s="238"/>
      <c r="Q179" s="238"/>
      <c r="R179" s="238"/>
      <c r="S179" s="294">
        <f t="shared" si="98"/>
        <v>0</v>
      </c>
      <c r="T179" s="294"/>
      <c r="U179" s="238"/>
      <c r="V179" s="294">
        <f t="shared" si="99"/>
        <v>0</v>
      </c>
      <c r="W179" s="319"/>
      <c r="X179" s="319"/>
      <c r="Y179" s="319"/>
      <c r="Z179" s="319"/>
      <c r="AA179" s="319"/>
      <c r="AB179" s="319"/>
      <c r="AC179" s="319"/>
      <c r="AD179" s="319"/>
      <c r="AE179" s="319"/>
      <c r="AF179" s="319"/>
      <c r="AG179" s="238"/>
      <c r="AH179" s="238"/>
      <c r="AI179" s="238"/>
      <c r="AJ179" s="238"/>
      <c r="AK179" s="292">
        <f t="shared" si="100"/>
        <v>0</v>
      </c>
      <c r="AL179" s="294"/>
      <c r="AM179" s="333"/>
      <c r="AN179" s="294">
        <f t="shared" si="101"/>
        <v>0</v>
      </c>
      <c r="AO179" s="319"/>
      <c r="AP179" s="319"/>
      <c r="AQ179" s="319"/>
      <c r="AR179" s="319"/>
      <c r="AS179" s="319"/>
      <c r="AT179" s="319"/>
      <c r="AU179" s="319"/>
      <c r="AV179" s="319"/>
      <c r="AW179" s="319"/>
      <c r="AX179" s="319"/>
      <c r="AY179" s="238"/>
      <c r="AZ179" s="238"/>
      <c r="BA179" s="238"/>
      <c r="BB179" s="238"/>
      <c r="BC179" s="292">
        <f t="shared" si="102"/>
        <v>0</v>
      </c>
      <c r="BD179" s="294"/>
      <c r="BE179" s="333"/>
      <c r="BF179" s="294">
        <f t="shared" si="103"/>
        <v>0</v>
      </c>
      <c r="BG179" s="319"/>
      <c r="BH179" s="319"/>
      <c r="BI179" s="319"/>
      <c r="BJ179" s="319"/>
      <c r="BK179" s="319"/>
      <c r="BL179" s="319"/>
      <c r="BM179" s="319"/>
      <c r="BN179" s="319"/>
      <c r="BO179" s="319"/>
      <c r="BP179" s="319"/>
      <c r="BQ179" s="238"/>
      <c r="BR179" s="238"/>
      <c r="BS179" s="238"/>
      <c r="BT179" s="238"/>
      <c r="BU179" s="292">
        <f t="shared" si="104"/>
        <v>0</v>
      </c>
      <c r="BV179" s="294"/>
      <c r="BW179" s="333"/>
      <c r="BX179" s="294">
        <f t="shared" si="105"/>
        <v>0</v>
      </c>
      <c r="BY179" s="319"/>
      <c r="BZ179" s="319"/>
      <c r="CA179" s="319"/>
      <c r="CB179" s="319"/>
      <c r="CC179" s="319"/>
      <c r="CD179" s="319"/>
      <c r="CE179" s="319"/>
      <c r="CF179" s="319"/>
      <c r="CG179" s="319"/>
      <c r="CH179" s="319"/>
    </row>
    <row r="180" spans="2:86" s="12" customFormat="1">
      <c r="B180" s="338">
        <v>3325</v>
      </c>
      <c r="C180" s="240"/>
      <c r="D180" s="237" t="s">
        <v>1758</v>
      </c>
      <c r="E180" s="237"/>
      <c r="F180" s="235"/>
      <c r="G180" s="235"/>
      <c r="H180" s="235"/>
      <c r="I180" s="237"/>
      <c r="J180" s="237"/>
      <c r="K180" s="237"/>
      <c r="L180" s="238"/>
      <c r="M180" s="238"/>
      <c r="N180" s="238"/>
      <c r="O180" s="238"/>
      <c r="P180" s="238"/>
      <c r="Q180" s="238"/>
      <c r="R180" s="238"/>
      <c r="S180" s="294">
        <f t="shared" si="98"/>
        <v>0</v>
      </c>
      <c r="T180" s="294"/>
      <c r="U180" s="238"/>
      <c r="V180" s="294">
        <f t="shared" si="99"/>
        <v>0</v>
      </c>
      <c r="W180" s="319"/>
      <c r="X180" s="319"/>
      <c r="Y180" s="319"/>
      <c r="Z180" s="319"/>
      <c r="AA180" s="319"/>
      <c r="AB180" s="319"/>
      <c r="AC180" s="319"/>
      <c r="AD180" s="319"/>
      <c r="AE180" s="319"/>
      <c r="AF180" s="319"/>
      <c r="AG180" s="238"/>
      <c r="AH180" s="238"/>
      <c r="AI180" s="238"/>
      <c r="AJ180" s="238"/>
      <c r="AK180" s="292">
        <f t="shared" si="100"/>
        <v>0</v>
      </c>
      <c r="AL180" s="294"/>
      <c r="AM180" s="333"/>
      <c r="AN180" s="294">
        <f t="shared" si="101"/>
        <v>0</v>
      </c>
      <c r="AO180" s="319"/>
      <c r="AP180" s="319"/>
      <c r="AQ180" s="319"/>
      <c r="AR180" s="319"/>
      <c r="AS180" s="319"/>
      <c r="AT180" s="319"/>
      <c r="AU180" s="319"/>
      <c r="AV180" s="319"/>
      <c r="AW180" s="319"/>
      <c r="AX180" s="319"/>
      <c r="AY180" s="238"/>
      <c r="AZ180" s="238"/>
      <c r="BA180" s="238"/>
      <c r="BB180" s="238"/>
      <c r="BC180" s="292">
        <f t="shared" si="102"/>
        <v>0</v>
      </c>
      <c r="BD180" s="294"/>
      <c r="BE180" s="333"/>
      <c r="BF180" s="294">
        <f t="shared" si="103"/>
        <v>0</v>
      </c>
      <c r="BG180" s="319"/>
      <c r="BH180" s="319"/>
      <c r="BI180" s="319"/>
      <c r="BJ180" s="319"/>
      <c r="BK180" s="319"/>
      <c r="BL180" s="319"/>
      <c r="BM180" s="319"/>
      <c r="BN180" s="319"/>
      <c r="BO180" s="319"/>
      <c r="BP180" s="319"/>
      <c r="BQ180" s="238"/>
      <c r="BR180" s="238"/>
      <c r="BS180" s="238"/>
      <c r="BT180" s="238"/>
      <c r="BU180" s="292">
        <f t="shared" si="104"/>
        <v>0</v>
      </c>
      <c r="BV180" s="294"/>
      <c r="BW180" s="333"/>
      <c r="BX180" s="294">
        <f t="shared" si="105"/>
        <v>0</v>
      </c>
      <c r="BY180" s="319"/>
      <c r="BZ180" s="319"/>
      <c r="CA180" s="319"/>
      <c r="CB180" s="319"/>
      <c r="CC180" s="319"/>
      <c r="CD180" s="319"/>
      <c r="CE180" s="319"/>
      <c r="CF180" s="319"/>
      <c r="CG180" s="319"/>
      <c r="CH180" s="319"/>
    </row>
    <row r="181" spans="2:86" s="12" customFormat="1">
      <c r="B181" s="338" t="s">
        <v>1754</v>
      </c>
      <c r="C181" s="240"/>
      <c r="D181" s="237" t="s">
        <v>1759</v>
      </c>
      <c r="E181" s="237"/>
      <c r="F181" s="235"/>
      <c r="G181" s="235"/>
      <c r="H181" s="235"/>
      <c r="I181" s="237"/>
      <c r="J181" s="237"/>
      <c r="K181" s="237"/>
      <c r="L181" s="238"/>
      <c r="M181" s="238"/>
      <c r="N181" s="238"/>
      <c r="O181" s="238"/>
      <c r="P181" s="238"/>
      <c r="Q181" s="238"/>
      <c r="R181" s="238"/>
      <c r="S181" s="294">
        <f t="shared" si="98"/>
        <v>0</v>
      </c>
      <c r="T181" s="294"/>
      <c r="U181" s="238"/>
      <c r="V181" s="294">
        <f t="shared" si="99"/>
        <v>0</v>
      </c>
      <c r="W181" s="319"/>
      <c r="X181" s="319"/>
      <c r="Y181" s="319"/>
      <c r="Z181" s="319"/>
      <c r="AA181" s="319"/>
      <c r="AB181" s="319"/>
      <c r="AC181" s="319"/>
      <c r="AD181" s="319"/>
      <c r="AE181" s="319"/>
      <c r="AF181" s="319"/>
      <c r="AG181" s="238"/>
      <c r="AH181" s="238"/>
      <c r="AI181" s="238"/>
      <c r="AJ181" s="238"/>
      <c r="AK181" s="292">
        <f t="shared" si="100"/>
        <v>0</v>
      </c>
      <c r="AL181" s="294"/>
      <c r="AM181" s="333"/>
      <c r="AN181" s="294">
        <f t="shared" si="101"/>
        <v>0</v>
      </c>
      <c r="AO181" s="319"/>
      <c r="AP181" s="319"/>
      <c r="AQ181" s="319"/>
      <c r="AR181" s="319"/>
      <c r="AS181" s="319"/>
      <c r="AT181" s="319"/>
      <c r="AU181" s="319"/>
      <c r="AV181" s="319"/>
      <c r="AW181" s="319"/>
      <c r="AX181" s="319"/>
      <c r="AY181" s="238"/>
      <c r="AZ181" s="238"/>
      <c r="BA181" s="238"/>
      <c r="BB181" s="238"/>
      <c r="BC181" s="292">
        <f t="shared" si="102"/>
        <v>0</v>
      </c>
      <c r="BD181" s="294"/>
      <c r="BE181" s="333"/>
      <c r="BF181" s="294">
        <f t="shared" si="103"/>
        <v>0</v>
      </c>
      <c r="BG181" s="319"/>
      <c r="BH181" s="319"/>
      <c r="BI181" s="319"/>
      <c r="BJ181" s="319"/>
      <c r="BK181" s="319"/>
      <c r="BL181" s="319"/>
      <c r="BM181" s="319"/>
      <c r="BN181" s="319"/>
      <c r="BO181" s="319"/>
      <c r="BP181" s="319"/>
      <c r="BQ181" s="238"/>
      <c r="BR181" s="238"/>
      <c r="BS181" s="238"/>
      <c r="BT181" s="238"/>
      <c r="BU181" s="292">
        <f t="shared" si="104"/>
        <v>0</v>
      </c>
      <c r="BV181" s="294"/>
      <c r="BW181" s="333"/>
      <c r="BX181" s="294">
        <f t="shared" si="105"/>
        <v>0</v>
      </c>
      <c r="BY181" s="319"/>
      <c r="BZ181" s="319"/>
      <c r="CA181" s="319"/>
      <c r="CB181" s="319"/>
      <c r="CC181" s="319"/>
      <c r="CD181" s="319"/>
      <c r="CE181" s="319"/>
      <c r="CF181" s="319"/>
      <c r="CG181" s="319"/>
      <c r="CH181" s="319"/>
    </row>
    <row r="182" spans="2:86" s="12" customFormat="1">
      <c r="B182" s="338"/>
      <c r="C182" s="240"/>
      <c r="D182" s="237"/>
      <c r="E182" s="237"/>
      <c r="F182" s="235"/>
      <c r="G182" s="235"/>
      <c r="H182" s="235"/>
      <c r="I182" s="237"/>
      <c r="J182" s="237"/>
      <c r="K182" s="237"/>
      <c r="L182" s="238"/>
      <c r="M182" s="238"/>
      <c r="N182" s="238"/>
      <c r="O182" s="238"/>
      <c r="P182" s="238"/>
      <c r="Q182" s="238"/>
      <c r="R182" s="238"/>
      <c r="S182" s="294">
        <f t="shared" si="98"/>
        <v>0</v>
      </c>
      <c r="T182" s="294"/>
      <c r="U182" s="238"/>
      <c r="V182" s="294">
        <f t="shared" si="99"/>
        <v>0</v>
      </c>
      <c r="W182" s="319"/>
      <c r="X182" s="319"/>
      <c r="Y182" s="319"/>
      <c r="Z182" s="319"/>
      <c r="AA182" s="319"/>
      <c r="AB182" s="319"/>
      <c r="AC182" s="319"/>
      <c r="AD182" s="319"/>
      <c r="AE182" s="319"/>
      <c r="AF182" s="319"/>
      <c r="AG182" s="238"/>
      <c r="AH182" s="238"/>
      <c r="AI182" s="238"/>
      <c r="AJ182" s="238"/>
      <c r="AK182" s="292">
        <f t="shared" si="100"/>
        <v>0</v>
      </c>
      <c r="AL182" s="294"/>
      <c r="AM182" s="333"/>
      <c r="AN182" s="294">
        <f t="shared" si="101"/>
        <v>0</v>
      </c>
      <c r="AO182" s="319"/>
      <c r="AP182" s="319"/>
      <c r="AQ182" s="319"/>
      <c r="AR182" s="319"/>
      <c r="AS182" s="319"/>
      <c r="AT182" s="319"/>
      <c r="AU182" s="319"/>
      <c r="AV182" s="319"/>
      <c r="AW182" s="319"/>
      <c r="AX182" s="319"/>
      <c r="AY182" s="238"/>
      <c r="AZ182" s="238"/>
      <c r="BA182" s="238"/>
      <c r="BB182" s="238"/>
      <c r="BC182" s="292">
        <f t="shared" si="102"/>
        <v>0</v>
      </c>
      <c r="BD182" s="294"/>
      <c r="BE182" s="333"/>
      <c r="BF182" s="294">
        <f t="shared" si="103"/>
        <v>0</v>
      </c>
      <c r="BG182" s="319"/>
      <c r="BH182" s="319"/>
      <c r="BI182" s="319"/>
      <c r="BJ182" s="319"/>
      <c r="BK182" s="319"/>
      <c r="BL182" s="319"/>
      <c r="BM182" s="319"/>
      <c r="BN182" s="319"/>
      <c r="BO182" s="319"/>
      <c r="BP182" s="319"/>
      <c r="BQ182" s="238"/>
      <c r="BR182" s="238"/>
      <c r="BS182" s="238"/>
      <c r="BT182" s="238"/>
      <c r="BU182" s="292">
        <f t="shared" si="104"/>
        <v>0</v>
      </c>
      <c r="BV182" s="294"/>
      <c r="BW182" s="333"/>
      <c r="BX182" s="294">
        <f t="shared" si="105"/>
        <v>0</v>
      </c>
      <c r="BY182" s="319"/>
      <c r="BZ182" s="319"/>
      <c r="CA182" s="319"/>
      <c r="CB182" s="319"/>
      <c r="CC182" s="319"/>
      <c r="CD182" s="319"/>
      <c r="CE182" s="319"/>
      <c r="CF182" s="319"/>
      <c r="CG182" s="319"/>
      <c r="CH182" s="319"/>
    </row>
    <row r="183" spans="2:86" s="12" customFormat="1" ht="13.8" thickBot="1">
      <c r="B183" s="357"/>
      <c r="C183" s="358"/>
      <c r="D183" s="359" t="s">
        <v>339</v>
      </c>
      <c r="E183" s="359"/>
      <c r="F183" s="360"/>
      <c r="G183" s="360"/>
      <c r="H183" s="360"/>
      <c r="I183" s="361">
        <f t="shared" ref="I183:AU183" si="106">SUM(I177:I182)</f>
        <v>0</v>
      </c>
      <c r="J183" s="361">
        <f t="shared" si="106"/>
        <v>0</v>
      </c>
      <c r="K183" s="361">
        <f t="shared" si="106"/>
        <v>0</v>
      </c>
      <c r="L183" s="361">
        <f t="shared" si="106"/>
        <v>0</v>
      </c>
      <c r="M183" s="361">
        <f t="shared" si="106"/>
        <v>0</v>
      </c>
      <c r="N183" s="361">
        <f t="shared" si="106"/>
        <v>0</v>
      </c>
      <c r="O183" s="361">
        <f t="shared" si="106"/>
        <v>0</v>
      </c>
      <c r="P183" s="361">
        <f t="shared" si="106"/>
        <v>0</v>
      </c>
      <c r="Q183" s="361">
        <f t="shared" si="106"/>
        <v>0</v>
      </c>
      <c r="R183" s="361">
        <f t="shared" si="106"/>
        <v>0</v>
      </c>
      <c r="S183" s="361">
        <f t="shared" si="106"/>
        <v>0</v>
      </c>
      <c r="T183" s="361"/>
      <c r="U183" s="361">
        <f t="shared" si="106"/>
        <v>0</v>
      </c>
      <c r="V183" s="361">
        <f t="shared" si="106"/>
        <v>0</v>
      </c>
      <c r="W183" s="362">
        <f t="shared" si="106"/>
        <v>0</v>
      </c>
      <c r="X183" s="362">
        <f t="shared" si="106"/>
        <v>0</v>
      </c>
      <c r="Y183" s="362">
        <f t="shared" si="106"/>
        <v>0</v>
      </c>
      <c r="Z183" s="362">
        <f t="shared" si="106"/>
        <v>0</v>
      </c>
      <c r="AA183" s="362">
        <f t="shared" si="106"/>
        <v>0</v>
      </c>
      <c r="AB183" s="362">
        <f t="shared" si="106"/>
        <v>0</v>
      </c>
      <c r="AC183" s="362">
        <f t="shared" si="106"/>
        <v>0</v>
      </c>
      <c r="AD183" s="362">
        <f t="shared" si="106"/>
        <v>0</v>
      </c>
      <c r="AE183" s="362">
        <f t="shared" si="106"/>
        <v>0</v>
      </c>
      <c r="AF183" s="362">
        <f t="shared" ref="AF183" si="107">SUM(AF177:AF182)</f>
        <v>0</v>
      </c>
      <c r="AG183" s="361">
        <f t="shared" si="106"/>
        <v>0</v>
      </c>
      <c r="AH183" s="361">
        <f t="shared" si="106"/>
        <v>0</v>
      </c>
      <c r="AI183" s="361">
        <f t="shared" si="106"/>
        <v>0</v>
      </c>
      <c r="AJ183" s="361">
        <f t="shared" si="106"/>
        <v>0</v>
      </c>
      <c r="AK183" s="361">
        <f t="shared" si="106"/>
        <v>0</v>
      </c>
      <c r="AL183" s="361"/>
      <c r="AM183" s="361">
        <f t="shared" si="106"/>
        <v>0</v>
      </c>
      <c r="AN183" s="361">
        <f t="shared" si="106"/>
        <v>0</v>
      </c>
      <c r="AO183" s="362">
        <f t="shared" si="106"/>
        <v>0</v>
      </c>
      <c r="AP183" s="362">
        <f t="shared" si="106"/>
        <v>0</v>
      </c>
      <c r="AQ183" s="362">
        <f t="shared" si="106"/>
        <v>0</v>
      </c>
      <c r="AR183" s="362">
        <f t="shared" ref="AR183:AS183" si="108">SUM(AR177:AR182)</f>
        <v>0</v>
      </c>
      <c r="AS183" s="362">
        <f t="shared" si="108"/>
        <v>0</v>
      </c>
      <c r="AT183" s="362">
        <f t="shared" si="106"/>
        <v>0</v>
      </c>
      <c r="AU183" s="362">
        <f t="shared" si="106"/>
        <v>0</v>
      </c>
      <c r="AV183" s="362">
        <f t="shared" ref="AV183:AX183" si="109">SUM(AV177:AV182)</f>
        <v>0</v>
      </c>
      <c r="AW183" s="362">
        <f t="shared" si="109"/>
        <v>0</v>
      </c>
      <c r="AX183" s="362">
        <f t="shared" si="109"/>
        <v>0</v>
      </c>
      <c r="AY183" s="361">
        <f t="shared" ref="AY183:BP183" si="110">SUM(AY177:AY182)</f>
        <v>0</v>
      </c>
      <c r="AZ183" s="361">
        <f t="shared" si="110"/>
        <v>0</v>
      </c>
      <c r="BA183" s="361">
        <f t="shared" si="110"/>
        <v>0</v>
      </c>
      <c r="BB183" s="361">
        <f t="shared" si="110"/>
        <v>0</v>
      </c>
      <c r="BC183" s="361">
        <f t="shared" si="110"/>
        <v>0</v>
      </c>
      <c r="BD183" s="361"/>
      <c r="BE183" s="361">
        <f t="shared" si="110"/>
        <v>0</v>
      </c>
      <c r="BF183" s="361">
        <f t="shared" si="110"/>
        <v>0</v>
      </c>
      <c r="BG183" s="362">
        <f t="shared" si="110"/>
        <v>0</v>
      </c>
      <c r="BH183" s="362">
        <f t="shared" si="110"/>
        <v>0</v>
      </c>
      <c r="BI183" s="362">
        <f t="shared" si="110"/>
        <v>0</v>
      </c>
      <c r="BJ183" s="362">
        <f t="shared" si="110"/>
        <v>0</v>
      </c>
      <c r="BK183" s="362">
        <f t="shared" si="110"/>
        <v>0</v>
      </c>
      <c r="BL183" s="362">
        <f t="shared" si="110"/>
        <v>0</v>
      </c>
      <c r="BM183" s="362">
        <f t="shared" si="110"/>
        <v>0</v>
      </c>
      <c r="BN183" s="362">
        <f t="shared" si="110"/>
        <v>0</v>
      </c>
      <c r="BO183" s="362">
        <f t="shared" si="110"/>
        <v>0</v>
      </c>
      <c r="BP183" s="362">
        <f t="shared" si="110"/>
        <v>0</v>
      </c>
      <c r="BQ183" s="361">
        <f t="shared" ref="BQ183:CH183" si="111">SUM(BQ177:BQ182)</f>
        <v>0</v>
      </c>
      <c r="BR183" s="361">
        <f t="shared" si="111"/>
        <v>0</v>
      </c>
      <c r="BS183" s="361">
        <f t="shared" si="111"/>
        <v>0</v>
      </c>
      <c r="BT183" s="361">
        <f t="shared" si="111"/>
        <v>0</v>
      </c>
      <c r="BU183" s="361">
        <f t="shared" si="111"/>
        <v>0</v>
      </c>
      <c r="BV183" s="361"/>
      <c r="BW183" s="361">
        <f t="shared" si="111"/>
        <v>0</v>
      </c>
      <c r="BX183" s="361">
        <f t="shared" si="111"/>
        <v>0</v>
      </c>
      <c r="BY183" s="362">
        <f t="shared" si="111"/>
        <v>0</v>
      </c>
      <c r="BZ183" s="362">
        <f t="shared" si="111"/>
        <v>0</v>
      </c>
      <c r="CA183" s="362">
        <f t="shared" si="111"/>
        <v>0</v>
      </c>
      <c r="CB183" s="362">
        <f t="shared" si="111"/>
        <v>0</v>
      </c>
      <c r="CC183" s="362">
        <f t="shared" si="111"/>
        <v>0</v>
      </c>
      <c r="CD183" s="362">
        <f t="shared" si="111"/>
        <v>0</v>
      </c>
      <c r="CE183" s="362">
        <f t="shared" si="111"/>
        <v>0</v>
      </c>
      <c r="CF183" s="362">
        <f t="shared" si="111"/>
        <v>0</v>
      </c>
      <c r="CG183" s="362">
        <f t="shared" si="111"/>
        <v>0</v>
      </c>
      <c r="CH183" s="362">
        <f t="shared" si="111"/>
        <v>0</v>
      </c>
    </row>
    <row r="184" spans="2:86" s="12" customFormat="1" ht="13.8" thickBot="1">
      <c r="B184" s="19"/>
      <c r="C184" s="19"/>
      <c r="D184" s="13"/>
      <c r="E184" s="13"/>
      <c r="F184" s="80"/>
      <c r="G184" s="80"/>
      <c r="H184" s="80"/>
      <c r="I184" s="162"/>
      <c r="J184" s="162"/>
      <c r="K184" s="162"/>
      <c r="L184" s="18"/>
      <c r="M184" s="18"/>
      <c r="N184" s="18"/>
      <c r="O184" s="18"/>
      <c r="P184" s="18"/>
      <c r="Q184" s="18"/>
      <c r="R184" s="18"/>
      <c r="S184" s="18"/>
      <c r="T184" s="18"/>
      <c r="U184" s="18"/>
      <c r="V184" s="18"/>
      <c r="W184" s="318"/>
      <c r="X184" s="318"/>
      <c r="Y184" s="318"/>
      <c r="Z184" s="318"/>
      <c r="AA184" s="318"/>
      <c r="AB184" s="318"/>
      <c r="AC184" s="318"/>
      <c r="AD184" s="318"/>
      <c r="AE184" s="318"/>
      <c r="AF184" s="318"/>
      <c r="AG184" s="18"/>
      <c r="AH184" s="18"/>
      <c r="AI184" s="18"/>
      <c r="AJ184" s="18"/>
      <c r="AK184" s="18"/>
      <c r="AL184" s="18"/>
      <c r="AM184" s="18"/>
      <c r="AN184" s="18"/>
      <c r="AO184" s="318"/>
      <c r="AP184" s="318"/>
      <c r="AQ184" s="318"/>
      <c r="AR184" s="318"/>
      <c r="AS184" s="318"/>
      <c r="AT184" s="318"/>
      <c r="AU184" s="318"/>
      <c r="AV184" s="318"/>
      <c r="AW184" s="318"/>
      <c r="AX184" s="318"/>
      <c r="AY184" s="18"/>
      <c r="AZ184" s="18"/>
      <c r="BA184" s="18"/>
      <c r="BB184" s="18"/>
      <c r="BC184" s="18"/>
      <c r="BD184" s="18"/>
      <c r="BE184" s="18"/>
      <c r="BF184" s="18"/>
      <c r="BG184" s="318"/>
      <c r="BH184" s="318"/>
      <c r="BI184" s="318"/>
      <c r="BJ184" s="318"/>
      <c r="BK184" s="318"/>
      <c r="BL184" s="318"/>
      <c r="BM184" s="318"/>
      <c r="BN184" s="318"/>
      <c r="BO184" s="318"/>
      <c r="BP184" s="318"/>
      <c r="BQ184" s="18"/>
      <c r="BR184" s="18"/>
      <c r="BS184" s="18"/>
      <c r="BT184" s="18"/>
      <c r="BU184" s="18"/>
      <c r="BV184" s="18"/>
      <c r="BW184" s="18"/>
      <c r="BX184" s="18"/>
      <c r="BY184" s="318"/>
      <c r="BZ184" s="318"/>
      <c r="CA184" s="318"/>
      <c r="CB184" s="318"/>
      <c r="CC184" s="318"/>
      <c r="CD184" s="318"/>
      <c r="CE184" s="318"/>
      <c r="CF184" s="318"/>
      <c r="CG184" s="318"/>
      <c r="CH184" s="318"/>
    </row>
    <row r="185" spans="2:86" s="12" customFormat="1">
      <c r="B185" s="364"/>
      <c r="C185" s="365"/>
      <c r="D185" s="366" t="s">
        <v>340</v>
      </c>
      <c r="E185" s="366"/>
      <c r="F185" s="367"/>
      <c r="G185" s="368"/>
      <c r="H185" s="368"/>
      <c r="I185" s="369"/>
      <c r="J185" s="369"/>
      <c r="K185" s="369"/>
      <c r="L185" s="367"/>
      <c r="M185" s="367"/>
      <c r="N185" s="367"/>
      <c r="O185" s="367"/>
      <c r="P185" s="367"/>
      <c r="Q185" s="367"/>
      <c r="R185" s="367"/>
      <c r="S185" s="367"/>
      <c r="T185" s="367"/>
      <c r="U185" s="367"/>
      <c r="V185" s="367"/>
      <c r="W185" s="370"/>
      <c r="X185" s="370"/>
      <c r="Y185" s="370"/>
      <c r="Z185" s="370"/>
      <c r="AA185" s="370"/>
      <c r="AB185" s="370"/>
      <c r="AC185" s="370"/>
      <c r="AD185" s="370"/>
      <c r="AE185" s="370"/>
      <c r="AF185" s="370"/>
      <c r="AG185" s="367"/>
      <c r="AH185" s="367"/>
      <c r="AI185" s="367"/>
      <c r="AJ185" s="367"/>
      <c r="AK185" s="367"/>
      <c r="AL185" s="367"/>
      <c r="AM185" s="367"/>
      <c r="AN185" s="367"/>
      <c r="AO185" s="370"/>
      <c r="AP185" s="370"/>
      <c r="AQ185" s="370"/>
      <c r="AR185" s="370"/>
      <c r="AS185" s="370"/>
      <c r="AT185" s="370"/>
      <c r="AU185" s="370"/>
      <c r="AV185" s="370"/>
      <c r="AW185" s="370"/>
      <c r="AX185" s="370"/>
      <c r="AY185" s="367"/>
      <c r="AZ185" s="367"/>
      <c r="BA185" s="367"/>
      <c r="BB185" s="367"/>
      <c r="BC185" s="367"/>
      <c r="BD185" s="367"/>
      <c r="BE185" s="367"/>
      <c r="BF185" s="367"/>
      <c r="BG185" s="370"/>
      <c r="BH185" s="370"/>
      <c r="BI185" s="370"/>
      <c r="BJ185" s="370"/>
      <c r="BK185" s="370"/>
      <c r="BL185" s="370"/>
      <c r="BM185" s="370"/>
      <c r="BN185" s="370"/>
      <c r="BO185" s="370"/>
      <c r="BP185" s="370"/>
      <c r="BQ185" s="367"/>
      <c r="BR185" s="367"/>
      <c r="BS185" s="367"/>
      <c r="BT185" s="367"/>
      <c r="BU185" s="367"/>
      <c r="BV185" s="367"/>
      <c r="BW185" s="367"/>
      <c r="BX185" s="367"/>
      <c r="BY185" s="370"/>
      <c r="BZ185" s="370"/>
      <c r="CA185" s="370"/>
      <c r="CB185" s="370"/>
      <c r="CC185" s="370"/>
      <c r="CD185" s="370"/>
      <c r="CE185" s="370"/>
      <c r="CF185" s="370"/>
      <c r="CG185" s="370"/>
      <c r="CH185" s="370"/>
    </row>
    <row r="186" spans="2:86" s="12" customFormat="1" ht="15.6">
      <c r="B186" s="371"/>
      <c r="C186" s="331"/>
      <c r="D186" s="332" t="s">
        <v>341</v>
      </c>
      <c r="E186" s="237"/>
      <c r="F186" s="235"/>
      <c r="G186" s="235"/>
      <c r="H186" s="235"/>
      <c r="I186" s="237"/>
      <c r="J186" s="238">
        <v>3038433.0000000149</v>
      </c>
      <c r="K186" s="237"/>
      <c r="L186" s="238">
        <v>1643618.0800000003</v>
      </c>
      <c r="M186" s="238"/>
      <c r="N186" s="238"/>
      <c r="O186" s="238"/>
      <c r="P186" s="238"/>
      <c r="Q186" s="238"/>
      <c r="R186" s="238"/>
      <c r="S186" s="294">
        <f>SUM(O186:R186)</f>
        <v>0</v>
      </c>
      <c r="T186" s="294"/>
      <c r="U186" s="238"/>
      <c r="V186" s="294">
        <f>S186</f>
        <v>0</v>
      </c>
      <c r="W186" s="319"/>
      <c r="X186" s="319"/>
      <c r="Y186" s="319"/>
      <c r="Z186" s="319"/>
      <c r="AA186" s="319"/>
      <c r="AB186" s="319"/>
      <c r="AC186" s="319"/>
      <c r="AD186" s="319"/>
      <c r="AE186" s="319"/>
      <c r="AF186" s="319"/>
      <c r="AG186" s="238"/>
      <c r="AH186" s="238"/>
      <c r="AI186" s="238"/>
      <c r="AJ186" s="238"/>
      <c r="AK186" s="292">
        <f>SUM(AG186:AJ186)</f>
        <v>0</v>
      </c>
      <c r="AL186" s="294"/>
      <c r="AM186" s="333"/>
      <c r="AN186" s="294">
        <f>AK186</f>
        <v>0</v>
      </c>
      <c r="AO186" s="319"/>
      <c r="AP186" s="319"/>
      <c r="AQ186" s="319"/>
      <c r="AR186" s="319"/>
      <c r="AS186" s="319"/>
      <c r="AT186" s="319"/>
      <c r="AU186" s="319"/>
      <c r="AV186" s="319"/>
      <c r="AW186" s="319"/>
      <c r="AX186" s="319"/>
      <c r="AY186" s="238"/>
      <c r="AZ186" s="238"/>
      <c r="BA186" s="238"/>
      <c r="BB186" s="238"/>
      <c r="BC186" s="292">
        <f>SUM(AY186:BB186)</f>
        <v>0</v>
      </c>
      <c r="BD186" s="294"/>
      <c r="BE186" s="333"/>
      <c r="BF186" s="294">
        <f>BC186</f>
        <v>0</v>
      </c>
      <c r="BG186" s="319"/>
      <c r="BH186" s="319"/>
      <c r="BI186" s="319"/>
      <c r="BJ186" s="319"/>
      <c r="BK186" s="319"/>
      <c r="BL186" s="319"/>
      <c r="BM186" s="319"/>
      <c r="BN186" s="319"/>
      <c r="BO186" s="319"/>
      <c r="BP186" s="319"/>
      <c r="BQ186" s="238"/>
      <c r="BR186" s="238"/>
      <c r="BS186" s="238"/>
      <c r="BT186" s="238"/>
      <c r="BU186" s="292">
        <f>SUM(BQ186:BT186)</f>
        <v>0</v>
      </c>
      <c r="BV186" s="294"/>
      <c r="BW186" s="333"/>
      <c r="BX186" s="294">
        <f>BU186</f>
        <v>0</v>
      </c>
      <c r="BY186" s="319"/>
      <c r="BZ186" s="319"/>
      <c r="CA186" s="319"/>
      <c r="CB186" s="319"/>
      <c r="CC186" s="319"/>
      <c r="CD186" s="319"/>
      <c r="CE186" s="319"/>
      <c r="CF186" s="319"/>
      <c r="CG186" s="319"/>
      <c r="CH186" s="319"/>
    </row>
    <row r="187" spans="2:86" s="12" customFormat="1" ht="15.6">
      <c r="B187" s="371"/>
      <c r="C187" s="331"/>
      <c r="D187" s="332" t="s">
        <v>1953</v>
      </c>
      <c r="E187" s="237"/>
      <c r="F187" s="235"/>
      <c r="G187" s="235"/>
      <c r="H187" s="235"/>
      <c r="I187" s="237"/>
      <c r="J187" s="772">
        <v>10729079</v>
      </c>
      <c r="K187" s="237"/>
      <c r="L187" s="238">
        <v>3759501</v>
      </c>
      <c r="M187" s="238">
        <v>25832330</v>
      </c>
      <c r="N187" s="238">
        <v>27043980</v>
      </c>
      <c r="O187" s="626">
        <v>0</v>
      </c>
      <c r="P187" s="238"/>
      <c r="Q187" s="238"/>
      <c r="R187" s="238"/>
      <c r="S187" s="294">
        <v>29894951</v>
      </c>
      <c r="T187" s="810">
        <f>(S187-N187)/N187</f>
        <v>0.10541980137538927</v>
      </c>
      <c r="U187" s="238"/>
      <c r="V187" s="294">
        <f>S187</f>
        <v>29894951</v>
      </c>
      <c r="W187" s="760">
        <v>2769999</v>
      </c>
      <c r="X187" s="760">
        <v>404</v>
      </c>
      <c r="Y187" s="760">
        <v>115389</v>
      </c>
      <c r="Z187" s="319"/>
      <c r="AA187" s="319"/>
      <c r="AB187" s="319"/>
      <c r="AC187" s="319"/>
      <c r="AD187" s="319"/>
      <c r="AE187" s="319"/>
      <c r="AF187" s="319"/>
      <c r="AG187" s="238"/>
      <c r="AH187" s="238"/>
      <c r="AI187" s="238"/>
      <c r="AJ187" s="238"/>
      <c r="AK187" s="292">
        <v>31768583</v>
      </c>
      <c r="AL187" s="810">
        <f t="shared" ref="AL187" si="112">(AK187-S187)/S187</f>
        <v>6.2673860880387455E-2</v>
      </c>
      <c r="AM187" s="333"/>
      <c r="AN187" s="294">
        <f>AK187</f>
        <v>31768583</v>
      </c>
      <c r="AO187" s="760">
        <v>2906619</v>
      </c>
      <c r="AP187" s="760">
        <v>424</v>
      </c>
      <c r="AQ187" s="760">
        <v>120065</v>
      </c>
      <c r="AR187" s="319"/>
      <c r="AS187" s="319"/>
      <c r="AT187" s="319"/>
      <c r="AU187" s="319"/>
      <c r="AV187" s="319"/>
      <c r="AW187" s="319"/>
      <c r="AX187" s="319"/>
      <c r="AY187" s="238"/>
      <c r="AZ187" s="238"/>
      <c r="BA187" s="238"/>
      <c r="BB187" s="238"/>
      <c r="BC187" s="292">
        <v>33329042</v>
      </c>
      <c r="BD187" s="810">
        <f t="shared" ref="BD187" si="113">(BC187-AK187)/AK187</f>
        <v>4.9119565704268273E-2</v>
      </c>
      <c r="BE187" s="333"/>
      <c r="BF187" s="294">
        <f>BC187</f>
        <v>33329042</v>
      </c>
      <c r="BG187" s="760">
        <v>3169076</v>
      </c>
      <c r="BH187" s="760">
        <v>463</v>
      </c>
      <c r="BI187" s="760">
        <v>129739</v>
      </c>
      <c r="BJ187" s="319"/>
      <c r="BK187" s="319"/>
      <c r="BL187" s="319"/>
      <c r="BM187" s="319"/>
      <c r="BN187" s="319"/>
      <c r="BO187" s="319"/>
      <c r="BP187" s="319"/>
      <c r="BQ187" s="238"/>
      <c r="BR187" s="238"/>
      <c r="BS187" s="238"/>
      <c r="BT187" s="238"/>
      <c r="BU187" s="292">
        <f>+BC187</f>
        <v>33329042</v>
      </c>
      <c r="BV187" s="809">
        <f t="shared" ref="BV187" si="114">(BU187-BC187)/BC187</f>
        <v>0</v>
      </c>
      <c r="BW187" s="333"/>
      <c r="BX187" s="294">
        <f>BU187</f>
        <v>33329042</v>
      </c>
      <c r="BY187" s="760">
        <f>+BG187</f>
        <v>3169076</v>
      </c>
      <c r="BZ187" s="760">
        <f t="shared" ref="BZ187:CA187" si="115">+BH187</f>
        <v>463</v>
      </c>
      <c r="CA187" s="760">
        <f t="shared" si="115"/>
        <v>129739</v>
      </c>
      <c r="CB187" s="319"/>
      <c r="CC187" s="319"/>
      <c r="CD187" s="319"/>
      <c r="CE187" s="319"/>
      <c r="CF187" s="319"/>
      <c r="CG187" s="319"/>
      <c r="CH187" s="319"/>
    </row>
    <row r="188" spans="2:86" s="12" customFormat="1" ht="13.8" thickBot="1">
      <c r="B188" s="372"/>
      <c r="C188" s="373"/>
      <c r="D188" s="374"/>
      <c r="E188" s="374"/>
      <c r="F188" s="375"/>
      <c r="G188" s="375"/>
      <c r="H188" s="375"/>
      <c r="I188" s="374"/>
      <c r="J188" s="374"/>
      <c r="K188" s="374"/>
      <c r="L188" s="376"/>
      <c r="M188" s="376"/>
      <c r="N188" s="376"/>
      <c r="O188" s="376"/>
      <c r="P188" s="376"/>
      <c r="Q188" s="376"/>
      <c r="R188" s="376"/>
      <c r="S188" s="377">
        <f>SUM(O188:R188)</f>
        <v>0</v>
      </c>
      <c r="T188" s="377"/>
      <c r="U188" s="376"/>
      <c r="V188" s="294">
        <f>S188</f>
        <v>0</v>
      </c>
      <c r="W188" s="378"/>
      <c r="X188" s="378"/>
      <c r="Y188" s="378"/>
      <c r="Z188" s="378"/>
      <c r="AA188" s="378"/>
      <c r="AB188" s="378"/>
      <c r="AC188" s="378"/>
      <c r="AD188" s="378"/>
      <c r="AE188" s="378"/>
      <c r="AF188" s="378"/>
      <c r="AG188" s="376"/>
      <c r="AH188" s="376"/>
      <c r="AI188" s="376"/>
      <c r="AJ188" s="376"/>
      <c r="AK188" s="292">
        <f>SUM(AG188:AJ188)</f>
        <v>0</v>
      </c>
      <c r="AL188" s="377"/>
      <c r="AM188" s="333"/>
      <c r="AN188" s="294">
        <f>AK188</f>
        <v>0</v>
      </c>
      <c r="AO188" s="378"/>
      <c r="AP188" s="378"/>
      <c r="AQ188" s="378"/>
      <c r="AR188" s="378"/>
      <c r="AS188" s="378"/>
      <c r="AT188" s="378"/>
      <c r="AU188" s="378"/>
      <c r="AV188" s="378"/>
      <c r="AW188" s="378"/>
      <c r="AX188" s="378"/>
      <c r="AY188" s="376"/>
      <c r="AZ188" s="376"/>
      <c r="BA188" s="376"/>
      <c r="BB188" s="376"/>
      <c r="BC188" s="292">
        <f>SUM(AY188:BB188)</f>
        <v>0</v>
      </c>
      <c r="BD188" s="377"/>
      <c r="BE188" s="333"/>
      <c r="BF188" s="294">
        <f>BC188</f>
        <v>0</v>
      </c>
      <c r="BG188" s="378"/>
      <c r="BH188" s="378"/>
      <c r="BI188" s="378"/>
      <c r="BJ188" s="378"/>
      <c r="BK188" s="378"/>
      <c r="BL188" s="378"/>
      <c r="BM188" s="378"/>
      <c r="BN188" s="378"/>
      <c r="BO188" s="378"/>
      <c r="BP188" s="378"/>
      <c r="BQ188" s="376"/>
      <c r="BR188" s="376"/>
      <c r="BS188" s="376"/>
      <c r="BT188" s="376"/>
      <c r="BU188" s="292">
        <f>SUM(BQ188:BT188)</f>
        <v>0</v>
      </c>
      <c r="BV188" s="377"/>
      <c r="BW188" s="333"/>
      <c r="BX188" s="294">
        <f>BU188</f>
        <v>0</v>
      </c>
      <c r="BY188" s="378"/>
      <c r="BZ188" s="378"/>
      <c r="CA188" s="378"/>
      <c r="CB188" s="378"/>
      <c r="CC188" s="378"/>
      <c r="CD188" s="378"/>
      <c r="CE188" s="378"/>
      <c r="CF188" s="378"/>
      <c r="CG188" s="378"/>
      <c r="CH188" s="378"/>
    </row>
    <row r="189" spans="2:86" s="12" customFormat="1">
      <c r="B189" s="196"/>
      <c r="C189" s="196"/>
      <c r="D189" s="190"/>
      <c r="E189" s="190"/>
      <c r="F189" s="39"/>
      <c r="G189" s="39"/>
      <c r="H189" s="39"/>
      <c r="I189" s="190"/>
      <c r="J189" s="190"/>
      <c r="K189" s="190"/>
      <c r="L189" s="17"/>
      <c r="M189" s="17"/>
      <c r="N189" s="17"/>
      <c r="O189" s="17"/>
      <c r="P189" s="17"/>
      <c r="Q189" s="17"/>
      <c r="R189" s="17"/>
      <c r="S189" s="17"/>
      <c r="T189" s="17"/>
      <c r="U189" s="17"/>
      <c r="V189" s="17"/>
      <c r="W189" s="325"/>
      <c r="X189" s="325"/>
      <c r="Y189" s="325"/>
      <c r="Z189" s="325"/>
      <c r="AA189" s="325"/>
      <c r="AB189" s="325"/>
      <c r="AC189" s="325"/>
      <c r="AD189" s="325"/>
      <c r="AE189" s="325"/>
      <c r="AF189" s="325"/>
      <c r="AG189" s="17"/>
      <c r="AH189" s="17"/>
      <c r="AI189" s="17"/>
      <c r="AJ189" s="17"/>
      <c r="AK189" s="17"/>
      <c r="AL189" s="17"/>
      <c r="AM189" s="17"/>
      <c r="AN189" s="17"/>
      <c r="AO189" s="325"/>
      <c r="AP189" s="325"/>
      <c r="AQ189" s="325"/>
      <c r="AR189" s="325"/>
      <c r="AS189" s="325"/>
      <c r="AT189" s="325"/>
      <c r="AU189" s="325"/>
      <c r="AV189" s="325"/>
      <c r="AW189" s="325"/>
      <c r="AX189" s="325"/>
      <c r="AY189" s="17"/>
      <c r="AZ189" s="17"/>
      <c r="BA189" s="17"/>
      <c r="BB189" s="17"/>
      <c r="BC189" s="17"/>
      <c r="BD189" s="17"/>
      <c r="BE189" s="17"/>
      <c r="BF189" s="17"/>
      <c r="BG189" s="325"/>
      <c r="BH189" s="325"/>
      <c r="BI189" s="325"/>
      <c r="BJ189" s="325"/>
      <c r="BK189" s="325"/>
      <c r="BL189" s="325"/>
      <c r="BM189" s="325"/>
      <c r="BN189" s="325"/>
      <c r="BO189" s="325"/>
      <c r="BP189" s="325"/>
      <c r="BQ189" s="17"/>
      <c r="BR189" s="17"/>
      <c r="BS189" s="17"/>
      <c r="BT189" s="17"/>
      <c r="BU189" s="17"/>
      <c r="BV189" s="17"/>
      <c r="BW189" s="17"/>
      <c r="BX189" s="17"/>
      <c r="BY189" s="325"/>
      <c r="BZ189" s="325"/>
      <c r="CA189" s="325"/>
      <c r="CB189" s="325"/>
      <c r="CC189" s="325"/>
      <c r="CD189" s="325"/>
      <c r="CE189" s="325"/>
      <c r="CF189" s="325"/>
      <c r="CG189" s="325"/>
      <c r="CH189" s="325"/>
    </row>
    <row r="190" spans="2:86">
      <c r="V190" s="12"/>
      <c r="AN190" s="12"/>
      <c r="BF190" s="12"/>
      <c r="BX190" s="12"/>
    </row>
    <row r="191" spans="2:86">
      <c r="B191" s="1128" t="s">
        <v>342</v>
      </c>
      <c r="C191" s="1128"/>
      <c r="D191" s="1128"/>
      <c r="E191" s="1128"/>
      <c r="F191" s="1129"/>
      <c r="G191" s="1129"/>
    </row>
    <row r="192" spans="2:86" ht="15.6">
      <c r="B192" s="1128" t="s">
        <v>1965</v>
      </c>
      <c r="C192" s="1128"/>
      <c r="D192" s="1128"/>
      <c r="E192" s="1128"/>
      <c r="F192" s="1129"/>
      <c r="G192" s="1129"/>
    </row>
    <row r="193" spans="2:86" ht="15.6">
      <c r="B193" s="1128" t="s">
        <v>1983</v>
      </c>
      <c r="C193" s="1128"/>
      <c r="D193" s="1128"/>
      <c r="E193" s="1128"/>
      <c r="F193" s="1129"/>
      <c r="G193" s="1129"/>
    </row>
    <row r="194" spans="2:86" s="12" customFormat="1" ht="15.6">
      <c r="B194" s="1128" t="s">
        <v>1984</v>
      </c>
      <c r="C194" s="1128"/>
      <c r="D194" s="1128"/>
      <c r="E194" s="1128"/>
      <c r="F194" s="1129"/>
      <c r="G194" s="1129"/>
      <c r="H194" s="39"/>
      <c r="L194" s="16"/>
      <c r="M194" s="16"/>
      <c r="N194" s="16"/>
      <c r="O194" s="16"/>
      <c r="P194" s="16"/>
      <c r="Q194" s="16"/>
      <c r="R194" s="16"/>
      <c r="S194" s="16"/>
      <c r="T194" s="16"/>
      <c r="U194" s="16"/>
      <c r="V194" s="16"/>
      <c r="W194" s="327"/>
      <c r="X194" s="327"/>
      <c r="Y194" s="327"/>
      <c r="Z194" s="327"/>
      <c r="AA194" s="327"/>
      <c r="AB194" s="327"/>
      <c r="AC194" s="327"/>
      <c r="AD194" s="327"/>
      <c r="AE194" s="327"/>
      <c r="AF194" s="327"/>
      <c r="AG194" s="16"/>
      <c r="AH194" s="16"/>
      <c r="AI194" s="16"/>
      <c r="AJ194" s="16"/>
      <c r="AK194" s="16"/>
      <c r="AL194" s="16"/>
      <c r="AM194" s="16"/>
      <c r="AN194" s="16"/>
      <c r="AO194" s="327"/>
      <c r="AP194" s="327"/>
      <c r="AQ194" s="327"/>
      <c r="AR194" s="327"/>
      <c r="AS194" s="327"/>
      <c r="AT194" s="327"/>
      <c r="AU194" s="327"/>
      <c r="AV194" s="327"/>
      <c r="AW194" s="327"/>
      <c r="AX194" s="327"/>
      <c r="AY194" s="16"/>
      <c r="AZ194" s="16"/>
      <c r="BA194" s="16"/>
      <c r="BB194" s="16"/>
      <c r="BC194" s="16"/>
      <c r="BD194" s="16"/>
      <c r="BE194" s="16"/>
      <c r="BF194" s="16"/>
      <c r="BG194" s="327"/>
      <c r="BH194" s="327"/>
      <c r="BI194" s="327"/>
      <c r="BJ194" s="327"/>
      <c r="BK194" s="327"/>
      <c r="BL194" s="327"/>
      <c r="BM194" s="327"/>
      <c r="BN194" s="327"/>
      <c r="BO194" s="327"/>
      <c r="BP194" s="327"/>
      <c r="BQ194" s="16"/>
      <c r="BR194" s="16"/>
      <c r="BS194" s="16"/>
      <c r="BT194" s="16"/>
      <c r="BU194" s="16"/>
      <c r="BV194" s="16"/>
      <c r="BW194" s="16"/>
      <c r="BX194" s="16"/>
      <c r="BY194" s="327"/>
      <c r="BZ194" s="327"/>
      <c r="CA194" s="327"/>
      <c r="CB194" s="327"/>
      <c r="CC194" s="327"/>
      <c r="CD194" s="327"/>
      <c r="CE194" s="327"/>
      <c r="CF194" s="327"/>
      <c r="CG194" s="327"/>
      <c r="CH194" s="327"/>
    </row>
    <row r="195" spans="2:86" ht="16.2">
      <c r="B195" s="1143" t="s">
        <v>1956</v>
      </c>
      <c r="C195" s="1128"/>
      <c r="D195" s="1128"/>
      <c r="E195" s="1128"/>
      <c r="F195" s="1129"/>
      <c r="G195" s="1129"/>
    </row>
    <row r="196" spans="2:86" ht="15.6">
      <c r="B196" s="1128" t="s">
        <v>1955</v>
      </c>
      <c r="C196" s="1128"/>
      <c r="D196" s="1128"/>
      <c r="E196" s="1128"/>
      <c r="F196" s="1129"/>
      <c r="G196" s="1129"/>
    </row>
    <row r="197" spans="2:86" ht="15.6">
      <c r="B197" s="1128" t="s">
        <v>1985</v>
      </c>
      <c r="C197" s="1128"/>
      <c r="D197" s="1128"/>
      <c r="E197" s="1128"/>
      <c r="F197" s="1129"/>
      <c r="G197" s="1129"/>
    </row>
  </sheetData>
  <autoFilter ref="A6:CH161" xr:uid="{FA4B8890-326E-4A85-8BD0-28CA6202FDFE}"/>
  <mergeCells count="5">
    <mergeCell ref="E5:H5"/>
    <mergeCell ref="O5:AF5"/>
    <mergeCell ref="AG5:AX5"/>
    <mergeCell ref="AY5:BP5"/>
    <mergeCell ref="BQ5:CH5"/>
  </mergeCells>
  <phoneticPr fontId="215" type="noConversion"/>
  <dataValidations count="1">
    <dataValidation type="list" allowBlank="1" showInputMessage="1" showErrorMessage="1" sqref="F170 F162:F168 F173 F176 F183:F185 F188:F189" xr:uid="{3CE9EA39-A1E0-49DB-964A-36AE111955E6}">
      <formula1>Program_Type</formula1>
    </dataValidation>
  </dataValidations>
  <pageMargins left="0.25" right="0.25" top="0.75" bottom="0.75" header="0.3" footer="0.3"/>
  <pageSetup paperSize="17" scale="34" fitToWidth="3" fitToHeight="2" orientation="landscape" r:id="rId1"/>
  <headerFooter>
    <oddFooter>&amp;C&amp;A</oddFooter>
  </headerFooter>
  <colBreaks count="1" manualBreakCount="1">
    <brk id="22" max="201" man="1"/>
  </colBreaks>
  <extLst>
    <ext xmlns:x14="http://schemas.microsoft.com/office/spreadsheetml/2009/9/main" uri="{CCE6A557-97BC-4b89-ADB6-D9C93CAAB3DF}">
      <x14:dataValidations xmlns:xm="http://schemas.microsoft.com/office/excel/2006/main" count="4">
        <x14:dataValidation type="list" allowBlank="1" showInputMessage="1" showErrorMessage="1" xr:uid="{1324C20B-C08C-4836-BEA5-B30022DE4D4E}">
          <x14:formula1>
            <xm:f>README!$K$8:$K$10</xm:f>
          </x14:formula1>
          <xm:sqref>F7:F161</xm:sqref>
        </x14:dataValidation>
        <x14:dataValidation type="list" allowBlank="1" showInputMessage="1" showErrorMessage="1" xr:uid="{104C0120-B8F4-4BCA-B4BA-6D48554AC962}">
          <x14:formula1>
            <xm:f>README!$J$8:$J$9</xm:f>
          </x14:formula1>
          <xm:sqref>E7:E161</xm:sqref>
        </x14:dataValidation>
        <x14:dataValidation type="list" allowBlank="1" showInputMessage="1" showErrorMessage="1" xr:uid="{553EAB0C-4DFA-411B-8C47-DF98150E9D20}">
          <x14:formula1>
            <xm:f>README!$L$8:$L$17</xm:f>
          </x14:formula1>
          <xm:sqref>G7:G161</xm:sqref>
        </x14:dataValidation>
        <x14:dataValidation type="list" allowBlank="1" showInputMessage="1" showErrorMessage="1" xr:uid="{3C9ED69C-6A71-4B4E-BBC9-A0659BFD5DFB}">
          <x14:formula1>
            <xm:f>README!$M$8:$M$11</xm:f>
          </x14:formula1>
          <xm:sqref>H7:H161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67BE7-38DA-411C-8CFE-3FC7E8863DDC}">
  <sheetPr codeName="Sheet8">
    <pageSetUpPr fitToPage="1"/>
  </sheetPr>
  <dimension ref="A1:AZ78"/>
  <sheetViews>
    <sheetView showGridLines="0" zoomScale="80" zoomScaleNormal="80" workbookViewId="0">
      <pane xSplit="4" ySplit="6" topLeftCell="E7" activePane="bottomRight" state="frozen"/>
      <selection pane="topRight"/>
      <selection pane="bottomLeft"/>
      <selection pane="bottomRight"/>
    </sheetView>
  </sheetViews>
  <sheetFormatPr defaultColWidth="8" defaultRowHeight="13.2"/>
  <cols>
    <col min="1" max="1" width="12.09765625" style="8" customWidth="1"/>
    <col min="2" max="3" width="13.09765625" style="8" customWidth="1"/>
    <col min="4" max="4" width="57" style="8" customWidth="1"/>
    <col min="5" max="5" width="17.09765625" style="9" hidden="1" customWidth="1"/>
    <col min="6" max="7" width="30.59765625" style="9" customWidth="1"/>
    <col min="8" max="8" width="20.8984375" style="8" customWidth="1"/>
    <col min="9" max="9" width="14.59765625" style="10" customWidth="1"/>
    <col min="10" max="19" width="14.59765625" style="326" customWidth="1"/>
    <col min="20" max="20" width="14.59765625" style="10" customWidth="1"/>
    <col min="21" max="30" width="14.59765625" style="326" customWidth="1"/>
    <col min="31" max="31" width="14.59765625" style="10" customWidth="1"/>
    <col min="32" max="41" width="14.59765625" style="326" customWidth="1"/>
    <col min="42" max="42" width="14.59765625" style="10" customWidth="1"/>
    <col min="43" max="52" width="14.59765625" style="326" customWidth="1"/>
    <col min="53" max="16384" width="8" style="8"/>
  </cols>
  <sheetData>
    <row r="1" spans="1:52" ht="15.6">
      <c r="A1" s="20" t="s">
        <v>98</v>
      </c>
      <c r="B1" s="411" t="str">
        <f>PA_NAME</f>
        <v>San Diego Gas &amp; Electric Co</v>
      </c>
      <c r="D1" s="12"/>
      <c r="H1" s="12"/>
      <c r="I1" s="15"/>
      <c r="J1" s="315"/>
      <c r="K1" s="315"/>
      <c r="L1" s="315"/>
      <c r="M1" s="315"/>
      <c r="N1" s="315"/>
      <c r="O1" s="315"/>
      <c r="P1" s="315"/>
      <c r="Q1" s="315"/>
      <c r="R1" s="315"/>
      <c r="S1" s="315"/>
      <c r="T1" s="15"/>
      <c r="U1" s="315"/>
      <c r="V1" s="315"/>
      <c r="W1" s="315"/>
      <c r="X1" s="315"/>
      <c r="Y1" s="315"/>
      <c r="Z1" s="315"/>
      <c r="AA1" s="315"/>
      <c r="AB1" s="315"/>
      <c r="AC1" s="315"/>
      <c r="AD1" s="315"/>
      <c r="AE1" s="15"/>
      <c r="AF1" s="315"/>
      <c r="AG1" s="315"/>
      <c r="AH1" s="315"/>
      <c r="AI1" s="315"/>
      <c r="AJ1" s="315"/>
      <c r="AK1" s="315"/>
      <c r="AL1" s="315"/>
      <c r="AM1" s="315"/>
      <c r="AN1" s="315"/>
      <c r="AO1" s="315"/>
      <c r="AP1" s="15"/>
      <c r="AQ1" s="315"/>
      <c r="AR1" s="315"/>
      <c r="AS1" s="315"/>
      <c r="AT1" s="315"/>
      <c r="AU1" s="315"/>
      <c r="AV1" s="315"/>
      <c r="AW1" s="315"/>
      <c r="AX1" s="315"/>
      <c r="AY1" s="315"/>
      <c r="AZ1" s="315"/>
    </row>
    <row r="2" spans="1:52" ht="15.6">
      <c r="A2" s="20" t="s">
        <v>99</v>
      </c>
      <c r="B2" s="411" t="s">
        <v>345</v>
      </c>
      <c r="D2" s="12"/>
      <c r="H2" s="12"/>
      <c r="I2" s="15"/>
      <c r="J2" s="315"/>
      <c r="K2" s="315"/>
      <c r="L2" s="315"/>
      <c r="M2" s="315"/>
      <c r="N2" s="315"/>
      <c r="O2" s="315"/>
      <c r="P2" s="315"/>
      <c r="Q2" s="315"/>
      <c r="R2" s="315"/>
      <c r="S2" s="315"/>
      <c r="T2" s="15"/>
      <c r="U2" s="315"/>
      <c r="V2" s="315"/>
      <c r="W2" s="315"/>
      <c r="X2" s="315"/>
      <c r="Y2" s="315"/>
      <c r="Z2" s="315"/>
      <c r="AA2" s="315"/>
      <c r="AB2" s="315"/>
      <c r="AC2" s="315"/>
      <c r="AD2" s="315"/>
      <c r="AE2" s="15"/>
      <c r="AF2" s="315"/>
      <c r="AG2" s="315"/>
      <c r="AH2" s="315"/>
      <c r="AI2" s="315"/>
      <c r="AJ2" s="315"/>
      <c r="AK2" s="315"/>
      <c r="AL2" s="315"/>
      <c r="AM2" s="315"/>
      <c r="AN2" s="315"/>
      <c r="AO2" s="315"/>
      <c r="AP2" s="15"/>
      <c r="AQ2" s="315"/>
      <c r="AR2" s="315"/>
      <c r="AS2" s="315"/>
      <c r="AT2" s="315"/>
      <c r="AU2" s="315"/>
      <c r="AV2" s="315"/>
      <c r="AW2" s="315"/>
      <c r="AX2" s="315"/>
      <c r="AY2" s="315"/>
      <c r="AZ2" s="315"/>
    </row>
    <row r="3" spans="1:52" ht="15.6">
      <c r="A3" s="212" t="s">
        <v>297</v>
      </c>
      <c r="B3" s="64"/>
      <c r="C3" s="64"/>
      <c r="D3" s="12"/>
      <c r="H3" s="12"/>
      <c r="I3" s="91"/>
      <c r="J3" s="316"/>
      <c r="K3" s="316"/>
      <c r="L3" s="316"/>
      <c r="M3" s="316"/>
      <c r="N3" s="316"/>
      <c r="O3" s="316"/>
      <c r="P3" s="316"/>
      <c r="Q3" s="316"/>
      <c r="R3" s="316"/>
      <c r="S3" s="316"/>
      <c r="T3" s="91"/>
      <c r="U3" s="316"/>
      <c r="V3" s="316"/>
      <c r="W3" s="316"/>
      <c r="X3" s="316"/>
      <c r="Y3" s="316"/>
      <c r="Z3" s="316"/>
      <c r="AA3" s="316"/>
      <c r="AB3" s="316"/>
      <c r="AC3" s="316"/>
      <c r="AD3" s="316"/>
      <c r="AE3" s="91"/>
      <c r="AF3" s="316"/>
      <c r="AG3" s="316"/>
      <c r="AH3" s="316"/>
      <c r="AI3" s="316"/>
      <c r="AJ3" s="316"/>
      <c r="AK3" s="316"/>
      <c r="AL3" s="316"/>
      <c r="AM3" s="316"/>
      <c r="AN3" s="316"/>
      <c r="AO3" s="316"/>
      <c r="AP3" s="91"/>
      <c r="AQ3" s="316"/>
      <c r="AR3" s="316"/>
      <c r="AS3" s="316"/>
      <c r="AT3" s="316"/>
      <c r="AU3" s="316"/>
      <c r="AV3" s="316"/>
      <c r="AW3" s="316"/>
      <c r="AX3" s="316"/>
      <c r="AY3" s="316"/>
      <c r="AZ3" s="316"/>
    </row>
    <row r="4" spans="1:52" ht="16.2" thickBot="1">
      <c r="A4" s="14" t="s">
        <v>298</v>
      </c>
      <c r="C4" s="14"/>
      <c r="I4" s="92"/>
      <c r="J4" s="317"/>
      <c r="K4" s="317"/>
      <c r="L4" s="317"/>
      <c r="M4" s="317"/>
      <c r="N4" s="317"/>
      <c r="O4" s="317"/>
      <c r="P4" s="317"/>
      <c r="Q4" s="317"/>
      <c r="R4" s="317"/>
      <c r="S4" s="317"/>
      <c r="T4" s="92"/>
      <c r="U4" s="317"/>
      <c r="V4" s="317"/>
      <c r="W4" s="317"/>
      <c r="X4" s="317"/>
      <c r="Y4" s="317"/>
      <c r="Z4" s="317"/>
      <c r="AA4" s="317"/>
      <c r="AB4" s="317"/>
      <c r="AC4" s="317"/>
      <c r="AD4" s="317"/>
      <c r="AE4" s="92"/>
      <c r="AF4" s="317"/>
      <c r="AG4" s="317"/>
      <c r="AH4" s="317"/>
      <c r="AI4" s="317"/>
      <c r="AJ4" s="317"/>
      <c r="AK4" s="317"/>
      <c r="AL4" s="317"/>
      <c r="AM4" s="317"/>
      <c r="AN4" s="317"/>
      <c r="AO4" s="317"/>
      <c r="AP4" s="92"/>
      <c r="AQ4" s="317"/>
      <c r="AR4" s="317"/>
      <c r="AS4" s="317"/>
      <c r="AT4" s="317"/>
      <c r="AU4" s="317"/>
      <c r="AV4" s="317"/>
      <c r="AW4" s="317"/>
      <c r="AX4" s="317"/>
      <c r="AY4" s="317"/>
      <c r="AZ4" s="317"/>
    </row>
    <row r="5" spans="1:52" s="12" customFormat="1" ht="16.350000000000001" customHeight="1" thickBot="1">
      <c r="B5" s="334"/>
      <c r="C5" s="334"/>
      <c r="D5" s="188"/>
      <c r="E5" s="1242"/>
      <c r="F5" s="1242"/>
      <c r="G5" s="581"/>
      <c r="H5" s="188"/>
      <c r="I5" s="1239">
        <v>2028</v>
      </c>
      <c r="J5" s="1240"/>
      <c r="K5" s="1240"/>
      <c r="L5" s="1240"/>
      <c r="M5" s="1240"/>
      <c r="N5" s="1240"/>
      <c r="O5" s="1240"/>
      <c r="P5" s="1240"/>
      <c r="Q5" s="1240"/>
      <c r="R5" s="1240"/>
      <c r="S5" s="1241"/>
      <c r="T5" s="1239">
        <v>2029</v>
      </c>
      <c r="U5" s="1240"/>
      <c r="V5" s="1240"/>
      <c r="W5" s="1240"/>
      <c r="X5" s="1240"/>
      <c r="Y5" s="1240"/>
      <c r="Z5" s="1240"/>
      <c r="AA5" s="1240"/>
      <c r="AB5" s="1240"/>
      <c r="AC5" s="1240"/>
      <c r="AD5" s="1241"/>
      <c r="AE5" s="1239">
        <v>2030</v>
      </c>
      <c r="AF5" s="1240"/>
      <c r="AG5" s="1240"/>
      <c r="AH5" s="1240"/>
      <c r="AI5" s="1240"/>
      <c r="AJ5" s="1240"/>
      <c r="AK5" s="1240"/>
      <c r="AL5" s="1240"/>
      <c r="AM5" s="1240"/>
      <c r="AN5" s="1240"/>
      <c r="AO5" s="1241"/>
      <c r="AP5" s="1239">
        <v>2031</v>
      </c>
      <c r="AQ5" s="1240"/>
      <c r="AR5" s="1240"/>
      <c r="AS5" s="1240"/>
      <c r="AT5" s="1240"/>
      <c r="AU5" s="1240"/>
      <c r="AV5" s="1240"/>
      <c r="AW5" s="1240"/>
      <c r="AX5" s="1240"/>
      <c r="AY5" s="1240"/>
      <c r="AZ5" s="1241"/>
    </row>
    <row r="6" spans="1:52" s="11" customFormat="1" ht="93.6" customHeight="1" thickBot="1">
      <c r="B6" s="382" t="s">
        <v>299</v>
      </c>
      <c r="C6" s="383" t="s">
        <v>300</v>
      </c>
      <c r="D6" s="384" t="s">
        <v>346</v>
      </c>
      <c r="E6" s="383" t="s">
        <v>302</v>
      </c>
      <c r="F6" s="383" t="s">
        <v>13</v>
      </c>
      <c r="G6" s="383" t="s">
        <v>330</v>
      </c>
      <c r="H6" s="383" t="s">
        <v>347</v>
      </c>
      <c r="I6" s="385" t="s">
        <v>348</v>
      </c>
      <c r="J6" s="387" t="s">
        <v>316</v>
      </c>
      <c r="K6" s="387" t="s">
        <v>317</v>
      </c>
      <c r="L6" s="387" t="s">
        <v>318</v>
      </c>
      <c r="M6" s="387" t="s">
        <v>319</v>
      </c>
      <c r="N6" s="387" t="s">
        <v>320</v>
      </c>
      <c r="O6" s="387" t="s">
        <v>321</v>
      </c>
      <c r="P6" s="387" t="s">
        <v>322</v>
      </c>
      <c r="Q6" s="387" t="s">
        <v>323</v>
      </c>
      <c r="R6" s="387" t="s">
        <v>324</v>
      </c>
      <c r="S6" s="387" t="s">
        <v>1717</v>
      </c>
      <c r="T6" s="385" t="s">
        <v>349</v>
      </c>
      <c r="U6" s="387" t="s">
        <v>316</v>
      </c>
      <c r="V6" s="387" t="s">
        <v>317</v>
      </c>
      <c r="W6" s="387" t="s">
        <v>318</v>
      </c>
      <c r="X6" s="387" t="s">
        <v>319</v>
      </c>
      <c r="Y6" s="387" t="s">
        <v>320</v>
      </c>
      <c r="Z6" s="387" t="s">
        <v>321</v>
      </c>
      <c r="AA6" s="387" t="s">
        <v>322</v>
      </c>
      <c r="AB6" s="387" t="s">
        <v>323</v>
      </c>
      <c r="AC6" s="387" t="s">
        <v>324</v>
      </c>
      <c r="AD6" s="387" t="s">
        <v>1717</v>
      </c>
      <c r="AE6" s="385" t="s">
        <v>350</v>
      </c>
      <c r="AF6" s="387" t="s">
        <v>316</v>
      </c>
      <c r="AG6" s="387" t="s">
        <v>317</v>
      </c>
      <c r="AH6" s="387" t="s">
        <v>318</v>
      </c>
      <c r="AI6" s="387" t="s">
        <v>319</v>
      </c>
      <c r="AJ6" s="387" t="s">
        <v>320</v>
      </c>
      <c r="AK6" s="387" t="s">
        <v>321</v>
      </c>
      <c r="AL6" s="387" t="s">
        <v>322</v>
      </c>
      <c r="AM6" s="387" t="s">
        <v>323</v>
      </c>
      <c r="AN6" s="387" t="s">
        <v>324</v>
      </c>
      <c r="AO6" s="387" t="s">
        <v>1717</v>
      </c>
      <c r="AP6" s="385" t="s">
        <v>351</v>
      </c>
      <c r="AQ6" s="387" t="s">
        <v>316</v>
      </c>
      <c r="AR6" s="387" t="s">
        <v>317</v>
      </c>
      <c r="AS6" s="387" t="s">
        <v>318</v>
      </c>
      <c r="AT6" s="387" t="s">
        <v>319</v>
      </c>
      <c r="AU6" s="387" t="s">
        <v>320</v>
      </c>
      <c r="AV6" s="387" t="s">
        <v>321</v>
      </c>
      <c r="AW6" s="387" t="s">
        <v>322</v>
      </c>
      <c r="AX6" s="387" t="s">
        <v>323</v>
      </c>
      <c r="AY6" s="387" t="s">
        <v>324</v>
      </c>
      <c r="AZ6" s="387" t="s">
        <v>1717</v>
      </c>
    </row>
    <row r="7" spans="1:52" s="12" customFormat="1" ht="13.8" thickTop="1">
      <c r="B7" s="335"/>
      <c r="C7" s="233"/>
      <c r="D7" s="582" t="s">
        <v>17</v>
      </c>
      <c r="E7" s="583" t="s">
        <v>17</v>
      </c>
      <c r="F7" s="584" t="s">
        <v>18</v>
      </c>
      <c r="G7" s="752">
        <f>+'7.3 PA PY budget_savings'!U7</f>
        <v>15761368.760946799</v>
      </c>
      <c r="H7" s="591">
        <v>0.18040581616747614</v>
      </c>
      <c r="I7" s="379">
        <f>+$G7</f>
        <v>15761368.760946799</v>
      </c>
      <c r="J7" s="760">
        <f>SUMIFS('4.1 Program Budget - 2024-2027'!BY$7:BY$161,'4.1 Program Budget - 2024-2027'!$G$7:$G$161,$D7,'4.1 Program Budget - 2024-2027'!$H$7:$H$161,$F7)</f>
        <v>52200008.41855</v>
      </c>
      <c r="K7" s="760">
        <f>SUMIFS('4.1 Program Budget - 2024-2027'!BZ$7:BZ$161,'4.1 Program Budget - 2024-2027'!$G$7:$G$161,$D7,'4.1 Program Budget - 2024-2027'!$H$7:$H$161,$F7)</f>
        <v>10234.908438999999</v>
      </c>
      <c r="L7" s="760">
        <f>SUMIFS('4.1 Program Budget - 2024-2027'!CA$7:CA$161,'4.1 Program Budget - 2024-2027'!$G$7:$G$161,$D7,'4.1 Program Budget - 2024-2027'!$H$7:$H$161,$F7)</f>
        <v>1752988.7636400003</v>
      </c>
      <c r="M7" s="760">
        <f>SUMIFS('4.1 Program Budget - 2024-2027'!CB$7:CB$161,'4.1 Program Budget - 2024-2027'!$G$7:$G$161,$D7,'4.1 Program Budget - 2024-2027'!$H$7:$H$161,$F7)</f>
        <v>12237.467356410172</v>
      </c>
      <c r="N7" s="760">
        <f>SUMIFS('4.1 Program Budget - 2024-2027'!CC$7:CC$161,'4.1 Program Budget - 2024-2027'!$G$7:$G$161,$D7,'4.1 Program Budget - 2024-2027'!$H$7:$H$161,$F7)</f>
        <v>10254.984267293999</v>
      </c>
      <c r="O7" s="760">
        <f>SUMIFS('4.1 Program Budget - 2024-2027'!CD$7:CD$161,'4.1 Program Budget - 2024-2027'!$G$7:$G$161,$D7,'4.1 Program Budget - 2024-2027'!$H$7:$H$161,$F7)</f>
        <v>135074130.65549999</v>
      </c>
      <c r="P7" s="760">
        <f>SUMIFS('4.1 Program Budget - 2024-2027'!CE$7:CE$161,'4.1 Program Budget - 2024-2027'!$G$7:$G$161,$D7,'4.1 Program Budget - 2024-2027'!$H$7:$H$161,$F7)</f>
        <v>8057644.5384</v>
      </c>
      <c r="Q7" s="760">
        <f>SUMIFS('4.1 Program Budget - 2024-2027'!CF$7:CF$161,'4.1 Program Budget - 2024-2027'!$G$7:$G$161,$D7,'4.1 Program Budget - 2024-2027'!$H$7:$H$161,$F7)</f>
        <v>32432.656785421073</v>
      </c>
      <c r="R7" s="760">
        <f>SUMIFS('4.1 Program Budget - 2024-2027'!CG$7:CG$161,'4.1 Program Budget - 2024-2027'!$G$7:$G$161,$D7,'4.1 Program Budget - 2024-2027'!$H$7:$H$161,$F7)</f>
        <v>47137.220549640006</v>
      </c>
      <c r="S7" s="336"/>
      <c r="T7" s="379">
        <f t="shared" ref="T7:T15" si="0">+$G7</f>
        <v>15761368.760946799</v>
      </c>
      <c r="U7" s="760">
        <f>J7</f>
        <v>52200008.41855</v>
      </c>
      <c r="V7" s="760">
        <f t="shared" ref="V7:AC7" si="1">K7</f>
        <v>10234.908438999999</v>
      </c>
      <c r="W7" s="760">
        <f t="shared" si="1"/>
        <v>1752988.7636400003</v>
      </c>
      <c r="X7" s="760">
        <f t="shared" si="1"/>
        <v>12237.467356410172</v>
      </c>
      <c r="Y7" s="760">
        <f t="shared" si="1"/>
        <v>10254.984267293999</v>
      </c>
      <c r="Z7" s="760">
        <f t="shared" si="1"/>
        <v>135074130.65549999</v>
      </c>
      <c r="AA7" s="760">
        <f t="shared" si="1"/>
        <v>8057644.5384</v>
      </c>
      <c r="AB7" s="760">
        <f t="shared" si="1"/>
        <v>32432.656785421073</v>
      </c>
      <c r="AC7" s="760">
        <f t="shared" si="1"/>
        <v>47137.220549640006</v>
      </c>
      <c r="AD7" s="336"/>
      <c r="AE7" s="379">
        <f t="shared" ref="AE7:AE15" si="2">+$G7</f>
        <v>15761368.760946799</v>
      </c>
      <c r="AF7" s="760">
        <f>U7</f>
        <v>52200008.41855</v>
      </c>
      <c r="AG7" s="760">
        <f t="shared" ref="AG7:AG15" si="3">V7</f>
        <v>10234.908438999999</v>
      </c>
      <c r="AH7" s="760">
        <f t="shared" ref="AH7:AH15" si="4">W7</f>
        <v>1752988.7636400003</v>
      </c>
      <c r="AI7" s="760">
        <f t="shared" ref="AI7:AI15" si="5">X7</f>
        <v>12237.467356410172</v>
      </c>
      <c r="AJ7" s="760">
        <f t="shared" ref="AJ7:AJ15" si="6">Y7</f>
        <v>10254.984267293999</v>
      </c>
      <c r="AK7" s="760">
        <f t="shared" ref="AK7:AK15" si="7">Z7</f>
        <v>135074130.65549999</v>
      </c>
      <c r="AL7" s="760">
        <f t="shared" ref="AL7:AL15" si="8">AA7</f>
        <v>8057644.5384</v>
      </c>
      <c r="AM7" s="760">
        <f t="shared" ref="AM7:AM15" si="9">AB7</f>
        <v>32432.656785421073</v>
      </c>
      <c r="AN7" s="760">
        <f t="shared" ref="AN7:AN15" si="10">AC7</f>
        <v>47137.220549640006</v>
      </c>
      <c r="AO7" s="336"/>
      <c r="AP7" s="379">
        <f t="shared" ref="AP7:AP15" si="11">+$G7</f>
        <v>15761368.760946799</v>
      </c>
      <c r="AQ7" s="760">
        <f>AF7</f>
        <v>52200008.41855</v>
      </c>
      <c r="AR7" s="760">
        <f t="shared" ref="AR7:AR15" si="12">AG7</f>
        <v>10234.908438999999</v>
      </c>
      <c r="AS7" s="760">
        <f t="shared" ref="AS7:AS15" si="13">AH7</f>
        <v>1752988.7636400003</v>
      </c>
      <c r="AT7" s="760">
        <f t="shared" ref="AT7:AT15" si="14">AI7</f>
        <v>12237.467356410172</v>
      </c>
      <c r="AU7" s="760">
        <f t="shared" ref="AU7:AU15" si="15">AJ7</f>
        <v>10254.984267293999</v>
      </c>
      <c r="AV7" s="760">
        <f t="shared" ref="AV7:AV15" si="16">AK7</f>
        <v>135074130.65549999</v>
      </c>
      <c r="AW7" s="760">
        <f t="shared" ref="AW7:AW15" si="17">AL7</f>
        <v>8057644.5384</v>
      </c>
      <c r="AX7" s="760">
        <f t="shared" ref="AX7:AX15" si="18">AM7</f>
        <v>32432.656785421073</v>
      </c>
      <c r="AY7" s="760">
        <f t="shared" ref="AY7:AY15" si="19">AN7</f>
        <v>47137.220549640006</v>
      </c>
      <c r="AZ7" s="336"/>
    </row>
    <row r="8" spans="1:52" s="12" customFormat="1">
      <c r="B8" s="335"/>
      <c r="C8" s="233"/>
      <c r="D8" s="582" t="s">
        <v>22</v>
      </c>
      <c r="E8" s="583" t="s">
        <v>22</v>
      </c>
      <c r="F8" s="584" t="s">
        <v>18</v>
      </c>
      <c r="G8" s="752">
        <f>+'7.3 PA PY budget_savings'!U8</f>
        <v>19100581.332309026</v>
      </c>
      <c r="H8" s="592">
        <v>-0.50408569005164494</v>
      </c>
      <c r="I8" s="379">
        <f t="shared" ref="I8:I15" si="20">+$G8</f>
        <v>19100581.332309026</v>
      </c>
      <c r="J8" s="760">
        <f>SUMIFS('4.1 Program Budget - 2024-2027'!BY$7:BY$161,'4.1 Program Budget - 2024-2027'!$G$7:$G$161,$D8,'4.1 Program Budget - 2024-2027'!$H$7:$H$161,$F8)</f>
        <v>37210692.730315432</v>
      </c>
      <c r="K8" s="760">
        <f>SUMIFS('4.1 Program Budget - 2024-2027'!BZ$7:BZ$161,'4.1 Program Budget - 2024-2027'!$G$7:$G$161,$D8,'4.1 Program Budget - 2024-2027'!$H$7:$H$161,$F8)</f>
        <v>4226.8378205636081</v>
      </c>
      <c r="L8" s="760">
        <f>SUMIFS('4.1 Program Budget - 2024-2027'!CA$7:CA$161,'4.1 Program Budget - 2024-2027'!$G$7:$G$161,$D8,'4.1 Program Budget - 2024-2027'!$H$7:$H$161,$F8)</f>
        <v>841092.56543024746</v>
      </c>
      <c r="M8" s="760">
        <f>SUMIFS('4.1 Program Budget - 2024-2027'!CB$7:CB$161,'4.1 Program Budget - 2024-2027'!$G$7:$G$161,$D8,'4.1 Program Budget - 2024-2027'!$H$7:$H$161,$F8)</f>
        <v>6202.49771743778</v>
      </c>
      <c r="N8" s="760">
        <f>SUMIFS('4.1 Program Budget - 2024-2027'!CC$7:CC$161,'4.1 Program Budget - 2024-2027'!$G$7:$G$161,$D8,'4.1 Program Budget - 2024-2027'!$H$7:$H$161,$F8)</f>
        <v>4929.8241413669466</v>
      </c>
      <c r="O8" s="760">
        <f>SUMIFS('4.1 Program Budget - 2024-2027'!CD$7:CD$161,'4.1 Program Budget - 2024-2027'!$G$7:$G$161,$D8,'4.1 Program Budget - 2024-2027'!$H$7:$H$161,$F8)</f>
        <v>313274901.94465721</v>
      </c>
      <c r="P8" s="760">
        <f>SUMIFS('4.1 Program Budget - 2024-2027'!CE$7:CE$161,'4.1 Program Budget - 2024-2027'!$G$7:$G$161,$D8,'4.1 Program Budget - 2024-2027'!$H$7:$H$161,$F8)</f>
        <v>9828920.8865531571</v>
      </c>
      <c r="Q8" s="760">
        <f>SUMIFS('4.1 Program Budget - 2024-2027'!CF$7:CF$161,'4.1 Program Budget - 2024-2027'!$G$7:$G$161,$D8,'4.1 Program Budget - 2024-2027'!$H$7:$H$161,$F8)</f>
        <v>49477.639950839824</v>
      </c>
      <c r="R8" s="760">
        <f>SUMIFS('4.1 Program Budget - 2024-2027'!CG$7:CG$161,'4.1 Program Budget - 2024-2027'!$G$7:$G$161,$D8,'4.1 Program Budget - 2024-2027'!$H$7:$H$161,$F8)</f>
        <v>57593.513522335968</v>
      </c>
      <c r="S8" s="337"/>
      <c r="T8" s="379">
        <f t="shared" si="0"/>
        <v>19100581.332309026</v>
      </c>
      <c r="U8" s="760">
        <f t="shared" ref="U8:U15" si="21">J8</f>
        <v>37210692.730315432</v>
      </c>
      <c r="V8" s="760">
        <f t="shared" ref="V8:V15" si="22">K8</f>
        <v>4226.8378205636081</v>
      </c>
      <c r="W8" s="760">
        <f t="shared" ref="W8:W15" si="23">L8</f>
        <v>841092.56543024746</v>
      </c>
      <c r="X8" s="760">
        <f t="shared" ref="X8:X15" si="24">M8</f>
        <v>6202.49771743778</v>
      </c>
      <c r="Y8" s="760">
        <f t="shared" ref="Y8:Y15" si="25">N8</f>
        <v>4929.8241413669466</v>
      </c>
      <c r="Z8" s="760">
        <f t="shared" ref="Z8:Z15" si="26">O8</f>
        <v>313274901.94465721</v>
      </c>
      <c r="AA8" s="760">
        <f t="shared" ref="AA8:AA15" si="27">P8</f>
        <v>9828920.8865531571</v>
      </c>
      <c r="AB8" s="760">
        <f t="shared" ref="AB8:AB15" si="28">Q8</f>
        <v>49477.639950839824</v>
      </c>
      <c r="AC8" s="760">
        <f t="shared" ref="AC8:AC15" si="29">R8</f>
        <v>57593.513522335968</v>
      </c>
      <c r="AD8" s="337"/>
      <c r="AE8" s="379">
        <f t="shared" si="2"/>
        <v>19100581.332309026</v>
      </c>
      <c r="AF8" s="760">
        <f t="shared" ref="AF8:AF15" si="30">U8</f>
        <v>37210692.730315432</v>
      </c>
      <c r="AG8" s="760">
        <f t="shared" si="3"/>
        <v>4226.8378205636081</v>
      </c>
      <c r="AH8" s="760">
        <f t="shared" si="4"/>
        <v>841092.56543024746</v>
      </c>
      <c r="AI8" s="760">
        <f t="shared" si="5"/>
        <v>6202.49771743778</v>
      </c>
      <c r="AJ8" s="760">
        <f t="shared" si="6"/>
        <v>4929.8241413669466</v>
      </c>
      <c r="AK8" s="760">
        <f t="shared" si="7"/>
        <v>313274901.94465721</v>
      </c>
      <c r="AL8" s="760">
        <f t="shared" si="8"/>
        <v>9828920.8865531571</v>
      </c>
      <c r="AM8" s="760">
        <f t="shared" si="9"/>
        <v>49477.639950839824</v>
      </c>
      <c r="AN8" s="760">
        <f t="shared" si="10"/>
        <v>57593.513522335968</v>
      </c>
      <c r="AO8" s="337"/>
      <c r="AP8" s="379">
        <f t="shared" si="11"/>
        <v>19100581.332309026</v>
      </c>
      <c r="AQ8" s="760">
        <f t="shared" ref="AQ8:AQ15" si="31">AF8</f>
        <v>37210692.730315432</v>
      </c>
      <c r="AR8" s="760">
        <f t="shared" si="12"/>
        <v>4226.8378205636081</v>
      </c>
      <c r="AS8" s="760">
        <f t="shared" si="13"/>
        <v>841092.56543024746</v>
      </c>
      <c r="AT8" s="760">
        <f t="shared" si="14"/>
        <v>6202.49771743778</v>
      </c>
      <c r="AU8" s="760">
        <f t="shared" si="15"/>
        <v>4929.8241413669466</v>
      </c>
      <c r="AV8" s="760">
        <f t="shared" si="16"/>
        <v>313274901.94465721</v>
      </c>
      <c r="AW8" s="760">
        <f t="shared" si="17"/>
        <v>9828920.8865531571</v>
      </c>
      <c r="AX8" s="760">
        <f t="shared" si="18"/>
        <v>49477.639950839824</v>
      </c>
      <c r="AY8" s="760">
        <f t="shared" si="19"/>
        <v>57593.513522335968</v>
      </c>
      <c r="AZ8" s="337"/>
    </row>
    <row r="9" spans="1:52" s="12" customFormat="1">
      <c r="B9" s="338"/>
      <c r="C9" s="240"/>
      <c r="D9" s="585" t="s">
        <v>25</v>
      </c>
      <c r="E9" s="583" t="s">
        <v>25</v>
      </c>
      <c r="F9" s="584" t="s">
        <v>18</v>
      </c>
      <c r="G9" s="752">
        <f>+'7.3 PA PY budget_savings'!U9</f>
        <v>4125283.8206000002</v>
      </c>
      <c r="H9" s="591">
        <v>-7.2445126287023542E-2</v>
      </c>
      <c r="I9" s="379">
        <f t="shared" si="20"/>
        <v>4125283.8206000002</v>
      </c>
      <c r="J9" s="760">
        <f>SUMIFS('4.1 Program Budget - 2024-2027'!BY$7:BY$161,'4.1 Program Budget - 2024-2027'!$G$7:$G$161,$D9,'4.1 Program Budget - 2024-2027'!$H$7:$H$161,$F9)</f>
        <v>7863366.2638866007</v>
      </c>
      <c r="K9" s="760">
        <f>SUMIFS('4.1 Program Budget - 2024-2027'!BZ$7:BZ$161,'4.1 Program Budget - 2024-2027'!$G$7:$G$161,$D9,'4.1 Program Budget - 2024-2027'!$H$7:$H$161,$F9)</f>
        <v>730.00518000000011</v>
      </c>
      <c r="L9" s="760">
        <f>SUMIFS('4.1 Program Budget - 2024-2027'!CA$7:CA$161,'4.1 Program Budget - 2024-2027'!$G$7:$G$161,$D9,'4.1 Program Budget - 2024-2027'!$H$7:$H$161,$F9)</f>
        <v>136352.22570419998</v>
      </c>
      <c r="M9" s="760">
        <f>SUMIFS('4.1 Program Budget - 2024-2027'!CB$7:CB$161,'4.1 Program Budget - 2024-2027'!$G$7:$G$161,$D9,'4.1 Program Budget - 2024-2027'!$H$7:$H$161,$F9)</f>
        <v>1199.4594149885081</v>
      </c>
      <c r="N9" s="760">
        <f>SUMIFS('4.1 Program Budget - 2024-2027'!CC$7:CC$161,'4.1 Program Budget - 2024-2027'!$G$7:$G$161,$D9,'4.1 Program Budget - 2024-2027'!$H$7:$H$161,$F9)</f>
        <v>797.66052036957001</v>
      </c>
      <c r="O9" s="760">
        <f>SUMIFS('4.1 Program Budget - 2024-2027'!CD$7:CD$161,'4.1 Program Budget - 2024-2027'!$G$7:$G$161,$D9,'4.1 Program Budget - 2024-2027'!$H$7:$H$161,$F9)</f>
        <v>78633662.638866007</v>
      </c>
      <c r="P9" s="760">
        <f>SUMIFS('4.1 Program Budget - 2024-2027'!CE$7:CE$161,'4.1 Program Budget - 2024-2027'!$G$7:$G$161,$D9,'4.1 Program Budget - 2024-2027'!$H$7:$H$161,$F9)</f>
        <v>1363522.2570420001</v>
      </c>
      <c r="Q9" s="760">
        <f>SUMIFS('4.1 Program Budget - 2024-2027'!CF$7:CF$161,'4.1 Program Budget - 2024-2027'!$G$7:$G$161,$D9,'4.1 Program Budget - 2024-2027'!$H$7:$H$161,$F9)</f>
        <v>11911.578093820332</v>
      </c>
      <c r="R9" s="760">
        <f>SUMIFS('4.1 Program Budget - 2024-2027'!CG$7:CG$161,'4.1 Program Budget - 2024-2027'!$G$7:$G$161,$D9,'4.1 Program Budget - 2024-2027'!$H$7:$H$161,$F9)</f>
        <v>7976.6052036956999</v>
      </c>
      <c r="S9" s="336"/>
      <c r="T9" s="379">
        <f t="shared" si="0"/>
        <v>4125283.8206000002</v>
      </c>
      <c r="U9" s="760">
        <f t="shared" si="21"/>
        <v>7863366.2638866007</v>
      </c>
      <c r="V9" s="760">
        <f t="shared" si="22"/>
        <v>730.00518000000011</v>
      </c>
      <c r="W9" s="760">
        <f t="shared" si="23"/>
        <v>136352.22570419998</v>
      </c>
      <c r="X9" s="760">
        <f t="shared" si="24"/>
        <v>1199.4594149885081</v>
      </c>
      <c r="Y9" s="760">
        <f t="shared" si="25"/>
        <v>797.66052036957001</v>
      </c>
      <c r="Z9" s="760">
        <f t="shared" si="26"/>
        <v>78633662.638866007</v>
      </c>
      <c r="AA9" s="760">
        <f t="shared" si="27"/>
        <v>1363522.2570420001</v>
      </c>
      <c r="AB9" s="760">
        <f t="shared" si="28"/>
        <v>11911.578093820332</v>
      </c>
      <c r="AC9" s="760">
        <f t="shared" si="29"/>
        <v>7976.6052036956999</v>
      </c>
      <c r="AD9" s="336"/>
      <c r="AE9" s="379">
        <f t="shared" si="2"/>
        <v>4125283.8206000002</v>
      </c>
      <c r="AF9" s="760">
        <f t="shared" si="30"/>
        <v>7863366.2638866007</v>
      </c>
      <c r="AG9" s="760">
        <f t="shared" si="3"/>
        <v>730.00518000000011</v>
      </c>
      <c r="AH9" s="760">
        <f t="shared" si="4"/>
        <v>136352.22570419998</v>
      </c>
      <c r="AI9" s="760">
        <f t="shared" si="5"/>
        <v>1199.4594149885081</v>
      </c>
      <c r="AJ9" s="760">
        <f t="shared" si="6"/>
        <v>797.66052036957001</v>
      </c>
      <c r="AK9" s="760">
        <f t="shared" si="7"/>
        <v>78633662.638866007</v>
      </c>
      <c r="AL9" s="760">
        <f t="shared" si="8"/>
        <v>1363522.2570420001</v>
      </c>
      <c r="AM9" s="760">
        <f t="shared" si="9"/>
        <v>11911.578093820332</v>
      </c>
      <c r="AN9" s="760">
        <f t="shared" si="10"/>
        <v>7976.6052036956999</v>
      </c>
      <c r="AO9" s="336"/>
      <c r="AP9" s="379">
        <f t="shared" si="11"/>
        <v>4125283.8206000002</v>
      </c>
      <c r="AQ9" s="760">
        <f t="shared" si="31"/>
        <v>7863366.2638866007</v>
      </c>
      <c r="AR9" s="760">
        <f t="shared" si="12"/>
        <v>730.00518000000011</v>
      </c>
      <c r="AS9" s="760">
        <f t="shared" si="13"/>
        <v>136352.22570419998</v>
      </c>
      <c r="AT9" s="760">
        <f t="shared" si="14"/>
        <v>1199.4594149885081</v>
      </c>
      <c r="AU9" s="760">
        <f t="shared" si="15"/>
        <v>797.66052036957001</v>
      </c>
      <c r="AV9" s="760">
        <f t="shared" si="16"/>
        <v>78633662.638866007</v>
      </c>
      <c r="AW9" s="760">
        <f t="shared" si="17"/>
        <v>1363522.2570420001</v>
      </c>
      <c r="AX9" s="760">
        <f t="shared" si="18"/>
        <v>11911.578093820332</v>
      </c>
      <c r="AY9" s="760">
        <f t="shared" si="19"/>
        <v>7976.6052036956999</v>
      </c>
      <c r="AZ9" s="336"/>
    </row>
    <row r="10" spans="1:52" s="12" customFormat="1">
      <c r="B10" s="338"/>
      <c r="C10" s="240"/>
      <c r="D10" s="586" t="s">
        <v>27</v>
      </c>
      <c r="E10" s="583" t="s">
        <v>27</v>
      </c>
      <c r="F10" s="584" t="s">
        <v>18</v>
      </c>
      <c r="G10" s="752">
        <f>+'7.3 PA PY budget_savings'!U10</f>
        <v>848285.46900000004</v>
      </c>
      <c r="H10" s="593">
        <v>-0.57012505209653686</v>
      </c>
      <c r="I10" s="379">
        <f t="shared" si="20"/>
        <v>848285.46900000004</v>
      </c>
      <c r="J10" s="760">
        <f>SUMIFS('4.1 Program Budget - 2024-2027'!BY$7:BY$161,'4.1 Program Budget - 2024-2027'!$G$7:$G$161,$D10,'4.1 Program Budget - 2024-2027'!$H$7:$H$161,$F10)</f>
        <v>513521.22707999998</v>
      </c>
      <c r="K10" s="760">
        <f>SUMIFS('4.1 Program Budget - 2024-2027'!BZ$7:BZ$161,'4.1 Program Budget - 2024-2027'!$G$7:$G$161,$D10,'4.1 Program Budget - 2024-2027'!$H$7:$H$161,$F10)</f>
        <v>78.323117819999993</v>
      </c>
      <c r="L10" s="760">
        <f>SUMIFS('4.1 Program Budget - 2024-2027'!CA$7:CA$161,'4.1 Program Budget - 2024-2027'!$G$7:$G$161,$D10,'4.1 Program Budget - 2024-2027'!$H$7:$H$161,$F10)</f>
        <v>31143.024138000001</v>
      </c>
      <c r="M10" s="760">
        <f>SUMIFS('4.1 Program Budget - 2024-2027'!CB$7:CB$161,'4.1 Program Budget - 2024-2027'!$G$7:$G$161,$D10,'4.1 Program Budget - 2024-2027'!$H$7:$H$161,$F10)</f>
        <v>95.823962788553004</v>
      </c>
      <c r="N10" s="760">
        <f>SUMIFS('4.1 Program Budget - 2024-2027'!CC$7:CC$161,'4.1 Program Budget - 2024-2027'!$G$7:$G$161,$D10,'4.1 Program Budget - 2024-2027'!$H$7:$H$161,$F10)</f>
        <v>182.18669120729999</v>
      </c>
      <c r="O10" s="760">
        <f>SUMIFS('4.1 Program Budget - 2024-2027'!CD$7:CD$161,'4.1 Program Budget - 2024-2027'!$G$7:$G$161,$D10,'4.1 Program Budget - 2024-2027'!$H$7:$H$161,$F10)</f>
        <v>7702818.4062000001</v>
      </c>
      <c r="P10" s="760">
        <f>SUMIFS('4.1 Program Budget - 2024-2027'!CE$7:CE$161,'4.1 Program Budget - 2024-2027'!$G$7:$G$161,$D10,'4.1 Program Budget - 2024-2027'!$H$7:$H$161,$F10)</f>
        <v>467145.36206999997</v>
      </c>
      <c r="Q10" s="760">
        <f>SUMIFS('4.1 Program Budget - 2024-2027'!CF$7:CF$161,'4.1 Program Budget - 2024-2027'!$G$7:$G$161,$D10,'4.1 Program Budget - 2024-2027'!$H$7:$H$161,$F10)</f>
        <v>1654.43905916736</v>
      </c>
      <c r="R10" s="760">
        <f>SUMIFS('4.1 Program Budget - 2024-2027'!CG$7:CG$161,'4.1 Program Budget - 2024-2027'!$G$7:$G$161,$D10,'4.1 Program Budget - 2024-2027'!$H$7:$H$161,$F10)</f>
        <v>2732.8003681095001</v>
      </c>
      <c r="S10" s="336"/>
      <c r="T10" s="379">
        <f t="shared" si="0"/>
        <v>848285.46900000004</v>
      </c>
      <c r="U10" s="760">
        <f t="shared" si="21"/>
        <v>513521.22707999998</v>
      </c>
      <c r="V10" s="760">
        <f t="shared" si="22"/>
        <v>78.323117819999993</v>
      </c>
      <c r="W10" s="760">
        <f t="shared" si="23"/>
        <v>31143.024138000001</v>
      </c>
      <c r="X10" s="760">
        <f t="shared" si="24"/>
        <v>95.823962788553004</v>
      </c>
      <c r="Y10" s="760">
        <f t="shared" si="25"/>
        <v>182.18669120729999</v>
      </c>
      <c r="Z10" s="760">
        <f t="shared" si="26"/>
        <v>7702818.4062000001</v>
      </c>
      <c r="AA10" s="760">
        <f t="shared" si="27"/>
        <v>467145.36206999997</v>
      </c>
      <c r="AB10" s="760">
        <f t="shared" si="28"/>
        <v>1654.43905916736</v>
      </c>
      <c r="AC10" s="760">
        <f t="shared" si="29"/>
        <v>2732.8003681095001</v>
      </c>
      <c r="AD10" s="336"/>
      <c r="AE10" s="379">
        <f t="shared" si="2"/>
        <v>848285.46900000004</v>
      </c>
      <c r="AF10" s="760">
        <f t="shared" si="30"/>
        <v>513521.22707999998</v>
      </c>
      <c r="AG10" s="760">
        <f t="shared" si="3"/>
        <v>78.323117819999993</v>
      </c>
      <c r="AH10" s="760">
        <f t="shared" si="4"/>
        <v>31143.024138000001</v>
      </c>
      <c r="AI10" s="760">
        <f t="shared" si="5"/>
        <v>95.823962788553004</v>
      </c>
      <c r="AJ10" s="760">
        <f t="shared" si="6"/>
        <v>182.18669120729999</v>
      </c>
      <c r="AK10" s="760">
        <f t="shared" si="7"/>
        <v>7702818.4062000001</v>
      </c>
      <c r="AL10" s="760">
        <f t="shared" si="8"/>
        <v>467145.36206999997</v>
      </c>
      <c r="AM10" s="760">
        <f t="shared" si="9"/>
        <v>1654.43905916736</v>
      </c>
      <c r="AN10" s="760">
        <f t="shared" si="10"/>
        <v>2732.8003681095001</v>
      </c>
      <c r="AO10" s="336"/>
      <c r="AP10" s="379">
        <f t="shared" si="11"/>
        <v>848285.46900000004</v>
      </c>
      <c r="AQ10" s="760">
        <f t="shared" si="31"/>
        <v>513521.22707999998</v>
      </c>
      <c r="AR10" s="760">
        <f t="shared" si="12"/>
        <v>78.323117819999993</v>
      </c>
      <c r="AS10" s="760">
        <f t="shared" si="13"/>
        <v>31143.024138000001</v>
      </c>
      <c r="AT10" s="760">
        <f t="shared" si="14"/>
        <v>95.823962788553004</v>
      </c>
      <c r="AU10" s="760">
        <f t="shared" si="15"/>
        <v>182.18669120729999</v>
      </c>
      <c r="AV10" s="760">
        <f t="shared" si="16"/>
        <v>7702818.4062000001</v>
      </c>
      <c r="AW10" s="760">
        <f t="shared" si="17"/>
        <v>467145.36206999997</v>
      </c>
      <c r="AX10" s="760">
        <f t="shared" si="18"/>
        <v>1654.43905916736</v>
      </c>
      <c r="AY10" s="760">
        <f t="shared" si="19"/>
        <v>2732.8003681095001</v>
      </c>
      <c r="AZ10" s="336"/>
    </row>
    <row r="11" spans="1:52" s="12" customFormat="1">
      <c r="B11" s="338"/>
      <c r="C11" s="240"/>
      <c r="D11" s="586" t="s">
        <v>29</v>
      </c>
      <c r="E11" s="583" t="s">
        <v>29</v>
      </c>
      <c r="F11" s="584" t="s">
        <v>18</v>
      </c>
      <c r="G11" s="752">
        <f>+'7.3 PA PY budget_savings'!U11</f>
        <v>0</v>
      </c>
      <c r="H11" s="591" t="s">
        <v>2252</v>
      </c>
      <c r="I11" s="379">
        <f t="shared" si="20"/>
        <v>0</v>
      </c>
      <c r="J11" s="760">
        <f>SUMIFS('4.1 Program Budget - 2024-2027'!BY$7:BY$161,'4.1 Program Budget - 2024-2027'!$G$7:$G$161,$D11,'4.1 Program Budget - 2024-2027'!$H$7:$H$161,$F11)</f>
        <v>0</v>
      </c>
      <c r="K11" s="760">
        <f>SUMIFS('4.1 Program Budget - 2024-2027'!BZ$7:BZ$161,'4.1 Program Budget - 2024-2027'!$G$7:$G$161,$D11,'4.1 Program Budget - 2024-2027'!$H$7:$H$161,$F11)</f>
        <v>0</v>
      </c>
      <c r="L11" s="760">
        <f>SUMIFS('4.1 Program Budget - 2024-2027'!CA$7:CA$161,'4.1 Program Budget - 2024-2027'!$G$7:$G$161,$D11,'4.1 Program Budget - 2024-2027'!$H$7:$H$161,$F11)</f>
        <v>0</v>
      </c>
      <c r="M11" s="760">
        <f>SUMIFS('4.1 Program Budget - 2024-2027'!CB$7:CB$161,'4.1 Program Budget - 2024-2027'!$G$7:$G$161,$D11,'4.1 Program Budget - 2024-2027'!$H$7:$H$161,$F11)</f>
        <v>0</v>
      </c>
      <c r="N11" s="760">
        <f>SUMIFS('4.1 Program Budget - 2024-2027'!CC$7:CC$161,'4.1 Program Budget - 2024-2027'!$G$7:$G$161,$D11,'4.1 Program Budget - 2024-2027'!$H$7:$H$161,$F11)</f>
        <v>0</v>
      </c>
      <c r="O11" s="760">
        <f>SUMIFS('4.1 Program Budget - 2024-2027'!CD$7:CD$161,'4.1 Program Budget - 2024-2027'!$G$7:$G$161,$D11,'4.1 Program Budget - 2024-2027'!$H$7:$H$161,$F11)</f>
        <v>0</v>
      </c>
      <c r="P11" s="760">
        <f>SUMIFS('4.1 Program Budget - 2024-2027'!CE$7:CE$161,'4.1 Program Budget - 2024-2027'!$G$7:$G$161,$D11,'4.1 Program Budget - 2024-2027'!$H$7:$H$161,$F11)</f>
        <v>0</v>
      </c>
      <c r="Q11" s="760">
        <f>SUMIFS('4.1 Program Budget - 2024-2027'!CF$7:CF$161,'4.1 Program Budget - 2024-2027'!$G$7:$G$161,$D11,'4.1 Program Budget - 2024-2027'!$H$7:$H$161,$F11)</f>
        <v>0</v>
      </c>
      <c r="R11" s="760">
        <f>SUMIFS('4.1 Program Budget - 2024-2027'!CG$7:CG$161,'4.1 Program Budget - 2024-2027'!$G$7:$G$161,$D11,'4.1 Program Budget - 2024-2027'!$H$7:$H$161,$F11)</f>
        <v>0</v>
      </c>
      <c r="S11" s="336"/>
      <c r="T11" s="379">
        <f t="shared" si="0"/>
        <v>0</v>
      </c>
      <c r="U11" s="760">
        <f t="shared" si="21"/>
        <v>0</v>
      </c>
      <c r="V11" s="760">
        <f t="shared" si="22"/>
        <v>0</v>
      </c>
      <c r="W11" s="760">
        <f t="shared" si="23"/>
        <v>0</v>
      </c>
      <c r="X11" s="760">
        <f t="shared" si="24"/>
        <v>0</v>
      </c>
      <c r="Y11" s="760">
        <f t="shared" si="25"/>
        <v>0</v>
      </c>
      <c r="Z11" s="760">
        <f t="shared" si="26"/>
        <v>0</v>
      </c>
      <c r="AA11" s="760">
        <f t="shared" si="27"/>
        <v>0</v>
      </c>
      <c r="AB11" s="760">
        <f t="shared" si="28"/>
        <v>0</v>
      </c>
      <c r="AC11" s="760">
        <f t="shared" si="29"/>
        <v>0</v>
      </c>
      <c r="AD11" s="336"/>
      <c r="AE11" s="379">
        <f t="shared" si="2"/>
        <v>0</v>
      </c>
      <c r="AF11" s="760">
        <f t="shared" si="30"/>
        <v>0</v>
      </c>
      <c r="AG11" s="760">
        <f t="shared" si="3"/>
        <v>0</v>
      </c>
      <c r="AH11" s="760">
        <f t="shared" si="4"/>
        <v>0</v>
      </c>
      <c r="AI11" s="760">
        <f t="shared" si="5"/>
        <v>0</v>
      </c>
      <c r="AJ11" s="760">
        <f t="shared" si="6"/>
        <v>0</v>
      </c>
      <c r="AK11" s="760">
        <f t="shared" si="7"/>
        <v>0</v>
      </c>
      <c r="AL11" s="760">
        <f t="shared" si="8"/>
        <v>0</v>
      </c>
      <c r="AM11" s="760">
        <f t="shared" si="9"/>
        <v>0</v>
      </c>
      <c r="AN11" s="760">
        <f t="shared" si="10"/>
        <v>0</v>
      </c>
      <c r="AO11" s="336"/>
      <c r="AP11" s="379">
        <f t="shared" si="11"/>
        <v>0</v>
      </c>
      <c r="AQ11" s="760">
        <f t="shared" si="31"/>
        <v>0</v>
      </c>
      <c r="AR11" s="760">
        <f t="shared" si="12"/>
        <v>0</v>
      </c>
      <c r="AS11" s="760">
        <f t="shared" si="13"/>
        <v>0</v>
      </c>
      <c r="AT11" s="760">
        <f t="shared" si="14"/>
        <v>0</v>
      </c>
      <c r="AU11" s="760">
        <f t="shared" si="15"/>
        <v>0</v>
      </c>
      <c r="AV11" s="760">
        <f t="shared" si="16"/>
        <v>0</v>
      </c>
      <c r="AW11" s="760">
        <f t="shared" si="17"/>
        <v>0</v>
      </c>
      <c r="AX11" s="760">
        <f t="shared" si="18"/>
        <v>0</v>
      </c>
      <c r="AY11" s="760">
        <f t="shared" si="19"/>
        <v>0</v>
      </c>
      <c r="AZ11" s="336"/>
    </row>
    <row r="12" spans="1:52" s="12" customFormat="1">
      <c r="B12" s="338"/>
      <c r="C12" s="240"/>
      <c r="D12" s="586" t="s">
        <v>30</v>
      </c>
      <c r="E12" s="583" t="s">
        <v>30</v>
      </c>
      <c r="F12" s="584" t="s">
        <v>18</v>
      </c>
      <c r="G12" s="752">
        <f>+'7.3 PA PY budget_savings'!U12</f>
        <v>12785067.671666242</v>
      </c>
      <c r="H12" s="593">
        <v>1.0695114325438286E-2</v>
      </c>
      <c r="I12" s="379">
        <f t="shared" si="20"/>
        <v>12785067.671666242</v>
      </c>
      <c r="J12" s="760">
        <f>SUMIFS('4.1 Program Budget - 2024-2027'!BY$7:BY$161,'4.1 Program Budget - 2024-2027'!$G$7:$G$161,$D12,'4.1 Program Budget - 2024-2027'!$H$7:$H$161,$F12)</f>
        <v>14465219.276230134</v>
      </c>
      <c r="K12" s="760">
        <f>SUMIFS('4.1 Program Budget - 2024-2027'!BZ$7:BZ$161,'4.1 Program Budget - 2024-2027'!$G$7:$G$161,$D12,'4.1 Program Budget - 2024-2027'!$H$7:$H$161,$F12)</f>
        <v>2514.9782482033188</v>
      </c>
      <c r="L12" s="760">
        <f>SUMIFS('4.1 Program Budget - 2024-2027'!CA$7:CA$161,'4.1 Program Budget - 2024-2027'!$G$7:$G$161,$D12,'4.1 Program Budget - 2024-2027'!$H$7:$H$161,$F12)</f>
        <v>780557.0611343059</v>
      </c>
      <c r="M12" s="760">
        <f>SUMIFS('4.1 Program Budget - 2024-2027'!CB$7:CB$161,'4.1 Program Budget - 2024-2027'!$G$7:$G$161,$D12,'4.1 Program Budget - 2024-2027'!$H$7:$H$161,$F12)</f>
        <v>2240.597561616456</v>
      </c>
      <c r="N12" s="760">
        <f>SUMIFS('4.1 Program Budget - 2024-2027'!CC$7:CC$161,'4.1 Program Budget - 2024-2027'!$G$7:$G$161,$D12,'4.1 Program Budget - 2024-2027'!$H$7:$H$161,$F12)</f>
        <v>4566.2588076356897</v>
      </c>
      <c r="O12" s="760">
        <f>SUMIFS('4.1 Program Budget - 2024-2027'!CD$7:CD$161,'4.1 Program Budget - 2024-2027'!$G$7:$G$161,$D12,'4.1 Program Budget - 2024-2027'!$H$7:$H$161,$F12)</f>
        <v>153230366.71428111</v>
      </c>
      <c r="P12" s="760">
        <f>SUMIFS('4.1 Program Budget - 2024-2027'!CE$7:CE$161,'4.1 Program Budget - 2024-2027'!$G$7:$G$161,$D12,'4.1 Program Budget - 2024-2027'!$H$7:$H$161,$F12)</f>
        <v>8470551.7954607736</v>
      </c>
      <c r="Q12" s="760">
        <f>SUMIFS('4.1 Program Budget - 2024-2027'!CF$7:CF$161,'4.1 Program Budget - 2024-2027'!$G$7:$G$161,$D12,'4.1 Program Budget - 2024-2027'!$H$7:$H$161,$F12)</f>
        <v>24720.428519969104</v>
      </c>
      <c r="R12" s="760">
        <f>SUMIFS('4.1 Program Budget - 2024-2027'!CG$7:CG$161,'4.1 Program Budget - 2024-2027'!$G$7:$G$161,$D12,'4.1 Program Budget - 2024-2027'!$H$7:$H$161,$F12)</f>
        <v>49552.728003445533</v>
      </c>
      <c r="S12" s="336"/>
      <c r="T12" s="379">
        <f t="shared" si="0"/>
        <v>12785067.671666242</v>
      </c>
      <c r="U12" s="760">
        <f t="shared" si="21"/>
        <v>14465219.276230134</v>
      </c>
      <c r="V12" s="760">
        <f t="shared" si="22"/>
        <v>2514.9782482033188</v>
      </c>
      <c r="W12" s="760">
        <f t="shared" si="23"/>
        <v>780557.0611343059</v>
      </c>
      <c r="X12" s="760">
        <f t="shared" si="24"/>
        <v>2240.597561616456</v>
      </c>
      <c r="Y12" s="760">
        <f t="shared" si="25"/>
        <v>4566.2588076356897</v>
      </c>
      <c r="Z12" s="760">
        <f t="shared" si="26"/>
        <v>153230366.71428111</v>
      </c>
      <c r="AA12" s="760">
        <f t="shared" si="27"/>
        <v>8470551.7954607736</v>
      </c>
      <c r="AB12" s="760">
        <f t="shared" si="28"/>
        <v>24720.428519969104</v>
      </c>
      <c r="AC12" s="760">
        <f t="shared" si="29"/>
        <v>49552.728003445533</v>
      </c>
      <c r="AD12" s="336"/>
      <c r="AE12" s="379">
        <f t="shared" si="2"/>
        <v>12785067.671666242</v>
      </c>
      <c r="AF12" s="760">
        <f t="shared" si="30"/>
        <v>14465219.276230134</v>
      </c>
      <c r="AG12" s="760">
        <f t="shared" si="3"/>
        <v>2514.9782482033188</v>
      </c>
      <c r="AH12" s="760">
        <f t="shared" si="4"/>
        <v>780557.0611343059</v>
      </c>
      <c r="AI12" s="760">
        <f t="shared" si="5"/>
        <v>2240.597561616456</v>
      </c>
      <c r="AJ12" s="760">
        <f t="shared" si="6"/>
        <v>4566.2588076356897</v>
      </c>
      <c r="AK12" s="760">
        <f t="shared" si="7"/>
        <v>153230366.71428111</v>
      </c>
      <c r="AL12" s="760">
        <f t="shared" si="8"/>
        <v>8470551.7954607736</v>
      </c>
      <c r="AM12" s="760">
        <f t="shared" si="9"/>
        <v>24720.428519969104</v>
      </c>
      <c r="AN12" s="760">
        <f t="shared" si="10"/>
        <v>49552.728003445533</v>
      </c>
      <c r="AO12" s="336"/>
      <c r="AP12" s="379">
        <f t="shared" si="11"/>
        <v>12785067.671666242</v>
      </c>
      <c r="AQ12" s="760">
        <f t="shared" si="31"/>
        <v>14465219.276230134</v>
      </c>
      <c r="AR12" s="760">
        <f t="shared" si="12"/>
        <v>2514.9782482033188</v>
      </c>
      <c r="AS12" s="760">
        <f t="shared" si="13"/>
        <v>780557.0611343059</v>
      </c>
      <c r="AT12" s="760">
        <f t="shared" si="14"/>
        <v>2240.597561616456</v>
      </c>
      <c r="AU12" s="760">
        <f t="shared" si="15"/>
        <v>4566.2588076356897</v>
      </c>
      <c r="AV12" s="760">
        <f t="shared" si="16"/>
        <v>153230366.71428111</v>
      </c>
      <c r="AW12" s="760">
        <f t="shared" si="17"/>
        <v>8470551.7954607736</v>
      </c>
      <c r="AX12" s="760">
        <f t="shared" si="18"/>
        <v>24720.428519969104</v>
      </c>
      <c r="AY12" s="760">
        <f t="shared" si="19"/>
        <v>49552.728003445533</v>
      </c>
      <c r="AZ12" s="336"/>
    </row>
    <row r="13" spans="1:52" s="12" customFormat="1">
      <c r="B13" s="338"/>
      <c r="C13" s="240"/>
      <c r="D13" s="586" t="s">
        <v>32</v>
      </c>
      <c r="E13" s="583" t="s">
        <v>32</v>
      </c>
      <c r="F13" s="584" t="s">
        <v>18</v>
      </c>
      <c r="G13" s="752">
        <f>+'7.3 PA PY budget_savings'!U13</f>
        <v>0</v>
      </c>
      <c r="H13" s="593" t="s">
        <v>2252</v>
      </c>
      <c r="I13" s="379">
        <f t="shared" si="20"/>
        <v>0</v>
      </c>
      <c r="J13" s="760">
        <f>SUMIFS('4.1 Program Budget - 2024-2027'!BY$7:BY$161,'4.1 Program Budget - 2024-2027'!$G$7:$G$161,$D13,'4.1 Program Budget - 2024-2027'!$H$7:$H$161,$F13)</f>
        <v>0</v>
      </c>
      <c r="K13" s="760">
        <f>SUMIFS('4.1 Program Budget - 2024-2027'!BZ$7:BZ$161,'4.1 Program Budget - 2024-2027'!$G$7:$G$161,$D13,'4.1 Program Budget - 2024-2027'!$H$7:$H$161,$F13)</f>
        <v>0</v>
      </c>
      <c r="L13" s="760">
        <f>SUMIFS('4.1 Program Budget - 2024-2027'!CA$7:CA$161,'4.1 Program Budget - 2024-2027'!$G$7:$G$161,$D13,'4.1 Program Budget - 2024-2027'!$H$7:$H$161,$F13)</f>
        <v>0</v>
      </c>
      <c r="M13" s="760">
        <f>SUMIFS('4.1 Program Budget - 2024-2027'!CB$7:CB$161,'4.1 Program Budget - 2024-2027'!$G$7:$G$161,$D13,'4.1 Program Budget - 2024-2027'!$H$7:$H$161,$F13)</f>
        <v>0</v>
      </c>
      <c r="N13" s="760">
        <f>SUMIFS('4.1 Program Budget - 2024-2027'!CC$7:CC$161,'4.1 Program Budget - 2024-2027'!$G$7:$G$161,$D13,'4.1 Program Budget - 2024-2027'!$H$7:$H$161,$F13)</f>
        <v>0</v>
      </c>
      <c r="O13" s="760">
        <f>SUMIFS('4.1 Program Budget - 2024-2027'!CD$7:CD$161,'4.1 Program Budget - 2024-2027'!$G$7:$G$161,$D13,'4.1 Program Budget - 2024-2027'!$H$7:$H$161,$F13)</f>
        <v>0</v>
      </c>
      <c r="P13" s="760">
        <f>SUMIFS('4.1 Program Budget - 2024-2027'!CE$7:CE$161,'4.1 Program Budget - 2024-2027'!$G$7:$G$161,$D13,'4.1 Program Budget - 2024-2027'!$H$7:$H$161,$F13)</f>
        <v>0</v>
      </c>
      <c r="Q13" s="760">
        <f>SUMIFS('4.1 Program Budget - 2024-2027'!CF$7:CF$161,'4.1 Program Budget - 2024-2027'!$G$7:$G$161,$D13,'4.1 Program Budget - 2024-2027'!$H$7:$H$161,$F13)</f>
        <v>0</v>
      </c>
      <c r="R13" s="760">
        <f>SUMIFS('4.1 Program Budget - 2024-2027'!CG$7:CG$161,'4.1 Program Budget - 2024-2027'!$G$7:$G$161,$D13,'4.1 Program Budget - 2024-2027'!$H$7:$H$161,$F13)</f>
        <v>0</v>
      </c>
      <c r="S13" s="336"/>
      <c r="T13" s="379">
        <f t="shared" si="0"/>
        <v>0</v>
      </c>
      <c r="U13" s="760">
        <f t="shared" si="21"/>
        <v>0</v>
      </c>
      <c r="V13" s="760">
        <f t="shared" si="22"/>
        <v>0</v>
      </c>
      <c r="W13" s="760">
        <f t="shared" si="23"/>
        <v>0</v>
      </c>
      <c r="X13" s="760">
        <f t="shared" si="24"/>
        <v>0</v>
      </c>
      <c r="Y13" s="760">
        <f t="shared" si="25"/>
        <v>0</v>
      </c>
      <c r="Z13" s="760">
        <f t="shared" si="26"/>
        <v>0</v>
      </c>
      <c r="AA13" s="760">
        <f t="shared" si="27"/>
        <v>0</v>
      </c>
      <c r="AB13" s="760">
        <f t="shared" si="28"/>
        <v>0</v>
      </c>
      <c r="AC13" s="760">
        <f t="shared" si="29"/>
        <v>0</v>
      </c>
      <c r="AD13" s="336"/>
      <c r="AE13" s="379">
        <f t="shared" si="2"/>
        <v>0</v>
      </c>
      <c r="AF13" s="760">
        <f t="shared" si="30"/>
        <v>0</v>
      </c>
      <c r="AG13" s="760">
        <f t="shared" si="3"/>
        <v>0</v>
      </c>
      <c r="AH13" s="760">
        <f t="shared" si="4"/>
        <v>0</v>
      </c>
      <c r="AI13" s="760">
        <f t="shared" si="5"/>
        <v>0</v>
      </c>
      <c r="AJ13" s="760">
        <f t="shared" si="6"/>
        <v>0</v>
      </c>
      <c r="AK13" s="760">
        <f t="shared" si="7"/>
        <v>0</v>
      </c>
      <c r="AL13" s="760">
        <f t="shared" si="8"/>
        <v>0</v>
      </c>
      <c r="AM13" s="760">
        <f t="shared" si="9"/>
        <v>0</v>
      </c>
      <c r="AN13" s="760">
        <f t="shared" si="10"/>
        <v>0</v>
      </c>
      <c r="AO13" s="336"/>
      <c r="AP13" s="379">
        <f t="shared" si="11"/>
        <v>0</v>
      </c>
      <c r="AQ13" s="760">
        <f t="shared" si="31"/>
        <v>0</v>
      </c>
      <c r="AR13" s="760">
        <f t="shared" si="12"/>
        <v>0</v>
      </c>
      <c r="AS13" s="760">
        <f t="shared" si="13"/>
        <v>0</v>
      </c>
      <c r="AT13" s="760">
        <f t="shared" si="14"/>
        <v>0</v>
      </c>
      <c r="AU13" s="760">
        <f t="shared" si="15"/>
        <v>0</v>
      </c>
      <c r="AV13" s="760">
        <f t="shared" si="16"/>
        <v>0</v>
      </c>
      <c r="AW13" s="760">
        <f t="shared" si="17"/>
        <v>0</v>
      </c>
      <c r="AX13" s="760">
        <f t="shared" si="18"/>
        <v>0</v>
      </c>
      <c r="AY13" s="760">
        <f t="shared" si="19"/>
        <v>0</v>
      </c>
      <c r="AZ13" s="336"/>
    </row>
    <row r="14" spans="1:52" s="12" customFormat="1">
      <c r="B14" s="338"/>
      <c r="C14" s="240"/>
      <c r="D14" s="586" t="s">
        <v>34</v>
      </c>
      <c r="E14" s="583" t="s">
        <v>34</v>
      </c>
      <c r="F14" s="584" t="s">
        <v>18</v>
      </c>
      <c r="G14" s="752">
        <f>+'7.3 PA PY budget_savings'!U14</f>
        <v>0</v>
      </c>
      <c r="H14" s="593" t="s">
        <v>2252</v>
      </c>
      <c r="I14" s="379">
        <f t="shared" si="20"/>
        <v>0</v>
      </c>
      <c r="J14" s="760">
        <f>SUMIFS('4.1 Program Budget - 2024-2027'!BY$7:BY$161,'4.1 Program Budget - 2024-2027'!$G$7:$G$161,$D14,'4.1 Program Budget - 2024-2027'!$H$7:$H$161,$F14)</f>
        <v>0</v>
      </c>
      <c r="K14" s="760">
        <f>SUMIFS('4.1 Program Budget - 2024-2027'!BZ$7:BZ$161,'4.1 Program Budget - 2024-2027'!$G$7:$G$161,$D14,'4.1 Program Budget - 2024-2027'!$H$7:$H$161,$F14)</f>
        <v>0</v>
      </c>
      <c r="L14" s="760">
        <f>SUMIFS('4.1 Program Budget - 2024-2027'!CA$7:CA$161,'4.1 Program Budget - 2024-2027'!$G$7:$G$161,$D14,'4.1 Program Budget - 2024-2027'!$H$7:$H$161,$F14)</f>
        <v>0</v>
      </c>
      <c r="M14" s="760">
        <f>SUMIFS('4.1 Program Budget - 2024-2027'!CB$7:CB$161,'4.1 Program Budget - 2024-2027'!$G$7:$G$161,$D14,'4.1 Program Budget - 2024-2027'!$H$7:$H$161,$F14)</f>
        <v>0</v>
      </c>
      <c r="N14" s="760">
        <f>SUMIFS('4.1 Program Budget - 2024-2027'!CC$7:CC$161,'4.1 Program Budget - 2024-2027'!$G$7:$G$161,$D14,'4.1 Program Budget - 2024-2027'!$H$7:$H$161,$F14)</f>
        <v>0</v>
      </c>
      <c r="O14" s="760">
        <f>SUMIFS('4.1 Program Budget - 2024-2027'!CD$7:CD$161,'4.1 Program Budget - 2024-2027'!$G$7:$G$161,$D14,'4.1 Program Budget - 2024-2027'!$H$7:$H$161,$F14)</f>
        <v>0</v>
      </c>
      <c r="P14" s="760">
        <f>SUMIFS('4.1 Program Budget - 2024-2027'!CE$7:CE$161,'4.1 Program Budget - 2024-2027'!$G$7:$G$161,$D14,'4.1 Program Budget - 2024-2027'!$H$7:$H$161,$F14)</f>
        <v>0</v>
      </c>
      <c r="Q14" s="760">
        <f>SUMIFS('4.1 Program Budget - 2024-2027'!CF$7:CF$161,'4.1 Program Budget - 2024-2027'!$G$7:$G$161,$D14,'4.1 Program Budget - 2024-2027'!$H$7:$H$161,$F14)</f>
        <v>0</v>
      </c>
      <c r="R14" s="760">
        <f>SUMIFS('4.1 Program Budget - 2024-2027'!CG$7:CG$161,'4.1 Program Budget - 2024-2027'!$G$7:$G$161,$D14,'4.1 Program Budget - 2024-2027'!$H$7:$H$161,$F14)</f>
        <v>0</v>
      </c>
      <c r="S14" s="336"/>
      <c r="T14" s="379">
        <f t="shared" si="0"/>
        <v>0</v>
      </c>
      <c r="U14" s="760">
        <f t="shared" si="21"/>
        <v>0</v>
      </c>
      <c r="V14" s="760">
        <f t="shared" si="22"/>
        <v>0</v>
      </c>
      <c r="W14" s="760">
        <f t="shared" si="23"/>
        <v>0</v>
      </c>
      <c r="X14" s="760">
        <f t="shared" si="24"/>
        <v>0</v>
      </c>
      <c r="Y14" s="760">
        <f t="shared" si="25"/>
        <v>0</v>
      </c>
      <c r="Z14" s="760">
        <f t="shared" si="26"/>
        <v>0</v>
      </c>
      <c r="AA14" s="760">
        <f t="shared" si="27"/>
        <v>0</v>
      </c>
      <c r="AB14" s="760">
        <f t="shared" si="28"/>
        <v>0</v>
      </c>
      <c r="AC14" s="760">
        <f t="shared" si="29"/>
        <v>0</v>
      </c>
      <c r="AD14" s="336"/>
      <c r="AE14" s="379">
        <f t="shared" si="2"/>
        <v>0</v>
      </c>
      <c r="AF14" s="760">
        <f t="shared" si="30"/>
        <v>0</v>
      </c>
      <c r="AG14" s="760">
        <f t="shared" si="3"/>
        <v>0</v>
      </c>
      <c r="AH14" s="760">
        <f t="shared" si="4"/>
        <v>0</v>
      </c>
      <c r="AI14" s="760">
        <f t="shared" si="5"/>
        <v>0</v>
      </c>
      <c r="AJ14" s="760">
        <f t="shared" si="6"/>
        <v>0</v>
      </c>
      <c r="AK14" s="760">
        <f t="shared" si="7"/>
        <v>0</v>
      </c>
      <c r="AL14" s="760">
        <f t="shared" si="8"/>
        <v>0</v>
      </c>
      <c r="AM14" s="760">
        <f t="shared" si="9"/>
        <v>0</v>
      </c>
      <c r="AN14" s="760">
        <f t="shared" si="10"/>
        <v>0</v>
      </c>
      <c r="AO14" s="336"/>
      <c r="AP14" s="379">
        <f t="shared" si="11"/>
        <v>0</v>
      </c>
      <c r="AQ14" s="760">
        <f t="shared" si="31"/>
        <v>0</v>
      </c>
      <c r="AR14" s="760">
        <f t="shared" si="12"/>
        <v>0</v>
      </c>
      <c r="AS14" s="760">
        <f t="shared" si="13"/>
        <v>0</v>
      </c>
      <c r="AT14" s="760">
        <f t="shared" si="14"/>
        <v>0</v>
      </c>
      <c r="AU14" s="760">
        <f t="shared" si="15"/>
        <v>0</v>
      </c>
      <c r="AV14" s="760">
        <f t="shared" si="16"/>
        <v>0</v>
      </c>
      <c r="AW14" s="760">
        <f t="shared" si="17"/>
        <v>0</v>
      </c>
      <c r="AX14" s="760">
        <f t="shared" si="18"/>
        <v>0</v>
      </c>
      <c r="AY14" s="760">
        <f t="shared" si="19"/>
        <v>0</v>
      </c>
      <c r="AZ14" s="336"/>
    </row>
    <row r="15" spans="1:52" s="12" customFormat="1">
      <c r="B15" s="338"/>
      <c r="C15" s="240"/>
      <c r="D15" s="586" t="s">
        <v>36</v>
      </c>
      <c r="E15" s="583" t="s">
        <v>36</v>
      </c>
      <c r="F15" s="584" t="s">
        <v>18</v>
      </c>
      <c r="G15" s="752">
        <f>+'7.3 PA PY budget_savings'!U15</f>
        <v>0</v>
      </c>
      <c r="H15" s="593" t="s">
        <v>2252</v>
      </c>
      <c r="I15" s="379">
        <f t="shared" si="20"/>
        <v>0</v>
      </c>
      <c r="J15" s="760">
        <f>SUMIFS('4.1 Program Budget - 2024-2027'!BY$7:BY$161,'4.1 Program Budget - 2024-2027'!$G$7:$G$161,$D15,'4.1 Program Budget - 2024-2027'!$H$7:$H$161,$F15)</f>
        <v>0</v>
      </c>
      <c r="K15" s="760">
        <f>SUMIFS('4.1 Program Budget - 2024-2027'!BZ$7:BZ$161,'4.1 Program Budget - 2024-2027'!$G$7:$G$161,$D15,'4.1 Program Budget - 2024-2027'!$H$7:$H$161,$F15)</f>
        <v>0</v>
      </c>
      <c r="L15" s="760">
        <f>SUMIFS('4.1 Program Budget - 2024-2027'!CA$7:CA$161,'4.1 Program Budget - 2024-2027'!$G$7:$G$161,$D15,'4.1 Program Budget - 2024-2027'!$H$7:$H$161,$F15)</f>
        <v>0</v>
      </c>
      <c r="M15" s="760">
        <f>SUMIFS('4.1 Program Budget - 2024-2027'!CB$7:CB$161,'4.1 Program Budget - 2024-2027'!$G$7:$G$161,$D15,'4.1 Program Budget - 2024-2027'!$H$7:$H$161,$F15)</f>
        <v>0</v>
      </c>
      <c r="N15" s="760">
        <f>SUMIFS('4.1 Program Budget - 2024-2027'!CC$7:CC$161,'4.1 Program Budget - 2024-2027'!$G$7:$G$161,$D15,'4.1 Program Budget - 2024-2027'!$H$7:$H$161,$F15)</f>
        <v>0</v>
      </c>
      <c r="O15" s="760">
        <f>SUMIFS('4.1 Program Budget - 2024-2027'!CD$7:CD$161,'4.1 Program Budget - 2024-2027'!$G$7:$G$161,$D15,'4.1 Program Budget - 2024-2027'!$H$7:$H$161,$F15)</f>
        <v>0</v>
      </c>
      <c r="P15" s="760">
        <f>SUMIFS('4.1 Program Budget - 2024-2027'!CE$7:CE$161,'4.1 Program Budget - 2024-2027'!$G$7:$G$161,$D15,'4.1 Program Budget - 2024-2027'!$H$7:$H$161,$F15)</f>
        <v>0</v>
      </c>
      <c r="Q15" s="760">
        <f>SUMIFS('4.1 Program Budget - 2024-2027'!CF$7:CF$161,'4.1 Program Budget - 2024-2027'!$G$7:$G$161,$D15,'4.1 Program Budget - 2024-2027'!$H$7:$H$161,$F15)</f>
        <v>0</v>
      </c>
      <c r="R15" s="760">
        <f>SUMIFS('4.1 Program Budget - 2024-2027'!CG$7:CG$161,'4.1 Program Budget - 2024-2027'!$G$7:$G$161,$D15,'4.1 Program Budget - 2024-2027'!$H$7:$H$161,$F15)</f>
        <v>0</v>
      </c>
      <c r="S15" s="336"/>
      <c r="T15" s="379">
        <f t="shared" si="0"/>
        <v>0</v>
      </c>
      <c r="U15" s="760">
        <f t="shared" si="21"/>
        <v>0</v>
      </c>
      <c r="V15" s="760">
        <f t="shared" si="22"/>
        <v>0</v>
      </c>
      <c r="W15" s="760">
        <f t="shared" si="23"/>
        <v>0</v>
      </c>
      <c r="X15" s="760">
        <f t="shared" si="24"/>
        <v>0</v>
      </c>
      <c r="Y15" s="760">
        <f t="shared" si="25"/>
        <v>0</v>
      </c>
      <c r="Z15" s="760">
        <f t="shared" si="26"/>
        <v>0</v>
      </c>
      <c r="AA15" s="760">
        <f t="shared" si="27"/>
        <v>0</v>
      </c>
      <c r="AB15" s="760">
        <f t="shared" si="28"/>
        <v>0</v>
      </c>
      <c r="AC15" s="760">
        <f t="shared" si="29"/>
        <v>0</v>
      </c>
      <c r="AD15" s="336"/>
      <c r="AE15" s="379">
        <f t="shared" si="2"/>
        <v>0</v>
      </c>
      <c r="AF15" s="760">
        <f t="shared" si="30"/>
        <v>0</v>
      </c>
      <c r="AG15" s="760">
        <f t="shared" si="3"/>
        <v>0</v>
      </c>
      <c r="AH15" s="760">
        <f t="shared" si="4"/>
        <v>0</v>
      </c>
      <c r="AI15" s="760">
        <f t="shared" si="5"/>
        <v>0</v>
      </c>
      <c r="AJ15" s="760">
        <f t="shared" si="6"/>
        <v>0</v>
      </c>
      <c r="AK15" s="760">
        <f t="shared" si="7"/>
        <v>0</v>
      </c>
      <c r="AL15" s="760">
        <f t="shared" si="8"/>
        <v>0</v>
      </c>
      <c r="AM15" s="760">
        <f t="shared" si="9"/>
        <v>0</v>
      </c>
      <c r="AN15" s="760">
        <f t="shared" si="10"/>
        <v>0</v>
      </c>
      <c r="AO15" s="336"/>
      <c r="AP15" s="379">
        <f t="shared" si="11"/>
        <v>0</v>
      </c>
      <c r="AQ15" s="760">
        <f t="shared" si="31"/>
        <v>0</v>
      </c>
      <c r="AR15" s="760">
        <f t="shared" si="12"/>
        <v>0</v>
      </c>
      <c r="AS15" s="760">
        <f t="shared" si="13"/>
        <v>0</v>
      </c>
      <c r="AT15" s="760">
        <f t="shared" si="14"/>
        <v>0</v>
      </c>
      <c r="AU15" s="760">
        <f t="shared" si="15"/>
        <v>0</v>
      </c>
      <c r="AV15" s="760">
        <f t="shared" si="16"/>
        <v>0</v>
      </c>
      <c r="AW15" s="760">
        <f t="shared" si="17"/>
        <v>0</v>
      </c>
      <c r="AX15" s="760">
        <f t="shared" si="18"/>
        <v>0</v>
      </c>
      <c r="AY15" s="760">
        <f t="shared" si="19"/>
        <v>0</v>
      </c>
      <c r="AZ15" s="336"/>
    </row>
    <row r="16" spans="1:52" s="12" customFormat="1">
      <c r="B16" s="338"/>
      <c r="C16" s="240"/>
      <c r="D16" s="588"/>
      <c r="E16" s="589"/>
      <c r="F16" s="590"/>
      <c r="G16" s="590"/>
      <c r="H16" s="594"/>
      <c r="I16" s="595"/>
      <c r="J16" s="764"/>
      <c r="K16" s="764"/>
      <c r="L16" s="764"/>
      <c r="M16" s="764"/>
      <c r="N16" s="764"/>
      <c r="O16" s="764"/>
      <c r="P16" s="764"/>
      <c r="Q16" s="764"/>
      <c r="R16" s="764"/>
      <c r="S16" s="439"/>
      <c r="T16" s="595"/>
      <c r="U16" s="436"/>
      <c r="V16" s="436"/>
      <c r="W16" s="436"/>
      <c r="X16" s="436"/>
      <c r="Y16" s="436"/>
      <c r="Z16" s="436"/>
      <c r="AA16" s="436"/>
      <c r="AB16" s="436"/>
      <c r="AC16" s="436"/>
      <c r="AD16" s="439"/>
      <c r="AE16" s="595"/>
      <c r="AF16" s="436"/>
      <c r="AG16" s="436"/>
      <c r="AH16" s="436"/>
      <c r="AI16" s="436"/>
      <c r="AJ16" s="436"/>
      <c r="AK16" s="436"/>
      <c r="AL16" s="436"/>
      <c r="AM16" s="436"/>
      <c r="AN16" s="436"/>
      <c r="AO16" s="439"/>
      <c r="AP16" s="595"/>
      <c r="AQ16" s="436"/>
      <c r="AR16" s="436"/>
      <c r="AS16" s="436"/>
      <c r="AT16" s="436"/>
      <c r="AU16" s="436"/>
      <c r="AV16" s="436"/>
      <c r="AW16" s="436"/>
      <c r="AX16" s="436"/>
      <c r="AY16" s="436"/>
      <c r="AZ16" s="439"/>
    </row>
    <row r="17" spans="2:52" s="12" customFormat="1">
      <c r="B17" s="338"/>
      <c r="C17" s="240"/>
      <c r="D17" s="586" t="s">
        <v>17</v>
      </c>
      <c r="E17" s="583" t="s">
        <v>17</v>
      </c>
      <c r="F17" s="584" t="s">
        <v>23</v>
      </c>
      <c r="G17" s="752">
        <f>+'7.3 PA PY budget_savings'!U21</f>
        <v>5762511.129092739</v>
      </c>
      <c r="H17" s="593">
        <v>0.66660917816706722</v>
      </c>
      <c r="I17" s="379">
        <f t="shared" ref="I17:I25" si="32">+$G17</f>
        <v>5762511.129092739</v>
      </c>
      <c r="J17" s="760">
        <f>SUMIFS('4.1 Program Budget - 2024-2027'!BY$7:BY$161,'4.1 Program Budget - 2024-2027'!$G$7:$G$161,$D17,'4.1 Program Budget - 2024-2027'!$H$7:$H$161,$F17)</f>
        <v>5471433.4957663026</v>
      </c>
      <c r="K17" s="760">
        <f>SUMIFS('4.1 Program Budget - 2024-2027'!BZ$7:BZ$161,'4.1 Program Budget - 2024-2027'!$G$7:$G$161,$D17,'4.1 Program Budget - 2024-2027'!$H$7:$H$161,$F17)</f>
        <v>966.32880400897989</v>
      </c>
      <c r="L17" s="760">
        <f>SUMIFS('4.1 Program Budget - 2024-2027'!CA$7:CA$161,'4.1 Program Budget - 2024-2027'!$G$7:$G$161,$D17,'4.1 Program Budget - 2024-2027'!$H$7:$H$161,$F17)</f>
        <v>189989.33416315779</v>
      </c>
      <c r="M17" s="760">
        <f>SUMIFS('4.1 Program Budget - 2024-2027'!CB$7:CB$161,'4.1 Program Budget - 2024-2027'!$G$7:$G$161,$D17,'4.1 Program Budget - 2024-2027'!$H$7:$H$161,$F17)</f>
        <v>10.385753590705633</v>
      </c>
      <c r="N17" s="760">
        <f>SUMIFS('4.1 Program Budget - 2024-2027'!CC$7:CC$161,'4.1 Program Budget - 2024-2027'!$G$7:$G$161,$D17,'4.1 Program Budget - 2024-2027'!$H$7:$H$161,$F17)</f>
        <v>1815.1597774756615</v>
      </c>
      <c r="O17" s="760">
        <f>SUMIFS('4.1 Program Budget - 2024-2027'!CD$7:CD$161,'4.1 Program Budget - 2024-2027'!$G$7:$G$161,$D17,'4.1 Program Budget - 2024-2027'!$H$7:$H$161,$F17)</f>
        <v>80545307.843279123</v>
      </c>
      <c r="P17" s="760">
        <f>SUMIFS('4.1 Program Budget - 2024-2027'!CE$7:CE$161,'4.1 Program Budget - 2024-2027'!$G$7:$G$161,$D17,'4.1 Program Budget - 2024-2027'!$H$7:$H$161,$F17)</f>
        <v>2615509.9110176247</v>
      </c>
      <c r="Q17" s="760">
        <f>SUMIFS('4.1 Program Budget - 2024-2027'!CF$7:CF$161,'4.1 Program Budget - 2024-2027'!$G$7:$G$161,$D17,'4.1 Program Budget - 2024-2027'!$H$7:$H$161,$F17)</f>
        <v>924.09186482406722</v>
      </c>
      <c r="R17" s="760">
        <f>SUMIFS('4.1 Program Budget - 2024-2027'!CG$7:CG$161,'4.1 Program Budget - 2024-2027'!$G$7:$G$161,$D17,'4.1 Program Budget - 2024-2027'!$H$7:$H$161,$F17)</f>
        <v>25054.90999568587</v>
      </c>
      <c r="S17" s="336"/>
      <c r="T17" s="379">
        <f t="shared" ref="T17:T25" si="33">+$G17</f>
        <v>5762511.129092739</v>
      </c>
      <c r="U17" s="760">
        <f>J17</f>
        <v>5471433.4957663026</v>
      </c>
      <c r="V17" s="760">
        <f t="shared" ref="V17:V25" si="34">K17</f>
        <v>966.32880400897989</v>
      </c>
      <c r="W17" s="760">
        <f t="shared" ref="W17:W25" si="35">L17</f>
        <v>189989.33416315779</v>
      </c>
      <c r="X17" s="760">
        <f t="shared" ref="X17:X25" si="36">M17</f>
        <v>10.385753590705633</v>
      </c>
      <c r="Y17" s="760">
        <f t="shared" ref="Y17:Y25" si="37">N17</f>
        <v>1815.1597774756615</v>
      </c>
      <c r="Z17" s="760">
        <f t="shared" ref="Z17:Z25" si="38">O17</f>
        <v>80545307.843279123</v>
      </c>
      <c r="AA17" s="760">
        <f t="shared" ref="AA17:AA25" si="39">P17</f>
        <v>2615509.9110176247</v>
      </c>
      <c r="AB17" s="760">
        <f t="shared" ref="AB17:AB25" si="40">Q17</f>
        <v>924.09186482406722</v>
      </c>
      <c r="AC17" s="760">
        <f t="shared" ref="AC17:AC25" si="41">R17</f>
        <v>25054.90999568587</v>
      </c>
      <c r="AD17" s="336"/>
      <c r="AE17" s="379">
        <f t="shared" ref="AE17:AE25" si="42">+$G17</f>
        <v>5762511.129092739</v>
      </c>
      <c r="AF17" s="760">
        <f>U17</f>
        <v>5471433.4957663026</v>
      </c>
      <c r="AG17" s="760">
        <f t="shared" ref="AG17:AG25" si="43">V17</f>
        <v>966.32880400897989</v>
      </c>
      <c r="AH17" s="760">
        <f t="shared" ref="AH17:AH25" si="44">W17</f>
        <v>189989.33416315779</v>
      </c>
      <c r="AI17" s="760">
        <f t="shared" ref="AI17:AI25" si="45">X17</f>
        <v>10.385753590705633</v>
      </c>
      <c r="AJ17" s="760">
        <f t="shared" ref="AJ17:AJ25" si="46">Y17</f>
        <v>1815.1597774756615</v>
      </c>
      <c r="AK17" s="760">
        <f t="shared" ref="AK17:AK25" si="47">Z17</f>
        <v>80545307.843279123</v>
      </c>
      <c r="AL17" s="760">
        <f t="shared" ref="AL17:AL25" si="48">AA17</f>
        <v>2615509.9110176247</v>
      </c>
      <c r="AM17" s="760">
        <f t="shared" ref="AM17:AM25" si="49">AB17</f>
        <v>924.09186482406722</v>
      </c>
      <c r="AN17" s="760">
        <f t="shared" ref="AN17:AN25" si="50">AC17</f>
        <v>25054.90999568587</v>
      </c>
      <c r="AO17" s="336"/>
      <c r="AP17" s="379">
        <f t="shared" ref="AP17:AP25" si="51">+$G17</f>
        <v>5762511.129092739</v>
      </c>
      <c r="AQ17" s="760">
        <f>AF17</f>
        <v>5471433.4957663026</v>
      </c>
      <c r="AR17" s="760">
        <f t="shared" ref="AR17:AR25" si="52">AG17</f>
        <v>966.32880400897989</v>
      </c>
      <c r="AS17" s="760">
        <f t="shared" ref="AS17:AS25" si="53">AH17</f>
        <v>189989.33416315779</v>
      </c>
      <c r="AT17" s="760">
        <f t="shared" ref="AT17:AT25" si="54">AI17</f>
        <v>10.385753590705633</v>
      </c>
      <c r="AU17" s="760">
        <f t="shared" ref="AU17:AU25" si="55">AJ17</f>
        <v>1815.1597774756615</v>
      </c>
      <c r="AV17" s="760">
        <f t="shared" ref="AV17:AV25" si="56">AK17</f>
        <v>80545307.843279123</v>
      </c>
      <c r="AW17" s="760">
        <f t="shared" ref="AW17:AW25" si="57">AL17</f>
        <v>2615509.9110176247</v>
      </c>
      <c r="AX17" s="760">
        <f t="shared" ref="AX17:AX25" si="58">AM17</f>
        <v>924.09186482406722</v>
      </c>
      <c r="AY17" s="760">
        <f t="shared" ref="AY17:AY25" si="59">AN17</f>
        <v>25054.90999568587</v>
      </c>
      <c r="AZ17" s="336"/>
    </row>
    <row r="18" spans="2:52" s="12" customFormat="1">
      <c r="B18" s="338"/>
      <c r="C18" s="240"/>
      <c r="D18" s="586" t="s">
        <v>22</v>
      </c>
      <c r="E18" s="583" t="s">
        <v>22</v>
      </c>
      <c r="F18" s="584" t="s">
        <v>23</v>
      </c>
      <c r="G18" s="752">
        <f>+'7.3 PA PY budget_savings'!U22</f>
        <v>3684530.7499280651</v>
      </c>
      <c r="H18" s="593">
        <v>0.27856319362619419</v>
      </c>
      <c r="I18" s="379">
        <f t="shared" si="32"/>
        <v>3684530.7499280651</v>
      </c>
      <c r="J18" s="760">
        <f>SUMIFS('4.1 Program Budget - 2024-2027'!BY$7:BY$161,'4.1 Program Budget - 2024-2027'!$G$7:$G$161,$D18,'4.1 Program Budget - 2024-2027'!$H$7:$H$161,$F18)</f>
        <v>852623.25205119955</v>
      </c>
      <c r="K18" s="760">
        <f>SUMIFS('4.1 Program Budget - 2024-2027'!BZ$7:BZ$161,'4.1 Program Budget - 2024-2027'!$G$7:$G$161,$D18,'4.1 Program Budget - 2024-2027'!$H$7:$H$161,$F18)</f>
        <v>189.76462928680127</v>
      </c>
      <c r="L18" s="760">
        <f>SUMIFS('4.1 Program Budget - 2024-2027'!CA$7:CA$161,'4.1 Program Budget - 2024-2027'!$G$7:$G$161,$D18,'4.1 Program Budget - 2024-2027'!$H$7:$H$161,$F18)</f>
        <v>4796.6159667056827</v>
      </c>
      <c r="M18" s="760">
        <f>SUMIFS('4.1 Program Budget - 2024-2027'!CB$7:CB$161,'4.1 Program Budget - 2024-2027'!$G$7:$G$161,$D18,'4.1 Program Budget - 2024-2027'!$H$7:$H$161,$F18)</f>
        <v>109.48933523296742</v>
      </c>
      <c r="N18" s="760">
        <f>SUMIFS('4.1 Program Budget - 2024-2027'!CC$7:CC$161,'4.1 Program Budget - 2024-2027'!$G$7:$G$161,$D18,'4.1 Program Budget - 2024-2027'!$H$7:$H$161,$F18)</f>
        <v>46.23675447045823</v>
      </c>
      <c r="O18" s="760">
        <f>SUMIFS('4.1 Program Budget - 2024-2027'!CD$7:CD$161,'4.1 Program Budget - 2024-2027'!$G$7:$G$161,$D18,'4.1 Program Budget - 2024-2027'!$H$7:$H$161,$F18)</f>
        <v>10345332.552405421</v>
      </c>
      <c r="P18" s="760">
        <f>SUMIFS('4.1 Program Budget - 2024-2027'!CE$7:CE$161,'4.1 Program Budget - 2024-2027'!$G$7:$G$161,$D18,'4.1 Program Budget - 2024-2027'!$H$7:$H$161,$F18)</f>
        <v>66154.36072152789</v>
      </c>
      <c r="Q18" s="760">
        <f>SUMIFS('4.1 Program Budget - 2024-2027'!CF$7:CF$161,'4.1 Program Budget - 2024-2027'!$G$7:$G$161,$D18,'4.1 Program Budget - 2024-2027'!$H$7:$H$161,$F18)</f>
        <v>1520.3067635282496</v>
      </c>
      <c r="R18" s="760">
        <f>SUMIFS('4.1 Program Budget - 2024-2027'!CG$7:CG$161,'4.1 Program Budget - 2024-2027'!$G$7:$G$161,$D18,'4.1 Program Budget - 2024-2027'!$H$7:$H$161,$F18)</f>
        <v>568.76852087323823</v>
      </c>
      <c r="S18" s="336"/>
      <c r="T18" s="379">
        <f t="shared" si="33"/>
        <v>3684530.7499280651</v>
      </c>
      <c r="U18" s="760">
        <f t="shared" ref="U18:U25" si="60">J18</f>
        <v>852623.25205119955</v>
      </c>
      <c r="V18" s="760">
        <f t="shared" si="34"/>
        <v>189.76462928680127</v>
      </c>
      <c r="W18" s="760">
        <f t="shared" si="35"/>
        <v>4796.6159667056827</v>
      </c>
      <c r="X18" s="760">
        <f t="shared" si="36"/>
        <v>109.48933523296742</v>
      </c>
      <c r="Y18" s="760">
        <f t="shared" si="37"/>
        <v>46.23675447045823</v>
      </c>
      <c r="Z18" s="760">
        <f t="shared" si="38"/>
        <v>10345332.552405421</v>
      </c>
      <c r="AA18" s="760">
        <f t="shared" si="39"/>
        <v>66154.36072152789</v>
      </c>
      <c r="AB18" s="760">
        <f t="shared" si="40"/>
        <v>1520.3067635282496</v>
      </c>
      <c r="AC18" s="760">
        <f t="shared" si="41"/>
        <v>568.76852087323823</v>
      </c>
      <c r="AD18" s="336"/>
      <c r="AE18" s="379">
        <f t="shared" si="42"/>
        <v>3684530.7499280651</v>
      </c>
      <c r="AF18" s="760">
        <f t="shared" ref="AF18:AF25" si="61">U18</f>
        <v>852623.25205119955</v>
      </c>
      <c r="AG18" s="760">
        <f t="shared" si="43"/>
        <v>189.76462928680127</v>
      </c>
      <c r="AH18" s="760">
        <f t="shared" si="44"/>
        <v>4796.6159667056827</v>
      </c>
      <c r="AI18" s="760">
        <f t="shared" si="45"/>
        <v>109.48933523296742</v>
      </c>
      <c r="AJ18" s="760">
        <f t="shared" si="46"/>
        <v>46.23675447045823</v>
      </c>
      <c r="AK18" s="760">
        <f t="shared" si="47"/>
        <v>10345332.552405421</v>
      </c>
      <c r="AL18" s="760">
        <f t="shared" si="48"/>
        <v>66154.36072152789</v>
      </c>
      <c r="AM18" s="760">
        <f t="shared" si="49"/>
        <v>1520.3067635282496</v>
      </c>
      <c r="AN18" s="760">
        <f t="shared" si="50"/>
        <v>568.76852087323823</v>
      </c>
      <c r="AO18" s="336"/>
      <c r="AP18" s="379">
        <f t="shared" si="51"/>
        <v>3684530.7499280651</v>
      </c>
      <c r="AQ18" s="760">
        <f t="shared" ref="AQ18:AQ25" si="62">AF18</f>
        <v>852623.25205119955</v>
      </c>
      <c r="AR18" s="760">
        <f t="shared" si="52"/>
        <v>189.76462928680127</v>
      </c>
      <c r="AS18" s="760">
        <f t="shared" si="53"/>
        <v>4796.6159667056827</v>
      </c>
      <c r="AT18" s="760">
        <f t="shared" si="54"/>
        <v>109.48933523296742</v>
      </c>
      <c r="AU18" s="760">
        <f t="shared" si="55"/>
        <v>46.23675447045823</v>
      </c>
      <c r="AV18" s="760">
        <f t="shared" si="56"/>
        <v>10345332.552405421</v>
      </c>
      <c r="AW18" s="760">
        <f t="shared" si="57"/>
        <v>66154.36072152789</v>
      </c>
      <c r="AX18" s="760">
        <f t="shared" si="58"/>
        <v>1520.3067635282496</v>
      </c>
      <c r="AY18" s="760">
        <f t="shared" si="59"/>
        <v>568.76852087323823</v>
      </c>
      <c r="AZ18" s="336"/>
    </row>
    <row r="19" spans="2:52" s="12" customFormat="1">
      <c r="B19" s="338"/>
      <c r="C19" s="240"/>
      <c r="D19" s="585" t="s">
        <v>25</v>
      </c>
      <c r="E19" s="583" t="s">
        <v>25</v>
      </c>
      <c r="F19" s="584" t="s">
        <v>23</v>
      </c>
      <c r="G19" s="752">
        <f>+'7.3 PA PY budget_savings'!U23</f>
        <v>1504040.4988574944</v>
      </c>
      <c r="H19" s="591">
        <v>2.0609518893216245</v>
      </c>
      <c r="I19" s="379">
        <f t="shared" si="32"/>
        <v>1504040.4988574944</v>
      </c>
      <c r="J19" s="760">
        <f>SUMIFS('4.1 Program Budget - 2024-2027'!BY$7:BY$161,'4.1 Program Budget - 2024-2027'!$G$7:$G$161,$D19,'4.1 Program Budget - 2024-2027'!$H$7:$H$161,$F19)</f>
        <v>1206816.1901054427</v>
      </c>
      <c r="K19" s="760">
        <f>SUMIFS('4.1 Program Budget - 2024-2027'!BZ$7:BZ$161,'4.1 Program Budget - 2024-2027'!$G$7:$G$161,$D19,'4.1 Program Budget - 2024-2027'!$H$7:$H$161,$F19)</f>
        <v>250.98022621612139</v>
      </c>
      <c r="L19" s="760">
        <f>SUMIFS('4.1 Program Budget - 2024-2027'!CA$7:CA$161,'4.1 Program Budget - 2024-2027'!$G$7:$G$161,$D19,'4.1 Program Budget - 2024-2027'!$H$7:$H$161,$F19)</f>
        <v>175716.57796798536</v>
      </c>
      <c r="M19" s="760">
        <f>SUMIFS('4.1 Program Budget - 2024-2027'!CB$7:CB$161,'4.1 Program Budget - 2024-2027'!$G$7:$G$161,$D19,'4.1 Program Budget - 2024-2027'!$H$7:$H$161,$F19)</f>
        <v>190.21798721548802</v>
      </c>
      <c r="N19" s="760">
        <f>SUMIFS('4.1 Program Budget - 2024-2027'!CC$7:CC$161,'4.1 Program Budget - 2024-2027'!$G$7:$G$161,$D19,'4.1 Program Budget - 2024-2027'!$H$7:$H$161,$F19)</f>
        <v>1027.9419811127145</v>
      </c>
      <c r="O19" s="760">
        <f>SUMIFS('4.1 Program Budget - 2024-2027'!CD$7:CD$161,'4.1 Program Budget - 2024-2027'!$G$7:$G$161,$D19,'4.1 Program Budget - 2024-2027'!$H$7:$H$161,$F19)</f>
        <v>18102242.851581644</v>
      </c>
      <c r="P19" s="760">
        <f>SUMIFS('4.1 Program Budget - 2024-2027'!CE$7:CE$161,'4.1 Program Budget - 2024-2027'!$G$7:$G$161,$D19,'4.1 Program Budget - 2024-2027'!$H$7:$H$161,$F19)</f>
        <v>2635748.6695197783</v>
      </c>
      <c r="Q19" s="760">
        <f>SUMIFS('4.1 Program Budget - 2024-2027'!CF$7:CF$161,'4.1 Program Budget - 2024-2027'!$G$7:$G$161,$D19,'4.1 Program Budget - 2024-2027'!$H$7:$H$161,$F19)</f>
        <v>3020.604395148669</v>
      </c>
      <c r="R19" s="760">
        <f>SUMIFS('4.1 Program Budget - 2024-2027'!CG$7:CG$161,'4.1 Program Budget - 2024-2027'!$G$7:$G$161,$D19,'4.1 Program Budget - 2024-2027'!$H$7:$H$161,$F19)</f>
        <v>15419.12971669071</v>
      </c>
      <c r="S19" s="336"/>
      <c r="T19" s="379">
        <f t="shared" si="33"/>
        <v>1504040.4988574944</v>
      </c>
      <c r="U19" s="760">
        <f t="shared" si="60"/>
        <v>1206816.1901054427</v>
      </c>
      <c r="V19" s="760">
        <f t="shared" si="34"/>
        <v>250.98022621612139</v>
      </c>
      <c r="W19" s="760">
        <f t="shared" si="35"/>
        <v>175716.57796798536</v>
      </c>
      <c r="X19" s="760">
        <f t="shared" si="36"/>
        <v>190.21798721548802</v>
      </c>
      <c r="Y19" s="760">
        <f t="shared" si="37"/>
        <v>1027.9419811127145</v>
      </c>
      <c r="Z19" s="760">
        <f t="shared" si="38"/>
        <v>18102242.851581644</v>
      </c>
      <c r="AA19" s="760">
        <f t="shared" si="39"/>
        <v>2635748.6695197783</v>
      </c>
      <c r="AB19" s="760">
        <f t="shared" si="40"/>
        <v>3020.604395148669</v>
      </c>
      <c r="AC19" s="760">
        <f t="shared" si="41"/>
        <v>15419.12971669071</v>
      </c>
      <c r="AD19" s="336"/>
      <c r="AE19" s="379">
        <f t="shared" si="42"/>
        <v>1504040.4988574944</v>
      </c>
      <c r="AF19" s="760">
        <f t="shared" si="61"/>
        <v>1206816.1901054427</v>
      </c>
      <c r="AG19" s="760">
        <f t="shared" si="43"/>
        <v>250.98022621612139</v>
      </c>
      <c r="AH19" s="760">
        <f t="shared" si="44"/>
        <v>175716.57796798536</v>
      </c>
      <c r="AI19" s="760">
        <f t="shared" si="45"/>
        <v>190.21798721548802</v>
      </c>
      <c r="AJ19" s="760">
        <f t="shared" si="46"/>
        <v>1027.9419811127145</v>
      </c>
      <c r="AK19" s="760">
        <f t="shared" si="47"/>
        <v>18102242.851581644</v>
      </c>
      <c r="AL19" s="760">
        <f t="shared" si="48"/>
        <v>2635748.6695197783</v>
      </c>
      <c r="AM19" s="760">
        <f t="shared" si="49"/>
        <v>3020.604395148669</v>
      </c>
      <c r="AN19" s="760">
        <f t="shared" si="50"/>
        <v>15419.12971669071</v>
      </c>
      <c r="AO19" s="336"/>
      <c r="AP19" s="379">
        <f t="shared" si="51"/>
        <v>1504040.4988574944</v>
      </c>
      <c r="AQ19" s="760">
        <f t="shared" si="62"/>
        <v>1206816.1901054427</v>
      </c>
      <c r="AR19" s="760">
        <f t="shared" si="52"/>
        <v>250.98022621612139</v>
      </c>
      <c r="AS19" s="760">
        <f t="shared" si="53"/>
        <v>175716.57796798536</v>
      </c>
      <c r="AT19" s="760">
        <f t="shared" si="54"/>
        <v>190.21798721548802</v>
      </c>
      <c r="AU19" s="760">
        <f t="shared" si="55"/>
        <v>1027.9419811127145</v>
      </c>
      <c r="AV19" s="760">
        <f t="shared" si="56"/>
        <v>18102242.851581644</v>
      </c>
      <c r="AW19" s="760">
        <f t="shared" si="57"/>
        <v>2635748.6695197783</v>
      </c>
      <c r="AX19" s="760">
        <f t="shared" si="58"/>
        <v>3020.604395148669</v>
      </c>
      <c r="AY19" s="760">
        <f t="shared" si="59"/>
        <v>15419.12971669071</v>
      </c>
      <c r="AZ19" s="336"/>
    </row>
    <row r="20" spans="2:52" s="12" customFormat="1">
      <c r="B20" s="338"/>
      <c r="C20" s="233"/>
      <c r="D20" s="582" t="s">
        <v>27</v>
      </c>
      <c r="E20" s="583" t="s">
        <v>27</v>
      </c>
      <c r="F20" s="584" t="s">
        <v>23</v>
      </c>
      <c r="G20" s="752">
        <f>+'7.3 PA PY budget_savings'!U24</f>
        <v>508925.66647717665</v>
      </c>
      <c r="H20" s="592">
        <v>2.6272428762400888</v>
      </c>
      <c r="I20" s="379">
        <f t="shared" si="32"/>
        <v>508925.66647717665</v>
      </c>
      <c r="J20" s="760">
        <f>SUMIFS('4.1 Program Budget - 2024-2027'!BY$7:BY$161,'4.1 Program Budget - 2024-2027'!$G$7:$G$161,$D20,'4.1 Program Budget - 2024-2027'!$H$7:$H$161,$F20)</f>
        <v>597357.33926177607</v>
      </c>
      <c r="K20" s="760">
        <f>SUMIFS('4.1 Program Budget - 2024-2027'!BZ$7:BZ$161,'4.1 Program Budget - 2024-2027'!$G$7:$G$161,$D20,'4.1 Program Budget - 2024-2027'!$H$7:$H$161,$F20)</f>
        <v>107.81168853822656</v>
      </c>
      <c r="L20" s="760">
        <f>SUMIFS('4.1 Program Budget - 2024-2027'!CA$7:CA$161,'4.1 Program Budget - 2024-2027'!$G$7:$G$161,$D20,'4.1 Program Budget - 2024-2027'!$H$7:$H$161,$F20)</f>
        <v>24598.123765878012</v>
      </c>
      <c r="M20" s="760">
        <f>SUMIFS('4.1 Program Budget - 2024-2027'!CB$7:CB$161,'4.1 Program Budget - 2024-2027'!$G$7:$G$161,$D20,'4.1 Program Budget - 2024-2027'!$H$7:$H$161,$F20)</f>
        <v>97.93182175353698</v>
      </c>
      <c r="N20" s="760">
        <f>SUMIFS('4.1 Program Budget - 2024-2027'!CC$7:CC$161,'4.1 Program Budget - 2024-2027'!$G$7:$G$161,$D20,'4.1 Program Budget - 2024-2027'!$H$7:$H$161,$F20)</f>
        <v>143.89902403038641</v>
      </c>
      <c r="O20" s="760">
        <f>SUMIFS('4.1 Program Budget - 2024-2027'!CD$7:CD$161,'4.1 Program Budget - 2024-2027'!$G$7:$G$161,$D20,'4.1 Program Budget - 2024-2027'!$H$7:$H$161,$F20)</f>
        <v>8960360.0889266431</v>
      </c>
      <c r="P20" s="760">
        <f>SUMIFS('4.1 Program Budget - 2024-2027'!CE$7:CE$161,'4.1 Program Budget - 2024-2027'!$G$7:$G$161,$D20,'4.1 Program Budget - 2024-2027'!$H$7:$H$161,$F20)</f>
        <v>368971.85648817016</v>
      </c>
      <c r="Q20" s="760">
        <f>SUMIFS('4.1 Program Budget - 2024-2027'!CF$7:CF$161,'4.1 Program Budget - 2024-2027'!$G$7:$G$161,$D20,'4.1 Program Budget - 2024-2027'!$H$7:$H$161,$F20)</f>
        <v>1601.0384340045812</v>
      </c>
      <c r="R20" s="760">
        <f>SUMIFS('4.1 Program Budget - 2024-2027'!CG$7:CG$161,'4.1 Program Budget - 2024-2027'!$G$7:$G$161,$D20,'4.1 Program Budget - 2024-2027'!$H$7:$H$161,$F20)</f>
        <v>2158.4853604557993</v>
      </c>
      <c r="S20" s="337"/>
      <c r="T20" s="379">
        <f t="shared" si="33"/>
        <v>508925.66647717665</v>
      </c>
      <c r="U20" s="760">
        <f t="shared" si="60"/>
        <v>597357.33926177607</v>
      </c>
      <c r="V20" s="760">
        <f t="shared" si="34"/>
        <v>107.81168853822656</v>
      </c>
      <c r="W20" s="760">
        <f t="shared" si="35"/>
        <v>24598.123765878012</v>
      </c>
      <c r="X20" s="760">
        <f t="shared" si="36"/>
        <v>97.93182175353698</v>
      </c>
      <c r="Y20" s="760">
        <f t="shared" si="37"/>
        <v>143.89902403038641</v>
      </c>
      <c r="Z20" s="760">
        <f t="shared" si="38"/>
        <v>8960360.0889266431</v>
      </c>
      <c r="AA20" s="760">
        <f t="shared" si="39"/>
        <v>368971.85648817016</v>
      </c>
      <c r="AB20" s="760">
        <f t="shared" si="40"/>
        <v>1601.0384340045812</v>
      </c>
      <c r="AC20" s="760">
        <f t="shared" si="41"/>
        <v>2158.4853604557993</v>
      </c>
      <c r="AD20" s="337"/>
      <c r="AE20" s="379">
        <f t="shared" si="42"/>
        <v>508925.66647717665</v>
      </c>
      <c r="AF20" s="760">
        <f t="shared" si="61"/>
        <v>597357.33926177607</v>
      </c>
      <c r="AG20" s="760">
        <f t="shared" si="43"/>
        <v>107.81168853822656</v>
      </c>
      <c r="AH20" s="760">
        <f t="shared" si="44"/>
        <v>24598.123765878012</v>
      </c>
      <c r="AI20" s="760">
        <f t="shared" si="45"/>
        <v>97.93182175353698</v>
      </c>
      <c r="AJ20" s="760">
        <f t="shared" si="46"/>
        <v>143.89902403038641</v>
      </c>
      <c r="AK20" s="760">
        <f t="shared" si="47"/>
        <v>8960360.0889266431</v>
      </c>
      <c r="AL20" s="760">
        <f t="shared" si="48"/>
        <v>368971.85648817016</v>
      </c>
      <c r="AM20" s="760">
        <f t="shared" si="49"/>
        <v>1601.0384340045812</v>
      </c>
      <c r="AN20" s="760">
        <f t="shared" si="50"/>
        <v>2158.4853604557993</v>
      </c>
      <c r="AO20" s="337"/>
      <c r="AP20" s="379">
        <f t="shared" si="51"/>
        <v>508925.66647717665</v>
      </c>
      <c r="AQ20" s="760">
        <f t="shared" si="62"/>
        <v>597357.33926177607</v>
      </c>
      <c r="AR20" s="760">
        <f t="shared" si="52"/>
        <v>107.81168853822656</v>
      </c>
      <c r="AS20" s="760">
        <f t="shared" si="53"/>
        <v>24598.123765878012</v>
      </c>
      <c r="AT20" s="760">
        <f t="shared" si="54"/>
        <v>97.93182175353698</v>
      </c>
      <c r="AU20" s="760">
        <f t="shared" si="55"/>
        <v>143.89902403038641</v>
      </c>
      <c r="AV20" s="760">
        <f t="shared" si="56"/>
        <v>8960360.0889266431</v>
      </c>
      <c r="AW20" s="760">
        <f t="shared" si="57"/>
        <v>368971.85648817016</v>
      </c>
      <c r="AX20" s="760">
        <f t="shared" si="58"/>
        <v>1601.0384340045812</v>
      </c>
      <c r="AY20" s="760">
        <f t="shared" si="59"/>
        <v>2158.4853604557993</v>
      </c>
      <c r="AZ20" s="337"/>
    </row>
    <row r="21" spans="2:52" s="12" customFormat="1">
      <c r="B21" s="335"/>
      <c r="C21" s="233"/>
      <c r="D21" s="582" t="s">
        <v>29</v>
      </c>
      <c r="E21" s="583" t="s">
        <v>29</v>
      </c>
      <c r="F21" s="584" t="s">
        <v>23</v>
      </c>
      <c r="G21" s="752">
        <f>+'7.3 PA PY budget_savings'!U25</f>
        <v>3640965.6523000002</v>
      </c>
      <c r="H21" s="592">
        <v>-8.0469711534756891E-2</v>
      </c>
      <c r="I21" s="379">
        <f t="shared" si="32"/>
        <v>3640965.6523000002</v>
      </c>
      <c r="J21" s="760">
        <f>SUMIFS('4.1 Program Budget - 2024-2027'!BY$7:BY$161,'4.1 Program Budget - 2024-2027'!$G$7:$G$161,$D21,'4.1 Program Budget - 2024-2027'!$H$7:$H$161,$F21)</f>
        <v>0</v>
      </c>
      <c r="K21" s="760">
        <f>SUMIFS('4.1 Program Budget - 2024-2027'!BZ$7:BZ$161,'4.1 Program Budget - 2024-2027'!$G$7:$G$161,$D21,'4.1 Program Budget - 2024-2027'!$H$7:$H$161,$F21)</f>
        <v>0</v>
      </c>
      <c r="L21" s="760">
        <f>SUMIFS('4.1 Program Budget - 2024-2027'!CA$7:CA$161,'4.1 Program Budget - 2024-2027'!$G$7:$G$161,$D21,'4.1 Program Budget - 2024-2027'!$H$7:$H$161,$F21)</f>
        <v>0</v>
      </c>
      <c r="M21" s="760">
        <f>SUMIFS('4.1 Program Budget - 2024-2027'!CB$7:CB$161,'4.1 Program Budget - 2024-2027'!$G$7:$G$161,$D21,'4.1 Program Budget - 2024-2027'!$H$7:$H$161,$F21)</f>
        <v>0</v>
      </c>
      <c r="N21" s="760">
        <f>SUMIFS('4.1 Program Budget - 2024-2027'!CC$7:CC$161,'4.1 Program Budget - 2024-2027'!$G$7:$G$161,$D21,'4.1 Program Budget - 2024-2027'!$H$7:$H$161,$F21)</f>
        <v>0</v>
      </c>
      <c r="O21" s="760">
        <f>SUMIFS('4.1 Program Budget - 2024-2027'!CD$7:CD$161,'4.1 Program Budget - 2024-2027'!$G$7:$G$161,$D21,'4.1 Program Budget - 2024-2027'!$H$7:$H$161,$F21)</f>
        <v>0</v>
      </c>
      <c r="P21" s="760">
        <f>SUMIFS('4.1 Program Budget - 2024-2027'!CE$7:CE$161,'4.1 Program Budget - 2024-2027'!$G$7:$G$161,$D21,'4.1 Program Budget - 2024-2027'!$H$7:$H$161,$F21)</f>
        <v>0</v>
      </c>
      <c r="Q21" s="760">
        <f>SUMIFS('4.1 Program Budget - 2024-2027'!CF$7:CF$161,'4.1 Program Budget - 2024-2027'!$G$7:$G$161,$D21,'4.1 Program Budget - 2024-2027'!$H$7:$H$161,$F21)</f>
        <v>0</v>
      </c>
      <c r="R21" s="760">
        <f>SUMIFS('4.1 Program Budget - 2024-2027'!CG$7:CG$161,'4.1 Program Budget - 2024-2027'!$G$7:$G$161,$D21,'4.1 Program Budget - 2024-2027'!$H$7:$H$161,$F21)</f>
        <v>0</v>
      </c>
      <c r="S21" s="337"/>
      <c r="T21" s="379">
        <f t="shared" si="33"/>
        <v>3640965.6523000002</v>
      </c>
      <c r="U21" s="760">
        <f t="shared" si="60"/>
        <v>0</v>
      </c>
      <c r="V21" s="760">
        <f t="shared" si="34"/>
        <v>0</v>
      </c>
      <c r="W21" s="760">
        <f t="shared" si="35"/>
        <v>0</v>
      </c>
      <c r="X21" s="760">
        <f t="shared" si="36"/>
        <v>0</v>
      </c>
      <c r="Y21" s="760">
        <f t="shared" si="37"/>
        <v>0</v>
      </c>
      <c r="Z21" s="760">
        <f t="shared" si="38"/>
        <v>0</v>
      </c>
      <c r="AA21" s="760">
        <f t="shared" si="39"/>
        <v>0</v>
      </c>
      <c r="AB21" s="760">
        <f t="shared" si="40"/>
        <v>0</v>
      </c>
      <c r="AC21" s="760">
        <f t="shared" si="41"/>
        <v>0</v>
      </c>
      <c r="AD21" s="337"/>
      <c r="AE21" s="379">
        <f t="shared" si="42"/>
        <v>3640965.6523000002</v>
      </c>
      <c r="AF21" s="760">
        <f t="shared" si="61"/>
        <v>0</v>
      </c>
      <c r="AG21" s="760">
        <f t="shared" si="43"/>
        <v>0</v>
      </c>
      <c r="AH21" s="760">
        <f t="shared" si="44"/>
        <v>0</v>
      </c>
      <c r="AI21" s="760">
        <f t="shared" si="45"/>
        <v>0</v>
      </c>
      <c r="AJ21" s="760">
        <f t="shared" si="46"/>
        <v>0</v>
      </c>
      <c r="AK21" s="760">
        <f t="shared" si="47"/>
        <v>0</v>
      </c>
      <c r="AL21" s="760">
        <f t="shared" si="48"/>
        <v>0</v>
      </c>
      <c r="AM21" s="760">
        <f t="shared" si="49"/>
        <v>0</v>
      </c>
      <c r="AN21" s="760">
        <f t="shared" si="50"/>
        <v>0</v>
      </c>
      <c r="AO21" s="337"/>
      <c r="AP21" s="379">
        <f t="shared" si="51"/>
        <v>3640965.6523000002</v>
      </c>
      <c r="AQ21" s="760">
        <f t="shared" si="62"/>
        <v>0</v>
      </c>
      <c r="AR21" s="760">
        <f t="shared" si="52"/>
        <v>0</v>
      </c>
      <c r="AS21" s="760">
        <f t="shared" si="53"/>
        <v>0</v>
      </c>
      <c r="AT21" s="760">
        <f t="shared" si="54"/>
        <v>0</v>
      </c>
      <c r="AU21" s="760">
        <f t="shared" si="55"/>
        <v>0</v>
      </c>
      <c r="AV21" s="760">
        <f t="shared" si="56"/>
        <v>0</v>
      </c>
      <c r="AW21" s="760">
        <f t="shared" si="57"/>
        <v>0</v>
      </c>
      <c r="AX21" s="760">
        <f t="shared" si="58"/>
        <v>0</v>
      </c>
      <c r="AY21" s="760">
        <f t="shared" si="59"/>
        <v>0</v>
      </c>
      <c r="AZ21" s="337"/>
    </row>
    <row r="22" spans="2:52" s="12" customFormat="1">
      <c r="B22" s="338"/>
      <c r="C22" s="240"/>
      <c r="D22" s="585" t="s">
        <v>30</v>
      </c>
      <c r="E22" s="583" t="s">
        <v>30</v>
      </c>
      <c r="F22" s="584" t="s">
        <v>23</v>
      </c>
      <c r="G22" s="752">
        <f>+'7.3 PA PY budget_savings'!U26</f>
        <v>546229.80295211799</v>
      </c>
      <c r="H22" s="591">
        <v>2.0831214173727619</v>
      </c>
      <c r="I22" s="379">
        <f t="shared" si="32"/>
        <v>546229.80295211799</v>
      </c>
      <c r="J22" s="760">
        <f>SUMIFS('4.1 Program Budget - 2024-2027'!BY$7:BY$161,'4.1 Program Budget - 2024-2027'!$G$7:$G$161,$D22,'4.1 Program Budget - 2024-2027'!$H$7:$H$161,$F22)</f>
        <v>927519.95490396139</v>
      </c>
      <c r="K22" s="760">
        <f>SUMIFS('4.1 Program Budget - 2024-2027'!BZ$7:BZ$161,'4.1 Program Budget - 2024-2027'!$G$7:$G$161,$D22,'4.1 Program Budget - 2024-2027'!$H$7:$H$161,$F22)</f>
        <v>379.26694882578238</v>
      </c>
      <c r="L22" s="760">
        <f>SUMIFS('4.1 Program Budget - 2024-2027'!CA$7:CA$161,'4.1 Program Budget - 2024-2027'!$G$7:$G$161,$D22,'4.1 Program Budget - 2024-2027'!$H$7:$H$161,$F22)</f>
        <v>3050.5343004133083</v>
      </c>
      <c r="M22" s="760">
        <f>SUMIFS('4.1 Program Budget - 2024-2027'!CB$7:CB$161,'4.1 Program Budget - 2024-2027'!$G$7:$G$161,$D22,'4.1 Program Budget - 2024-2027'!$H$7:$H$161,$F22)</f>
        <v>148.04049786546955</v>
      </c>
      <c r="N22" s="760">
        <f>SUMIFS('4.1 Program Budget - 2024-2027'!CC$7:CC$161,'4.1 Program Budget - 2024-2027'!$G$7:$G$161,$D22,'4.1 Program Budget - 2024-2027'!$H$7:$H$161,$F22)</f>
        <v>17.845625657417859</v>
      </c>
      <c r="O22" s="760">
        <f>SUMIFS('4.1 Program Budget - 2024-2027'!CD$7:CD$161,'4.1 Program Budget - 2024-2027'!$G$7:$G$161,$D22,'4.1 Program Budget - 2024-2027'!$H$7:$H$161,$F22)</f>
        <v>13912799.323559433</v>
      </c>
      <c r="P22" s="760">
        <f>SUMIFS('4.1 Program Budget - 2024-2027'!CE$7:CE$161,'4.1 Program Budget - 2024-2027'!$G$7:$G$161,$D22,'4.1 Program Budget - 2024-2027'!$H$7:$H$161,$F22)</f>
        <v>45758.014506199623</v>
      </c>
      <c r="Q22" s="760">
        <f>SUMIFS('4.1 Program Budget - 2024-2027'!CF$7:CF$161,'4.1 Program Budget - 2024-2027'!$G$7:$G$161,$D22,'4.1 Program Budget - 2024-2027'!$H$7:$H$161,$F22)</f>
        <v>2366.346760829354</v>
      </c>
      <c r="R22" s="760">
        <f>SUMIFS('4.1 Program Budget - 2024-2027'!CG$7:CG$161,'4.1 Program Budget - 2024-2027'!$G$7:$G$161,$D22,'4.1 Program Budget - 2024-2027'!$H$7:$H$161,$F22)</f>
        <v>267.68438486126797</v>
      </c>
      <c r="S22" s="336"/>
      <c r="T22" s="379">
        <f t="shared" si="33"/>
        <v>546229.80295211799</v>
      </c>
      <c r="U22" s="760">
        <f t="shared" si="60"/>
        <v>927519.95490396139</v>
      </c>
      <c r="V22" s="760">
        <f t="shared" si="34"/>
        <v>379.26694882578238</v>
      </c>
      <c r="W22" s="760">
        <f t="shared" si="35"/>
        <v>3050.5343004133083</v>
      </c>
      <c r="X22" s="760">
        <f t="shared" si="36"/>
        <v>148.04049786546955</v>
      </c>
      <c r="Y22" s="760">
        <f t="shared" si="37"/>
        <v>17.845625657417859</v>
      </c>
      <c r="Z22" s="760">
        <f t="shared" si="38"/>
        <v>13912799.323559433</v>
      </c>
      <c r="AA22" s="760">
        <f t="shared" si="39"/>
        <v>45758.014506199623</v>
      </c>
      <c r="AB22" s="760">
        <f t="shared" si="40"/>
        <v>2366.346760829354</v>
      </c>
      <c r="AC22" s="760">
        <f t="shared" si="41"/>
        <v>267.68438486126797</v>
      </c>
      <c r="AD22" s="336"/>
      <c r="AE22" s="379">
        <f t="shared" si="42"/>
        <v>546229.80295211799</v>
      </c>
      <c r="AF22" s="760">
        <f t="shared" si="61"/>
        <v>927519.95490396139</v>
      </c>
      <c r="AG22" s="760">
        <f t="shared" si="43"/>
        <v>379.26694882578238</v>
      </c>
      <c r="AH22" s="760">
        <f t="shared" si="44"/>
        <v>3050.5343004133083</v>
      </c>
      <c r="AI22" s="760">
        <f t="shared" si="45"/>
        <v>148.04049786546955</v>
      </c>
      <c r="AJ22" s="760">
        <f t="shared" si="46"/>
        <v>17.845625657417859</v>
      </c>
      <c r="AK22" s="760">
        <f t="shared" si="47"/>
        <v>13912799.323559433</v>
      </c>
      <c r="AL22" s="760">
        <f t="shared" si="48"/>
        <v>45758.014506199623</v>
      </c>
      <c r="AM22" s="760">
        <f t="shared" si="49"/>
        <v>2366.346760829354</v>
      </c>
      <c r="AN22" s="760">
        <f t="shared" si="50"/>
        <v>267.68438486126797</v>
      </c>
      <c r="AO22" s="336"/>
      <c r="AP22" s="379">
        <f t="shared" si="51"/>
        <v>546229.80295211799</v>
      </c>
      <c r="AQ22" s="760">
        <f t="shared" si="62"/>
        <v>927519.95490396139</v>
      </c>
      <c r="AR22" s="760">
        <f t="shared" si="52"/>
        <v>379.26694882578238</v>
      </c>
      <c r="AS22" s="760">
        <f t="shared" si="53"/>
        <v>3050.5343004133083</v>
      </c>
      <c r="AT22" s="760">
        <f t="shared" si="54"/>
        <v>148.04049786546955</v>
      </c>
      <c r="AU22" s="760">
        <f t="shared" si="55"/>
        <v>17.845625657417859</v>
      </c>
      <c r="AV22" s="760">
        <f t="shared" si="56"/>
        <v>13912799.323559433</v>
      </c>
      <c r="AW22" s="760">
        <f t="shared" si="57"/>
        <v>45758.014506199623</v>
      </c>
      <c r="AX22" s="760">
        <f t="shared" si="58"/>
        <v>2366.346760829354</v>
      </c>
      <c r="AY22" s="760">
        <f t="shared" si="59"/>
        <v>267.68438486126797</v>
      </c>
      <c r="AZ22" s="336"/>
    </row>
    <row r="23" spans="2:52" s="12" customFormat="1">
      <c r="B23" s="338"/>
      <c r="C23" s="240"/>
      <c r="D23" s="585" t="s">
        <v>32</v>
      </c>
      <c r="E23" s="583" t="s">
        <v>32</v>
      </c>
      <c r="F23" s="584" t="s">
        <v>23</v>
      </c>
      <c r="G23" s="752">
        <f>+'7.3 PA PY budget_savings'!U27</f>
        <v>3564617.0119000003</v>
      </c>
      <c r="H23" s="591">
        <v>-0.10792189434613197</v>
      </c>
      <c r="I23" s="379">
        <f t="shared" si="32"/>
        <v>3564617.0119000003</v>
      </c>
      <c r="J23" s="760">
        <f>SUMIFS('4.1 Program Budget - 2024-2027'!BY$7:BY$161,'4.1 Program Budget - 2024-2027'!$G$7:$G$161,$D23,'4.1 Program Budget - 2024-2027'!$H$7:$H$161,$F23)</f>
        <v>0</v>
      </c>
      <c r="K23" s="760">
        <f>SUMIFS('4.1 Program Budget - 2024-2027'!BZ$7:BZ$161,'4.1 Program Budget - 2024-2027'!$G$7:$G$161,$D23,'4.1 Program Budget - 2024-2027'!$H$7:$H$161,$F23)</f>
        <v>0</v>
      </c>
      <c r="L23" s="760">
        <f>SUMIFS('4.1 Program Budget - 2024-2027'!CA$7:CA$161,'4.1 Program Budget - 2024-2027'!$G$7:$G$161,$D23,'4.1 Program Budget - 2024-2027'!$H$7:$H$161,$F23)</f>
        <v>0</v>
      </c>
      <c r="M23" s="760">
        <f>SUMIFS('4.1 Program Budget - 2024-2027'!CB$7:CB$161,'4.1 Program Budget - 2024-2027'!$G$7:$G$161,$D23,'4.1 Program Budget - 2024-2027'!$H$7:$H$161,$F23)</f>
        <v>0</v>
      </c>
      <c r="N23" s="760">
        <f>SUMIFS('4.1 Program Budget - 2024-2027'!CC$7:CC$161,'4.1 Program Budget - 2024-2027'!$G$7:$G$161,$D23,'4.1 Program Budget - 2024-2027'!$H$7:$H$161,$F23)</f>
        <v>0</v>
      </c>
      <c r="O23" s="760">
        <f>SUMIFS('4.1 Program Budget - 2024-2027'!CD$7:CD$161,'4.1 Program Budget - 2024-2027'!$G$7:$G$161,$D23,'4.1 Program Budget - 2024-2027'!$H$7:$H$161,$F23)</f>
        <v>0</v>
      </c>
      <c r="P23" s="760">
        <f>SUMIFS('4.1 Program Budget - 2024-2027'!CE$7:CE$161,'4.1 Program Budget - 2024-2027'!$G$7:$G$161,$D23,'4.1 Program Budget - 2024-2027'!$H$7:$H$161,$F23)</f>
        <v>0</v>
      </c>
      <c r="Q23" s="760">
        <f>SUMIFS('4.1 Program Budget - 2024-2027'!CF$7:CF$161,'4.1 Program Budget - 2024-2027'!$G$7:$G$161,$D23,'4.1 Program Budget - 2024-2027'!$H$7:$H$161,$F23)</f>
        <v>0</v>
      </c>
      <c r="R23" s="760">
        <f>SUMIFS('4.1 Program Budget - 2024-2027'!CG$7:CG$161,'4.1 Program Budget - 2024-2027'!$G$7:$G$161,$D23,'4.1 Program Budget - 2024-2027'!$H$7:$H$161,$F23)</f>
        <v>0</v>
      </c>
      <c r="S23" s="336"/>
      <c r="T23" s="379">
        <f t="shared" si="33"/>
        <v>3564617.0119000003</v>
      </c>
      <c r="U23" s="760">
        <f t="shared" si="60"/>
        <v>0</v>
      </c>
      <c r="V23" s="760">
        <f t="shared" si="34"/>
        <v>0</v>
      </c>
      <c r="W23" s="760">
        <f t="shared" si="35"/>
        <v>0</v>
      </c>
      <c r="X23" s="760">
        <f t="shared" si="36"/>
        <v>0</v>
      </c>
      <c r="Y23" s="760">
        <f t="shared" si="37"/>
        <v>0</v>
      </c>
      <c r="Z23" s="760">
        <f t="shared" si="38"/>
        <v>0</v>
      </c>
      <c r="AA23" s="760">
        <f t="shared" si="39"/>
        <v>0</v>
      </c>
      <c r="AB23" s="760">
        <f t="shared" si="40"/>
        <v>0</v>
      </c>
      <c r="AC23" s="760">
        <f t="shared" si="41"/>
        <v>0</v>
      </c>
      <c r="AD23" s="336"/>
      <c r="AE23" s="379">
        <f t="shared" si="42"/>
        <v>3564617.0119000003</v>
      </c>
      <c r="AF23" s="760">
        <f t="shared" si="61"/>
        <v>0</v>
      </c>
      <c r="AG23" s="760">
        <f t="shared" si="43"/>
        <v>0</v>
      </c>
      <c r="AH23" s="760">
        <f t="shared" si="44"/>
        <v>0</v>
      </c>
      <c r="AI23" s="760">
        <f t="shared" si="45"/>
        <v>0</v>
      </c>
      <c r="AJ23" s="760">
        <f t="shared" si="46"/>
        <v>0</v>
      </c>
      <c r="AK23" s="760">
        <f t="shared" si="47"/>
        <v>0</v>
      </c>
      <c r="AL23" s="760">
        <f t="shared" si="48"/>
        <v>0</v>
      </c>
      <c r="AM23" s="760">
        <f t="shared" si="49"/>
        <v>0</v>
      </c>
      <c r="AN23" s="760">
        <f t="shared" si="50"/>
        <v>0</v>
      </c>
      <c r="AO23" s="336"/>
      <c r="AP23" s="379">
        <f t="shared" si="51"/>
        <v>3564617.0119000003</v>
      </c>
      <c r="AQ23" s="760">
        <f t="shared" si="62"/>
        <v>0</v>
      </c>
      <c r="AR23" s="760">
        <f t="shared" si="52"/>
        <v>0</v>
      </c>
      <c r="AS23" s="760">
        <f t="shared" si="53"/>
        <v>0</v>
      </c>
      <c r="AT23" s="760">
        <f t="shared" si="54"/>
        <v>0</v>
      </c>
      <c r="AU23" s="760">
        <f t="shared" si="55"/>
        <v>0</v>
      </c>
      <c r="AV23" s="760">
        <f t="shared" si="56"/>
        <v>0</v>
      </c>
      <c r="AW23" s="760">
        <f t="shared" si="57"/>
        <v>0</v>
      </c>
      <c r="AX23" s="760">
        <f t="shared" si="58"/>
        <v>0</v>
      </c>
      <c r="AY23" s="760">
        <f t="shared" si="59"/>
        <v>0</v>
      </c>
      <c r="AZ23" s="336"/>
    </row>
    <row r="24" spans="2:52" s="12" customFormat="1">
      <c r="B24" s="338"/>
      <c r="C24" s="240"/>
      <c r="D24" s="585" t="s">
        <v>34</v>
      </c>
      <c r="E24" s="583" t="s">
        <v>34</v>
      </c>
      <c r="F24" s="584" t="s">
        <v>23</v>
      </c>
      <c r="G24" s="752">
        <f>+'7.3 PA PY budget_savings'!U28</f>
        <v>583633.49780000001</v>
      </c>
      <c r="H24" s="591">
        <v>0.47337791482657471</v>
      </c>
      <c r="I24" s="379">
        <f t="shared" si="32"/>
        <v>583633.49780000001</v>
      </c>
      <c r="J24" s="760">
        <f>SUMIFS('4.1 Program Budget - 2024-2027'!BY$7:BY$161,'4.1 Program Budget - 2024-2027'!$G$7:$G$161,$D24,'4.1 Program Budget - 2024-2027'!$H$7:$H$161,$F24)</f>
        <v>0</v>
      </c>
      <c r="K24" s="760">
        <f>SUMIFS('4.1 Program Budget - 2024-2027'!BZ$7:BZ$161,'4.1 Program Budget - 2024-2027'!$G$7:$G$161,$D24,'4.1 Program Budget - 2024-2027'!$H$7:$H$161,$F24)</f>
        <v>0</v>
      </c>
      <c r="L24" s="760">
        <f>SUMIFS('4.1 Program Budget - 2024-2027'!CA$7:CA$161,'4.1 Program Budget - 2024-2027'!$G$7:$G$161,$D24,'4.1 Program Budget - 2024-2027'!$H$7:$H$161,$F24)</f>
        <v>0</v>
      </c>
      <c r="M24" s="760">
        <f>SUMIFS('4.1 Program Budget - 2024-2027'!CB$7:CB$161,'4.1 Program Budget - 2024-2027'!$G$7:$G$161,$D24,'4.1 Program Budget - 2024-2027'!$H$7:$H$161,$F24)</f>
        <v>0</v>
      </c>
      <c r="N24" s="760">
        <f>SUMIFS('4.1 Program Budget - 2024-2027'!CC$7:CC$161,'4.1 Program Budget - 2024-2027'!$G$7:$G$161,$D24,'4.1 Program Budget - 2024-2027'!$H$7:$H$161,$F24)</f>
        <v>0</v>
      </c>
      <c r="O24" s="760">
        <f>SUMIFS('4.1 Program Budget - 2024-2027'!CD$7:CD$161,'4.1 Program Budget - 2024-2027'!$G$7:$G$161,$D24,'4.1 Program Budget - 2024-2027'!$H$7:$H$161,$F24)</f>
        <v>0</v>
      </c>
      <c r="P24" s="760">
        <f>SUMIFS('4.1 Program Budget - 2024-2027'!CE$7:CE$161,'4.1 Program Budget - 2024-2027'!$G$7:$G$161,$D24,'4.1 Program Budget - 2024-2027'!$H$7:$H$161,$F24)</f>
        <v>0</v>
      </c>
      <c r="Q24" s="760">
        <f>SUMIFS('4.1 Program Budget - 2024-2027'!CF$7:CF$161,'4.1 Program Budget - 2024-2027'!$G$7:$G$161,$D24,'4.1 Program Budget - 2024-2027'!$H$7:$H$161,$F24)</f>
        <v>0</v>
      </c>
      <c r="R24" s="760">
        <f>SUMIFS('4.1 Program Budget - 2024-2027'!CG$7:CG$161,'4.1 Program Budget - 2024-2027'!$G$7:$G$161,$D24,'4.1 Program Budget - 2024-2027'!$H$7:$H$161,$F24)</f>
        <v>0</v>
      </c>
      <c r="S24" s="336"/>
      <c r="T24" s="379">
        <f t="shared" si="33"/>
        <v>583633.49780000001</v>
      </c>
      <c r="U24" s="760">
        <f t="shared" si="60"/>
        <v>0</v>
      </c>
      <c r="V24" s="760">
        <f t="shared" si="34"/>
        <v>0</v>
      </c>
      <c r="W24" s="760">
        <f t="shared" si="35"/>
        <v>0</v>
      </c>
      <c r="X24" s="760">
        <f t="shared" si="36"/>
        <v>0</v>
      </c>
      <c r="Y24" s="760">
        <f t="shared" si="37"/>
        <v>0</v>
      </c>
      <c r="Z24" s="760">
        <f t="shared" si="38"/>
        <v>0</v>
      </c>
      <c r="AA24" s="760">
        <f t="shared" si="39"/>
        <v>0</v>
      </c>
      <c r="AB24" s="760">
        <f t="shared" si="40"/>
        <v>0</v>
      </c>
      <c r="AC24" s="760">
        <f t="shared" si="41"/>
        <v>0</v>
      </c>
      <c r="AD24" s="336"/>
      <c r="AE24" s="379">
        <f t="shared" si="42"/>
        <v>583633.49780000001</v>
      </c>
      <c r="AF24" s="760">
        <f t="shared" si="61"/>
        <v>0</v>
      </c>
      <c r="AG24" s="760">
        <f t="shared" si="43"/>
        <v>0</v>
      </c>
      <c r="AH24" s="760">
        <f t="shared" si="44"/>
        <v>0</v>
      </c>
      <c r="AI24" s="760">
        <f t="shared" si="45"/>
        <v>0</v>
      </c>
      <c r="AJ24" s="760">
        <f t="shared" si="46"/>
        <v>0</v>
      </c>
      <c r="AK24" s="760">
        <f t="shared" si="47"/>
        <v>0</v>
      </c>
      <c r="AL24" s="760">
        <f t="shared" si="48"/>
        <v>0</v>
      </c>
      <c r="AM24" s="760">
        <f t="shared" si="49"/>
        <v>0</v>
      </c>
      <c r="AN24" s="760">
        <f t="shared" si="50"/>
        <v>0</v>
      </c>
      <c r="AO24" s="336"/>
      <c r="AP24" s="379">
        <f t="shared" si="51"/>
        <v>583633.49780000001</v>
      </c>
      <c r="AQ24" s="760">
        <f t="shared" si="62"/>
        <v>0</v>
      </c>
      <c r="AR24" s="760">
        <f t="shared" si="52"/>
        <v>0</v>
      </c>
      <c r="AS24" s="760">
        <f t="shared" si="53"/>
        <v>0</v>
      </c>
      <c r="AT24" s="760">
        <f t="shared" si="54"/>
        <v>0</v>
      </c>
      <c r="AU24" s="760">
        <f t="shared" si="55"/>
        <v>0</v>
      </c>
      <c r="AV24" s="760">
        <f t="shared" si="56"/>
        <v>0</v>
      </c>
      <c r="AW24" s="760">
        <f t="shared" si="57"/>
        <v>0</v>
      </c>
      <c r="AX24" s="760">
        <f t="shared" si="58"/>
        <v>0</v>
      </c>
      <c r="AY24" s="760">
        <f t="shared" si="59"/>
        <v>0</v>
      </c>
      <c r="AZ24" s="336"/>
    </row>
    <row r="25" spans="2:52" s="12" customFormat="1">
      <c r="B25" s="338"/>
      <c r="C25" s="240"/>
      <c r="D25" s="585" t="s">
        <v>36</v>
      </c>
      <c r="E25" s="583" t="s">
        <v>36</v>
      </c>
      <c r="F25" s="584" t="s">
        <v>23</v>
      </c>
      <c r="G25" s="752">
        <f>+'7.3 PA PY budget_savings'!U29</f>
        <v>0</v>
      </c>
      <c r="H25" s="591" t="s">
        <v>2252</v>
      </c>
      <c r="I25" s="379">
        <f t="shared" si="32"/>
        <v>0</v>
      </c>
      <c r="J25" s="760">
        <f>SUMIFS('4.1 Program Budget - 2024-2027'!BY$7:BY$161,'4.1 Program Budget - 2024-2027'!$G$7:$G$161,$D25,'4.1 Program Budget - 2024-2027'!$H$7:$H$161,$F25)</f>
        <v>0</v>
      </c>
      <c r="K25" s="760">
        <f>SUMIFS('4.1 Program Budget - 2024-2027'!BZ$7:BZ$161,'4.1 Program Budget - 2024-2027'!$G$7:$G$161,$D25,'4.1 Program Budget - 2024-2027'!$H$7:$H$161,$F25)</f>
        <v>0</v>
      </c>
      <c r="L25" s="760">
        <f>SUMIFS('4.1 Program Budget - 2024-2027'!CA$7:CA$161,'4.1 Program Budget - 2024-2027'!$G$7:$G$161,$D25,'4.1 Program Budget - 2024-2027'!$H$7:$H$161,$F25)</f>
        <v>0</v>
      </c>
      <c r="M25" s="760">
        <f>SUMIFS('4.1 Program Budget - 2024-2027'!CB$7:CB$161,'4.1 Program Budget - 2024-2027'!$G$7:$G$161,$D25,'4.1 Program Budget - 2024-2027'!$H$7:$H$161,$F25)</f>
        <v>0</v>
      </c>
      <c r="N25" s="760">
        <f>SUMIFS('4.1 Program Budget - 2024-2027'!CC$7:CC$161,'4.1 Program Budget - 2024-2027'!$G$7:$G$161,$D25,'4.1 Program Budget - 2024-2027'!$H$7:$H$161,$F25)</f>
        <v>0</v>
      </c>
      <c r="O25" s="760">
        <f>SUMIFS('4.1 Program Budget - 2024-2027'!CD$7:CD$161,'4.1 Program Budget - 2024-2027'!$G$7:$G$161,$D25,'4.1 Program Budget - 2024-2027'!$H$7:$H$161,$F25)</f>
        <v>0</v>
      </c>
      <c r="P25" s="760">
        <f>SUMIFS('4.1 Program Budget - 2024-2027'!CE$7:CE$161,'4.1 Program Budget - 2024-2027'!$G$7:$G$161,$D25,'4.1 Program Budget - 2024-2027'!$H$7:$H$161,$F25)</f>
        <v>0</v>
      </c>
      <c r="Q25" s="760">
        <f>SUMIFS('4.1 Program Budget - 2024-2027'!CF$7:CF$161,'4.1 Program Budget - 2024-2027'!$G$7:$G$161,$D25,'4.1 Program Budget - 2024-2027'!$H$7:$H$161,$F25)</f>
        <v>0</v>
      </c>
      <c r="R25" s="760">
        <f>SUMIFS('4.1 Program Budget - 2024-2027'!CG$7:CG$161,'4.1 Program Budget - 2024-2027'!$G$7:$G$161,$D25,'4.1 Program Budget - 2024-2027'!$H$7:$H$161,$F25)</f>
        <v>0</v>
      </c>
      <c r="S25" s="336"/>
      <c r="T25" s="379">
        <f t="shared" si="33"/>
        <v>0</v>
      </c>
      <c r="U25" s="760">
        <f t="shared" si="60"/>
        <v>0</v>
      </c>
      <c r="V25" s="760">
        <f t="shared" si="34"/>
        <v>0</v>
      </c>
      <c r="W25" s="760">
        <f t="shared" si="35"/>
        <v>0</v>
      </c>
      <c r="X25" s="760">
        <f t="shared" si="36"/>
        <v>0</v>
      </c>
      <c r="Y25" s="760">
        <f t="shared" si="37"/>
        <v>0</v>
      </c>
      <c r="Z25" s="760">
        <f t="shared" si="38"/>
        <v>0</v>
      </c>
      <c r="AA25" s="760">
        <f t="shared" si="39"/>
        <v>0</v>
      </c>
      <c r="AB25" s="760">
        <f t="shared" si="40"/>
        <v>0</v>
      </c>
      <c r="AC25" s="760">
        <f t="shared" si="41"/>
        <v>0</v>
      </c>
      <c r="AD25" s="336"/>
      <c r="AE25" s="379">
        <f t="shared" si="42"/>
        <v>0</v>
      </c>
      <c r="AF25" s="760">
        <f t="shared" si="61"/>
        <v>0</v>
      </c>
      <c r="AG25" s="760">
        <f t="shared" si="43"/>
        <v>0</v>
      </c>
      <c r="AH25" s="760">
        <f t="shared" si="44"/>
        <v>0</v>
      </c>
      <c r="AI25" s="760">
        <f t="shared" si="45"/>
        <v>0</v>
      </c>
      <c r="AJ25" s="760">
        <f t="shared" si="46"/>
        <v>0</v>
      </c>
      <c r="AK25" s="760">
        <f t="shared" si="47"/>
        <v>0</v>
      </c>
      <c r="AL25" s="760">
        <f t="shared" si="48"/>
        <v>0</v>
      </c>
      <c r="AM25" s="760">
        <f t="shared" si="49"/>
        <v>0</v>
      </c>
      <c r="AN25" s="760">
        <f t="shared" si="50"/>
        <v>0</v>
      </c>
      <c r="AO25" s="336"/>
      <c r="AP25" s="379">
        <f t="shared" si="51"/>
        <v>0</v>
      </c>
      <c r="AQ25" s="760">
        <f t="shared" si="62"/>
        <v>0</v>
      </c>
      <c r="AR25" s="760">
        <f t="shared" si="52"/>
        <v>0</v>
      </c>
      <c r="AS25" s="760">
        <f t="shared" si="53"/>
        <v>0</v>
      </c>
      <c r="AT25" s="760">
        <f t="shared" si="54"/>
        <v>0</v>
      </c>
      <c r="AU25" s="760">
        <f t="shared" si="55"/>
        <v>0</v>
      </c>
      <c r="AV25" s="760">
        <f t="shared" si="56"/>
        <v>0</v>
      </c>
      <c r="AW25" s="760">
        <f t="shared" si="57"/>
        <v>0</v>
      </c>
      <c r="AX25" s="760">
        <f t="shared" si="58"/>
        <v>0</v>
      </c>
      <c r="AY25" s="760">
        <f t="shared" si="59"/>
        <v>0</v>
      </c>
      <c r="AZ25" s="336"/>
    </row>
    <row r="26" spans="2:52" s="12" customFormat="1">
      <c r="B26" s="338"/>
      <c r="C26" s="240"/>
      <c r="D26" s="588"/>
      <c r="E26" s="589"/>
      <c r="F26" s="590"/>
      <c r="G26" s="590"/>
      <c r="H26" s="594"/>
      <c r="I26" s="595"/>
      <c r="J26" s="764"/>
      <c r="K26" s="764"/>
      <c r="L26" s="764"/>
      <c r="M26" s="764"/>
      <c r="N26" s="764"/>
      <c r="O26" s="764"/>
      <c r="P26" s="764"/>
      <c r="Q26" s="764"/>
      <c r="R26" s="764"/>
      <c r="S26" s="439"/>
      <c r="T26" s="595"/>
      <c r="U26" s="436"/>
      <c r="V26" s="436"/>
      <c r="W26" s="436"/>
      <c r="X26" s="436"/>
      <c r="Y26" s="436"/>
      <c r="Z26" s="436"/>
      <c r="AA26" s="436"/>
      <c r="AB26" s="436"/>
      <c r="AC26" s="436"/>
      <c r="AD26" s="439"/>
      <c r="AE26" s="595"/>
      <c r="AF26" s="436"/>
      <c r="AG26" s="436"/>
      <c r="AH26" s="436"/>
      <c r="AI26" s="436"/>
      <c r="AJ26" s="436"/>
      <c r="AK26" s="436"/>
      <c r="AL26" s="436"/>
      <c r="AM26" s="436"/>
      <c r="AN26" s="436"/>
      <c r="AO26" s="439"/>
      <c r="AP26" s="595"/>
      <c r="AQ26" s="436"/>
      <c r="AR26" s="436"/>
      <c r="AS26" s="436"/>
      <c r="AT26" s="436"/>
      <c r="AU26" s="436"/>
      <c r="AV26" s="436"/>
      <c r="AW26" s="436"/>
      <c r="AX26" s="436"/>
      <c r="AY26" s="436"/>
      <c r="AZ26" s="439"/>
    </row>
    <row r="27" spans="2:52" s="12" customFormat="1">
      <c r="B27" s="338"/>
      <c r="C27" s="240"/>
      <c r="D27" s="586" t="s">
        <v>17</v>
      </c>
      <c r="E27" s="583" t="s">
        <v>17</v>
      </c>
      <c r="F27" s="584" t="s">
        <v>26</v>
      </c>
      <c r="G27" s="752">
        <f>+'7.3 PA PY budget_savings'!U35</f>
        <v>1309748.6354</v>
      </c>
      <c r="H27" s="591" t="s">
        <v>2252</v>
      </c>
      <c r="I27" s="379">
        <f t="shared" ref="I27:I35" si="63">+$G27</f>
        <v>1309748.6354</v>
      </c>
      <c r="J27" s="760">
        <f>SUMIFS('4.1 Program Budget - 2024-2027'!BY$7:BY$161,'4.1 Program Budget - 2024-2027'!$G$7:$G$161,$D27,'4.1 Program Budget - 2024-2027'!$H$7:$H$161,$F27)</f>
        <v>0</v>
      </c>
      <c r="K27" s="760">
        <f>SUMIFS('4.1 Program Budget - 2024-2027'!BZ$7:BZ$161,'4.1 Program Budget - 2024-2027'!$G$7:$G$161,$D27,'4.1 Program Budget - 2024-2027'!$H$7:$H$161,$F27)</f>
        <v>0</v>
      </c>
      <c r="L27" s="760">
        <f>SUMIFS('4.1 Program Budget - 2024-2027'!CA$7:CA$161,'4.1 Program Budget - 2024-2027'!$G$7:$G$161,$D27,'4.1 Program Budget - 2024-2027'!$H$7:$H$161,$F27)</f>
        <v>0</v>
      </c>
      <c r="M27" s="760">
        <f>SUMIFS('4.1 Program Budget - 2024-2027'!CB$7:CB$161,'4.1 Program Budget - 2024-2027'!$G$7:$G$161,$D27,'4.1 Program Budget - 2024-2027'!$H$7:$H$161,$F27)</f>
        <v>0</v>
      </c>
      <c r="N27" s="760">
        <f>SUMIFS('4.1 Program Budget - 2024-2027'!CC$7:CC$161,'4.1 Program Budget - 2024-2027'!$G$7:$G$161,$D27,'4.1 Program Budget - 2024-2027'!$H$7:$H$161,$F27)</f>
        <v>0</v>
      </c>
      <c r="O27" s="760">
        <f>SUMIFS('4.1 Program Budget - 2024-2027'!CD$7:CD$161,'4.1 Program Budget - 2024-2027'!$G$7:$G$161,$D27,'4.1 Program Budget - 2024-2027'!$H$7:$H$161,$F27)</f>
        <v>0</v>
      </c>
      <c r="P27" s="760">
        <f>SUMIFS('4.1 Program Budget - 2024-2027'!CE$7:CE$161,'4.1 Program Budget - 2024-2027'!$G$7:$G$161,$D27,'4.1 Program Budget - 2024-2027'!$H$7:$H$161,$F27)</f>
        <v>0</v>
      </c>
      <c r="Q27" s="760">
        <f>SUMIFS('4.1 Program Budget - 2024-2027'!CF$7:CF$161,'4.1 Program Budget - 2024-2027'!$G$7:$G$161,$D27,'4.1 Program Budget - 2024-2027'!$H$7:$H$161,$F27)</f>
        <v>0</v>
      </c>
      <c r="R27" s="760">
        <f>SUMIFS('4.1 Program Budget - 2024-2027'!CG$7:CG$161,'4.1 Program Budget - 2024-2027'!$G$7:$G$161,$D27,'4.1 Program Budget - 2024-2027'!$H$7:$H$161,$F27)</f>
        <v>0</v>
      </c>
      <c r="S27" s="336"/>
      <c r="T27" s="379">
        <f t="shared" ref="T27:T35" si="64">+$G27</f>
        <v>1309748.6354</v>
      </c>
      <c r="U27" s="760">
        <f>J27</f>
        <v>0</v>
      </c>
      <c r="V27" s="760">
        <f t="shared" ref="V27:V35" si="65">K27</f>
        <v>0</v>
      </c>
      <c r="W27" s="760">
        <f t="shared" ref="W27:W35" si="66">L27</f>
        <v>0</v>
      </c>
      <c r="X27" s="760">
        <f t="shared" ref="X27:X35" si="67">M27</f>
        <v>0</v>
      </c>
      <c r="Y27" s="760">
        <f t="shared" ref="Y27:Y35" si="68">N27</f>
        <v>0</v>
      </c>
      <c r="Z27" s="760">
        <f t="shared" ref="Z27:Z35" si="69">O27</f>
        <v>0</v>
      </c>
      <c r="AA27" s="760">
        <f t="shared" ref="AA27:AA35" si="70">P27</f>
        <v>0</v>
      </c>
      <c r="AB27" s="760">
        <f t="shared" ref="AB27:AB35" si="71">Q27</f>
        <v>0</v>
      </c>
      <c r="AC27" s="760">
        <f t="shared" ref="AC27:AC35" si="72">R27</f>
        <v>0</v>
      </c>
      <c r="AD27" s="336"/>
      <c r="AE27" s="379">
        <f t="shared" ref="AE27:AE35" si="73">+$G27</f>
        <v>1309748.6354</v>
      </c>
      <c r="AF27" s="760">
        <f>U27</f>
        <v>0</v>
      </c>
      <c r="AG27" s="760">
        <f t="shared" ref="AG27:AG35" si="74">V27</f>
        <v>0</v>
      </c>
      <c r="AH27" s="760">
        <f t="shared" ref="AH27:AH35" si="75">W27</f>
        <v>0</v>
      </c>
      <c r="AI27" s="760">
        <f t="shared" ref="AI27:AI35" si="76">X27</f>
        <v>0</v>
      </c>
      <c r="AJ27" s="760">
        <f t="shared" ref="AJ27:AJ35" si="77">Y27</f>
        <v>0</v>
      </c>
      <c r="AK27" s="760">
        <f t="shared" ref="AK27:AK35" si="78">Z27</f>
        <v>0</v>
      </c>
      <c r="AL27" s="760">
        <f t="shared" ref="AL27:AL35" si="79">AA27</f>
        <v>0</v>
      </c>
      <c r="AM27" s="760">
        <f t="shared" ref="AM27:AM35" si="80">AB27</f>
        <v>0</v>
      </c>
      <c r="AN27" s="760">
        <f t="shared" ref="AN27:AN35" si="81">AC27</f>
        <v>0</v>
      </c>
      <c r="AO27" s="336"/>
      <c r="AP27" s="379">
        <f t="shared" ref="AP27:AP35" si="82">+$G27</f>
        <v>1309748.6354</v>
      </c>
      <c r="AQ27" s="760">
        <f>AF27</f>
        <v>0</v>
      </c>
      <c r="AR27" s="760">
        <f t="shared" ref="AR27:AR35" si="83">AG27</f>
        <v>0</v>
      </c>
      <c r="AS27" s="760">
        <f t="shared" ref="AS27:AS35" si="84">AH27</f>
        <v>0</v>
      </c>
      <c r="AT27" s="760">
        <f t="shared" ref="AT27:AT35" si="85">AI27</f>
        <v>0</v>
      </c>
      <c r="AU27" s="760">
        <f t="shared" ref="AU27:AU35" si="86">AJ27</f>
        <v>0</v>
      </c>
      <c r="AV27" s="760">
        <f t="shared" ref="AV27:AV35" si="87">AK27</f>
        <v>0</v>
      </c>
      <c r="AW27" s="760">
        <f t="shared" ref="AW27:AW35" si="88">AL27</f>
        <v>0</v>
      </c>
      <c r="AX27" s="760">
        <f t="shared" ref="AX27:AX35" si="89">AM27</f>
        <v>0</v>
      </c>
      <c r="AY27" s="760">
        <f t="shared" ref="AY27:AY35" si="90">AN27</f>
        <v>0</v>
      </c>
      <c r="AZ27" s="336"/>
    </row>
    <row r="28" spans="2:52" s="12" customFormat="1">
      <c r="B28" s="338"/>
      <c r="C28" s="240"/>
      <c r="D28" s="586" t="s">
        <v>22</v>
      </c>
      <c r="E28" s="583" t="s">
        <v>22</v>
      </c>
      <c r="F28" s="584" t="s">
        <v>26</v>
      </c>
      <c r="G28" s="752">
        <f>+'7.3 PA PY budget_savings'!U36</f>
        <v>3791035.0094999997</v>
      </c>
      <c r="H28" s="593" t="s">
        <v>2252</v>
      </c>
      <c r="I28" s="379">
        <f t="shared" si="63"/>
        <v>3791035.0094999997</v>
      </c>
      <c r="J28" s="760">
        <f>SUMIFS('4.1 Program Budget - 2024-2027'!BY$7:BY$161,'4.1 Program Budget - 2024-2027'!$G$7:$G$161,$D28,'4.1 Program Budget - 2024-2027'!$H$7:$H$161,$F28)</f>
        <v>317555.49585000001</v>
      </c>
      <c r="K28" s="760">
        <f>SUMIFS('4.1 Program Budget - 2024-2027'!BZ$7:BZ$161,'4.1 Program Budget - 2024-2027'!$G$7:$G$161,$D28,'4.1 Program Budget - 2024-2027'!$H$7:$H$161,$F28)</f>
        <v>114.090604</v>
      </c>
      <c r="L28" s="760">
        <f>SUMIFS('4.1 Program Budget - 2024-2027'!CA$7:CA$161,'4.1 Program Budget - 2024-2027'!$G$7:$G$161,$D28,'4.1 Program Budget - 2024-2027'!$H$7:$H$161,$F28)</f>
        <v>1886.9456042500001</v>
      </c>
      <c r="M28" s="760">
        <f>SUMIFS('4.1 Program Budget - 2024-2027'!CB$7:CB$161,'4.1 Program Budget - 2024-2027'!$G$7:$G$161,$D28,'4.1 Program Budget - 2024-2027'!$H$7:$H$161,$F28)</f>
        <v>56.542801299169803</v>
      </c>
      <c r="N28" s="760">
        <f>SUMIFS('4.1 Program Budget - 2024-2027'!CC$7:CC$161,'4.1 Program Budget - 2024-2027'!$G$7:$G$161,$D28,'4.1 Program Budget - 2024-2027'!$H$7:$H$161,$F28)</f>
        <v>11.038631784862501</v>
      </c>
      <c r="O28" s="760">
        <f>SUMIFS('4.1 Program Budget - 2024-2027'!CD$7:CD$161,'4.1 Program Budget - 2024-2027'!$G$7:$G$161,$D28,'4.1 Program Budget - 2024-2027'!$H$7:$H$161,$F28)</f>
        <v>3175554.9585000002</v>
      </c>
      <c r="P28" s="760">
        <f>SUMIFS('4.1 Program Budget - 2024-2027'!CE$7:CE$161,'4.1 Program Budget - 2024-2027'!$G$7:$G$161,$D28,'4.1 Program Budget - 2024-2027'!$H$7:$H$161,$F28)</f>
        <v>18869.456042500002</v>
      </c>
      <c r="Q28" s="760">
        <f>SUMIFS('4.1 Program Budget - 2024-2027'!CF$7:CF$161,'4.1 Program Budget - 2024-2027'!$G$7:$G$161,$D28,'4.1 Program Budget - 2024-2027'!$H$7:$H$161,$F28)</f>
        <v>605.25388887151598</v>
      </c>
      <c r="R28" s="760">
        <f>SUMIFS('4.1 Program Budget - 2024-2027'!CG$7:CG$161,'4.1 Program Budget - 2024-2027'!$G$7:$G$161,$D28,'4.1 Program Budget - 2024-2027'!$H$7:$H$161,$F28)</f>
        <v>110.386317848625</v>
      </c>
      <c r="S28" s="336"/>
      <c r="T28" s="379">
        <f t="shared" si="64"/>
        <v>3791035.0094999997</v>
      </c>
      <c r="U28" s="760">
        <f t="shared" ref="U28:U35" si="91">J28</f>
        <v>317555.49585000001</v>
      </c>
      <c r="V28" s="760">
        <f t="shared" si="65"/>
        <v>114.090604</v>
      </c>
      <c r="W28" s="760">
        <f t="shared" si="66"/>
        <v>1886.9456042500001</v>
      </c>
      <c r="X28" s="760">
        <f t="shared" si="67"/>
        <v>56.542801299169803</v>
      </c>
      <c r="Y28" s="760">
        <f t="shared" si="68"/>
        <v>11.038631784862501</v>
      </c>
      <c r="Z28" s="760">
        <f t="shared" si="69"/>
        <v>3175554.9585000002</v>
      </c>
      <c r="AA28" s="760">
        <f t="shared" si="70"/>
        <v>18869.456042500002</v>
      </c>
      <c r="AB28" s="760">
        <f t="shared" si="71"/>
        <v>605.25388887151598</v>
      </c>
      <c r="AC28" s="760">
        <f t="shared" si="72"/>
        <v>110.386317848625</v>
      </c>
      <c r="AD28" s="336"/>
      <c r="AE28" s="379">
        <f t="shared" si="73"/>
        <v>3791035.0094999997</v>
      </c>
      <c r="AF28" s="760">
        <f t="shared" ref="AF28:AF35" si="92">U28</f>
        <v>317555.49585000001</v>
      </c>
      <c r="AG28" s="760">
        <f t="shared" si="74"/>
        <v>114.090604</v>
      </c>
      <c r="AH28" s="760">
        <f t="shared" si="75"/>
        <v>1886.9456042500001</v>
      </c>
      <c r="AI28" s="760">
        <f t="shared" si="76"/>
        <v>56.542801299169803</v>
      </c>
      <c r="AJ28" s="760">
        <f t="shared" si="77"/>
        <v>11.038631784862501</v>
      </c>
      <c r="AK28" s="760">
        <f t="shared" si="78"/>
        <v>3175554.9585000002</v>
      </c>
      <c r="AL28" s="760">
        <f t="shared" si="79"/>
        <v>18869.456042500002</v>
      </c>
      <c r="AM28" s="760">
        <f t="shared" si="80"/>
        <v>605.25388887151598</v>
      </c>
      <c r="AN28" s="760">
        <f t="shared" si="81"/>
        <v>110.386317848625</v>
      </c>
      <c r="AO28" s="336"/>
      <c r="AP28" s="379">
        <f t="shared" si="82"/>
        <v>3791035.0094999997</v>
      </c>
      <c r="AQ28" s="760">
        <f t="shared" ref="AQ28:AQ35" si="93">AF28</f>
        <v>317555.49585000001</v>
      </c>
      <c r="AR28" s="760">
        <f t="shared" si="83"/>
        <v>114.090604</v>
      </c>
      <c r="AS28" s="760">
        <f t="shared" si="84"/>
        <v>1886.9456042500001</v>
      </c>
      <c r="AT28" s="760">
        <f t="shared" si="85"/>
        <v>56.542801299169803</v>
      </c>
      <c r="AU28" s="760">
        <f t="shared" si="86"/>
        <v>11.038631784862501</v>
      </c>
      <c r="AV28" s="760">
        <f t="shared" si="87"/>
        <v>3175554.9585000002</v>
      </c>
      <c r="AW28" s="760">
        <f t="shared" si="88"/>
        <v>18869.456042500002</v>
      </c>
      <c r="AX28" s="760">
        <f t="shared" si="89"/>
        <v>605.25388887151598</v>
      </c>
      <c r="AY28" s="760">
        <f t="shared" si="90"/>
        <v>110.386317848625</v>
      </c>
      <c r="AZ28" s="336"/>
    </row>
    <row r="29" spans="2:52" s="12" customFormat="1">
      <c r="B29" s="338"/>
      <c r="C29" s="240"/>
      <c r="D29" s="586" t="s">
        <v>25</v>
      </c>
      <c r="E29" s="583" t="s">
        <v>25</v>
      </c>
      <c r="F29" s="584" t="s">
        <v>26</v>
      </c>
      <c r="G29" s="752">
        <f>+'7.3 PA PY budget_savings'!U37</f>
        <v>0</v>
      </c>
      <c r="H29" s="593" t="s">
        <v>2252</v>
      </c>
      <c r="I29" s="379">
        <f t="shared" si="63"/>
        <v>0</v>
      </c>
      <c r="J29" s="760">
        <f>SUMIFS('4.1 Program Budget - 2024-2027'!BY$7:BY$161,'4.1 Program Budget - 2024-2027'!$G$7:$G$161,$D29,'4.1 Program Budget - 2024-2027'!$H$7:$H$161,$F29)</f>
        <v>0</v>
      </c>
      <c r="K29" s="760">
        <f>SUMIFS('4.1 Program Budget - 2024-2027'!BZ$7:BZ$161,'4.1 Program Budget - 2024-2027'!$G$7:$G$161,$D29,'4.1 Program Budget - 2024-2027'!$H$7:$H$161,$F29)</f>
        <v>0</v>
      </c>
      <c r="L29" s="760">
        <f>SUMIFS('4.1 Program Budget - 2024-2027'!CA$7:CA$161,'4.1 Program Budget - 2024-2027'!$G$7:$G$161,$D29,'4.1 Program Budget - 2024-2027'!$H$7:$H$161,$F29)</f>
        <v>0</v>
      </c>
      <c r="M29" s="760">
        <f>SUMIFS('4.1 Program Budget - 2024-2027'!CB$7:CB$161,'4.1 Program Budget - 2024-2027'!$G$7:$G$161,$D29,'4.1 Program Budget - 2024-2027'!$H$7:$H$161,$F29)</f>
        <v>0</v>
      </c>
      <c r="N29" s="760">
        <f>SUMIFS('4.1 Program Budget - 2024-2027'!CC$7:CC$161,'4.1 Program Budget - 2024-2027'!$G$7:$G$161,$D29,'4.1 Program Budget - 2024-2027'!$H$7:$H$161,$F29)</f>
        <v>0</v>
      </c>
      <c r="O29" s="760">
        <f>SUMIFS('4.1 Program Budget - 2024-2027'!CD$7:CD$161,'4.1 Program Budget - 2024-2027'!$G$7:$G$161,$D29,'4.1 Program Budget - 2024-2027'!$H$7:$H$161,$F29)</f>
        <v>0</v>
      </c>
      <c r="P29" s="760">
        <f>SUMIFS('4.1 Program Budget - 2024-2027'!CE$7:CE$161,'4.1 Program Budget - 2024-2027'!$G$7:$G$161,$D29,'4.1 Program Budget - 2024-2027'!$H$7:$H$161,$F29)</f>
        <v>0</v>
      </c>
      <c r="Q29" s="760">
        <f>SUMIFS('4.1 Program Budget - 2024-2027'!CF$7:CF$161,'4.1 Program Budget - 2024-2027'!$G$7:$G$161,$D29,'4.1 Program Budget - 2024-2027'!$H$7:$H$161,$F29)</f>
        <v>0</v>
      </c>
      <c r="R29" s="760">
        <f>SUMIFS('4.1 Program Budget - 2024-2027'!CG$7:CG$161,'4.1 Program Budget - 2024-2027'!$G$7:$G$161,$D29,'4.1 Program Budget - 2024-2027'!$H$7:$H$161,$F29)</f>
        <v>0</v>
      </c>
      <c r="S29" s="336"/>
      <c r="T29" s="379">
        <f t="shared" si="64"/>
        <v>0</v>
      </c>
      <c r="U29" s="760">
        <f t="shared" si="91"/>
        <v>0</v>
      </c>
      <c r="V29" s="760">
        <f t="shared" si="65"/>
        <v>0</v>
      </c>
      <c r="W29" s="760">
        <f t="shared" si="66"/>
        <v>0</v>
      </c>
      <c r="X29" s="760">
        <f t="shared" si="67"/>
        <v>0</v>
      </c>
      <c r="Y29" s="760">
        <f t="shared" si="68"/>
        <v>0</v>
      </c>
      <c r="Z29" s="760">
        <f t="shared" si="69"/>
        <v>0</v>
      </c>
      <c r="AA29" s="760">
        <f t="shared" si="70"/>
        <v>0</v>
      </c>
      <c r="AB29" s="760">
        <f t="shared" si="71"/>
        <v>0</v>
      </c>
      <c r="AC29" s="760">
        <f t="shared" si="72"/>
        <v>0</v>
      </c>
      <c r="AD29" s="336"/>
      <c r="AE29" s="379">
        <f t="shared" si="73"/>
        <v>0</v>
      </c>
      <c r="AF29" s="760">
        <f t="shared" si="92"/>
        <v>0</v>
      </c>
      <c r="AG29" s="760">
        <f t="shared" si="74"/>
        <v>0</v>
      </c>
      <c r="AH29" s="760">
        <f t="shared" si="75"/>
        <v>0</v>
      </c>
      <c r="AI29" s="760">
        <f t="shared" si="76"/>
        <v>0</v>
      </c>
      <c r="AJ29" s="760">
        <f t="shared" si="77"/>
        <v>0</v>
      </c>
      <c r="AK29" s="760">
        <f t="shared" si="78"/>
        <v>0</v>
      </c>
      <c r="AL29" s="760">
        <f t="shared" si="79"/>
        <v>0</v>
      </c>
      <c r="AM29" s="760">
        <f t="shared" si="80"/>
        <v>0</v>
      </c>
      <c r="AN29" s="760">
        <f t="shared" si="81"/>
        <v>0</v>
      </c>
      <c r="AO29" s="336"/>
      <c r="AP29" s="379">
        <f t="shared" si="82"/>
        <v>0</v>
      </c>
      <c r="AQ29" s="760">
        <f t="shared" si="93"/>
        <v>0</v>
      </c>
      <c r="AR29" s="760">
        <f t="shared" si="83"/>
        <v>0</v>
      </c>
      <c r="AS29" s="760">
        <f t="shared" si="84"/>
        <v>0</v>
      </c>
      <c r="AT29" s="760">
        <f t="shared" si="85"/>
        <v>0</v>
      </c>
      <c r="AU29" s="760">
        <f t="shared" si="86"/>
        <v>0</v>
      </c>
      <c r="AV29" s="760">
        <f t="shared" si="87"/>
        <v>0</v>
      </c>
      <c r="AW29" s="760">
        <f t="shared" si="88"/>
        <v>0</v>
      </c>
      <c r="AX29" s="760">
        <f t="shared" si="89"/>
        <v>0</v>
      </c>
      <c r="AY29" s="760">
        <f t="shared" si="90"/>
        <v>0</v>
      </c>
      <c r="AZ29" s="336"/>
    </row>
    <row r="30" spans="2:52" s="12" customFormat="1">
      <c r="B30" s="338"/>
      <c r="C30" s="240"/>
      <c r="D30" s="587" t="s">
        <v>27</v>
      </c>
      <c r="E30" s="583" t="s">
        <v>27</v>
      </c>
      <c r="F30" s="584" t="s">
        <v>26</v>
      </c>
      <c r="G30" s="752">
        <f>+'7.3 PA PY budget_savings'!U38</f>
        <v>0</v>
      </c>
      <c r="H30" s="591" t="s">
        <v>2252</v>
      </c>
      <c r="I30" s="379">
        <f t="shared" si="63"/>
        <v>0</v>
      </c>
      <c r="J30" s="760">
        <f>SUMIFS('4.1 Program Budget - 2024-2027'!BY$7:BY$161,'4.1 Program Budget - 2024-2027'!$G$7:$G$161,$D30,'4.1 Program Budget - 2024-2027'!$H$7:$H$161,$F30)</f>
        <v>0</v>
      </c>
      <c r="K30" s="760">
        <f>SUMIFS('4.1 Program Budget - 2024-2027'!BZ$7:BZ$161,'4.1 Program Budget - 2024-2027'!$G$7:$G$161,$D30,'4.1 Program Budget - 2024-2027'!$H$7:$H$161,$F30)</f>
        <v>0</v>
      </c>
      <c r="L30" s="760">
        <f>SUMIFS('4.1 Program Budget - 2024-2027'!CA$7:CA$161,'4.1 Program Budget - 2024-2027'!$G$7:$G$161,$D30,'4.1 Program Budget - 2024-2027'!$H$7:$H$161,$F30)</f>
        <v>0</v>
      </c>
      <c r="M30" s="760">
        <f>SUMIFS('4.1 Program Budget - 2024-2027'!CB$7:CB$161,'4.1 Program Budget - 2024-2027'!$G$7:$G$161,$D30,'4.1 Program Budget - 2024-2027'!$H$7:$H$161,$F30)</f>
        <v>0</v>
      </c>
      <c r="N30" s="760">
        <f>SUMIFS('4.1 Program Budget - 2024-2027'!CC$7:CC$161,'4.1 Program Budget - 2024-2027'!$G$7:$G$161,$D30,'4.1 Program Budget - 2024-2027'!$H$7:$H$161,$F30)</f>
        <v>0</v>
      </c>
      <c r="O30" s="760">
        <f>SUMIFS('4.1 Program Budget - 2024-2027'!CD$7:CD$161,'4.1 Program Budget - 2024-2027'!$G$7:$G$161,$D30,'4.1 Program Budget - 2024-2027'!$H$7:$H$161,$F30)</f>
        <v>0</v>
      </c>
      <c r="P30" s="760">
        <f>SUMIFS('4.1 Program Budget - 2024-2027'!CE$7:CE$161,'4.1 Program Budget - 2024-2027'!$G$7:$G$161,$D30,'4.1 Program Budget - 2024-2027'!$H$7:$H$161,$F30)</f>
        <v>0</v>
      </c>
      <c r="Q30" s="760">
        <f>SUMIFS('4.1 Program Budget - 2024-2027'!CF$7:CF$161,'4.1 Program Budget - 2024-2027'!$G$7:$G$161,$D30,'4.1 Program Budget - 2024-2027'!$H$7:$H$161,$F30)</f>
        <v>0</v>
      </c>
      <c r="R30" s="760">
        <f>SUMIFS('4.1 Program Budget - 2024-2027'!CG$7:CG$161,'4.1 Program Budget - 2024-2027'!$G$7:$G$161,$D30,'4.1 Program Budget - 2024-2027'!$H$7:$H$161,$F30)</f>
        <v>0</v>
      </c>
      <c r="S30" s="336"/>
      <c r="T30" s="379">
        <f t="shared" si="64"/>
        <v>0</v>
      </c>
      <c r="U30" s="760">
        <f t="shared" si="91"/>
        <v>0</v>
      </c>
      <c r="V30" s="760">
        <f t="shared" si="65"/>
        <v>0</v>
      </c>
      <c r="W30" s="760">
        <f t="shared" si="66"/>
        <v>0</v>
      </c>
      <c r="X30" s="760">
        <f t="shared" si="67"/>
        <v>0</v>
      </c>
      <c r="Y30" s="760">
        <f t="shared" si="68"/>
        <v>0</v>
      </c>
      <c r="Z30" s="760">
        <f t="shared" si="69"/>
        <v>0</v>
      </c>
      <c r="AA30" s="760">
        <f t="shared" si="70"/>
        <v>0</v>
      </c>
      <c r="AB30" s="760">
        <f t="shared" si="71"/>
        <v>0</v>
      </c>
      <c r="AC30" s="760">
        <f t="shared" si="72"/>
        <v>0</v>
      </c>
      <c r="AD30" s="336"/>
      <c r="AE30" s="379">
        <f t="shared" si="73"/>
        <v>0</v>
      </c>
      <c r="AF30" s="760">
        <f t="shared" si="92"/>
        <v>0</v>
      </c>
      <c r="AG30" s="760">
        <f t="shared" si="74"/>
        <v>0</v>
      </c>
      <c r="AH30" s="760">
        <f t="shared" si="75"/>
        <v>0</v>
      </c>
      <c r="AI30" s="760">
        <f t="shared" si="76"/>
        <v>0</v>
      </c>
      <c r="AJ30" s="760">
        <f t="shared" si="77"/>
        <v>0</v>
      </c>
      <c r="AK30" s="760">
        <f t="shared" si="78"/>
        <v>0</v>
      </c>
      <c r="AL30" s="760">
        <f t="shared" si="79"/>
        <v>0</v>
      </c>
      <c r="AM30" s="760">
        <f t="shared" si="80"/>
        <v>0</v>
      </c>
      <c r="AN30" s="760">
        <f t="shared" si="81"/>
        <v>0</v>
      </c>
      <c r="AO30" s="336"/>
      <c r="AP30" s="379">
        <f t="shared" si="82"/>
        <v>0</v>
      </c>
      <c r="AQ30" s="760">
        <f t="shared" si="93"/>
        <v>0</v>
      </c>
      <c r="AR30" s="760">
        <f t="shared" si="83"/>
        <v>0</v>
      </c>
      <c r="AS30" s="760">
        <f t="shared" si="84"/>
        <v>0</v>
      </c>
      <c r="AT30" s="760">
        <f t="shared" si="85"/>
        <v>0</v>
      </c>
      <c r="AU30" s="760">
        <f t="shared" si="86"/>
        <v>0</v>
      </c>
      <c r="AV30" s="760">
        <f t="shared" si="87"/>
        <v>0</v>
      </c>
      <c r="AW30" s="760">
        <f t="shared" si="88"/>
        <v>0</v>
      </c>
      <c r="AX30" s="760">
        <f t="shared" si="89"/>
        <v>0</v>
      </c>
      <c r="AY30" s="760">
        <f t="shared" si="90"/>
        <v>0</v>
      </c>
      <c r="AZ30" s="336"/>
    </row>
    <row r="31" spans="2:52" s="12" customFormat="1">
      <c r="B31" s="338"/>
      <c r="C31" s="240"/>
      <c r="D31" s="585" t="s">
        <v>29</v>
      </c>
      <c r="E31" s="583" t="s">
        <v>29</v>
      </c>
      <c r="F31" s="584" t="s">
        <v>26</v>
      </c>
      <c r="G31" s="752">
        <f>+'7.3 PA PY budget_savings'!U39</f>
        <v>0</v>
      </c>
      <c r="H31" s="591" t="s">
        <v>2252</v>
      </c>
      <c r="I31" s="379">
        <f t="shared" si="63"/>
        <v>0</v>
      </c>
      <c r="J31" s="760">
        <f>SUMIFS('4.1 Program Budget - 2024-2027'!BY$7:BY$161,'4.1 Program Budget - 2024-2027'!$G$7:$G$161,$D31,'4.1 Program Budget - 2024-2027'!$H$7:$H$161,$F31)</f>
        <v>0</v>
      </c>
      <c r="K31" s="760">
        <f>SUMIFS('4.1 Program Budget - 2024-2027'!BZ$7:BZ$161,'4.1 Program Budget - 2024-2027'!$G$7:$G$161,$D31,'4.1 Program Budget - 2024-2027'!$H$7:$H$161,$F31)</f>
        <v>0</v>
      </c>
      <c r="L31" s="760">
        <f>SUMIFS('4.1 Program Budget - 2024-2027'!CA$7:CA$161,'4.1 Program Budget - 2024-2027'!$G$7:$G$161,$D31,'4.1 Program Budget - 2024-2027'!$H$7:$H$161,$F31)</f>
        <v>0</v>
      </c>
      <c r="M31" s="760">
        <f>SUMIFS('4.1 Program Budget - 2024-2027'!CB$7:CB$161,'4.1 Program Budget - 2024-2027'!$G$7:$G$161,$D31,'4.1 Program Budget - 2024-2027'!$H$7:$H$161,$F31)</f>
        <v>0</v>
      </c>
      <c r="N31" s="760">
        <f>SUMIFS('4.1 Program Budget - 2024-2027'!CC$7:CC$161,'4.1 Program Budget - 2024-2027'!$G$7:$G$161,$D31,'4.1 Program Budget - 2024-2027'!$H$7:$H$161,$F31)</f>
        <v>0</v>
      </c>
      <c r="O31" s="760">
        <f>SUMIFS('4.1 Program Budget - 2024-2027'!CD$7:CD$161,'4.1 Program Budget - 2024-2027'!$G$7:$G$161,$D31,'4.1 Program Budget - 2024-2027'!$H$7:$H$161,$F31)</f>
        <v>0</v>
      </c>
      <c r="P31" s="760">
        <f>SUMIFS('4.1 Program Budget - 2024-2027'!CE$7:CE$161,'4.1 Program Budget - 2024-2027'!$G$7:$G$161,$D31,'4.1 Program Budget - 2024-2027'!$H$7:$H$161,$F31)</f>
        <v>0</v>
      </c>
      <c r="Q31" s="760">
        <f>SUMIFS('4.1 Program Budget - 2024-2027'!CF$7:CF$161,'4.1 Program Budget - 2024-2027'!$G$7:$G$161,$D31,'4.1 Program Budget - 2024-2027'!$H$7:$H$161,$F31)</f>
        <v>0</v>
      </c>
      <c r="R31" s="760">
        <f>SUMIFS('4.1 Program Budget - 2024-2027'!CG$7:CG$161,'4.1 Program Budget - 2024-2027'!$G$7:$G$161,$D31,'4.1 Program Budget - 2024-2027'!$H$7:$H$161,$F31)</f>
        <v>0</v>
      </c>
      <c r="S31" s="336"/>
      <c r="T31" s="379">
        <f t="shared" si="64"/>
        <v>0</v>
      </c>
      <c r="U31" s="760">
        <f t="shared" si="91"/>
        <v>0</v>
      </c>
      <c r="V31" s="760">
        <f t="shared" si="65"/>
        <v>0</v>
      </c>
      <c r="W31" s="760">
        <f t="shared" si="66"/>
        <v>0</v>
      </c>
      <c r="X31" s="760">
        <f t="shared" si="67"/>
        <v>0</v>
      </c>
      <c r="Y31" s="760">
        <f t="shared" si="68"/>
        <v>0</v>
      </c>
      <c r="Z31" s="760">
        <f t="shared" si="69"/>
        <v>0</v>
      </c>
      <c r="AA31" s="760">
        <f t="shared" si="70"/>
        <v>0</v>
      </c>
      <c r="AB31" s="760">
        <f t="shared" si="71"/>
        <v>0</v>
      </c>
      <c r="AC31" s="760">
        <f t="shared" si="72"/>
        <v>0</v>
      </c>
      <c r="AD31" s="336"/>
      <c r="AE31" s="379">
        <f t="shared" si="73"/>
        <v>0</v>
      </c>
      <c r="AF31" s="760">
        <f t="shared" si="92"/>
        <v>0</v>
      </c>
      <c r="AG31" s="760">
        <f t="shared" si="74"/>
        <v>0</v>
      </c>
      <c r="AH31" s="760">
        <f t="shared" si="75"/>
        <v>0</v>
      </c>
      <c r="AI31" s="760">
        <f t="shared" si="76"/>
        <v>0</v>
      </c>
      <c r="AJ31" s="760">
        <f t="shared" si="77"/>
        <v>0</v>
      </c>
      <c r="AK31" s="760">
        <f t="shared" si="78"/>
        <v>0</v>
      </c>
      <c r="AL31" s="760">
        <f t="shared" si="79"/>
        <v>0</v>
      </c>
      <c r="AM31" s="760">
        <f t="shared" si="80"/>
        <v>0</v>
      </c>
      <c r="AN31" s="760">
        <f t="shared" si="81"/>
        <v>0</v>
      </c>
      <c r="AO31" s="336"/>
      <c r="AP31" s="379">
        <f t="shared" si="82"/>
        <v>0</v>
      </c>
      <c r="AQ31" s="760">
        <f t="shared" si="93"/>
        <v>0</v>
      </c>
      <c r="AR31" s="760">
        <f t="shared" si="83"/>
        <v>0</v>
      </c>
      <c r="AS31" s="760">
        <f t="shared" si="84"/>
        <v>0</v>
      </c>
      <c r="AT31" s="760">
        <f t="shared" si="85"/>
        <v>0</v>
      </c>
      <c r="AU31" s="760">
        <f t="shared" si="86"/>
        <v>0</v>
      </c>
      <c r="AV31" s="760">
        <f t="shared" si="87"/>
        <v>0</v>
      </c>
      <c r="AW31" s="760">
        <f t="shared" si="88"/>
        <v>0</v>
      </c>
      <c r="AX31" s="760">
        <f t="shared" si="89"/>
        <v>0</v>
      </c>
      <c r="AY31" s="760">
        <f t="shared" si="90"/>
        <v>0</v>
      </c>
      <c r="AZ31" s="336"/>
    </row>
    <row r="32" spans="2:52" s="12" customFormat="1">
      <c r="B32" s="338"/>
      <c r="C32" s="240"/>
      <c r="D32" s="585" t="s">
        <v>30</v>
      </c>
      <c r="E32" s="583" t="s">
        <v>30</v>
      </c>
      <c r="F32" s="584" t="s">
        <v>26</v>
      </c>
      <c r="G32" s="752">
        <f>+'7.3 PA PY budget_savings'!U40</f>
        <v>0</v>
      </c>
      <c r="H32" s="591" t="s">
        <v>2252</v>
      </c>
      <c r="I32" s="379">
        <f t="shared" si="63"/>
        <v>0</v>
      </c>
      <c r="J32" s="760">
        <f>SUMIFS('4.1 Program Budget - 2024-2027'!BY$7:BY$161,'4.1 Program Budget - 2024-2027'!$G$7:$G$161,$D32,'4.1 Program Budget - 2024-2027'!$H$7:$H$161,$F32)</f>
        <v>0</v>
      </c>
      <c r="K32" s="760">
        <f>SUMIFS('4.1 Program Budget - 2024-2027'!BZ$7:BZ$161,'4.1 Program Budget - 2024-2027'!$G$7:$G$161,$D32,'4.1 Program Budget - 2024-2027'!$H$7:$H$161,$F32)</f>
        <v>0</v>
      </c>
      <c r="L32" s="760">
        <f>SUMIFS('4.1 Program Budget - 2024-2027'!CA$7:CA$161,'4.1 Program Budget - 2024-2027'!$G$7:$G$161,$D32,'4.1 Program Budget - 2024-2027'!$H$7:$H$161,$F32)</f>
        <v>0</v>
      </c>
      <c r="M32" s="760">
        <f>SUMIFS('4.1 Program Budget - 2024-2027'!CB$7:CB$161,'4.1 Program Budget - 2024-2027'!$G$7:$G$161,$D32,'4.1 Program Budget - 2024-2027'!$H$7:$H$161,$F32)</f>
        <v>0</v>
      </c>
      <c r="N32" s="760">
        <f>SUMIFS('4.1 Program Budget - 2024-2027'!CC$7:CC$161,'4.1 Program Budget - 2024-2027'!$G$7:$G$161,$D32,'4.1 Program Budget - 2024-2027'!$H$7:$H$161,$F32)</f>
        <v>0</v>
      </c>
      <c r="O32" s="760">
        <f>SUMIFS('4.1 Program Budget - 2024-2027'!CD$7:CD$161,'4.1 Program Budget - 2024-2027'!$G$7:$G$161,$D32,'4.1 Program Budget - 2024-2027'!$H$7:$H$161,$F32)</f>
        <v>0</v>
      </c>
      <c r="P32" s="760">
        <f>SUMIFS('4.1 Program Budget - 2024-2027'!CE$7:CE$161,'4.1 Program Budget - 2024-2027'!$G$7:$G$161,$D32,'4.1 Program Budget - 2024-2027'!$H$7:$H$161,$F32)</f>
        <v>0</v>
      </c>
      <c r="Q32" s="760">
        <f>SUMIFS('4.1 Program Budget - 2024-2027'!CF$7:CF$161,'4.1 Program Budget - 2024-2027'!$G$7:$G$161,$D32,'4.1 Program Budget - 2024-2027'!$H$7:$H$161,$F32)</f>
        <v>0</v>
      </c>
      <c r="R32" s="760">
        <f>SUMIFS('4.1 Program Budget - 2024-2027'!CG$7:CG$161,'4.1 Program Budget - 2024-2027'!$G$7:$G$161,$D32,'4.1 Program Budget - 2024-2027'!$H$7:$H$161,$F32)</f>
        <v>0</v>
      </c>
      <c r="S32" s="336"/>
      <c r="T32" s="379">
        <f t="shared" si="64"/>
        <v>0</v>
      </c>
      <c r="U32" s="760">
        <f t="shared" si="91"/>
        <v>0</v>
      </c>
      <c r="V32" s="760">
        <f t="shared" si="65"/>
        <v>0</v>
      </c>
      <c r="W32" s="760">
        <f t="shared" si="66"/>
        <v>0</v>
      </c>
      <c r="X32" s="760">
        <f t="shared" si="67"/>
        <v>0</v>
      </c>
      <c r="Y32" s="760">
        <f t="shared" si="68"/>
        <v>0</v>
      </c>
      <c r="Z32" s="760">
        <f t="shared" si="69"/>
        <v>0</v>
      </c>
      <c r="AA32" s="760">
        <f t="shared" si="70"/>
        <v>0</v>
      </c>
      <c r="AB32" s="760">
        <f t="shared" si="71"/>
        <v>0</v>
      </c>
      <c r="AC32" s="760">
        <f t="shared" si="72"/>
        <v>0</v>
      </c>
      <c r="AD32" s="336"/>
      <c r="AE32" s="379">
        <f t="shared" si="73"/>
        <v>0</v>
      </c>
      <c r="AF32" s="760">
        <f t="shared" si="92"/>
        <v>0</v>
      </c>
      <c r="AG32" s="760">
        <f t="shared" si="74"/>
        <v>0</v>
      </c>
      <c r="AH32" s="760">
        <f t="shared" si="75"/>
        <v>0</v>
      </c>
      <c r="AI32" s="760">
        <f t="shared" si="76"/>
        <v>0</v>
      </c>
      <c r="AJ32" s="760">
        <f t="shared" si="77"/>
        <v>0</v>
      </c>
      <c r="AK32" s="760">
        <f t="shared" si="78"/>
        <v>0</v>
      </c>
      <c r="AL32" s="760">
        <f t="shared" si="79"/>
        <v>0</v>
      </c>
      <c r="AM32" s="760">
        <f t="shared" si="80"/>
        <v>0</v>
      </c>
      <c r="AN32" s="760">
        <f t="shared" si="81"/>
        <v>0</v>
      </c>
      <c r="AO32" s="336"/>
      <c r="AP32" s="379">
        <f t="shared" si="82"/>
        <v>0</v>
      </c>
      <c r="AQ32" s="760">
        <f t="shared" si="93"/>
        <v>0</v>
      </c>
      <c r="AR32" s="760">
        <f t="shared" si="83"/>
        <v>0</v>
      </c>
      <c r="AS32" s="760">
        <f t="shared" si="84"/>
        <v>0</v>
      </c>
      <c r="AT32" s="760">
        <f t="shared" si="85"/>
        <v>0</v>
      </c>
      <c r="AU32" s="760">
        <f t="shared" si="86"/>
        <v>0</v>
      </c>
      <c r="AV32" s="760">
        <f t="shared" si="87"/>
        <v>0</v>
      </c>
      <c r="AW32" s="760">
        <f t="shared" si="88"/>
        <v>0</v>
      </c>
      <c r="AX32" s="760">
        <f t="shared" si="89"/>
        <v>0</v>
      </c>
      <c r="AY32" s="760">
        <f t="shared" si="90"/>
        <v>0</v>
      </c>
      <c r="AZ32" s="336"/>
    </row>
    <row r="33" spans="2:52" s="12" customFormat="1">
      <c r="B33" s="338"/>
      <c r="C33" s="240"/>
      <c r="D33" s="585" t="s">
        <v>32</v>
      </c>
      <c r="E33" s="583" t="s">
        <v>32</v>
      </c>
      <c r="F33" s="584" t="s">
        <v>26</v>
      </c>
      <c r="G33" s="752">
        <f>+'7.3 PA PY budget_savings'!U41</f>
        <v>301921.39159999997</v>
      </c>
      <c r="H33" s="591">
        <v>0.12842642153781725</v>
      </c>
      <c r="I33" s="379">
        <f t="shared" si="63"/>
        <v>301921.39159999997</v>
      </c>
      <c r="J33" s="760">
        <f>SUMIFS('4.1 Program Budget - 2024-2027'!BY$7:BY$161,'4.1 Program Budget - 2024-2027'!$G$7:$G$161,$D33,'4.1 Program Budget - 2024-2027'!$H$7:$H$161,$F33)</f>
        <v>0</v>
      </c>
      <c r="K33" s="760">
        <f>SUMIFS('4.1 Program Budget - 2024-2027'!BZ$7:BZ$161,'4.1 Program Budget - 2024-2027'!$G$7:$G$161,$D33,'4.1 Program Budget - 2024-2027'!$H$7:$H$161,$F33)</f>
        <v>0</v>
      </c>
      <c r="L33" s="760">
        <f>SUMIFS('4.1 Program Budget - 2024-2027'!CA$7:CA$161,'4.1 Program Budget - 2024-2027'!$G$7:$G$161,$D33,'4.1 Program Budget - 2024-2027'!$H$7:$H$161,$F33)</f>
        <v>0</v>
      </c>
      <c r="M33" s="760">
        <f>SUMIFS('4.1 Program Budget - 2024-2027'!CB$7:CB$161,'4.1 Program Budget - 2024-2027'!$G$7:$G$161,$D33,'4.1 Program Budget - 2024-2027'!$H$7:$H$161,$F33)</f>
        <v>0</v>
      </c>
      <c r="N33" s="760">
        <f>SUMIFS('4.1 Program Budget - 2024-2027'!CC$7:CC$161,'4.1 Program Budget - 2024-2027'!$G$7:$G$161,$D33,'4.1 Program Budget - 2024-2027'!$H$7:$H$161,$F33)</f>
        <v>0</v>
      </c>
      <c r="O33" s="760">
        <f>SUMIFS('4.1 Program Budget - 2024-2027'!CD$7:CD$161,'4.1 Program Budget - 2024-2027'!$G$7:$G$161,$D33,'4.1 Program Budget - 2024-2027'!$H$7:$H$161,$F33)</f>
        <v>0</v>
      </c>
      <c r="P33" s="760">
        <f>SUMIFS('4.1 Program Budget - 2024-2027'!CE$7:CE$161,'4.1 Program Budget - 2024-2027'!$G$7:$G$161,$D33,'4.1 Program Budget - 2024-2027'!$H$7:$H$161,$F33)</f>
        <v>0</v>
      </c>
      <c r="Q33" s="760">
        <f>SUMIFS('4.1 Program Budget - 2024-2027'!CF$7:CF$161,'4.1 Program Budget - 2024-2027'!$G$7:$G$161,$D33,'4.1 Program Budget - 2024-2027'!$H$7:$H$161,$F33)</f>
        <v>0</v>
      </c>
      <c r="R33" s="760">
        <f>SUMIFS('4.1 Program Budget - 2024-2027'!CG$7:CG$161,'4.1 Program Budget - 2024-2027'!$G$7:$G$161,$D33,'4.1 Program Budget - 2024-2027'!$H$7:$H$161,$F33)</f>
        <v>0</v>
      </c>
      <c r="S33" s="336"/>
      <c r="T33" s="379">
        <f t="shared" si="64"/>
        <v>301921.39159999997</v>
      </c>
      <c r="U33" s="760">
        <f t="shared" si="91"/>
        <v>0</v>
      </c>
      <c r="V33" s="760">
        <f t="shared" si="65"/>
        <v>0</v>
      </c>
      <c r="W33" s="760">
        <f t="shared" si="66"/>
        <v>0</v>
      </c>
      <c r="X33" s="760">
        <f t="shared" si="67"/>
        <v>0</v>
      </c>
      <c r="Y33" s="760">
        <f t="shared" si="68"/>
        <v>0</v>
      </c>
      <c r="Z33" s="760">
        <f t="shared" si="69"/>
        <v>0</v>
      </c>
      <c r="AA33" s="760">
        <f t="shared" si="70"/>
        <v>0</v>
      </c>
      <c r="AB33" s="760">
        <f t="shared" si="71"/>
        <v>0</v>
      </c>
      <c r="AC33" s="760">
        <f t="shared" si="72"/>
        <v>0</v>
      </c>
      <c r="AD33" s="336"/>
      <c r="AE33" s="379">
        <f t="shared" si="73"/>
        <v>301921.39159999997</v>
      </c>
      <c r="AF33" s="760">
        <f t="shared" si="92"/>
        <v>0</v>
      </c>
      <c r="AG33" s="760">
        <f t="shared" si="74"/>
        <v>0</v>
      </c>
      <c r="AH33" s="760">
        <f t="shared" si="75"/>
        <v>0</v>
      </c>
      <c r="AI33" s="760">
        <f t="shared" si="76"/>
        <v>0</v>
      </c>
      <c r="AJ33" s="760">
        <f t="shared" si="77"/>
        <v>0</v>
      </c>
      <c r="AK33" s="760">
        <f t="shared" si="78"/>
        <v>0</v>
      </c>
      <c r="AL33" s="760">
        <f t="shared" si="79"/>
        <v>0</v>
      </c>
      <c r="AM33" s="760">
        <f t="shared" si="80"/>
        <v>0</v>
      </c>
      <c r="AN33" s="760">
        <f t="shared" si="81"/>
        <v>0</v>
      </c>
      <c r="AO33" s="336"/>
      <c r="AP33" s="379">
        <f t="shared" si="82"/>
        <v>301921.39159999997</v>
      </c>
      <c r="AQ33" s="760">
        <f t="shared" si="93"/>
        <v>0</v>
      </c>
      <c r="AR33" s="760">
        <f t="shared" si="83"/>
        <v>0</v>
      </c>
      <c r="AS33" s="760">
        <f t="shared" si="84"/>
        <v>0</v>
      </c>
      <c r="AT33" s="760">
        <f t="shared" si="85"/>
        <v>0</v>
      </c>
      <c r="AU33" s="760">
        <f t="shared" si="86"/>
        <v>0</v>
      </c>
      <c r="AV33" s="760">
        <f t="shared" si="87"/>
        <v>0</v>
      </c>
      <c r="AW33" s="760">
        <f t="shared" si="88"/>
        <v>0</v>
      </c>
      <c r="AX33" s="760">
        <f t="shared" si="89"/>
        <v>0</v>
      </c>
      <c r="AY33" s="760">
        <f t="shared" si="90"/>
        <v>0</v>
      </c>
      <c r="AZ33" s="336"/>
    </row>
    <row r="34" spans="2:52" s="12" customFormat="1">
      <c r="B34" s="338"/>
      <c r="C34" s="240"/>
      <c r="D34" s="585" t="s">
        <v>34</v>
      </c>
      <c r="E34" s="583" t="s">
        <v>34</v>
      </c>
      <c r="F34" s="584" t="s">
        <v>26</v>
      </c>
      <c r="G34" s="752">
        <f>+'7.3 PA PY budget_savings'!U42</f>
        <v>0</v>
      </c>
      <c r="H34" s="591" t="s">
        <v>2252</v>
      </c>
      <c r="I34" s="379">
        <f t="shared" si="63"/>
        <v>0</v>
      </c>
      <c r="J34" s="760">
        <f>SUMIFS('4.1 Program Budget - 2024-2027'!BY$7:BY$161,'4.1 Program Budget - 2024-2027'!$G$7:$G$161,$D34,'4.1 Program Budget - 2024-2027'!$H$7:$H$161,$F34)</f>
        <v>0</v>
      </c>
      <c r="K34" s="760">
        <f>SUMIFS('4.1 Program Budget - 2024-2027'!BZ$7:BZ$161,'4.1 Program Budget - 2024-2027'!$G$7:$G$161,$D34,'4.1 Program Budget - 2024-2027'!$H$7:$H$161,$F34)</f>
        <v>0</v>
      </c>
      <c r="L34" s="760">
        <f>SUMIFS('4.1 Program Budget - 2024-2027'!CA$7:CA$161,'4.1 Program Budget - 2024-2027'!$G$7:$G$161,$D34,'4.1 Program Budget - 2024-2027'!$H$7:$H$161,$F34)</f>
        <v>0</v>
      </c>
      <c r="M34" s="760">
        <f>SUMIFS('4.1 Program Budget - 2024-2027'!CB$7:CB$161,'4.1 Program Budget - 2024-2027'!$G$7:$G$161,$D34,'4.1 Program Budget - 2024-2027'!$H$7:$H$161,$F34)</f>
        <v>0</v>
      </c>
      <c r="N34" s="760">
        <f>SUMIFS('4.1 Program Budget - 2024-2027'!CC$7:CC$161,'4.1 Program Budget - 2024-2027'!$G$7:$G$161,$D34,'4.1 Program Budget - 2024-2027'!$H$7:$H$161,$F34)</f>
        <v>0</v>
      </c>
      <c r="O34" s="760">
        <f>SUMIFS('4.1 Program Budget - 2024-2027'!CD$7:CD$161,'4.1 Program Budget - 2024-2027'!$G$7:$G$161,$D34,'4.1 Program Budget - 2024-2027'!$H$7:$H$161,$F34)</f>
        <v>0</v>
      </c>
      <c r="P34" s="760">
        <f>SUMIFS('4.1 Program Budget - 2024-2027'!CE$7:CE$161,'4.1 Program Budget - 2024-2027'!$G$7:$G$161,$D34,'4.1 Program Budget - 2024-2027'!$H$7:$H$161,$F34)</f>
        <v>0</v>
      </c>
      <c r="Q34" s="760">
        <f>SUMIFS('4.1 Program Budget - 2024-2027'!CF$7:CF$161,'4.1 Program Budget - 2024-2027'!$G$7:$G$161,$D34,'4.1 Program Budget - 2024-2027'!$H$7:$H$161,$F34)</f>
        <v>0</v>
      </c>
      <c r="R34" s="760">
        <f>SUMIFS('4.1 Program Budget - 2024-2027'!CG$7:CG$161,'4.1 Program Budget - 2024-2027'!$G$7:$G$161,$D34,'4.1 Program Budget - 2024-2027'!$H$7:$H$161,$F34)</f>
        <v>0</v>
      </c>
      <c r="S34" s="336"/>
      <c r="T34" s="379">
        <f t="shared" si="64"/>
        <v>0</v>
      </c>
      <c r="U34" s="760">
        <f t="shared" si="91"/>
        <v>0</v>
      </c>
      <c r="V34" s="760">
        <f t="shared" si="65"/>
        <v>0</v>
      </c>
      <c r="W34" s="760">
        <f t="shared" si="66"/>
        <v>0</v>
      </c>
      <c r="X34" s="760">
        <f t="shared" si="67"/>
        <v>0</v>
      </c>
      <c r="Y34" s="760">
        <f t="shared" si="68"/>
        <v>0</v>
      </c>
      <c r="Z34" s="760">
        <f t="shared" si="69"/>
        <v>0</v>
      </c>
      <c r="AA34" s="760">
        <f t="shared" si="70"/>
        <v>0</v>
      </c>
      <c r="AB34" s="760">
        <f t="shared" si="71"/>
        <v>0</v>
      </c>
      <c r="AC34" s="760">
        <f t="shared" si="72"/>
        <v>0</v>
      </c>
      <c r="AD34" s="336"/>
      <c r="AE34" s="379">
        <f t="shared" si="73"/>
        <v>0</v>
      </c>
      <c r="AF34" s="760">
        <f t="shared" si="92"/>
        <v>0</v>
      </c>
      <c r="AG34" s="760">
        <f t="shared" si="74"/>
        <v>0</v>
      </c>
      <c r="AH34" s="760">
        <f t="shared" si="75"/>
        <v>0</v>
      </c>
      <c r="AI34" s="760">
        <f t="shared" si="76"/>
        <v>0</v>
      </c>
      <c r="AJ34" s="760">
        <f t="shared" si="77"/>
        <v>0</v>
      </c>
      <c r="AK34" s="760">
        <f t="shared" si="78"/>
        <v>0</v>
      </c>
      <c r="AL34" s="760">
        <f t="shared" si="79"/>
        <v>0</v>
      </c>
      <c r="AM34" s="760">
        <f t="shared" si="80"/>
        <v>0</v>
      </c>
      <c r="AN34" s="760">
        <f t="shared" si="81"/>
        <v>0</v>
      </c>
      <c r="AO34" s="336"/>
      <c r="AP34" s="379">
        <f t="shared" si="82"/>
        <v>0</v>
      </c>
      <c r="AQ34" s="760">
        <f t="shared" si="93"/>
        <v>0</v>
      </c>
      <c r="AR34" s="760">
        <f t="shared" si="83"/>
        <v>0</v>
      </c>
      <c r="AS34" s="760">
        <f t="shared" si="84"/>
        <v>0</v>
      </c>
      <c r="AT34" s="760">
        <f t="shared" si="85"/>
        <v>0</v>
      </c>
      <c r="AU34" s="760">
        <f t="shared" si="86"/>
        <v>0</v>
      </c>
      <c r="AV34" s="760">
        <f t="shared" si="87"/>
        <v>0</v>
      </c>
      <c r="AW34" s="760">
        <f t="shared" si="88"/>
        <v>0</v>
      </c>
      <c r="AX34" s="760">
        <f t="shared" si="89"/>
        <v>0</v>
      </c>
      <c r="AY34" s="760">
        <f t="shared" si="90"/>
        <v>0</v>
      </c>
      <c r="AZ34" s="336"/>
    </row>
    <row r="35" spans="2:52" s="12" customFormat="1">
      <c r="B35" s="335"/>
      <c r="C35" s="233"/>
      <c r="D35" s="582" t="s">
        <v>36</v>
      </c>
      <c r="E35" s="583" t="s">
        <v>36</v>
      </c>
      <c r="F35" s="584" t="s">
        <v>26</v>
      </c>
      <c r="G35" s="752">
        <f>+'7.3 PA PY budget_savings'!U43</f>
        <v>0</v>
      </c>
      <c r="H35" s="592" t="s">
        <v>2252</v>
      </c>
      <c r="I35" s="379">
        <f t="shared" si="63"/>
        <v>0</v>
      </c>
      <c r="J35" s="760">
        <f>SUMIFS('4.1 Program Budget - 2024-2027'!BY$7:BY$161,'4.1 Program Budget - 2024-2027'!$G$7:$G$161,$D35,'4.1 Program Budget - 2024-2027'!$H$7:$H$161,$F35)</f>
        <v>0</v>
      </c>
      <c r="K35" s="760">
        <f>SUMIFS('4.1 Program Budget - 2024-2027'!BZ$7:BZ$161,'4.1 Program Budget - 2024-2027'!$G$7:$G$161,$D35,'4.1 Program Budget - 2024-2027'!$H$7:$H$161,$F35)</f>
        <v>0</v>
      </c>
      <c r="L35" s="760">
        <f>SUMIFS('4.1 Program Budget - 2024-2027'!CA$7:CA$161,'4.1 Program Budget - 2024-2027'!$G$7:$G$161,$D35,'4.1 Program Budget - 2024-2027'!$H$7:$H$161,$F35)</f>
        <v>0</v>
      </c>
      <c r="M35" s="760">
        <f>SUMIFS('4.1 Program Budget - 2024-2027'!CB$7:CB$161,'4.1 Program Budget - 2024-2027'!$G$7:$G$161,$D35,'4.1 Program Budget - 2024-2027'!$H$7:$H$161,$F35)</f>
        <v>0</v>
      </c>
      <c r="N35" s="760">
        <f>SUMIFS('4.1 Program Budget - 2024-2027'!CC$7:CC$161,'4.1 Program Budget - 2024-2027'!$G$7:$G$161,$D35,'4.1 Program Budget - 2024-2027'!$H$7:$H$161,$F35)</f>
        <v>0</v>
      </c>
      <c r="O35" s="760">
        <f>SUMIFS('4.1 Program Budget - 2024-2027'!CD$7:CD$161,'4.1 Program Budget - 2024-2027'!$G$7:$G$161,$D35,'4.1 Program Budget - 2024-2027'!$H$7:$H$161,$F35)</f>
        <v>0</v>
      </c>
      <c r="P35" s="760">
        <f>SUMIFS('4.1 Program Budget - 2024-2027'!CE$7:CE$161,'4.1 Program Budget - 2024-2027'!$G$7:$G$161,$D35,'4.1 Program Budget - 2024-2027'!$H$7:$H$161,$F35)</f>
        <v>0</v>
      </c>
      <c r="Q35" s="760">
        <f>SUMIFS('4.1 Program Budget - 2024-2027'!CF$7:CF$161,'4.1 Program Budget - 2024-2027'!$G$7:$G$161,$D35,'4.1 Program Budget - 2024-2027'!$H$7:$H$161,$F35)</f>
        <v>0</v>
      </c>
      <c r="R35" s="760">
        <f>SUMIFS('4.1 Program Budget - 2024-2027'!CG$7:CG$161,'4.1 Program Budget - 2024-2027'!$G$7:$G$161,$D35,'4.1 Program Budget - 2024-2027'!$H$7:$H$161,$F35)</f>
        <v>0</v>
      </c>
      <c r="S35" s="337"/>
      <c r="T35" s="379">
        <f t="shared" si="64"/>
        <v>0</v>
      </c>
      <c r="U35" s="760">
        <f t="shared" si="91"/>
        <v>0</v>
      </c>
      <c r="V35" s="760">
        <f t="shared" si="65"/>
        <v>0</v>
      </c>
      <c r="W35" s="760">
        <f t="shared" si="66"/>
        <v>0</v>
      </c>
      <c r="X35" s="760">
        <f t="shared" si="67"/>
        <v>0</v>
      </c>
      <c r="Y35" s="760">
        <f t="shared" si="68"/>
        <v>0</v>
      </c>
      <c r="Z35" s="760">
        <f t="shared" si="69"/>
        <v>0</v>
      </c>
      <c r="AA35" s="760">
        <f t="shared" si="70"/>
        <v>0</v>
      </c>
      <c r="AB35" s="760">
        <f t="shared" si="71"/>
        <v>0</v>
      </c>
      <c r="AC35" s="760">
        <f t="shared" si="72"/>
        <v>0</v>
      </c>
      <c r="AD35" s="337"/>
      <c r="AE35" s="379">
        <f t="shared" si="73"/>
        <v>0</v>
      </c>
      <c r="AF35" s="760">
        <f t="shared" si="92"/>
        <v>0</v>
      </c>
      <c r="AG35" s="760">
        <f t="shared" si="74"/>
        <v>0</v>
      </c>
      <c r="AH35" s="760">
        <f t="shared" si="75"/>
        <v>0</v>
      </c>
      <c r="AI35" s="760">
        <f t="shared" si="76"/>
        <v>0</v>
      </c>
      <c r="AJ35" s="760">
        <f t="shared" si="77"/>
        <v>0</v>
      </c>
      <c r="AK35" s="760">
        <f t="shared" si="78"/>
        <v>0</v>
      </c>
      <c r="AL35" s="760">
        <f t="shared" si="79"/>
        <v>0</v>
      </c>
      <c r="AM35" s="760">
        <f t="shared" si="80"/>
        <v>0</v>
      </c>
      <c r="AN35" s="760">
        <f t="shared" si="81"/>
        <v>0</v>
      </c>
      <c r="AO35" s="337"/>
      <c r="AP35" s="379">
        <f t="shared" si="82"/>
        <v>0</v>
      </c>
      <c r="AQ35" s="760">
        <f t="shared" si="93"/>
        <v>0</v>
      </c>
      <c r="AR35" s="760">
        <f t="shared" si="83"/>
        <v>0</v>
      </c>
      <c r="AS35" s="760">
        <f t="shared" si="84"/>
        <v>0</v>
      </c>
      <c r="AT35" s="760">
        <f t="shared" si="85"/>
        <v>0</v>
      </c>
      <c r="AU35" s="760">
        <f t="shared" si="86"/>
        <v>0</v>
      </c>
      <c r="AV35" s="760">
        <f t="shared" si="87"/>
        <v>0</v>
      </c>
      <c r="AW35" s="760">
        <f t="shared" si="88"/>
        <v>0</v>
      </c>
      <c r="AX35" s="760">
        <f t="shared" si="89"/>
        <v>0</v>
      </c>
      <c r="AY35" s="760">
        <f t="shared" si="90"/>
        <v>0</v>
      </c>
      <c r="AZ35" s="337"/>
    </row>
    <row r="36" spans="2:52" s="12" customFormat="1">
      <c r="B36" s="335"/>
      <c r="C36" s="233"/>
      <c r="D36" s="601"/>
      <c r="E36" s="589"/>
      <c r="F36" s="590"/>
      <c r="G36" s="590"/>
      <c r="H36" s="602"/>
      <c r="I36" s="603"/>
      <c r="J36" s="771"/>
      <c r="K36" s="771"/>
      <c r="L36" s="771"/>
      <c r="M36" s="771"/>
      <c r="N36" s="771"/>
      <c r="O36" s="771"/>
      <c r="P36" s="771"/>
      <c r="Q36" s="771"/>
      <c r="R36" s="771"/>
      <c r="S36" s="605"/>
      <c r="T36" s="603"/>
      <c r="U36" s="604"/>
      <c r="V36" s="604"/>
      <c r="W36" s="604"/>
      <c r="X36" s="604"/>
      <c r="Y36" s="604"/>
      <c r="Z36" s="604"/>
      <c r="AA36" s="604"/>
      <c r="AB36" s="604"/>
      <c r="AC36" s="604"/>
      <c r="AD36" s="605"/>
      <c r="AE36" s="603"/>
      <c r="AF36" s="604"/>
      <c r="AG36" s="604"/>
      <c r="AH36" s="604"/>
      <c r="AI36" s="604"/>
      <c r="AJ36" s="604"/>
      <c r="AK36" s="604"/>
      <c r="AL36" s="604"/>
      <c r="AM36" s="604"/>
      <c r="AN36" s="604"/>
      <c r="AO36" s="605"/>
      <c r="AP36" s="603"/>
      <c r="AQ36" s="604"/>
      <c r="AR36" s="604"/>
      <c r="AS36" s="604"/>
      <c r="AT36" s="604"/>
      <c r="AU36" s="604"/>
      <c r="AV36" s="604"/>
      <c r="AW36" s="604"/>
      <c r="AX36" s="604"/>
      <c r="AY36" s="604"/>
      <c r="AZ36" s="605"/>
    </row>
    <row r="37" spans="2:52" s="12" customFormat="1">
      <c r="B37" s="335"/>
      <c r="C37" s="233"/>
      <c r="D37" s="582" t="s">
        <v>28</v>
      </c>
      <c r="E37" s="583" t="s">
        <v>352</v>
      </c>
      <c r="F37" s="584" t="s">
        <v>28</v>
      </c>
      <c r="G37" s="753">
        <f>+'7.3 PA PY budget_savings'!U68</f>
        <v>4684499.6758000003</v>
      </c>
      <c r="H37" s="592">
        <v>0.24664255171420013</v>
      </c>
      <c r="I37" s="379">
        <f>+$G37</f>
        <v>4684499.6758000003</v>
      </c>
      <c r="J37" s="760">
        <f>SUMIFS('4.1 Program Budget - 2024-2027'!BY$7:BY$161,'4.1 Program Budget - 2024-2027'!$G$7:$G$161,$D37,'4.1 Program Budget - 2024-2027'!$H$7:$H$161,$F37)</f>
        <v>308489194.74566972</v>
      </c>
      <c r="K37" s="760">
        <f>SUMIFS('4.1 Program Budget - 2024-2027'!BZ$7:BZ$161,'4.1 Program Budget - 2024-2027'!$G$7:$G$161,$D37,'4.1 Program Budget - 2024-2027'!$H$7:$H$161,$F37)</f>
        <v>65134.938014101645</v>
      </c>
      <c r="L37" s="760">
        <f>SUMIFS('4.1 Program Budget - 2024-2027'!CA$7:CA$161,'4.1 Program Budget - 2024-2027'!$G$7:$G$161,$D37,'4.1 Program Budget - 2024-2027'!$H$7:$H$161,$F37)</f>
        <v>2717926.5468375292</v>
      </c>
      <c r="M37" s="760">
        <f>SUMIFS('4.1 Program Budget - 2024-2027'!CB$7:CB$161,'4.1 Program Budget - 2024-2027'!$G$7:$G$161,$D37,'4.1 Program Budget - 2024-2027'!$H$7:$H$161,$F37)</f>
        <v>43629.723679727955</v>
      </c>
      <c r="N37" s="760">
        <f>SUMIFS('4.1 Program Budget - 2024-2027'!CC$7:CC$161,'4.1 Program Budget - 2024-2027'!$G$7:$G$161,$D37,'4.1 Program Budget - 2024-2027'!$H$7:$H$161,$F37)</f>
        <v>15899.870298999529</v>
      </c>
      <c r="O37" s="760">
        <f>SUMIFS('4.1 Program Budget - 2024-2027'!CD$7:CD$161,'4.1 Program Budget - 2024-2027'!$G$7:$G$161,$D37,'4.1 Program Budget - 2024-2027'!$H$7:$H$161,$F37)</f>
        <v>4625521293.6851721</v>
      </c>
      <c r="P37" s="760">
        <f>SUMIFS('4.1 Program Budget - 2024-2027'!CE$7:CE$161,'4.1 Program Budget - 2024-2027'!$G$7:$G$161,$D37,'4.1 Program Budget - 2024-2027'!$H$7:$H$161,$F37)</f>
        <v>45854163.018652454</v>
      </c>
      <c r="Q37" s="760">
        <f>SUMIFS('4.1 Program Budget - 2024-2027'!CF$7:CF$161,'4.1 Program Budget - 2024-2027'!$G$7:$G$161,$D37,'4.1 Program Budget - 2024-2027'!$H$7:$H$161,$F37)</f>
        <v>754395.81012528902</v>
      </c>
      <c r="R37" s="760">
        <f>SUMIFS('4.1 Program Budget - 2024-2027'!CG$7:CG$161,'4.1 Program Budget - 2024-2027'!$G$7:$G$161,$D37,'4.1 Program Budget - 2024-2027'!$H$7:$H$161,$F37)</f>
        <v>268246.85365911666</v>
      </c>
      <c r="S37" s="337"/>
      <c r="T37" s="379">
        <f>+$G37</f>
        <v>4684499.6758000003</v>
      </c>
      <c r="U37" s="760">
        <f t="shared" ref="U37" si="94">J37</f>
        <v>308489194.74566972</v>
      </c>
      <c r="V37" s="760">
        <f t="shared" ref="V37" si="95">K37</f>
        <v>65134.938014101645</v>
      </c>
      <c r="W37" s="760">
        <f t="shared" ref="W37" si="96">L37</f>
        <v>2717926.5468375292</v>
      </c>
      <c r="X37" s="760">
        <f t="shared" ref="X37" si="97">M37</f>
        <v>43629.723679727955</v>
      </c>
      <c r="Y37" s="760">
        <f t="shared" ref="Y37" si="98">N37</f>
        <v>15899.870298999529</v>
      </c>
      <c r="Z37" s="760">
        <f t="shared" ref="Z37" si="99">O37</f>
        <v>4625521293.6851721</v>
      </c>
      <c r="AA37" s="760">
        <f t="shared" ref="AA37" si="100">P37</f>
        <v>45854163.018652454</v>
      </c>
      <c r="AB37" s="760">
        <f t="shared" ref="AB37" si="101">Q37</f>
        <v>754395.81012528902</v>
      </c>
      <c r="AC37" s="760">
        <f t="shared" ref="AC37" si="102">R37</f>
        <v>268246.85365911666</v>
      </c>
      <c r="AD37" s="337"/>
      <c r="AE37" s="379">
        <f>+$G37</f>
        <v>4684499.6758000003</v>
      </c>
      <c r="AF37" s="760">
        <f t="shared" ref="AF37" si="103">U37</f>
        <v>308489194.74566972</v>
      </c>
      <c r="AG37" s="760">
        <f t="shared" ref="AG37" si="104">V37</f>
        <v>65134.938014101645</v>
      </c>
      <c r="AH37" s="760">
        <f t="shared" ref="AH37" si="105">W37</f>
        <v>2717926.5468375292</v>
      </c>
      <c r="AI37" s="760">
        <f t="shared" ref="AI37" si="106">X37</f>
        <v>43629.723679727955</v>
      </c>
      <c r="AJ37" s="760">
        <f t="shared" ref="AJ37" si="107">Y37</f>
        <v>15899.870298999529</v>
      </c>
      <c r="AK37" s="760">
        <f t="shared" ref="AK37" si="108">Z37</f>
        <v>4625521293.6851721</v>
      </c>
      <c r="AL37" s="760">
        <f t="shared" ref="AL37" si="109">AA37</f>
        <v>45854163.018652454</v>
      </c>
      <c r="AM37" s="760">
        <f t="shared" ref="AM37" si="110">AB37</f>
        <v>754395.81012528902</v>
      </c>
      <c r="AN37" s="760">
        <f t="shared" ref="AN37" si="111">AC37</f>
        <v>268246.85365911666</v>
      </c>
      <c r="AO37" s="337"/>
      <c r="AP37" s="379">
        <f>+$G37</f>
        <v>4684499.6758000003</v>
      </c>
      <c r="AQ37" s="760">
        <f t="shared" ref="AQ37" si="112">AF37</f>
        <v>308489194.74566972</v>
      </c>
      <c r="AR37" s="760">
        <f t="shared" ref="AR37" si="113">AG37</f>
        <v>65134.938014101645</v>
      </c>
      <c r="AS37" s="760">
        <f t="shared" ref="AS37" si="114">AH37</f>
        <v>2717926.5468375292</v>
      </c>
      <c r="AT37" s="760">
        <f t="shared" ref="AT37" si="115">AI37</f>
        <v>43629.723679727955</v>
      </c>
      <c r="AU37" s="760">
        <f t="shared" ref="AU37" si="116">AJ37</f>
        <v>15899.870298999529</v>
      </c>
      <c r="AV37" s="760">
        <f t="shared" ref="AV37" si="117">AK37</f>
        <v>4625521293.6851721</v>
      </c>
      <c r="AW37" s="760">
        <f t="shared" ref="AW37" si="118">AL37</f>
        <v>45854163.018652454</v>
      </c>
      <c r="AX37" s="760">
        <f t="shared" ref="AX37" si="119">AM37</f>
        <v>754395.81012528902</v>
      </c>
      <c r="AY37" s="760">
        <f t="shared" ref="AY37" si="120">AN37</f>
        <v>268246.85365911666</v>
      </c>
      <c r="AZ37" s="337"/>
    </row>
    <row r="38" spans="2:52" s="19" customFormat="1" ht="18" customHeight="1" thickBot="1">
      <c r="B38" s="339"/>
      <c r="C38" s="300"/>
      <c r="D38" s="297" t="s">
        <v>332</v>
      </c>
      <c r="E38" s="443"/>
      <c r="F38" s="443"/>
      <c r="G38" s="443"/>
      <c r="H38" s="445"/>
      <c r="I38" s="381">
        <f>SUM(I7:I37)</f>
        <v>82503245.776129618</v>
      </c>
      <c r="J38" s="761">
        <f t="shared" ref="J38:AZ38" si="121">SUM(J7:J37)</f>
        <v>430115308.38967055</v>
      </c>
      <c r="K38" s="761">
        <f t="shared" si="121"/>
        <v>84928.233720564487</v>
      </c>
      <c r="L38" s="761">
        <f t="shared" si="121"/>
        <v>6660098.3186526727</v>
      </c>
      <c r="M38" s="761">
        <f t="shared" ref="M38" si="122">SUM(M7:M37)</f>
        <v>66218.177889926767</v>
      </c>
      <c r="N38" s="761">
        <f t="shared" ref="N38" si="123">SUM(N7:N37)</f>
        <v>39692.90652140454</v>
      </c>
      <c r="O38" s="761">
        <f t="shared" si="121"/>
        <v>5448478771.6629286</v>
      </c>
      <c r="P38" s="761">
        <f t="shared" si="121"/>
        <v>79792960.126474187</v>
      </c>
      <c r="Q38" s="761">
        <f t="shared" ref="Q38" si="124">SUM(Q7:Q37)</f>
        <v>884630.19464171317</v>
      </c>
      <c r="R38" s="761">
        <f t="shared" ref="R38:S38" si="125">SUM(R7:R37)</f>
        <v>476819.08560275892</v>
      </c>
      <c r="S38" s="363">
        <f t="shared" si="125"/>
        <v>0</v>
      </c>
      <c r="T38" s="381">
        <f t="shared" si="121"/>
        <v>82503245.776129618</v>
      </c>
      <c r="U38" s="761">
        <f t="shared" si="121"/>
        <v>430115308.38967055</v>
      </c>
      <c r="V38" s="761">
        <f t="shared" si="121"/>
        <v>84928.233720564487</v>
      </c>
      <c r="W38" s="761">
        <f t="shared" si="121"/>
        <v>6660098.3186526727</v>
      </c>
      <c r="X38" s="761">
        <f t="shared" si="121"/>
        <v>66218.177889926767</v>
      </c>
      <c r="Y38" s="761">
        <f t="shared" si="121"/>
        <v>39692.90652140454</v>
      </c>
      <c r="Z38" s="761">
        <f t="shared" si="121"/>
        <v>5448478771.6629286</v>
      </c>
      <c r="AA38" s="761">
        <f t="shared" si="121"/>
        <v>79792960.126474187</v>
      </c>
      <c r="AB38" s="761">
        <f t="shared" si="121"/>
        <v>884630.19464171317</v>
      </c>
      <c r="AC38" s="761">
        <f t="shared" si="121"/>
        <v>476819.08560275892</v>
      </c>
      <c r="AD38" s="363">
        <f t="shared" si="121"/>
        <v>0</v>
      </c>
      <c r="AE38" s="381">
        <f t="shared" si="121"/>
        <v>82503245.776129618</v>
      </c>
      <c r="AF38" s="761">
        <f t="shared" si="121"/>
        <v>430115308.38967055</v>
      </c>
      <c r="AG38" s="761">
        <f t="shared" si="121"/>
        <v>84928.233720564487</v>
      </c>
      <c r="AH38" s="761">
        <f t="shared" si="121"/>
        <v>6660098.3186526727</v>
      </c>
      <c r="AI38" s="761">
        <f t="shared" ref="AI38:AJ38" si="126">SUM(AI7:AI37)</f>
        <v>66218.177889926767</v>
      </c>
      <c r="AJ38" s="761">
        <f t="shared" si="126"/>
        <v>39692.90652140454</v>
      </c>
      <c r="AK38" s="761">
        <f t="shared" si="121"/>
        <v>5448478771.6629286</v>
      </c>
      <c r="AL38" s="761">
        <f t="shared" si="121"/>
        <v>79792960.126474187</v>
      </c>
      <c r="AM38" s="761">
        <f t="shared" ref="AM38:AO38" si="127">SUM(AM7:AM37)</f>
        <v>884630.19464171317</v>
      </c>
      <c r="AN38" s="761">
        <f t="shared" si="127"/>
        <v>476819.08560275892</v>
      </c>
      <c r="AO38" s="363">
        <f t="shared" si="127"/>
        <v>0</v>
      </c>
      <c r="AP38" s="381">
        <f t="shared" si="121"/>
        <v>82503245.776129618</v>
      </c>
      <c r="AQ38" s="761">
        <f t="shared" si="121"/>
        <v>430115308.38967055</v>
      </c>
      <c r="AR38" s="761">
        <f t="shared" si="121"/>
        <v>84928.233720564487</v>
      </c>
      <c r="AS38" s="761">
        <f t="shared" si="121"/>
        <v>6660098.3186526727</v>
      </c>
      <c r="AT38" s="761">
        <f t="shared" si="121"/>
        <v>66218.177889926767</v>
      </c>
      <c r="AU38" s="761">
        <f t="shared" si="121"/>
        <v>39692.90652140454</v>
      </c>
      <c r="AV38" s="761">
        <f t="shared" si="121"/>
        <v>5448478771.6629286</v>
      </c>
      <c r="AW38" s="761">
        <f t="shared" si="121"/>
        <v>79792960.126474187</v>
      </c>
      <c r="AX38" s="761">
        <f t="shared" si="121"/>
        <v>884630.19464171317</v>
      </c>
      <c r="AY38" s="761">
        <f t="shared" si="121"/>
        <v>476819.08560275892</v>
      </c>
      <c r="AZ38" s="768">
        <f t="shared" si="121"/>
        <v>0</v>
      </c>
    </row>
    <row r="39" spans="2:52" s="19" customFormat="1" ht="18" customHeight="1">
      <c r="B39" s="340"/>
      <c r="C39" s="159"/>
      <c r="D39" s="160"/>
      <c r="E39" s="68"/>
      <c r="F39" s="189"/>
      <c r="G39" s="189"/>
      <c r="H39" s="160"/>
      <c r="I39" s="161"/>
      <c r="J39" s="321"/>
      <c r="K39" s="321"/>
      <c r="L39" s="321"/>
      <c r="M39" s="321"/>
      <c r="N39" s="321"/>
      <c r="O39" s="321"/>
      <c r="P39" s="321"/>
      <c r="Q39" s="321"/>
      <c r="R39" s="321"/>
      <c r="S39" s="321"/>
      <c r="T39" s="161"/>
      <c r="U39" s="321"/>
      <c r="V39" s="321"/>
      <c r="W39" s="321"/>
      <c r="X39" s="321"/>
      <c r="Y39" s="321"/>
      <c r="Z39" s="321"/>
      <c r="AA39" s="321"/>
      <c r="AB39" s="321"/>
      <c r="AC39" s="321"/>
      <c r="AD39" s="321"/>
      <c r="AE39" s="161"/>
      <c r="AF39" s="321"/>
      <c r="AG39" s="321"/>
      <c r="AH39" s="321"/>
      <c r="AI39" s="321"/>
      <c r="AJ39" s="321"/>
      <c r="AK39" s="321"/>
      <c r="AL39" s="321"/>
      <c r="AM39" s="321"/>
      <c r="AN39" s="321"/>
      <c r="AO39" s="321"/>
      <c r="AP39" s="161"/>
      <c r="AQ39" s="321"/>
      <c r="AR39" s="321"/>
      <c r="AS39" s="321"/>
      <c r="AT39" s="321"/>
      <c r="AU39" s="321"/>
      <c r="AV39" s="321"/>
      <c r="AW39" s="321"/>
      <c r="AX39" s="321"/>
      <c r="AY39" s="321"/>
      <c r="AZ39" s="321"/>
    </row>
    <row r="40" spans="2:52" s="19" customFormat="1" ht="18" customHeight="1">
      <c r="B40" s="341"/>
      <c r="C40" s="302"/>
      <c r="D40" s="303" t="s">
        <v>333</v>
      </c>
      <c r="E40" s="305"/>
      <c r="F40" s="306"/>
      <c r="G40" s="306"/>
      <c r="H40" s="307"/>
      <c r="I40" s="304"/>
      <c r="J40" s="322"/>
      <c r="K40" s="322"/>
      <c r="L40" s="322"/>
      <c r="M40" s="322"/>
      <c r="N40" s="322"/>
      <c r="O40" s="322"/>
      <c r="P40" s="322"/>
      <c r="Q40" s="322"/>
      <c r="R40" s="322"/>
      <c r="S40" s="322"/>
      <c r="T40" s="304"/>
      <c r="U40" s="322"/>
      <c r="V40" s="322"/>
      <c r="W40" s="322"/>
      <c r="X40" s="322"/>
      <c r="Y40" s="322"/>
      <c r="Z40" s="322"/>
      <c r="AA40" s="322"/>
      <c r="AB40" s="322"/>
      <c r="AC40" s="322"/>
      <c r="AD40" s="322"/>
      <c r="AE40" s="304"/>
      <c r="AF40" s="322"/>
      <c r="AG40" s="322"/>
      <c r="AH40" s="322"/>
      <c r="AI40" s="322"/>
      <c r="AJ40" s="322"/>
      <c r="AK40" s="322"/>
      <c r="AL40" s="322"/>
      <c r="AM40" s="322"/>
      <c r="AN40" s="322"/>
      <c r="AO40" s="322"/>
      <c r="AP40" s="304"/>
      <c r="AQ40" s="322"/>
      <c r="AR40" s="322"/>
      <c r="AS40" s="322"/>
      <c r="AT40" s="322"/>
      <c r="AU40" s="322"/>
      <c r="AV40" s="322"/>
      <c r="AW40" s="322"/>
      <c r="AX40" s="322"/>
      <c r="AY40" s="322"/>
      <c r="AZ40" s="322"/>
    </row>
    <row r="41" spans="2:52" s="12" customFormat="1">
      <c r="B41" s="340"/>
      <c r="C41" s="309"/>
      <c r="D41" s="308" t="s">
        <v>334</v>
      </c>
      <c r="E41" s="309"/>
      <c r="F41" s="441"/>
      <c r="G41" s="753">
        <f>+'7.3 PA PY budget_savings'!U62</f>
        <v>1031290.57</v>
      </c>
      <c r="H41" s="440"/>
      <c r="I41" s="379">
        <f t="shared" ref="I41:I42" si="128">+$G41</f>
        <v>1031290.57</v>
      </c>
      <c r="J41" s="436"/>
      <c r="K41" s="436"/>
      <c r="L41" s="436"/>
      <c r="M41" s="436"/>
      <c r="N41" s="436"/>
      <c r="O41" s="436"/>
      <c r="P41" s="436"/>
      <c r="Q41" s="436"/>
      <c r="R41" s="436"/>
      <c r="S41" s="436"/>
      <c r="T41" s="379">
        <f t="shared" ref="T41:T42" si="129">+$G41</f>
        <v>1031290.57</v>
      </c>
      <c r="U41" s="436"/>
      <c r="V41" s="436"/>
      <c r="W41" s="436"/>
      <c r="X41" s="436"/>
      <c r="Y41" s="436"/>
      <c r="Z41" s="436"/>
      <c r="AA41" s="436"/>
      <c r="AB41" s="436"/>
      <c r="AC41" s="436"/>
      <c r="AD41" s="436"/>
      <c r="AE41" s="379">
        <f t="shared" ref="AE41:AE42" si="130">+$G41</f>
        <v>1031290.57</v>
      </c>
      <c r="AF41" s="436"/>
      <c r="AG41" s="436"/>
      <c r="AH41" s="436"/>
      <c r="AI41" s="436"/>
      <c r="AJ41" s="436"/>
      <c r="AK41" s="436"/>
      <c r="AL41" s="436"/>
      <c r="AM41" s="436"/>
      <c r="AN41" s="436"/>
      <c r="AO41" s="436"/>
      <c r="AP41" s="379">
        <f t="shared" ref="AP41:AP42" si="131">+$G41</f>
        <v>1031290.57</v>
      </c>
      <c r="AQ41" s="436"/>
      <c r="AR41" s="436"/>
      <c r="AS41" s="436"/>
      <c r="AT41" s="436"/>
      <c r="AU41" s="436"/>
      <c r="AV41" s="436"/>
      <c r="AW41" s="436"/>
      <c r="AX41" s="436"/>
      <c r="AY41" s="436"/>
      <c r="AZ41" s="436"/>
    </row>
    <row r="42" spans="2:52" s="12" customFormat="1">
      <c r="B42" s="340"/>
      <c r="C42" s="309"/>
      <c r="D42" s="308" t="s">
        <v>335</v>
      </c>
      <c r="E42" s="309"/>
      <c r="F42" s="441"/>
      <c r="G42" s="753">
        <f>+'7.3 PA PY budget_savings'!U63</f>
        <v>2406344.67</v>
      </c>
      <c r="H42" s="440"/>
      <c r="I42" s="379">
        <f t="shared" si="128"/>
        <v>2406344.67</v>
      </c>
      <c r="J42" s="436"/>
      <c r="K42" s="436"/>
      <c r="L42" s="436"/>
      <c r="M42" s="436"/>
      <c r="N42" s="436"/>
      <c r="O42" s="436"/>
      <c r="P42" s="436"/>
      <c r="Q42" s="436"/>
      <c r="R42" s="436"/>
      <c r="S42" s="436"/>
      <c r="T42" s="379">
        <f t="shared" si="129"/>
        <v>2406344.67</v>
      </c>
      <c r="U42" s="436"/>
      <c r="V42" s="436"/>
      <c r="W42" s="436"/>
      <c r="X42" s="436"/>
      <c r="Y42" s="436"/>
      <c r="Z42" s="436"/>
      <c r="AA42" s="436"/>
      <c r="AB42" s="436"/>
      <c r="AC42" s="436"/>
      <c r="AD42" s="436"/>
      <c r="AE42" s="379">
        <f t="shared" si="130"/>
        <v>2406344.67</v>
      </c>
      <c r="AF42" s="436"/>
      <c r="AG42" s="436"/>
      <c r="AH42" s="436"/>
      <c r="AI42" s="436"/>
      <c r="AJ42" s="436"/>
      <c r="AK42" s="436"/>
      <c r="AL42" s="436"/>
      <c r="AM42" s="436"/>
      <c r="AN42" s="436"/>
      <c r="AO42" s="436"/>
      <c r="AP42" s="379">
        <f t="shared" si="131"/>
        <v>2406344.67</v>
      </c>
      <c r="AQ42" s="436"/>
      <c r="AR42" s="436"/>
      <c r="AS42" s="436"/>
      <c r="AT42" s="436"/>
      <c r="AU42" s="436"/>
      <c r="AV42" s="436"/>
      <c r="AW42" s="436"/>
      <c r="AX42" s="436"/>
      <c r="AY42" s="436"/>
      <c r="AZ42" s="436"/>
    </row>
    <row r="43" spans="2:52" s="19" customFormat="1">
      <c r="B43" s="339"/>
      <c r="C43" s="300"/>
      <c r="D43" s="297" t="s">
        <v>336</v>
      </c>
      <c r="E43" s="300" t="s">
        <v>353</v>
      </c>
      <c r="F43" s="443"/>
      <c r="G43" s="754">
        <f>SUM(G41:G42)</f>
        <v>3437635.2399999998</v>
      </c>
      <c r="H43" s="435"/>
      <c r="I43" s="298">
        <f>SUM(I41:I42)</f>
        <v>3437635.2399999998</v>
      </c>
      <c r="J43" s="437"/>
      <c r="K43" s="437"/>
      <c r="L43" s="437"/>
      <c r="M43" s="437"/>
      <c r="N43" s="437"/>
      <c r="O43" s="437"/>
      <c r="P43" s="437"/>
      <c r="Q43" s="437"/>
      <c r="R43" s="437"/>
      <c r="S43" s="437"/>
      <c r="T43" s="298">
        <f>SUM(T41:T42)</f>
        <v>3437635.2399999998</v>
      </c>
      <c r="U43" s="435"/>
      <c r="V43" s="435"/>
      <c r="W43" s="435"/>
      <c r="X43" s="437"/>
      <c r="Y43" s="437"/>
      <c r="Z43" s="435"/>
      <c r="AA43" s="435"/>
      <c r="AB43" s="435"/>
      <c r="AC43" s="435"/>
      <c r="AD43" s="437"/>
      <c r="AE43" s="298">
        <f>SUM(AE41:AE42)</f>
        <v>3437635.2399999998</v>
      </c>
      <c r="AF43" s="435"/>
      <c r="AG43" s="435"/>
      <c r="AH43" s="435"/>
      <c r="AI43" s="437"/>
      <c r="AJ43" s="437"/>
      <c r="AK43" s="435"/>
      <c r="AL43" s="435"/>
      <c r="AM43" s="435"/>
      <c r="AN43" s="435"/>
      <c r="AO43" s="437"/>
      <c r="AP43" s="298">
        <f>SUM(AP41:AP42)</f>
        <v>3437635.2399999998</v>
      </c>
      <c r="AQ43" s="435"/>
      <c r="AR43" s="435"/>
      <c r="AS43" s="435"/>
      <c r="AT43" s="437"/>
      <c r="AU43" s="437"/>
      <c r="AV43" s="435"/>
      <c r="AW43" s="435"/>
      <c r="AX43" s="435"/>
      <c r="AY43" s="435"/>
      <c r="AZ43" s="437"/>
    </row>
    <row r="44" spans="2:52" s="19" customFormat="1" ht="18" customHeight="1">
      <c r="B44" s="342"/>
      <c r="C44" s="65"/>
      <c r="D44" s="66"/>
      <c r="E44" s="68"/>
      <c r="F44" s="68"/>
      <c r="G44" s="68"/>
      <c r="H44" s="66"/>
      <c r="I44" s="67"/>
      <c r="J44" s="323"/>
      <c r="K44" s="323"/>
      <c r="L44" s="323"/>
      <c r="M44" s="323"/>
      <c r="N44" s="323"/>
      <c r="O44" s="323"/>
      <c r="P44" s="323"/>
      <c r="Q44" s="323"/>
      <c r="R44" s="323"/>
      <c r="S44" s="323"/>
      <c r="T44" s="67"/>
      <c r="U44" s="323"/>
      <c r="V44" s="323"/>
      <c r="W44" s="323"/>
      <c r="X44" s="323"/>
      <c r="Y44" s="323"/>
      <c r="Z44" s="323"/>
      <c r="AA44" s="323"/>
      <c r="AB44" s="323"/>
      <c r="AC44" s="323"/>
      <c r="AD44" s="323"/>
      <c r="AE44" s="67"/>
      <c r="AF44" s="323"/>
      <c r="AG44" s="323"/>
      <c r="AH44" s="323"/>
      <c r="AI44" s="323"/>
      <c r="AJ44" s="323"/>
      <c r="AK44" s="323"/>
      <c r="AL44" s="323"/>
      <c r="AM44" s="323"/>
      <c r="AN44" s="323"/>
      <c r="AO44" s="323"/>
      <c r="AP44" s="67"/>
      <c r="AQ44" s="323"/>
      <c r="AR44" s="323"/>
      <c r="AS44" s="323"/>
      <c r="AT44" s="323"/>
      <c r="AU44" s="323"/>
      <c r="AV44" s="323"/>
      <c r="AW44" s="323"/>
      <c r="AX44" s="323"/>
      <c r="AY44" s="323"/>
      <c r="AZ44" s="323"/>
    </row>
    <row r="45" spans="2:52" s="19" customFormat="1" ht="16.350000000000001" customHeight="1">
      <c r="B45" s="339"/>
      <c r="C45" s="300"/>
      <c r="D45" s="297" t="s">
        <v>354</v>
      </c>
      <c r="E45" s="443"/>
      <c r="F45" s="443"/>
      <c r="G45" s="443"/>
      <c r="H45" s="435"/>
      <c r="I45" s="298">
        <f t="shared" ref="I45:AD45" si="132">I38+I43</f>
        <v>85940881.016129613</v>
      </c>
      <c r="J45" s="767">
        <f t="shared" si="132"/>
        <v>430115308.38967055</v>
      </c>
      <c r="K45" s="767">
        <f t="shared" si="132"/>
        <v>84928.233720564487</v>
      </c>
      <c r="L45" s="767">
        <f t="shared" si="132"/>
        <v>6660098.3186526727</v>
      </c>
      <c r="M45" s="767">
        <f t="shared" ref="M45" si="133">M38+M43</f>
        <v>66218.177889926767</v>
      </c>
      <c r="N45" s="767">
        <f t="shared" ref="N45" si="134">N38+N43</f>
        <v>39692.90652140454</v>
      </c>
      <c r="O45" s="767">
        <f t="shared" si="132"/>
        <v>5448478771.6629286</v>
      </c>
      <c r="P45" s="767">
        <f t="shared" si="132"/>
        <v>79792960.126474187</v>
      </c>
      <c r="Q45" s="767">
        <f t="shared" ref="Q45" si="135">Q38+Q43</f>
        <v>884630.19464171317</v>
      </c>
      <c r="R45" s="767">
        <f t="shared" ref="R45:S45" si="136">R38+R43</f>
        <v>476819.08560275892</v>
      </c>
      <c r="S45" s="767">
        <f t="shared" si="136"/>
        <v>0</v>
      </c>
      <c r="T45" s="298">
        <f t="shared" si="132"/>
        <v>85940881.016129613</v>
      </c>
      <c r="U45" s="767">
        <f t="shared" si="132"/>
        <v>430115308.38967055</v>
      </c>
      <c r="V45" s="767">
        <f t="shared" si="132"/>
        <v>84928.233720564487</v>
      </c>
      <c r="W45" s="767">
        <f t="shared" si="132"/>
        <v>6660098.3186526727</v>
      </c>
      <c r="X45" s="767">
        <f t="shared" si="132"/>
        <v>66218.177889926767</v>
      </c>
      <c r="Y45" s="767">
        <f t="shared" si="132"/>
        <v>39692.90652140454</v>
      </c>
      <c r="Z45" s="767">
        <f t="shared" si="132"/>
        <v>5448478771.6629286</v>
      </c>
      <c r="AA45" s="767">
        <f t="shared" si="132"/>
        <v>79792960.126474187</v>
      </c>
      <c r="AB45" s="767">
        <f t="shared" si="132"/>
        <v>884630.19464171317</v>
      </c>
      <c r="AC45" s="767">
        <f t="shared" si="132"/>
        <v>476819.08560275892</v>
      </c>
      <c r="AD45" s="767">
        <f t="shared" si="132"/>
        <v>0</v>
      </c>
      <c r="AE45" s="298">
        <f t="shared" ref="AE45:AW45" si="137">AE38+AE43</f>
        <v>85940881.016129613</v>
      </c>
      <c r="AF45" s="767">
        <f t="shared" si="137"/>
        <v>430115308.38967055</v>
      </c>
      <c r="AG45" s="767">
        <f t="shared" si="137"/>
        <v>84928.233720564487</v>
      </c>
      <c r="AH45" s="767">
        <f t="shared" si="137"/>
        <v>6660098.3186526727</v>
      </c>
      <c r="AI45" s="767">
        <f t="shared" si="137"/>
        <v>66218.177889926767</v>
      </c>
      <c r="AJ45" s="767">
        <f t="shared" si="137"/>
        <v>39692.90652140454</v>
      </c>
      <c r="AK45" s="767">
        <f t="shared" si="137"/>
        <v>5448478771.6629286</v>
      </c>
      <c r="AL45" s="767">
        <f t="shared" si="137"/>
        <v>79792960.126474187</v>
      </c>
      <c r="AM45" s="767">
        <f t="shared" si="137"/>
        <v>884630.19464171317</v>
      </c>
      <c r="AN45" s="767">
        <f t="shared" si="137"/>
        <v>476819.08560275892</v>
      </c>
      <c r="AO45" s="767">
        <f t="shared" si="137"/>
        <v>0</v>
      </c>
      <c r="AP45" s="298">
        <f t="shared" si="137"/>
        <v>85940881.016129613</v>
      </c>
      <c r="AQ45" s="767">
        <f t="shared" si="137"/>
        <v>430115308.38967055</v>
      </c>
      <c r="AR45" s="767">
        <f t="shared" si="137"/>
        <v>84928.233720564487</v>
      </c>
      <c r="AS45" s="767">
        <f t="shared" si="137"/>
        <v>6660098.3186526727</v>
      </c>
      <c r="AT45" s="767">
        <f t="shared" ref="AT45:AU45" si="138">AT38+AT43</f>
        <v>66218.177889926767</v>
      </c>
      <c r="AU45" s="767">
        <f t="shared" si="138"/>
        <v>39692.90652140454</v>
      </c>
      <c r="AV45" s="767">
        <f t="shared" si="137"/>
        <v>5448478771.6629286</v>
      </c>
      <c r="AW45" s="767">
        <f t="shared" si="137"/>
        <v>79792960.126474187</v>
      </c>
      <c r="AX45" s="767">
        <f t="shared" ref="AX45:AZ45" si="139">AX38+AX43</f>
        <v>884630.19464171317</v>
      </c>
      <c r="AY45" s="767">
        <f t="shared" si="139"/>
        <v>476819.08560275892</v>
      </c>
      <c r="AZ45" s="767">
        <f t="shared" si="139"/>
        <v>0</v>
      </c>
    </row>
    <row r="46" spans="2:52" s="19" customFormat="1" ht="18" customHeight="1">
      <c r="B46" s="342"/>
      <c r="C46" s="65"/>
      <c r="D46" s="66"/>
      <c r="E46" s="68"/>
      <c r="F46" s="68"/>
      <c r="G46" s="68"/>
      <c r="H46" s="66"/>
      <c r="I46" s="67"/>
      <c r="J46" s="766"/>
      <c r="K46" s="766"/>
      <c r="L46" s="766"/>
      <c r="M46" s="766"/>
      <c r="N46" s="766"/>
      <c r="O46" s="766"/>
      <c r="P46" s="766"/>
      <c r="Q46" s="766"/>
      <c r="R46" s="766"/>
      <c r="S46" s="766"/>
      <c r="T46" s="67"/>
      <c r="U46" s="766"/>
      <c r="V46" s="766"/>
      <c r="W46" s="766"/>
      <c r="X46" s="766"/>
      <c r="Y46" s="766"/>
      <c r="Z46" s="766"/>
      <c r="AA46" s="766"/>
      <c r="AB46" s="766"/>
      <c r="AC46" s="766"/>
      <c r="AD46" s="766"/>
      <c r="AE46" s="67"/>
      <c r="AF46" s="766"/>
      <c r="AG46" s="766"/>
      <c r="AH46" s="766"/>
      <c r="AI46" s="766"/>
      <c r="AJ46" s="766"/>
      <c r="AK46" s="766"/>
      <c r="AL46" s="766"/>
      <c r="AM46" s="766"/>
      <c r="AN46" s="766"/>
      <c r="AO46" s="766"/>
      <c r="AP46" s="67"/>
      <c r="AQ46" s="766"/>
      <c r="AR46" s="766"/>
      <c r="AS46" s="766"/>
      <c r="AT46" s="766"/>
      <c r="AU46" s="766"/>
      <c r="AV46" s="766"/>
      <c r="AW46" s="766"/>
      <c r="AX46" s="766"/>
      <c r="AY46" s="766"/>
      <c r="AZ46" s="766"/>
    </row>
    <row r="47" spans="2:52">
      <c r="B47" s="343"/>
      <c r="C47" s="191"/>
      <c r="D47" s="192"/>
      <c r="E47" s="193"/>
      <c r="F47" s="193"/>
      <c r="G47" s="193"/>
      <c r="H47" s="192"/>
      <c r="I47" s="194"/>
      <c r="J47" s="1179"/>
      <c r="K47" s="1179"/>
      <c r="L47" s="1179"/>
      <c r="M47" s="1179"/>
      <c r="N47" s="1179"/>
      <c r="O47" s="1179"/>
      <c r="P47" s="1179"/>
      <c r="Q47" s="1179"/>
      <c r="R47" s="1179"/>
      <c r="S47" s="1179"/>
      <c r="T47" s="194"/>
      <c r="U47" s="1179"/>
      <c r="V47" s="1179"/>
      <c r="W47" s="1179"/>
      <c r="X47" s="1179"/>
      <c r="Y47" s="1179"/>
      <c r="Z47" s="1179"/>
      <c r="AA47" s="1179"/>
      <c r="AB47" s="1179"/>
      <c r="AC47" s="1179"/>
      <c r="AD47" s="1179"/>
      <c r="AE47" s="194"/>
      <c r="AF47" s="1179"/>
      <c r="AG47" s="1179"/>
      <c r="AH47" s="1179"/>
      <c r="AI47" s="1179"/>
      <c r="AJ47" s="1179"/>
      <c r="AK47" s="1179"/>
      <c r="AL47" s="1179"/>
      <c r="AM47" s="1179"/>
      <c r="AN47" s="1179"/>
      <c r="AO47" s="1179"/>
      <c r="AP47" s="194"/>
      <c r="AQ47" s="1179"/>
      <c r="AR47" s="1179"/>
      <c r="AS47" s="1179"/>
      <c r="AT47" s="1179"/>
      <c r="AU47" s="1179"/>
      <c r="AV47" s="1179"/>
      <c r="AW47" s="1179"/>
      <c r="AX47" s="1179"/>
      <c r="AY47" s="1179"/>
      <c r="AZ47" s="1179"/>
    </row>
    <row r="48" spans="2:52" s="12" customFormat="1">
      <c r="B48" s="341"/>
      <c r="C48" s="302"/>
      <c r="D48" s="303" t="s">
        <v>355</v>
      </c>
      <c r="E48" s="305"/>
      <c r="F48" s="306"/>
      <c r="G48" s="306"/>
      <c r="H48" s="307"/>
      <c r="I48" s="304"/>
      <c r="J48" s="763"/>
      <c r="K48" s="763"/>
      <c r="L48" s="763"/>
      <c r="M48" s="763"/>
      <c r="N48" s="763"/>
      <c r="O48" s="763"/>
      <c r="P48" s="763"/>
      <c r="Q48" s="763"/>
      <c r="R48" s="763"/>
      <c r="S48" s="763"/>
      <c r="T48" s="304"/>
      <c r="U48" s="763"/>
      <c r="V48" s="763"/>
      <c r="W48" s="763"/>
      <c r="X48" s="763"/>
      <c r="Y48" s="763"/>
      <c r="Z48" s="763"/>
      <c r="AA48" s="763"/>
      <c r="AB48" s="763"/>
      <c r="AC48" s="763"/>
      <c r="AD48" s="763"/>
      <c r="AE48" s="304"/>
      <c r="AF48" s="763"/>
      <c r="AG48" s="763"/>
      <c r="AH48" s="763"/>
      <c r="AI48" s="763"/>
      <c r="AJ48" s="763"/>
      <c r="AK48" s="763"/>
      <c r="AL48" s="763"/>
      <c r="AM48" s="763"/>
      <c r="AN48" s="763"/>
      <c r="AO48" s="763"/>
      <c r="AP48" s="304"/>
      <c r="AQ48" s="763"/>
      <c r="AR48" s="763"/>
      <c r="AS48" s="763"/>
      <c r="AT48" s="763"/>
      <c r="AU48" s="763"/>
      <c r="AV48" s="763"/>
      <c r="AW48" s="763"/>
      <c r="AX48" s="763"/>
      <c r="AY48" s="763"/>
      <c r="AZ48" s="763"/>
    </row>
    <row r="49" spans="2:52" ht="30.6">
      <c r="B49" s="343"/>
      <c r="C49" s="191"/>
      <c r="D49" s="195" t="s">
        <v>1716</v>
      </c>
      <c r="E49" s="443"/>
      <c r="F49" s="443"/>
      <c r="G49" s="443"/>
      <c r="H49" s="442"/>
      <c r="I49" s="435"/>
      <c r="J49" s="1180"/>
      <c r="K49" s="1180"/>
      <c r="L49" s="1180"/>
      <c r="M49" s="1180"/>
      <c r="N49" s="1180"/>
      <c r="O49" s="1180"/>
      <c r="P49" s="1180"/>
      <c r="Q49" s="1180"/>
      <c r="R49" s="1180"/>
      <c r="S49" s="1180"/>
      <c r="T49" s="434"/>
      <c r="U49" s="1180"/>
      <c r="V49" s="1180"/>
      <c r="W49" s="1180"/>
      <c r="X49" s="1180"/>
      <c r="Y49" s="1180"/>
      <c r="Z49" s="1180"/>
      <c r="AA49" s="1180"/>
      <c r="AB49" s="1180"/>
      <c r="AC49" s="1180"/>
      <c r="AD49" s="1180"/>
      <c r="AE49" s="434"/>
      <c r="AF49" s="1180"/>
      <c r="AG49" s="1180"/>
      <c r="AH49" s="1180"/>
      <c r="AI49" s="1180"/>
      <c r="AJ49" s="1180"/>
      <c r="AK49" s="1180"/>
      <c r="AL49" s="1180"/>
      <c r="AM49" s="1180"/>
      <c r="AN49" s="1180"/>
      <c r="AO49" s="1180"/>
      <c r="AP49" s="434"/>
      <c r="AQ49" s="1180"/>
      <c r="AR49" s="1180"/>
      <c r="AS49" s="1180"/>
      <c r="AT49" s="1180"/>
      <c r="AU49" s="1180"/>
      <c r="AV49" s="1180"/>
      <c r="AW49" s="1180"/>
      <c r="AX49" s="1180"/>
      <c r="AY49" s="1180"/>
      <c r="AZ49" s="1180"/>
    </row>
    <row r="50" spans="2:52" ht="14.4">
      <c r="B50" s="343"/>
      <c r="C50" s="191"/>
      <c r="D50" s="195" t="s">
        <v>356</v>
      </c>
      <c r="E50" s="443"/>
      <c r="F50" s="443"/>
      <c r="G50" s="443"/>
      <c r="H50" s="442"/>
      <c r="I50" s="435"/>
      <c r="J50" s="1180"/>
      <c r="K50" s="1180"/>
      <c r="L50" s="1180"/>
      <c r="M50" s="1180"/>
      <c r="N50" s="1180"/>
      <c r="O50" s="1180"/>
      <c r="P50" s="1180"/>
      <c r="Q50" s="1180"/>
      <c r="R50" s="1180"/>
      <c r="S50" s="1180"/>
      <c r="T50" s="434"/>
      <c r="U50" s="1180"/>
      <c r="V50" s="1180"/>
      <c r="W50" s="1180"/>
      <c r="X50" s="1180"/>
      <c r="Y50" s="1180"/>
      <c r="Z50" s="1180"/>
      <c r="AA50" s="1180"/>
      <c r="AB50" s="1180"/>
      <c r="AC50" s="1180"/>
      <c r="AD50" s="1180"/>
      <c r="AE50" s="434"/>
      <c r="AF50" s="1180"/>
      <c r="AG50" s="1180"/>
      <c r="AH50" s="1180"/>
      <c r="AI50" s="1180"/>
      <c r="AJ50" s="1180"/>
      <c r="AK50" s="1180"/>
      <c r="AL50" s="1180"/>
      <c r="AM50" s="1180"/>
      <c r="AN50" s="1180"/>
      <c r="AO50" s="1180"/>
      <c r="AP50" s="434"/>
      <c r="AQ50" s="1180"/>
      <c r="AR50" s="1180"/>
      <c r="AS50" s="1180"/>
      <c r="AT50" s="1180"/>
      <c r="AU50" s="1180"/>
      <c r="AV50" s="1180"/>
      <c r="AW50" s="1180"/>
      <c r="AX50" s="1180"/>
      <c r="AY50" s="1180"/>
      <c r="AZ50" s="1180"/>
    </row>
    <row r="51" spans="2:52" s="19" customFormat="1" ht="18" customHeight="1">
      <c r="B51" s="339"/>
      <c r="C51" s="300"/>
      <c r="D51" s="297" t="s">
        <v>357</v>
      </c>
      <c r="E51" s="443"/>
      <c r="F51" s="443"/>
      <c r="G51" s="443"/>
      <c r="H51" s="435"/>
      <c r="I51" s="435"/>
      <c r="J51" s="1180"/>
      <c r="K51" s="1180"/>
      <c r="L51" s="1180"/>
      <c r="M51" s="1180"/>
      <c r="N51" s="1180"/>
      <c r="O51" s="1180"/>
      <c r="P51" s="1180"/>
      <c r="Q51" s="1180"/>
      <c r="R51" s="1180"/>
      <c r="S51" s="1180"/>
      <c r="T51" s="435"/>
      <c r="U51" s="1180"/>
      <c r="V51" s="1180"/>
      <c r="W51" s="1180"/>
      <c r="X51" s="1180"/>
      <c r="Y51" s="1180"/>
      <c r="Z51" s="1180"/>
      <c r="AA51" s="1180"/>
      <c r="AB51" s="1180"/>
      <c r="AC51" s="1180"/>
      <c r="AD51" s="1180"/>
      <c r="AE51" s="435"/>
      <c r="AF51" s="1180"/>
      <c r="AG51" s="1180"/>
      <c r="AH51" s="1180"/>
      <c r="AI51" s="1180"/>
      <c r="AJ51" s="1180"/>
      <c r="AK51" s="1180"/>
      <c r="AL51" s="1180"/>
      <c r="AM51" s="1180"/>
      <c r="AN51" s="1180"/>
      <c r="AO51" s="1180"/>
      <c r="AP51" s="435"/>
      <c r="AQ51" s="1180"/>
      <c r="AR51" s="1180"/>
      <c r="AS51" s="1180"/>
      <c r="AT51" s="1180"/>
      <c r="AU51" s="1180"/>
      <c r="AV51" s="1180"/>
      <c r="AW51" s="1180"/>
      <c r="AX51" s="1180"/>
      <c r="AY51" s="1180"/>
      <c r="AZ51" s="1180"/>
    </row>
    <row r="52" spans="2:52" s="12" customFormat="1" ht="14.4">
      <c r="B52" s="340"/>
      <c r="C52" s="159"/>
      <c r="D52" s="299"/>
      <c r="E52" s="606"/>
      <c r="F52" s="606"/>
      <c r="G52" s="606"/>
      <c r="H52" s="607"/>
      <c r="I52" s="161"/>
      <c r="J52" s="762"/>
      <c r="K52" s="762"/>
      <c r="L52" s="762"/>
      <c r="M52" s="762"/>
      <c r="N52" s="762"/>
      <c r="O52" s="762"/>
      <c r="P52" s="762"/>
      <c r="Q52" s="762"/>
      <c r="R52" s="762"/>
      <c r="S52" s="762"/>
      <c r="T52" s="161"/>
      <c r="U52" s="762"/>
      <c r="V52" s="762"/>
      <c r="W52" s="762"/>
      <c r="X52" s="762"/>
      <c r="Y52" s="762"/>
      <c r="Z52" s="762"/>
      <c r="AA52" s="762"/>
      <c r="AB52" s="762"/>
      <c r="AC52" s="762"/>
      <c r="AD52" s="762"/>
      <c r="AE52" s="161"/>
      <c r="AF52" s="762"/>
      <c r="AG52" s="762"/>
      <c r="AH52" s="762"/>
      <c r="AI52" s="762"/>
      <c r="AJ52" s="762"/>
      <c r="AK52" s="762"/>
      <c r="AL52" s="762"/>
      <c r="AM52" s="762"/>
      <c r="AN52" s="762"/>
      <c r="AO52" s="762"/>
      <c r="AP52" s="161"/>
      <c r="AQ52" s="762"/>
      <c r="AR52" s="762"/>
      <c r="AS52" s="762"/>
      <c r="AT52" s="762"/>
      <c r="AU52" s="762"/>
      <c r="AV52" s="762"/>
      <c r="AW52" s="762"/>
      <c r="AX52" s="762"/>
      <c r="AY52" s="762"/>
      <c r="AZ52" s="762"/>
    </row>
    <row r="53" spans="2:52" s="19" customFormat="1" ht="13.8" thickBot="1">
      <c r="B53" s="344"/>
      <c r="C53" s="345"/>
      <c r="D53" s="345" t="s">
        <v>358</v>
      </c>
      <c r="E53" s="608"/>
      <c r="F53" s="608"/>
      <c r="G53" s="608"/>
      <c r="H53" s="609"/>
      <c r="I53" s="348">
        <f>I38+I43+I51</f>
        <v>85940881.016129613</v>
      </c>
      <c r="J53" s="813">
        <f t="shared" ref="J53:AZ53" si="140">J38+J43+J51</f>
        <v>430115308.38967055</v>
      </c>
      <c r="K53" s="813">
        <f t="shared" si="140"/>
        <v>84928.233720564487</v>
      </c>
      <c r="L53" s="813">
        <f t="shared" si="140"/>
        <v>6660098.3186526727</v>
      </c>
      <c r="M53" s="813">
        <f t="shared" ref="M53" si="141">M38+M43+M51</f>
        <v>66218.177889926767</v>
      </c>
      <c r="N53" s="813">
        <f t="shared" ref="N53" si="142">N38+N43+N51</f>
        <v>39692.90652140454</v>
      </c>
      <c r="O53" s="813">
        <f t="shared" si="140"/>
        <v>5448478771.6629286</v>
      </c>
      <c r="P53" s="813">
        <f t="shared" si="140"/>
        <v>79792960.126474187</v>
      </c>
      <c r="Q53" s="813">
        <f t="shared" ref="Q53" si="143">Q38+Q43+Q51</f>
        <v>884630.19464171317</v>
      </c>
      <c r="R53" s="813">
        <f t="shared" ref="R53:S53" si="144">R38+R43+R51</f>
        <v>476819.08560275892</v>
      </c>
      <c r="S53" s="813">
        <f t="shared" si="144"/>
        <v>0</v>
      </c>
      <c r="T53" s="349">
        <f t="shared" si="140"/>
        <v>85940881.016129613</v>
      </c>
      <c r="U53" s="813">
        <f t="shared" si="140"/>
        <v>430115308.38967055</v>
      </c>
      <c r="V53" s="813">
        <f t="shared" si="140"/>
        <v>84928.233720564487</v>
      </c>
      <c r="W53" s="813">
        <f t="shared" si="140"/>
        <v>6660098.3186526727</v>
      </c>
      <c r="X53" s="813">
        <f t="shared" si="140"/>
        <v>66218.177889926767</v>
      </c>
      <c r="Y53" s="813">
        <f t="shared" si="140"/>
        <v>39692.90652140454</v>
      </c>
      <c r="Z53" s="813">
        <f t="shared" si="140"/>
        <v>5448478771.6629286</v>
      </c>
      <c r="AA53" s="813">
        <f t="shared" si="140"/>
        <v>79792960.126474187</v>
      </c>
      <c r="AB53" s="813">
        <f t="shared" si="140"/>
        <v>884630.19464171317</v>
      </c>
      <c r="AC53" s="813">
        <f t="shared" si="140"/>
        <v>476819.08560275892</v>
      </c>
      <c r="AD53" s="813">
        <f t="shared" si="140"/>
        <v>0</v>
      </c>
      <c r="AE53" s="349">
        <f t="shared" si="140"/>
        <v>85940881.016129613</v>
      </c>
      <c r="AF53" s="813">
        <f t="shared" si="140"/>
        <v>430115308.38967055</v>
      </c>
      <c r="AG53" s="813">
        <f t="shared" si="140"/>
        <v>84928.233720564487</v>
      </c>
      <c r="AH53" s="813">
        <f t="shared" si="140"/>
        <v>6660098.3186526727</v>
      </c>
      <c r="AI53" s="813">
        <f t="shared" ref="AI53:AJ53" si="145">AI38+AI43+AI51</f>
        <v>66218.177889926767</v>
      </c>
      <c r="AJ53" s="813">
        <f t="shared" si="145"/>
        <v>39692.90652140454</v>
      </c>
      <c r="AK53" s="813">
        <f t="shared" si="140"/>
        <v>5448478771.6629286</v>
      </c>
      <c r="AL53" s="813">
        <f t="shared" si="140"/>
        <v>79792960.126474187</v>
      </c>
      <c r="AM53" s="813">
        <f t="shared" ref="AM53:AO53" si="146">AM38+AM43+AM51</f>
        <v>884630.19464171317</v>
      </c>
      <c r="AN53" s="813">
        <f t="shared" si="146"/>
        <v>476819.08560275892</v>
      </c>
      <c r="AO53" s="813">
        <f t="shared" si="146"/>
        <v>0</v>
      </c>
      <c r="AP53" s="349">
        <f t="shared" si="140"/>
        <v>85940881.016129613</v>
      </c>
      <c r="AQ53" s="813">
        <f t="shared" si="140"/>
        <v>430115308.38967055</v>
      </c>
      <c r="AR53" s="813">
        <f t="shared" si="140"/>
        <v>84928.233720564487</v>
      </c>
      <c r="AS53" s="813">
        <f t="shared" si="140"/>
        <v>6660098.3186526727</v>
      </c>
      <c r="AT53" s="813">
        <f t="shared" si="140"/>
        <v>66218.177889926767</v>
      </c>
      <c r="AU53" s="813">
        <f t="shared" si="140"/>
        <v>39692.90652140454</v>
      </c>
      <c r="AV53" s="813">
        <f t="shared" si="140"/>
        <v>5448478771.6629286</v>
      </c>
      <c r="AW53" s="813">
        <f t="shared" si="140"/>
        <v>79792960.126474187</v>
      </c>
      <c r="AX53" s="813">
        <f t="shared" si="140"/>
        <v>884630.19464171317</v>
      </c>
      <c r="AY53" s="813">
        <f t="shared" si="140"/>
        <v>476819.08560275892</v>
      </c>
      <c r="AZ53" s="813">
        <f t="shared" si="140"/>
        <v>0</v>
      </c>
    </row>
    <row r="54" spans="2:52" s="12" customFormat="1" ht="13.8" thickBot="1">
      <c r="B54" s="19"/>
      <c r="C54" s="19"/>
      <c r="D54" s="162"/>
      <c r="E54" s="80"/>
      <c r="F54" s="80"/>
      <c r="G54" s="80"/>
      <c r="H54" s="162"/>
      <c r="I54" s="18"/>
      <c r="J54" s="318"/>
      <c r="K54" s="318"/>
      <c r="L54" s="318"/>
      <c r="M54" s="318"/>
      <c r="N54" s="318"/>
      <c r="O54" s="318"/>
      <c r="P54" s="318"/>
      <c r="Q54" s="318"/>
      <c r="R54" s="318"/>
      <c r="S54" s="318"/>
      <c r="T54" s="18"/>
      <c r="U54" s="318"/>
      <c r="V54" s="318"/>
      <c r="W54" s="318"/>
      <c r="X54" s="318"/>
      <c r="Y54" s="318"/>
      <c r="Z54" s="318"/>
      <c r="AA54" s="318"/>
      <c r="AB54" s="318"/>
      <c r="AC54" s="318"/>
      <c r="AD54" s="318"/>
      <c r="AE54" s="18"/>
      <c r="AF54" s="318"/>
      <c r="AG54" s="318"/>
      <c r="AH54" s="318"/>
      <c r="AI54" s="318"/>
      <c r="AJ54" s="318"/>
      <c r="AK54" s="318"/>
      <c r="AL54" s="318"/>
      <c r="AM54" s="318"/>
      <c r="AN54" s="318"/>
      <c r="AO54" s="318"/>
      <c r="AP54" s="18"/>
      <c r="AQ54" s="318"/>
      <c r="AR54" s="318"/>
      <c r="AS54" s="318"/>
      <c r="AT54" s="318"/>
      <c r="AU54" s="318"/>
      <c r="AV54" s="318"/>
      <c r="AW54" s="318"/>
      <c r="AX54" s="318"/>
      <c r="AY54" s="318"/>
      <c r="AZ54" s="318"/>
    </row>
    <row r="55" spans="2:52">
      <c r="B55" s="350"/>
      <c r="C55" s="351"/>
      <c r="D55" s="352"/>
      <c r="E55" s="354"/>
      <c r="F55" s="354"/>
      <c r="G55" s="354"/>
      <c r="H55" s="352"/>
      <c r="I55" s="355"/>
      <c r="J55" s="356"/>
      <c r="K55" s="356"/>
      <c r="L55" s="356"/>
      <c r="M55" s="356"/>
      <c r="N55" s="356"/>
      <c r="O55" s="356"/>
      <c r="P55" s="356"/>
      <c r="Q55" s="356"/>
      <c r="R55" s="356"/>
      <c r="S55" s="356"/>
      <c r="T55" s="355"/>
      <c r="U55" s="356"/>
      <c r="V55" s="356"/>
      <c r="W55" s="356"/>
      <c r="X55" s="356"/>
      <c r="Y55" s="356"/>
      <c r="Z55" s="356"/>
      <c r="AA55" s="356"/>
      <c r="AB55" s="356"/>
      <c r="AC55" s="356"/>
      <c r="AD55" s="356"/>
      <c r="AE55" s="355"/>
      <c r="AF55" s="356"/>
      <c r="AG55" s="356"/>
      <c r="AH55" s="356"/>
      <c r="AI55" s="356"/>
      <c r="AJ55" s="356"/>
      <c r="AK55" s="356"/>
      <c r="AL55" s="356"/>
      <c r="AM55" s="356"/>
      <c r="AN55" s="356"/>
      <c r="AO55" s="356"/>
      <c r="AP55" s="355"/>
      <c r="AQ55" s="356"/>
      <c r="AR55" s="356"/>
      <c r="AS55" s="356"/>
      <c r="AT55" s="356"/>
      <c r="AU55" s="356"/>
      <c r="AV55" s="356"/>
      <c r="AW55" s="356"/>
      <c r="AX55" s="356"/>
      <c r="AY55" s="356"/>
      <c r="AZ55" s="356"/>
    </row>
    <row r="56" spans="2:52" s="12" customFormat="1" ht="15.6">
      <c r="B56" s="341"/>
      <c r="C56" s="302"/>
      <c r="D56" s="303" t="s">
        <v>1950</v>
      </c>
      <c r="E56" s="306"/>
      <c r="F56" s="306"/>
      <c r="G56" s="306"/>
      <c r="H56" s="307"/>
      <c r="I56" s="304"/>
      <c r="J56" s="322"/>
      <c r="K56" s="322"/>
      <c r="L56" s="322"/>
      <c r="M56" s="322"/>
      <c r="N56" s="322"/>
      <c r="O56" s="322"/>
      <c r="P56" s="322"/>
      <c r="Q56" s="322"/>
      <c r="R56" s="322"/>
      <c r="S56" s="322"/>
      <c r="T56" s="304"/>
      <c r="U56" s="322"/>
      <c r="V56" s="322"/>
      <c r="W56" s="322"/>
      <c r="X56" s="322"/>
      <c r="Y56" s="322"/>
      <c r="Z56" s="322"/>
      <c r="AA56" s="322"/>
      <c r="AB56" s="322"/>
      <c r="AC56" s="322"/>
      <c r="AD56" s="322"/>
      <c r="AE56" s="304"/>
      <c r="AF56" s="322"/>
      <c r="AG56" s="322"/>
      <c r="AH56" s="322"/>
      <c r="AI56" s="322"/>
      <c r="AJ56" s="322"/>
      <c r="AK56" s="322"/>
      <c r="AL56" s="322"/>
      <c r="AM56" s="322"/>
      <c r="AN56" s="322"/>
      <c r="AO56" s="322"/>
      <c r="AP56" s="304"/>
      <c r="AQ56" s="322"/>
      <c r="AR56" s="322"/>
      <c r="AS56" s="322"/>
      <c r="AT56" s="322"/>
      <c r="AU56" s="322"/>
      <c r="AV56" s="322"/>
      <c r="AW56" s="322"/>
      <c r="AX56" s="322"/>
      <c r="AY56" s="322"/>
      <c r="AZ56" s="322"/>
    </row>
    <row r="57" spans="2:52" s="12" customFormat="1">
      <c r="B57" s="338">
        <v>3264</v>
      </c>
      <c r="C57" s="240"/>
      <c r="D57" s="237" t="s">
        <v>1755</v>
      </c>
      <c r="E57" s="610"/>
      <c r="F57" s="610"/>
      <c r="G57" s="610"/>
      <c r="H57" s="611"/>
      <c r="I57" s="238"/>
      <c r="J57" s="319"/>
      <c r="K57" s="319"/>
      <c r="L57" s="319"/>
      <c r="M57" s="319"/>
      <c r="N57" s="319"/>
      <c r="O57" s="319"/>
      <c r="P57" s="319"/>
      <c r="Q57" s="319"/>
      <c r="R57" s="319"/>
      <c r="S57" s="319"/>
      <c r="T57" s="238"/>
      <c r="U57" s="319"/>
      <c r="V57" s="319"/>
      <c r="W57" s="319"/>
      <c r="X57" s="319"/>
      <c r="Y57" s="319"/>
      <c r="Z57" s="319"/>
      <c r="AA57" s="319"/>
      <c r="AB57" s="319"/>
      <c r="AC57" s="319"/>
      <c r="AD57" s="319"/>
      <c r="AE57" s="238"/>
      <c r="AF57" s="319"/>
      <c r="AG57" s="319"/>
      <c r="AH57" s="319"/>
      <c r="AI57" s="319"/>
      <c r="AJ57" s="319"/>
      <c r="AK57" s="319"/>
      <c r="AL57" s="319"/>
      <c r="AM57" s="319"/>
      <c r="AN57" s="319"/>
      <c r="AO57" s="319"/>
      <c r="AP57" s="238"/>
      <c r="AQ57" s="319"/>
      <c r="AR57" s="319"/>
      <c r="AS57" s="319"/>
      <c r="AT57" s="319"/>
      <c r="AU57" s="319"/>
      <c r="AV57" s="319"/>
      <c r="AW57" s="319"/>
      <c r="AX57" s="319"/>
      <c r="AY57" s="319"/>
      <c r="AZ57" s="319"/>
    </row>
    <row r="58" spans="2:52" s="12" customFormat="1">
      <c r="B58" s="338">
        <v>3308</v>
      </c>
      <c r="C58" s="240"/>
      <c r="D58" s="237" t="s">
        <v>1756</v>
      </c>
      <c r="E58" s="610"/>
      <c r="F58" s="610"/>
      <c r="G58" s="610"/>
      <c r="H58" s="611"/>
      <c r="I58" s="238"/>
      <c r="J58" s="319"/>
      <c r="K58" s="319"/>
      <c r="L58" s="319"/>
      <c r="M58" s="319"/>
      <c r="N58" s="319"/>
      <c r="O58" s="319"/>
      <c r="P58" s="319"/>
      <c r="Q58" s="319"/>
      <c r="R58" s="319"/>
      <c r="S58" s="319"/>
      <c r="T58" s="238"/>
      <c r="U58" s="319"/>
      <c r="V58" s="319"/>
      <c r="W58" s="319"/>
      <c r="X58" s="319"/>
      <c r="Y58" s="319"/>
      <c r="Z58" s="319"/>
      <c r="AA58" s="319"/>
      <c r="AB58" s="319"/>
      <c r="AC58" s="319"/>
      <c r="AD58" s="319"/>
      <c r="AE58" s="238"/>
      <c r="AF58" s="319"/>
      <c r="AG58" s="319"/>
      <c r="AH58" s="319"/>
      <c r="AI58" s="319"/>
      <c r="AJ58" s="319"/>
      <c r="AK58" s="319"/>
      <c r="AL58" s="319"/>
      <c r="AM58" s="319"/>
      <c r="AN58" s="319"/>
      <c r="AO58" s="319"/>
      <c r="AP58" s="238"/>
      <c r="AQ58" s="319"/>
      <c r="AR58" s="319"/>
      <c r="AS58" s="319"/>
      <c r="AT58" s="319"/>
      <c r="AU58" s="319"/>
      <c r="AV58" s="319"/>
      <c r="AW58" s="319"/>
      <c r="AX58" s="319"/>
      <c r="AY58" s="319"/>
      <c r="AZ58" s="319"/>
    </row>
    <row r="59" spans="2:52" s="12" customFormat="1">
      <c r="B59" s="338">
        <v>3312</v>
      </c>
      <c r="C59" s="240"/>
      <c r="D59" s="237" t="s">
        <v>1757</v>
      </c>
      <c r="E59" s="610"/>
      <c r="F59" s="610"/>
      <c r="G59" s="610"/>
      <c r="H59" s="611"/>
      <c r="I59" s="238"/>
      <c r="J59" s="319"/>
      <c r="K59" s="319"/>
      <c r="L59" s="319"/>
      <c r="M59" s="319"/>
      <c r="N59" s="319"/>
      <c r="O59" s="319"/>
      <c r="P59" s="319"/>
      <c r="Q59" s="319"/>
      <c r="R59" s="319"/>
      <c r="S59" s="319"/>
      <c r="T59" s="238"/>
      <c r="U59" s="319"/>
      <c r="V59" s="319"/>
      <c r="W59" s="319"/>
      <c r="X59" s="319"/>
      <c r="Y59" s="319"/>
      <c r="Z59" s="319"/>
      <c r="AA59" s="319"/>
      <c r="AB59" s="319"/>
      <c r="AC59" s="319"/>
      <c r="AD59" s="319"/>
      <c r="AE59" s="238"/>
      <c r="AF59" s="319"/>
      <c r="AG59" s="319"/>
      <c r="AH59" s="319"/>
      <c r="AI59" s="319"/>
      <c r="AJ59" s="319"/>
      <c r="AK59" s="319"/>
      <c r="AL59" s="319"/>
      <c r="AM59" s="319"/>
      <c r="AN59" s="319"/>
      <c r="AO59" s="319"/>
      <c r="AP59" s="238"/>
      <c r="AQ59" s="319"/>
      <c r="AR59" s="319"/>
      <c r="AS59" s="319"/>
      <c r="AT59" s="319"/>
      <c r="AU59" s="319"/>
      <c r="AV59" s="319"/>
      <c r="AW59" s="319"/>
      <c r="AX59" s="319"/>
      <c r="AY59" s="319"/>
      <c r="AZ59" s="319"/>
    </row>
    <row r="60" spans="2:52" s="12" customFormat="1">
      <c r="B60" s="338">
        <v>3325</v>
      </c>
      <c r="C60" s="240"/>
      <c r="D60" s="237" t="s">
        <v>1758</v>
      </c>
      <c r="E60" s="610"/>
      <c r="F60" s="610"/>
      <c r="G60" s="610"/>
      <c r="H60" s="611"/>
      <c r="I60" s="238"/>
      <c r="J60" s="319"/>
      <c r="K60" s="319"/>
      <c r="L60" s="319"/>
      <c r="M60" s="319"/>
      <c r="N60" s="319"/>
      <c r="O60" s="319"/>
      <c r="P60" s="319"/>
      <c r="Q60" s="319"/>
      <c r="R60" s="319"/>
      <c r="S60" s="319"/>
      <c r="T60" s="238"/>
      <c r="U60" s="319"/>
      <c r="V60" s="319"/>
      <c r="W60" s="319"/>
      <c r="X60" s="319"/>
      <c r="Y60" s="319"/>
      <c r="Z60" s="319"/>
      <c r="AA60" s="319"/>
      <c r="AB60" s="319"/>
      <c r="AC60" s="319"/>
      <c r="AD60" s="319"/>
      <c r="AE60" s="238"/>
      <c r="AF60" s="319"/>
      <c r="AG60" s="319"/>
      <c r="AH60" s="319"/>
      <c r="AI60" s="319"/>
      <c r="AJ60" s="319"/>
      <c r="AK60" s="319"/>
      <c r="AL60" s="319"/>
      <c r="AM60" s="319"/>
      <c r="AN60" s="319"/>
      <c r="AO60" s="319"/>
      <c r="AP60" s="238"/>
      <c r="AQ60" s="319"/>
      <c r="AR60" s="319"/>
      <c r="AS60" s="319"/>
      <c r="AT60" s="319"/>
      <c r="AU60" s="319"/>
      <c r="AV60" s="319"/>
      <c r="AW60" s="319"/>
      <c r="AX60" s="319"/>
      <c r="AY60" s="319"/>
      <c r="AZ60" s="319"/>
    </row>
    <row r="61" spans="2:52" s="12" customFormat="1">
      <c r="B61" s="338" t="s">
        <v>1754</v>
      </c>
      <c r="C61" s="240"/>
      <c r="D61" s="237" t="s">
        <v>1759</v>
      </c>
      <c r="E61" s="610"/>
      <c r="F61" s="610"/>
      <c r="G61" s="610"/>
      <c r="H61" s="611"/>
      <c r="I61" s="238"/>
      <c r="J61" s="319"/>
      <c r="K61" s="319"/>
      <c r="L61" s="319"/>
      <c r="M61" s="319"/>
      <c r="N61" s="319"/>
      <c r="O61" s="319"/>
      <c r="P61" s="319"/>
      <c r="Q61" s="319"/>
      <c r="R61" s="319"/>
      <c r="S61" s="319"/>
      <c r="T61" s="238"/>
      <c r="U61" s="319"/>
      <c r="V61" s="319"/>
      <c r="W61" s="319"/>
      <c r="X61" s="319"/>
      <c r="Y61" s="319"/>
      <c r="Z61" s="319"/>
      <c r="AA61" s="319"/>
      <c r="AB61" s="319"/>
      <c r="AC61" s="319"/>
      <c r="AD61" s="319"/>
      <c r="AE61" s="238"/>
      <c r="AF61" s="319"/>
      <c r="AG61" s="319"/>
      <c r="AH61" s="319"/>
      <c r="AI61" s="319"/>
      <c r="AJ61" s="319"/>
      <c r="AK61" s="319"/>
      <c r="AL61" s="319"/>
      <c r="AM61" s="319"/>
      <c r="AN61" s="319"/>
      <c r="AO61" s="319"/>
      <c r="AP61" s="238"/>
      <c r="AQ61" s="319"/>
      <c r="AR61" s="319"/>
      <c r="AS61" s="319"/>
      <c r="AT61" s="319"/>
      <c r="AU61" s="319"/>
      <c r="AV61" s="319"/>
      <c r="AW61" s="319"/>
      <c r="AX61" s="319"/>
      <c r="AY61" s="319"/>
      <c r="AZ61" s="319"/>
    </row>
    <row r="62" spans="2:52" s="12" customFormat="1">
      <c r="B62" s="338"/>
      <c r="C62" s="240"/>
      <c r="D62" s="237"/>
      <c r="E62" s="610"/>
      <c r="F62" s="610"/>
      <c r="G62" s="610"/>
      <c r="H62" s="611"/>
      <c r="I62" s="238"/>
      <c r="J62" s="319"/>
      <c r="K62" s="319"/>
      <c r="L62" s="319"/>
      <c r="M62" s="319"/>
      <c r="N62" s="319"/>
      <c r="O62" s="319"/>
      <c r="P62" s="319"/>
      <c r="Q62" s="319"/>
      <c r="R62" s="319"/>
      <c r="S62" s="319"/>
      <c r="T62" s="238"/>
      <c r="U62" s="319"/>
      <c r="V62" s="319"/>
      <c r="W62" s="319"/>
      <c r="X62" s="319"/>
      <c r="Y62" s="319"/>
      <c r="Z62" s="319"/>
      <c r="AA62" s="319"/>
      <c r="AB62" s="319"/>
      <c r="AC62" s="319"/>
      <c r="AD62" s="319"/>
      <c r="AE62" s="238"/>
      <c r="AF62" s="319"/>
      <c r="AG62" s="319"/>
      <c r="AH62" s="319"/>
      <c r="AI62" s="319"/>
      <c r="AJ62" s="319"/>
      <c r="AK62" s="319"/>
      <c r="AL62" s="319"/>
      <c r="AM62" s="319"/>
      <c r="AN62" s="319"/>
      <c r="AO62" s="319"/>
      <c r="AP62" s="238"/>
      <c r="AQ62" s="319"/>
      <c r="AR62" s="319"/>
      <c r="AS62" s="319"/>
      <c r="AT62" s="319"/>
      <c r="AU62" s="319"/>
      <c r="AV62" s="319"/>
      <c r="AW62" s="319"/>
      <c r="AX62" s="319"/>
      <c r="AY62" s="319"/>
      <c r="AZ62" s="319"/>
    </row>
    <row r="63" spans="2:52" s="12" customFormat="1" ht="13.8" thickBot="1">
      <c r="B63" s="357"/>
      <c r="C63" s="358"/>
      <c r="D63" s="359" t="s">
        <v>339</v>
      </c>
      <c r="E63" s="612"/>
      <c r="F63" s="612"/>
      <c r="G63" s="612"/>
      <c r="H63" s="613"/>
      <c r="I63" s="361">
        <f t="shared" ref="I63:AC63" si="147">SUM(I57:I62)</f>
        <v>0</v>
      </c>
      <c r="J63" s="362">
        <f t="shared" si="147"/>
        <v>0</v>
      </c>
      <c r="K63" s="362">
        <f t="shared" si="147"/>
        <v>0</v>
      </c>
      <c r="L63" s="362">
        <f t="shared" si="147"/>
        <v>0</v>
      </c>
      <c r="M63" s="362">
        <f t="shared" ref="M63" si="148">SUM(M57:M62)</f>
        <v>0</v>
      </c>
      <c r="N63" s="362">
        <f t="shared" ref="N63" si="149">SUM(N57:N62)</f>
        <v>0</v>
      </c>
      <c r="O63" s="362">
        <f t="shared" si="147"/>
        <v>0</v>
      </c>
      <c r="P63" s="362">
        <f t="shared" si="147"/>
        <v>0</v>
      </c>
      <c r="Q63" s="362">
        <f t="shared" ref="Q63" si="150">SUM(Q57:Q62)</f>
        <v>0</v>
      </c>
      <c r="R63" s="362">
        <f t="shared" ref="R63:S63" si="151">SUM(R57:R62)</f>
        <v>0</v>
      </c>
      <c r="S63" s="362">
        <f t="shared" si="151"/>
        <v>0</v>
      </c>
      <c r="T63" s="361">
        <f t="shared" si="147"/>
        <v>0</v>
      </c>
      <c r="U63" s="362">
        <f t="shared" si="147"/>
        <v>0</v>
      </c>
      <c r="V63" s="362">
        <f t="shared" si="147"/>
        <v>0</v>
      </c>
      <c r="W63" s="362">
        <f t="shared" si="147"/>
        <v>0</v>
      </c>
      <c r="X63" s="362">
        <f t="shared" si="147"/>
        <v>0</v>
      </c>
      <c r="Y63" s="362">
        <f t="shared" si="147"/>
        <v>0</v>
      </c>
      <c r="Z63" s="362">
        <f t="shared" si="147"/>
        <v>0</v>
      </c>
      <c r="AA63" s="362">
        <f t="shared" si="147"/>
        <v>0</v>
      </c>
      <c r="AB63" s="362">
        <f t="shared" si="147"/>
        <v>0</v>
      </c>
      <c r="AC63" s="362">
        <f t="shared" si="147"/>
        <v>0</v>
      </c>
      <c r="AD63" s="362">
        <f t="shared" ref="AD63" si="152">SUM(AD57:AD62)</f>
        <v>0</v>
      </c>
      <c r="AE63" s="361">
        <f t="shared" ref="AE63:AW63" si="153">SUM(AE57:AE62)</f>
        <v>0</v>
      </c>
      <c r="AF63" s="362">
        <f t="shared" si="153"/>
        <v>0</v>
      </c>
      <c r="AG63" s="362">
        <f t="shared" si="153"/>
        <v>0</v>
      </c>
      <c r="AH63" s="362">
        <f t="shared" si="153"/>
        <v>0</v>
      </c>
      <c r="AI63" s="362">
        <f t="shared" ref="AI63:AJ63" si="154">SUM(AI57:AI62)</f>
        <v>0</v>
      </c>
      <c r="AJ63" s="362">
        <f t="shared" si="154"/>
        <v>0</v>
      </c>
      <c r="AK63" s="362">
        <f t="shared" si="153"/>
        <v>0</v>
      </c>
      <c r="AL63" s="362">
        <f t="shared" si="153"/>
        <v>0</v>
      </c>
      <c r="AM63" s="362">
        <f t="shared" ref="AM63:AO63" si="155">SUM(AM57:AM62)</f>
        <v>0</v>
      </c>
      <c r="AN63" s="362">
        <f t="shared" si="155"/>
        <v>0</v>
      </c>
      <c r="AO63" s="362">
        <f t="shared" si="155"/>
        <v>0</v>
      </c>
      <c r="AP63" s="361">
        <f t="shared" si="153"/>
        <v>0</v>
      </c>
      <c r="AQ63" s="362">
        <f t="shared" si="153"/>
        <v>0</v>
      </c>
      <c r="AR63" s="362">
        <f t="shared" si="153"/>
        <v>0</v>
      </c>
      <c r="AS63" s="362">
        <f t="shared" si="153"/>
        <v>0</v>
      </c>
      <c r="AT63" s="362">
        <f t="shared" ref="AT63:AU63" si="156">SUM(AT57:AT62)</f>
        <v>0</v>
      </c>
      <c r="AU63" s="362">
        <f t="shared" si="156"/>
        <v>0</v>
      </c>
      <c r="AV63" s="362">
        <f t="shared" si="153"/>
        <v>0</v>
      </c>
      <c r="AW63" s="362">
        <f t="shared" si="153"/>
        <v>0</v>
      </c>
      <c r="AX63" s="362">
        <f t="shared" ref="AX63:AZ63" si="157">SUM(AX57:AX62)</f>
        <v>0</v>
      </c>
      <c r="AY63" s="362">
        <f t="shared" si="157"/>
        <v>0</v>
      </c>
      <c r="AZ63" s="362">
        <f t="shared" si="157"/>
        <v>0</v>
      </c>
    </row>
    <row r="64" spans="2:52" s="12" customFormat="1" ht="13.8" thickBot="1">
      <c r="B64" s="19"/>
      <c r="C64" s="19"/>
      <c r="D64" s="13"/>
      <c r="E64" s="80"/>
      <c r="F64" s="80"/>
      <c r="G64" s="80"/>
      <c r="H64" s="162"/>
      <c r="I64" s="18"/>
      <c r="J64" s="318"/>
      <c r="K64" s="318"/>
      <c r="L64" s="318"/>
      <c r="M64" s="318"/>
      <c r="N64" s="318"/>
      <c r="O64" s="318"/>
      <c r="P64" s="318"/>
      <c r="Q64" s="318"/>
      <c r="R64" s="318"/>
      <c r="S64" s="318"/>
      <c r="T64" s="18"/>
      <c r="U64" s="318"/>
      <c r="V64" s="318"/>
      <c r="W64" s="318"/>
      <c r="X64" s="318"/>
      <c r="Y64" s="318"/>
      <c r="Z64" s="318"/>
      <c r="AA64" s="318"/>
      <c r="AB64" s="318"/>
      <c r="AC64" s="318"/>
      <c r="AD64" s="318"/>
      <c r="AE64" s="18"/>
      <c r="AF64" s="318"/>
      <c r="AG64" s="318"/>
      <c r="AH64" s="318"/>
      <c r="AI64" s="318"/>
      <c r="AJ64" s="318"/>
      <c r="AK64" s="318"/>
      <c r="AL64" s="318"/>
      <c r="AM64" s="318"/>
      <c r="AN64" s="318"/>
      <c r="AO64" s="318"/>
      <c r="AP64" s="18"/>
      <c r="AQ64" s="318"/>
      <c r="AR64" s="318"/>
      <c r="AS64" s="318"/>
      <c r="AT64" s="318"/>
      <c r="AU64" s="318"/>
      <c r="AV64" s="318"/>
      <c r="AW64" s="318"/>
      <c r="AX64" s="318"/>
      <c r="AY64" s="318"/>
      <c r="AZ64" s="318"/>
    </row>
    <row r="65" spans="2:52" s="12" customFormat="1">
      <c r="B65" s="364"/>
      <c r="C65" s="365"/>
      <c r="D65" s="366" t="s">
        <v>340</v>
      </c>
      <c r="E65" s="368"/>
      <c r="F65" s="368"/>
      <c r="G65" s="368"/>
      <c r="H65" s="369"/>
      <c r="I65" s="367"/>
      <c r="J65" s="370"/>
      <c r="K65" s="370"/>
      <c r="L65" s="370"/>
      <c r="M65" s="370"/>
      <c r="N65" s="370"/>
      <c r="O65" s="370"/>
      <c r="P65" s="370"/>
      <c r="Q65" s="370"/>
      <c r="R65" s="370"/>
      <c r="S65" s="370"/>
      <c r="T65" s="367"/>
      <c r="U65" s="370"/>
      <c r="V65" s="370"/>
      <c r="W65" s="370"/>
      <c r="X65" s="370"/>
      <c r="Y65" s="370"/>
      <c r="Z65" s="370"/>
      <c r="AA65" s="370"/>
      <c r="AB65" s="370"/>
      <c r="AC65" s="370"/>
      <c r="AD65" s="370"/>
      <c r="AE65" s="367"/>
      <c r="AF65" s="370"/>
      <c r="AG65" s="370"/>
      <c r="AH65" s="370"/>
      <c r="AI65" s="370"/>
      <c r="AJ65" s="370"/>
      <c r="AK65" s="370"/>
      <c r="AL65" s="370"/>
      <c r="AM65" s="370"/>
      <c r="AN65" s="370"/>
      <c r="AO65" s="370"/>
      <c r="AP65" s="367"/>
      <c r="AQ65" s="370"/>
      <c r="AR65" s="370"/>
      <c r="AS65" s="370"/>
      <c r="AT65" s="370"/>
      <c r="AU65" s="370"/>
      <c r="AV65" s="370"/>
      <c r="AW65" s="370"/>
      <c r="AX65" s="370"/>
      <c r="AY65" s="370"/>
      <c r="AZ65" s="370"/>
    </row>
    <row r="66" spans="2:52" s="12" customFormat="1" ht="15.6">
      <c r="B66" s="371"/>
      <c r="C66" s="331"/>
      <c r="D66" s="332" t="s">
        <v>341</v>
      </c>
      <c r="E66" s="235"/>
      <c r="F66" s="235"/>
      <c r="G66" s="235"/>
      <c r="H66" s="237"/>
      <c r="I66" s="238"/>
      <c r="J66" s="319"/>
      <c r="K66" s="319"/>
      <c r="L66" s="319"/>
      <c r="M66" s="319"/>
      <c r="N66" s="319"/>
      <c r="O66" s="319"/>
      <c r="P66" s="319"/>
      <c r="Q66" s="319"/>
      <c r="R66" s="319"/>
      <c r="S66" s="319"/>
      <c r="T66" s="238"/>
      <c r="U66" s="319"/>
      <c r="V66" s="319"/>
      <c r="W66" s="319"/>
      <c r="X66" s="319"/>
      <c r="Y66" s="319"/>
      <c r="Z66" s="319"/>
      <c r="AA66" s="319"/>
      <c r="AB66" s="319"/>
      <c r="AC66" s="319"/>
      <c r="AD66" s="319"/>
      <c r="AE66" s="238"/>
      <c r="AF66" s="319"/>
      <c r="AG66" s="319"/>
      <c r="AH66" s="319"/>
      <c r="AI66" s="319"/>
      <c r="AJ66" s="319"/>
      <c r="AK66" s="319"/>
      <c r="AL66" s="319"/>
      <c r="AM66" s="319"/>
      <c r="AN66" s="319"/>
      <c r="AO66" s="319"/>
      <c r="AP66" s="238"/>
      <c r="AQ66" s="319"/>
      <c r="AR66" s="319"/>
      <c r="AS66" s="319"/>
      <c r="AT66" s="319"/>
      <c r="AU66" s="319"/>
      <c r="AV66" s="319"/>
      <c r="AW66" s="319"/>
      <c r="AX66" s="319"/>
      <c r="AY66" s="319"/>
      <c r="AZ66" s="319"/>
    </row>
    <row r="67" spans="2:52" s="12" customFormat="1" ht="15.6">
      <c r="B67" s="371"/>
      <c r="C67" s="331"/>
      <c r="D67" s="332" t="s">
        <v>1951</v>
      </c>
      <c r="E67" s="235"/>
      <c r="F67" s="235"/>
      <c r="G67" s="811">
        <f>+'4.1 Program Budget - 2024-2027'!BX187</f>
        <v>33329042</v>
      </c>
      <c r="H67" s="237"/>
      <c r="I67" s="238">
        <f>+G67</f>
        <v>33329042</v>
      </c>
      <c r="J67" s="760">
        <f>+'4.1 Program Budget - 2024-2027'!BY187</f>
        <v>3169076</v>
      </c>
      <c r="K67" s="760">
        <f>+'4.1 Program Budget - 2024-2027'!BZ187</f>
        <v>463</v>
      </c>
      <c r="L67" s="760">
        <f>+'4.1 Program Budget - 2024-2027'!CA187</f>
        <v>129739</v>
      </c>
      <c r="M67" s="319"/>
      <c r="N67" s="319"/>
      <c r="O67" s="319"/>
      <c r="P67" s="319"/>
      <c r="Q67" s="319"/>
      <c r="R67" s="319"/>
      <c r="S67" s="319"/>
      <c r="T67" s="238">
        <f>+I67</f>
        <v>33329042</v>
      </c>
      <c r="U67" s="760">
        <f t="shared" ref="U67:W67" si="158">+J67</f>
        <v>3169076</v>
      </c>
      <c r="V67" s="760">
        <f t="shared" si="158"/>
        <v>463</v>
      </c>
      <c r="W67" s="760">
        <f t="shared" si="158"/>
        <v>129739</v>
      </c>
      <c r="X67" s="319"/>
      <c r="Y67" s="319"/>
      <c r="Z67" s="319"/>
      <c r="AA67" s="319"/>
      <c r="AB67" s="319"/>
      <c r="AC67" s="319"/>
      <c r="AD67" s="319"/>
      <c r="AE67" s="238">
        <f>+T67</f>
        <v>33329042</v>
      </c>
      <c r="AF67" s="760">
        <f t="shared" ref="AF67" si="159">+U67</f>
        <v>3169076</v>
      </c>
      <c r="AG67" s="760">
        <f t="shared" ref="AG67" si="160">+V67</f>
        <v>463</v>
      </c>
      <c r="AH67" s="760">
        <f t="shared" ref="AH67" si="161">+W67</f>
        <v>129739</v>
      </c>
      <c r="AI67" s="319"/>
      <c r="AJ67" s="319"/>
      <c r="AK67" s="319"/>
      <c r="AL67" s="319"/>
      <c r="AM67" s="319"/>
      <c r="AN67" s="319"/>
      <c r="AO67" s="319"/>
      <c r="AP67" s="238">
        <f>+AE67</f>
        <v>33329042</v>
      </c>
      <c r="AQ67" s="760">
        <f t="shared" ref="AQ67" si="162">+AF67</f>
        <v>3169076</v>
      </c>
      <c r="AR67" s="760">
        <f t="shared" ref="AR67" si="163">+AG67</f>
        <v>463</v>
      </c>
      <c r="AS67" s="760">
        <f t="shared" ref="AS67" si="164">+AH67</f>
        <v>129739</v>
      </c>
      <c r="AT67" s="319"/>
      <c r="AU67" s="319"/>
      <c r="AV67" s="319"/>
      <c r="AW67" s="319"/>
      <c r="AX67" s="319"/>
      <c r="AY67" s="319"/>
      <c r="AZ67" s="319"/>
    </row>
    <row r="68" spans="2:52" s="12" customFormat="1" ht="13.8" thickBot="1">
      <c r="B68" s="372"/>
      <c r="C68" s="373"/>
      <c r="D68" s="374"/>
      <c r="E68" s="375"/>
      <c r="F68" s="375"/>
      <c r="G68" s="375"/>
      <c r="H68" s="374"/>
      <c r="I68" s="376"/>
      <c r="J68" s="378"/>
      <c r="K68" s="378"/>
      <c r="L68" s="378"/>
      <c r="M68" s="378"/>
      <c r="N68" s="378"/>
      <c r="O68" s="378"/>
      <c r="P68" s="378"/>
      <c r="Q68" s="378"/>
      <c r="R68" s="378"/>
      <c r="S68" s="378"/>
      <c r="T68" s="376"/>
      <c r="U68" s="378"/>
      <c r="V68" s="378"/>
      <c r="W68" s="378"/>
      <c r="X68" s="378"/>
      <c r="Y68" s="378"/>
      <c r="Z68" s="378"/>
      <c r="AA68" s="378"/>
      <c r="AB68" s="378"/>
      <c r="AC68" s="378"/>
      <c r="AD68" s="378"/>
      <c r="AE68" s="376"/>
      <c r="AF68" s="378"/>
      <c r="AG68" s="378"/>
      <c r="AH68" s="378"/>
      <c r="AI68" s="378"/>
      <c r="AJ68" s="378"/>
      <c r="AK68" s="378"/>
      <c r="AL68" s="378"/>
      <c r="AM68" s="378"/>
      <c r="AN68" s="378"/>
      <c r="AO68" s="378"/>
      <c r="AP68" s="376"/>
      <c r="AQ68" s="378"/>
      <c r="AR68" s="378"/>
      <c r="AS68" s="378"/>
      <c r="AT68" s="378"/>
      <c r="AU68" s="378"/>
      <c r="AV68" s="378"/>
      <c r="AW68" s="378"/>
      <c r="AX68" s="378"/>
      <c r="AY68" s="378"/>
      <c r="AZ68" s="378"/>
    </row>
    <row r="69" spans="2:52" s="12" customFormat="1">
      <c r="B69" s="196"/>
      <c r="C69" s="196"/>
      <c r="D69" s="190"/>
      <c r="E69" s="39"/>
      <c r="F69" s="39"/>
      <c r="G69" s="39"/>
      <c r="H69" s="190"/>
      <c r="I69" s="17"/>
      <c r="J69" s="325"/>
      <c r="K69" s="325"/>
      <c r="L69" s="325"/>
      <c r="M69" s="325"/>
      <c r="N69" s="325"/>
      <c r="O69" s="325"/>
      <c r="P69" s="325"/>
      <c r="Q69" s="325"/>
      <c r="R69" s="325"/>
      <c r="S69" s="325"/>
      <c r="T69" s="17"/>
      <c r="U69" s="325"/>
      <c r="V69" s="325"/>
      <c r="W69" s="325"/>
      <c r="X69" s="325"/>
      <c r="Y69" s="325"/>
      <c r="Z69" s="325"/>
      <c r="AA69" s="325"/>
      <c r="AB69" s="325"/>
      <c r="AC69" s="325"/>
      <c r="AD69" s="325"/>
      <c r="AE69" s="17"/>
      <c r="AF69" s="325"/>
      <c r="AG69" s="325"/>
      <c r="AH69" s="325"/>
      <c r="AI69" s="325"/>
      <c r="AJ69" s="325"/>
      <c r="AK69" s="325"/>
      <c r="AL69" s="325"/>
      <c r="AM69" s="325"/>
      <c r="AN69" s="325"/>
      <c r="AO69" s="325"/>
      <c r="AP69" s="17"/>
      <c r="AQ69" s="325"/>
      <c r="AR69" s="325"/>
      <c r="AS69" s="325"/>
      <c r="AT69" s="325"/>
      <c r="AU69" s="325"/>
      <c r="AV69" s="325"/>
      <c r="AW69" s="325"/>
      <c r="AX69" s="325"/>
      <c r="AY69" s="325"/>
      <c r="AZ69" s="325"/>
    </row>
    <row r="71" spans="2:52">
      <c r="B71" s="1128" t="s">
        <v>342</v>
      </c>
      <c r="C71" s="1128"/>
      <c r="D71" s="1128"/>
      <c r="E71" s="1129"/>
      <c r="F71" s="1129"/>
      <c r="G71" s="1129"/>
    </row>
    <row r="72" spans="2:52" ht="15.6">
      <c r="B72" s="1128" t="s">
        <v>1965</v>
      </c>
      <c r="C72" s="1128"/>
      <c r="D72" s="1128"/>
      <c r="E72" s="1129"/>
      <c r="F72" s="1129"/>
      <c r="G72" s="1129"/>
    </row>
    <row r="73" spans="2:52" ht="15.6">
      <c r="B73" s="1128" t="s">
        <v>1983</v>
      </c>
      <c r="C73" s="1128"/>
      <c r="D73" s="1128"/>
      <c r="E73" s="1129"/>
      <c r="F73" s="1129"/>
      <c r="G73" s="1129"/>
    </row>
    <row r="74" spans="2:52" s="12" customFormat="1" ht="15.6">
      <c r="B74" s="1128" t="s">
        <v>1966</v>
      </c>
      <c r="C74" s="1128"/>
      <c r="D74" s="1128"/>
      <c r="E74" s="1129"/>
      <c r="F74" s="1129"/>
      <c r="G74" s="1129"/>
      <c r="I74" s="16"/>
      <c r="J74" s="327"/>
      <c r="K74" s="327"/>
      <c r="L74" s="327"/>
      <c r="M74" s="327"/>
      <c r="N74" s="327"/>
      <c r="O74" s="327"/>
      <c r="P74" s="327"/>
      <c r="Q74" s="327"/>
      <c r="R74" s="327"/>
      <c r="S74" s="327"/>
      <c r="T74" s="16"/>
      <c r="U74" s="327"/>
      <c r="V74" s="327"/>
      <c r="W74" s="327"/>
      <c r="X74" s="327"/>
      <c r="Y74" s="327"/>
      <c r="Z74" s="327"/>
      <c r="AA74" s="327"/>
      <c r="AB74" s="327"/>
      <c r="AC74" s="327"/>
      <c r="AD74" s="327"/>
      <c r="AE74" s="16"/>
      <c r="AF74" s="327"/>
      <c r="AG74" s="327"/>
      <c r="AH74" s="327"/>
      <c r="AI74" s="327"/>
      <c r="AJ74" s="327"/>
      <c r="AK74" s="327"/>
      <c r="AL74" s="327"/>
      <c r="AM74" s="327"/>
      <c r="AN74" s="327"/>
      <c r="AO74" s="327"/>
      <c r="AP74" s="16"/>
      <c r="AQ74" s="327"/>
      <c r="AR74" s="327"/>
      <c r="AS74" s="327"/>
      <c r="AT74" s="327"/>
      <c r="AU74" s="327"/>
      <c r="AV74" s="327"/>
      <c r="AW74" s="327"/>
      <c r="AX74" s="327"/>
      <c r="AY74" s="327"/>
      <c r="AZ74" s="327"/>
    </row>
    <row r="75" spans="2:52" s="12" customFormat="1" ht="15.6">
      <c r="B75" s="1128" t="s">
        <v>1987</v>
      </c>
      <c r="C75" s="1128"/>
      <c r="D75" s="1128"/>
      <c r="E75" s="1129"/>
      <c r="F75" s="1129"/>
      <c r="G75" s="1129"/>
      <c r="I75" s="16"/>
      <c r="J75" s="327"/>
      <c r="K75" s="327"/>
      <c r="L75" s="327"/>
      <c r="M75" s="327"/>
      <c r="N75" s="327"/>
      <c r="O75" s="327"/>
      <c r="P75" s="327"/>
      <c r="Q75" s="327"/>
      <c r="R75" s="327"/>
      <c r="S75" s="327"/>
      <c r="T75" s="16"/>
      <c r="U75" s="327"/>
      <c r="V75" s="327"/>
      <c r="W75" s="327"/>
      <c r="X75" s="327"/>
      <c r="Y75" s="327"/>
      <c r="Z75" s="327"/>
      <c r="AA75" s="327"/>
      <c r="AB75" s="327"/>
      <c r="AC75" s="327"/>
      <c r="AD75" s="327"/>
      <c r="AE75" s="16"/>
      <c r="AF75" s="327"/>
      <c r="AG75" s="327"/>
      <c r="AH75" s="327"/>
      <c r="AI75" s="327"/>
      <c r="AJ75" s="327"/>
      <c r="AK75" s="327"/>
      <c r="AL75" s="327"/>
      <c r="AM75" s="327"/>
      <c r="AN75" s="327"/>
      <c r="AO75" s="327"/>
      <c r="AP75" s="16"/>
      <c r="AQ75" s="327"/>
      <c r="AR75" s="327"/>
      <c r="AS75" s="327"/>
      <c r="AT75" s="327"/>
      <c r="AU75" s="327"/>
      <c r="AV75" s="327"/>
      <c r="AW75" s="327"/>
      <c r="AX75" s="327"/>
      <c r="AY75" s="327"/>
      <c r="AZ75" s="327"/>
    </row>
    <row r="76" spans="2:52" ht="16.2">
      <c r="B76" s="1130" t="s">
        <v>343</v>
      </c>
      <c r="C76" s="1128"/>
      <c r="D76" s="1128"/>
      <c r="E76" s="1129"/>
      <c r="F76" s="1129"/>
      <c r="G76" s="1129"/>
    </row>
    <row r="77" spans="2:52" ht="15.6">
      <c r="B77" s="1128" t="s">
        <v>344</v>
      </c>
      <c r="C77" s="1128"/>
      <c r="D77" s="1128"/>
      <c r="E77" s="1129"/>
      <c r="F77" s="1129"/>
      <c r="G77" s="1129"/>
    </row>
    <row r="78" spans="2:52" ht="15.6">
      <c r="B78" s="1128" t="s">
        <v>1986</v>
      </c>
      <c r="C78" s="1128"/>
      <c r="D78" s="1128"/>
      <c r="E78" s="1129"/>
      <c r="F78" s="1129"/>
      <c r="G78" s="1129"/>
    </row>
  </sheetData>
  <mergeCells count="5">
    <mergeCell ref="E5:F5"/>
    <mergeCell ref="T5:AD5"/>
    <mergeCell ref="I5:S5"/>
    <mergeCell ref="AE5:AO5"/>
    <mergeCell ref="AP5:AZ5"/>
  </mergeCells>
  <pageMargins left="0.7" right="0.7" top="0.75" bottom="0.75" header="0.3" footer="0.3"/>
  <pageSetup paperSize="17" scale="36" fitToWidth="2" fitToHeight="3" orientation="landscape" r:id="rId1"/>
  <headerFooter>
    <oddFooter>&amp;C&amp;A</oddFooter>
  </headerFooter>
  <colBreaks count="1" manualBreakCount="1">
    <brk id="9" max="77" man="1"/>
  </colBreaks>
  <extLst>
    <ext xmlns:x14="http://schemas.microsoft.com/office/spreadsheetml/2009/9/main" uri="{CCE6A557-97BC-4b89-ADB6-D9C93CAAB3DF}">
      <x14:dataValidations xmlns:xm="http://schemas.microsoft.com/office/excel/2006/main" count="2">
        <x14:dataValidation type="list" allowBlank="1" showInputMessage="1" showErrorMessage="1" xr:uid="{94B15756-52AA-4A21-AE3B-C64484AE3AC3}">
          <x14:formula1>
            <xm:f>README!$L$8:$L$17</xm:f>
          </x14:formula1>
          <xm:sqref>E7:E37</xm:sqref>
        </x14:dataValidation>
        <x14:dataValidation type="list" allowBlank="1" showInputMessage="1" showErrorMessage="1" xr:uid="{829AEB76-FFCD-4E1B-99C0-53E95BCF1DD4}">
          <x14:formula1>
            <xm:f>README!$M$8:$M$11</xm:f>
          </x14:formula1>
          <xm:sqref>F7:F37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B4AC3-862A-4A68-BA13-5EB42F5BDC6A}">
  <sheetPr codeName="Sheet23">
    <pageSetUpPr fitToPage="1"/>
  </sheetPr>
  <dimension ref="A1:AS82"/>
  <sheetViews>
    <sheetView zoomScale="75" zoomScaleNormal="75" workbookViewId="0"/>
  </sheetViews>
  <sheetFormatPr defaultColWidth="7.8984375" defaultRowHeight="14.4"/>
  <cols>
    <col min="1" max="1" width="82" style="1074" bestFit="1" customWidth="1"/>
    <col min="2" max="2" width="22.8984375" style="1074" customWidth="1"/>
    <col min="3" max="3" width="14.19921875" style="1074" customWidth="1"/>
    <col min="4" max="4" width="70.8984375" style="1074" customWidth="1"/>
    <col min="5" max="5" width="13.59765625" style="1075" customWidth="1"/>
    <col min="6" max="6" width="14.69921875" style="1076" customWidth="1"/>
    <col min="7" max="7" width="14.19921875" style="1076" customWidth="1"/>
    <col min="8" max="8" width="13.59765625" style="1076" customWidth="1"/>
    <col min="9" max="9" width="21.59765625" style="1076" customWidth="1"/>
    <col min="10" max="10" width="14.5" style="1077" customWidth="1"/>
    <col min="11" max="11" width="13.69921875" style="1077" customWidth="1"/>
    <col min="12" max="12" width="17.19921875" style="1077" customWidth="1"/>
    <col min="13" max="13" width="15.5" style="1078" customWidth="1"/>
    <col min="14" max="14" width="17.19921875" style="1079" customWidth="1"/>
    <col min="15" max="15" width="45.19921875" style="1079" customWidth="1"/>
    <col min="16" max="16" width="26" style="1080" customWidth="1"/>
    <col min="17" max="17" width="35.69921875" style="1080" customWidth="1"/>
    <col min="18" max="18" width="15.69921875" style="1080" customWidth="1"/>
    <col min="19" max="20" width="26.19921875" style="1080" customWidth="1"/>
    <col min="21" max="21" width="24.69921875" style="1080" customWidth="1"/>
    <col min="22" max="16384" width="7.8984375" style="1080"/>
  </cols>
  <sheetData>
    <row r="1" spans="1:45" s="8" customFormat="1" ht="15.6">
      <c r="A1" s="1068" t="s">
        <v>98</v>
      </c>
      <c r="B1" s="942" t="str">
        <f>PA_NAME</f>
        <v>San Diego Gas &amp; Electric Co</v>
      </c>
      <c r="E1" s="12"/>
      <c r="F1" s="39"/>
      <c r="G1" s="9"/>
      <c r="H1" s="9"/>
      <c r="I1" s="12"/>
      <c r="J1" s="12"/>
      <c r="K1" s="12"/>
      <c r="L1" s="15"/>
      <c r="M1" s="15"/>
      <c r="N1" s="15"/>
      <c r="O1" s="15"/>
      <c r="P1" s="15"/>
      <c r="Q1" s="17"/>
      <c r="R1" s="17"/>
      <c r="S1" s="17"/>
      <c r="T1" s="17"/>
      <c r="U1" s="1069"/>
      <c r="V1" s="1069"/>
      <c r="W1" s="1069"/>
      <c r="X1" s="1069"/>
      <c r="Y1" s="1069"/>
      <c r="Z1" s="1069"/>
      <c r="AA1" s="1069"/>
      <c r="AB1" s="1069"/>
      <c r="AC1" s="1069"/>
      <c r="AD1" s="15"/>
      <c r="AE1" s="15"/>
      <c r="AF1" s="15"/>
      <c r="AG1" s="15"/>
      <c r="AH1" s="17"/>
      <c r="AI1" s="17"/>
      <c r="AJ1" s="17"/>
      <c r="AK1" s="1069"/>
      <c r="AL1" s="1069"/>
      <c r="AM1" s="1069"/>
      <c r="AN1" s="1069"/>
      <c r="AO1" s="1069"/>
      <c r="AP1" s="1069"/>
      <c r="AQ1" s="1069"/>
      <c r="AR1" s="1069"/>
      <c r="AS1" s="1069"/>
    </row>
    <row r="2" spans="1:45" s="8" customFormat="1" ht="15.6">
      <c r="A2" s="1068" t="s">
        <v>99</v>
      </c>
      <c r="B2" s="942" t="str">
        <f>RPT_YEAR</f>
        <v>2024-2031</v>
      </c>
      <c r="D2" s="1070"/>
      <c r="E2" s="12"/>
      <c r="F2" s="90"/>
      <c r="G2" s="9"/>
      <c r="H2" s="9"/>
      <c r="I2" s="12"/>
      <c r="J2" s="12"/>
      <c r="K2" s="12"/>
      <c r="L2" s="91"/>
      <c r="M2" s="15"/>
      <c r="N2" s="15"/>
      <c r="O2" s="15"/>
      <c r="P2" s="15"/>
      <c r="Q2" s="17"/>
      <c r="R2" s="17"/>
      <c r="S2" s="17"/>
      <c r="T2" s="17"/>
      <c r="U2" s="1069"/>
      <c r="V2" s="1069"/>
      <c r="W2" s="1069"/>
      <c r="X2" s="1069"/>
      <c r="Y2" s="1069"/>
      <c r="Z2" s="1069"/>
      <c r="AA2" s="1069"/>
      <c r="AB2" s="1069"/>
      <c r="AC2" s="1069"/>
      <c r="AD2" s="15"/>
      <c r="AE2" s="15"/>
      <c r="AF2" s="15"/>
      <c r="AG2" s="15"/>
      <c r="AH2" s="17"/>
      <c r="AI2" s="17"/>
      <c r="AJ2" s="17"/>
      <c r="AK2" s="1069"/>
      <c r="AL2" s="1069"/>
      <c r="AM2" s="1069"/>
      <c r="AN2" s="1069"/>
      <c r="AO2" s="1069"/>
      <c r="AP2" s="1069"/>
      <c r="AQ2" s="1069"/>
      <c r="AR2" s="1069"/>
      <c r="AS2" s="1069"/>
    </row>
    <row r="3" spans="1:45" s="8" customFormat="1" ht="15.6">
      <c r="A3" s="14" t="s">
        <v>359</v>
      </c>
      <c r="C3" s="14"/>
      <c r="D3" s="1070"/>
      <c r="F3" s="39"/>
      <c r="G3" s="9"/>
      <c r="H3" s="9"/>
      <c r="L3" s="92"/>
      <c r="M3" s="92"/>
      <c r="N3" s="92"/>
      <c r="O3" s="92"/>
      <c r="P3" s="92"/>
      <c r="Q3" s="40"/>
      <c r="R3" s="40"/>
      <c r="S3" s="13"/>
      <c r="T3" s="13"/>
      <c r="U3" s="1071"/>
      <c r="V3" s="1071"/>
      <c r="W3" s="1071"/>
      <c r="X3" s="1071"/>
      <c r="Y3" s="1071"/>
      <c r="Z3" s="1071"/>
      <c r="AA3" s="1071"/>
      <c r="AB3" s="1071"/>
      <c r="AC3" s="1071"/>
      <c r="AD3" s="92"/>
      <c r="AE3" s="92"/>
      <c r="AF3" s="92"/>
      <c r="AG3" s="92"/>
      <c r="AH3" s="40"/>
      <c r="AI3" s="40"/>
      <c r="AJ3" s="13"/>
      <c r="AK3" s="1071"/>
      <c r="AL3" s="1071"/>
      <c r="AM3" s="1071"/>
      <c r="AN3" s="1071"/>
      <c r="AO3" s="1071"/>
      <c r="AP3" s="1071"/>
      <c r="AQ3" s="1071"/>
      <c r="AR3" s="1071"/>
      <c r="AS3" s="1071"/>
    </row>
    <row r="4" spans="1:45" s="8" customFormat="1" ht="15.6">
      <c r="A4" s="14"/>
      <c r="C4" s="14"/>
      <c r="D4" s="1070"/>
      <c r="F4" s="39"/>
      <c r="G4" s="9"/>
      <c r="H4" s="9"/>
      <c r="L4" s="92"/>
      <c r="M4" s="92"/>
      <c r="N4" s="92"/>
      <c r="O4" s="92"/>
      <c r="P4" s="92"/>
      <c r="Q4" s="40"/>
      <c r="R4" s="40"/>
      <c r="S4" s="13"/>
      <c r="T4" s="13"/>
      <c r="U4" s="1071"/>
      <c r="V4" s="1071"/>
      <c r="W4" s="1071"/>
      <c r="X4" s="1071"/>
      <c r="Y4" s="1071"/>
      <c r="Z4" s="1071"/>
      <c r="AA4" s="1071"/>
      <c r="AB4" s="1071"/>
      <c r="AC4" s="1071"/>
      <c r="AD4" s="92"/>
      <c r="AE4" s="92"/>
      <c r="AF4" s="92"/>
      <c r="AG4" s="92"/>
      <c r="AH4" s="40"/>
      <c r="AI4" s="40"/>
      <c r="AJ4" s="13"/>
      <c r="AK4" s="1071"/>
      <c r="AL4" s="1071"/>
      <c r="AM4" s="1071"/>
      <c r="AN4" s="1071"/>
      <c r="AO4" s="1071"/>
      <c r="AP4" s="1071"/>
      <c r="AQ4" s="1071"/>
      <c r="AR4" s="1071"/>
      <c r="AS4" s="1071"/>
    </row>
    <row r="5" spans="1:45" s="8" customFormat="1" ht="15.6">
      <c r="A5" s="14"/>
      <c r="C5" s="14"/>
      <c r="D5" s="1070"/>
      <c r="F5" s="39"/>
      <c r="G5" s="9"/>
      <c r="H5" s="9"/>
      <c r="L5" s="92"/>
      <c r="M5" s="92"/>
      <c r="N5" s="92"/>
      <c r="O5" s="92"/>
      <c r="P5" s="92"/>
      <c r="Q5" s="40"/>
      <c r="R5" s="40"/>
      <c r="S5" s="13"/>
      <c r="T5" s="13"/>
      <c r="U5" s="1071"/>
      <c r="V5" s="1071"/>
      <c r="W5" s="1071"/>
      <c r="X5" s="1071"/>
      <c r="Y5" s="1071"/>
      <c r="Z5" s="1071"/>
      <c r="AA5" s="1071"/>
      <c r="AB5" s="1071"/>
      <c r="AC5" s="1071"/>
      <c r="AD5" s="92"/>
      <c r="AE5" s="92"/>
      <c r="AF5" s="92"/>
      <c r="AG5" s="92"/>
      <c r="AH5" s="40"/>
      <c r="AI5" s="40"/>
      <c r="AJ5" s="13"/>
      <c r="AK5" s="1071"/>
      <c r="AL5" s="1071"/>
      <c r="AM5" s="1071"/>
      <c r="AN5" s="1071"/>
      <c r="AO5" s="1071"/>
      <c r="AP5" s="1071"/>
      <c r="AQ5" s="1071"/>
      <c r="AR5" s="1071"/>
      <c r="AS5" s="1071"/>
    </row>
    <row r="6" spans="1:45" s="8" customFormat="1" ht="15.6">
      <c r="A6" s="14"/>
      <c r="C6" s="14"/>
      <c r="D6" s="1070"/>
      <c r="F6" s="39"/>
      <c r="G6" s="9"/>
      <c r="H6" s="9"/>
      <c r="L6" s="92"/>
      <c r="M6" s="92"/>
      <c r="N6" s="92"/>
      <c r="O6" s="92"/>
      <c r="P6" s="92"/>
      <c r="Q6" s="40"/>
      <c r="R6" s="40"/>
      <c r="S6" s="13"/>
      <c r="T6" s="13"/>
      <c r="U6" s="1071"/>
      <c r="V6" s="1071"/>
      <c r="W6" s="1071"/>
      <c r="X6" s="1071"/>
      <c r="Y6" s="1071"/>
      <c r="Z6" s="1071"/>
      <c r="AA6" s="1071"/>
      <c r="AB6" s="1071"/>
      <c r="AC6" s="1071"/>
      <c r="AD6" s="92"/>
      <c r="AE6" s="92"/>
      <c r="AF6" s="92"/>
      <c r="AG6" s="92"/>
      <c r="AH6" s="40"/>
      <c r="AI6" s="40"/>
      <c r="AJ6" s="13"/>
      <c r="AK6" s="1071"/>
      <c r="AL6" s="1071"/>
      <c r="AM6" s="1071"/>
      <c r="AN6" s="1071"/>
      <c r="AO6" s="1071"/>
      <c r="AP6" s="1071"/>
      <c r="AQ6" s="1071"/>
      <c r="AR6" s="1071"/>
      <c r="AS6" s="1071"/>
    </row>
    <row r="7" spans="1:45" s="8" customFormat="1" ht="15.6">
      <c r="A7" s="212" t="s">
        <v>360</v>
      </c>
      <c r="B7" s="1072"/>
      <c r="C7" s="1072"/>
      <c r="D7" s="1070"/>
      <c r="E7" s="12"/>
      <c r="F7" s="39"/>
      <c r="G7" s="9"/>
      <c r="H7" s="9"/>
      <c r="I7" s="12"/>
      <c r="J7" s="12"/>
      <c r="K7" s="12"/>
      <c r="L7" s="91"/>
      <c r="M7" s="91"/>
      <c r="N7" s="91"/>
      <c r="O7" s="91"/>
      <c r="P7" s="91"/>
      <c r="Q7" s="17"/>
      <c r="R7" s="17"/>
      <c r="S7" s="17"/>
      <c r="T7" s="17"/>
      <c r="U7" s="1073"/>
      <c r="V7" s="1073"/>
      <c r="W7" s="1073"/>
      <c r="X7" s="1073"/>
      <c r="Y7" s="1073"/>
      <c r="Z7" s="1073"/>
      <c r="AA7" s="1073"/>
      <c r="AB7" s="1073"/>
      <c r="AC7" s="1073"/>
      <c r="AD7" s="91"/>
      <c r="AE7" s="91"/>
      <c r="AF7" s="91"/>
      <c r="AG7" s="91"/>
      <c r="AH7" s="17"/>
      <c r="AI7" s="17"/>
      <c r="AJ7" s="17"/>
      <c r="AK7" s="1073"/>
      <c r="AL7" s="1073"/>
      <c r="AM7" s="1073"/>
      <c r="AN7" s="1073"/>
      <c r="AO7" s="1073"/>
      <c r="AP7" s="1073"/>
      <c r="AQ7" s="1073"/>
      <c r="AR7" s="1073"/>
      <c r="AS7" s="1073"/>
    </row>
    <row r="8" spans="1:45">
      <c r="D8" s="1070"/>
    </row>
    <row r="9" spans="1:45">
      <c r="A9" s="1081"/>
      <c r="D9" s="1070"/>
    </row>
    <row r="10" spans="1:45">
      <c r="A10" s="1070" t="s">
        <v>361</v>
      </c>
      <c r="D10" s="1070"/>
      <c r="O10" s="1082"/>
      <c r="P10" s="1083"/>
      <c r="Q10" s="1083"/>
    </row>
    <row r="11" spans="1:45" s="1090" customFormat="1" ht="100.8">
      <c r="A11" s="1084" t="s">
        <v>362</v>
      </c>
      <c r="B11" s="1084" t="s">
        <v>363</v>
      </c>
      <c r="C11" s="1084" t="s">
        <v>364</v>
      </c>
      <c r="D11" s="1084" t="s">
        <v>365</v>
      </c>
      <c r="E11" s="1085" t="s">
        <v>366</v>
      </c>
      <c r="F11" s="1086" t="s">
        <v>367</v>
      </c>
      <c r="G11" s="1086" t="s">
        <v>368</v>
      </c>
      <c r="H11" s="1086" t="s">
        <v>369</v>
      </c>
      <c r="I11" s="1086" t="s">
        <v>370</v>
      </c>
      <c r="J11" s="1086" t="s">
        <v>371</v>
      </c>
      <c r="K11" s="1087" t="s">
        <v>372</v>
      </c>
      <c r="L11" s="1087" t="s">
        <v>373</v>
      </c>
      <c r="M11" s="1087" t="s">
        <v>374</v>
      </c>
      <c r="N11" s="1088" t="s">
        <v>375</v>
      </c>
      <c r="O11" s="1084" t="s">
        <v>376</v>
      </c>
      <c r="P11" s="1084" t="s">
        <v>377</v>
      </c>
      <c r="Q11" s="1089"/>
      <c r="R11" s="1089"/>
      <c r="S11" s="1089"/>
      <c r="T11" s="1089"/>
      <c r="U11" s="1089"/>
      <c r="AE11" s="1091"/>
      <c r="AF11" s="1091"/>
      <c r="AG11" s="1091"/>
    </row>
    <row r="12" spans="1:45" ht="30.75" customHeight="1">
      <c r="A12" s="1092" t="s">
        <v>1806</v>
      </c>
      <c r="B12" s="1093" t="s">
        <v>1807</v>
      </c>
      <c r="C12" s="1093" t="s">
        <v>1808</v>
      </c>
      <c r="D12" s="1093" t="s">
        <v>1809</v>
      </c>
      <c r="E12" s="1094"/>
      <c r="F12" s="1095">
        <v>0.02</v>
      </c>
      <c r="G12" s="1095">
        <v>1.72</v>
      </c>
      <c r="H12" s="1095">
        <v>2.97</v>
      </c>
      <c r="I12" s="1095">
        <v>0</v>
      </c>
      <c r="J12" s="1095">
        <v>0</v>
      </c>
      <c r="K12" s="1096">
        <v>2417258.5325000002</v>
      </c>
      <c r="L12" s="1096">
        <v>1050922</v>
      </c>
      <c r="M12" s="1096">
        <v>655324</v>
      </c>
      <c r="N12" s="1097">
        <v>2016</v>
      </c>
      <c r="O12" s="1098"/>
      <c r="P12" s="1098"/>
      <c r="Q12" s="1099"/>
      <c r="R12" s="1099"/>
      <c r="S12" s="1099"/>
      <c r="T12" s="1099"/>
      <c r="U12" s="1099"/>
    </row>
    <row r="13" spans="1:45" ht="30.75" customHeight="1">
      <c r="A13" s="1092" t="s">
        <v>1810</v>
      </c>
      <c r="B13" s="1093" t="s">
        <v>1807</v>
      </c>
      <c r="C13" s="1093" t="s">
        <v>1808</v>
      </c>
      <c r="D13" s="1093" t="s">
        <v>1811</v>
      </c>
      <c r="E13" s="1094"/>
      <c r="F13" s="1095">
        <v>0</v>
      </c>
      <c r="G13" s="1095">
        <v>0.49</v>
      </c>
      <c r="H13" s="1095">
        <v>0.55000000000000004</v>
      </c>
      <c r="I13" s="1095">
        <v>0</v>
      </c>
      <c r="J13" s="1095">
        <v>0</v>
      </c>
      <c r="K13" s="1096">
        <v>897608</v>
      </c>
      <c r="L13" s="1096">
        <v>473800</v>
      </c>
      <c r="M13" s="1096">
        <v>425469</v>
      </c>
      <c r="N13" s="1097">
        <v>2016</v>
      </c>
      <c r="O13" s="1098"/>
      <c r="P13" s="1098"/>
      <c r="Q13" s="1099"/>
      <c r="R13" s="1099"/>
      <c r="S13" s="1099"/>
      <c r="T13" s="1099"/>
      <c r="U13" s="1099"/>
    </row>
    <row r="14" spans="1:45" ht="30.75" customHeight="1">
      <c r="A14" s="1092" t="s">
        <v>1812</v>
      </c>
      <c r="B14" s="1093" t="s">
        <v>1807</v>
      </c>
      <c r="C14" s="1093" t="s">
        <v>1808</v>
      </c>
      <c r="D14" s="1093" t="s">
        <v>1813</v>
      </c>
      <c r="E14" s="1094"/>
      <c r="F14" s="1095">
        <v>0</v>
      </c>
      <c r="G14" s="1095">
        <v>0</v>
      </c>
      <c r="H14" s="1095">
        <v>0</v>
      </c>
      <c r="I14" s="1095">
        <v>0</v>
      </c>
      <c r="J14" s="1095">
        <v>0</v>
      </c>
      <c r="K14" s="1096">
        <v>450075</v>
      </c>
      <c r="L14" s="1096">
        <v>131310</v>
      </c>
      <c r="M14" s="1096">
        <v>100486</v>
      </c>
      <c r="N14" s="1097">
        <v>2016</v>
      </c>
      <c r="O14" s="1098"/>
      <c r="P14" s="1098"/>
      <c r="Q14" s="1099"/>
      <c r="R14" s="1099"/>
      <c r="S14" s="1099"/>
      <c r="T14" s="1099"/>
      <c r="U14" s="1099"/>
    </row>
    <row r="15" spans="1:45" ht="30.75" customHeight="1">
      <c r="A15" s="1092" t="s">
        <v>1812</v>
      </c>
      <c r="B15" s="1093" t="s">
        <v>1807</v>
      </c>
      <c r="C15" s="1093" t="s">
        <v>1808</v>
      </c>
      <c r="D15" s="1093" t="s">
        <v>1814</v>
      </c>
      <c r="E15" s="1094"/>
      <c r="F15" s="1095">
        <v>0</v>
      </c>
      <c r="G15" s="1095">
        <v>0</v>
      </c>
      <c r="H15" s="1095">
        <v>0</v>
      </c>
      <c r="I15" s="1095">
        <v>0</v>
      </c>
      <c r="J15" s="1095">
        <v>0</v>
      </c>
      <c r="K15" s="1096">
        <v>718528</v>
      </c>
      <c r="L15" s="1096">
        <v>844708</v>
      </c>
      <c r="M15" s="1096">
        <v>179944</v>
      </c>
      <c r="N15" s="1097">
        <v>2016</v>
      </c>
      <c r="O15" s="1098"/>
      <c r="P15" s="1098"/>
      <c r="Q15" s="1099"/>
      <c r="R15" s="1099"/>
      <c r="S15" s="1099"/>
      <c r="T15" s="1099"/>
      <c r="U15" s="1099"/>
    </row>
    <row r="16" spans="1:45" ht="30.75" customHeight="1">
      <c r="A16" s="1092" t="s">
        <v>1812</v>
      </c>
      <c r="B16" s="1093" t="s">
        <v>1807</v>
      </c>
      <c r="C16" s="1093" t="s">
        <v>1808</v>
      </c>
      <c r="D16" s="1093" t="s">
        <v>1815</v>
      </c>
      <c r="E16" s="1094"/>
      <c r="F16" s="1095">
        <v>0</v>
      </c>
      <c r="G16" s="1095">
        <v>0</v>
      </c>
      <c r="H16" s="1095">
        <v>0</v>
      </c>
      <c r="I16" s="1095">
        <v>0</v>
      </c>
      <c r="J16" s="1095">
        <v>0</v>
      </c>
      <c r="K16" s="1096">
        <v>245647</v>
      </c>
      <c r="L16" s="1096">
        <v>141503</v>
      </c>
      <c r="M16" s="1096">
        <v>119608</v>
      </c>
      <c r="N16" s="1097">
        <v>2016</v>
      </c>
      <c r="O16" s="1098"/>
      <c r="P16" s="1098"/>
      <c r="Q16" s="1099"/>
      <c r="R16" s="1099"/>
      <c r="S16" s="1099"/>
      <c r="T16" s="1099"/>
      <c r="U16" s="1099"/>
    </row>
    <row r="17" spans="1:21" ht="30.75" customHeight="1">
      <c r="A17" s="1092" t="s">
        <v>1816</v>
      </c>
      <c r="B17" s="1093" t="s">
        <v>1807</v>
      </c>
      <c r="C17" s="1093" t="s">
        <v>1808</v>
      </c>
      <c r="D17" s="1093" t="s">
        <v>1817</v>
      </c>
      <c r="E17" s="1094"/>
      <c r="F17" s="1095">
        <v>0</v>
      </c>
      <c r="G17" s="1095">
        <v>0</v>
      </c>
      <c r="H17" s="1095">
        <v>0</v>
      </c>
      <c r="I17" s="1095">
        <v>0</v>
      </c>
      <c r="J17" s="1095">
        <v>0</v>
      </c>
      <c r="K17" s="1096">
        <v>4107177</v>
      </c>
      <c r="L17" s="1096">
        <v>4077452</v>
      </c>
      <c r="M17" s="1096">
        <v>3555051</v>
      </c>
      <c r="N17" s="1097">
        <v>2016</v>
      </c>
      <c r="O17" s="1098"/>
      <c r="P17" s="1098"/>
      <c r="Q17" s="1099"/>
      <c r="R17" s="1099"/>
      <c r="S17" s="1099"/>
      <c r="T17" s="1099"/>
      <c r="U17" s="1099"/>
    </row>
    <row r="18" spans="1:21" ht="48.75" customHeight="1">
      <c r="A18" s="1079"/>
      <c r="B18" s="1080"/>
      <c r="C18" s="1080"/>
      <c r="D18" s="1080"/>
      <c r="E18" s="1100"/>
      <c r="F18" s="1101"/>
      <c r="G18" s="1101"/>
      <c r="H18" s="1101"/>
      <c r="I18" s="1101"/>
      <c r="J18" s="1102"/>
      <c r="K18" s="1102"/>
      <c r="L18" s="1102"/>
      <c r="N18" s="1099"/>
      <c r="O18" s="1099"/>
    </row>
    <row r="19" spans="1:21">
      <c r="A19" s="1070" t="s">
        <v>378</v>
      </c>
      <c r="D19" s="1070"/>
      <c r="O19" s="1082"/>
      <c r="P19" s="1083"/>
      <c r="Q19" s="1083"/>
    </row>
    <row r="20" spans="1:21" s="1090" customFormat="1" ht="86.4">
      <c r="A20" s="1084" t="s">
        <v>362</v>
      </c>
      <c r="B20" s="1084" t="s">
        <v>363</v>
      </c>
      <c r="C20" s="1084" t="s">
        <v>364</v>
      </c>
      <c r="D20" s="1084" t="s">
        <v>1818</v>
      </c>
      <c r="E20" s="1085" t="s">
        <v>366</v>
      </c>
      <c r="F20" s="1086" t="s">
        <v>379</v>
      </c>
      <c r="G20" s="1086" t="s">
        <v>367</v>
      </c>
      <c r="H20" s="1086" t="s">
        <v>368</v>
      </c>
      <c r="I20" s="1086" t="s">
        <v>369</v>
      </c>
      <c r="J20" s="1086" t="s">
        <v>370</v>
      </c>
      <c r="K20" s="1086" t="s">
        <v>371</v>
      </c>
      <c r="L20" s="1087" t="s">
        <v>372</v>
      </c>
      <c r="M20" s="1087" t="s">
        <v>373</v>
      </c>
      <c r="N20" s="1087" t="s">
        <v>374</v>
      </c>
      <c r="O20" s="1088" t="s">
        <v>375</v>
      </c>
      <c r="P20" s="1084" t="s">
        <v>380</v>
      </c>
      <c r="Q20" s="1089"/>
      <c r="R20" s="1089"/>
      <c r="S20" s="1089"/>
      <c r="T20" s="1089"/>
      <c r="U20" s="1089"/>
    </row>
    <row r="21" spans="1:21" ht="33" customHeight="1">
      <c r="A21" s="1092"/>
      <c r="B21" s="1093"/>
      <c r="C21" s="1093"/>
      <c r="D21" s="1093"/>
      <c r="E21" s="1094"/>
      <c r="F21" s="1095"/>
      <c r="G21" s="1095"/>
      <c r="H21" s="1095"/>
      <c r="I21" s="1095"/>
      <c r="J21" s="1095"/>
      <c r="K21" s="1095"/>
      <c r="L21" s="1096"/>
      <c r="M21" s="1096"/>
      <c r="N21" s="1096"/>
      <c r="O21" s="1097"/>
      <c r="P21" s="1098"/>
      <c r="Q21" s="1099"/>
      <c r="R21" s="1099"/>
      <c r="S21" s="1099"/>
      <c r="T21" s="1099"/>
      <c r="U21" s="1099"/>
    </row>
    <row r="22" spans="1:21" ht="18" customHeight="1">
      <c r="A22" s="1079"/>
      <c r="B22" s="1080"/>
      <c r="C22" s="1080"/>
      <c r="D22" s="1080"/>
      <c r="E22" s="1100"/>
      <c r="F22" s="1101"/>
      <c r="G22" s="1101"/>
      <c r="H22" s="1101"/>
      <c r="I22" s="1101"/>
      <c r="J22" s="1102"/>
      <c r="K22" s="1102"/>
      <c r="L22" s="1102"/>
      <c r="N22" s="1099"/>
      <c r="O22" s="1099"/>
    </row>
    <row r="23" spans="1:21" ht="19.5" customHeight="1">
      <c r="A23" s="1079"/>
      <c r="B23" s="1080"/>
      <c r="C23" s="1080"/>
      <c r="D23" s="1080"/>
      <c r="E23" s="1100"/>
      <c r="F23" s="1101"/>
      <c r="G23" s="1101"/>
      <c r="H23" s="1101"/>
      <c r="I23" s="1101"/>
      <c r="J23" s="1102"/>
      <c r="K23" s="1102"/>
      <c r="L23" s="1102"/>
      <c r="N23" s="1099"/>
      <c r="O23" s="1099"/>
    </row>
    <row r="24" spans="1:21">
      <c r="A24" s="1070" t="s">
        <v>381</v>
      </c>
      <c r="D24" s="1080"/>
      <c r="E24" s="1103"/>
    </row>
    <row r="25" spans="1:21" s="1090" customFormat="1" ht="100.8">
      <c r="A25" s="1084" t="s">
        <v>382</v>
      </c>
      <c r="B25" s="1084" t="s">
        <v>383</v>
      </c>
      <c r="C25" s="1084" t="s">
        <v>384</v>
      </c>
      <c r="D25" s="1084" t="s">
        <v>385</v>
      </c>
      <c r="E25" s="1085" t="s">
        <v>366</v>
      </c>
      <c r="F25" s="1086" t="s">
        <v>379</v>
      </c>
      <c r="G25" s="1086" t="s">
        <v>367</v>
      </c>
      <c r="H25" s="1086" t="s">
        <v>368</v>
      </c>
      <c r="I25" s="1086" t="s">
        <v>369</v>
      </c>
      <c r="J25" s="1086" t="s">
        <v>386</v>
      </c>
      <c r="K25" s="1086" t="s">
        <v>387</v>
      </c>
      <c r="L25" s="1087" t="s">
        <v>372</v>
      </c>
      <c r="M25" s="1087" t="s">
        <v>373</v>
      </c>
      <c r="N25" s="1087" t="s">
        <v>374</v>
      </c>
      <c r="O25" s="1088" t="s">
        <v>388</v>
      </c>
      <c r="P25" s="1084" t="s">
        <v>380</v>
      </c>
      <c r="Q25" s="1084" t="s">
        <v>389</v>
      </c>
    </row>
    <row r="26" spans="1:21" ht="36" customHeight="1">
      <c r="A26" s="1097" t="s">
        <v>1819</v>
      </c>
      <c r="B26" s="1104" t="s">
        <v>1820</v>
      </c>
      <c r="C26" s="1104" t="s">
        <v>1821</v>
      </c>
      <c r="D26" s="1093" t="s">
        <v>1822</v>
      </c>
      <c r="E26" s="1105">
        <v>-0.52306516213455456</v>
      </c>
      <c r="F26" s="1106">
        <v>0</v>
      </c>
      <c r="G26" s="1106">
        <v>0.25</v>
      </c>
      <c r="H26" s="1106">
        <v>1.64</v>
      </c>
      <c r="I26" s="1106">
        <v>1.61</v>
      </c>
      <c r="J26" s="1107">
        <v>31469954.905200355</v>
      </c>
      <c r="K26" s="1107">
        <v>33737055.500957318</v>
      </c>
      <c r="L26" s="1096">
        <v>16212470.831800001</v>
      </c>
      <c r="M26" s="1096">
        <v>14506548.785269652</v>
      </c>
      <c r="N26" s="1096">
        <v>14507028.875905694</v>
      </c>
      <c r="O26" s="1097">
        <v>2021</v>
      </c>
      <c r="P26" s="1120">
        <v>45291</v>
      </c>
      <c r="Q26" s="1108"/>
    </row>
    <row r="27" spans="1:21" ht="36" customHeight="1">
      <c r="A27" s="1097" t="s">
        <v>1988</v>
      </c>
      <c r="B27" s="1104" t="s">
        <v>1820</v>
      </c>
      <c r="C27" s="1104" t="s">
        <v>1821</v>
      </c>
      <c r="D27" s="1093" t="s">
        <v>1823</v>
      </c>
      <c r="E27" s="1105">
        <v>-0.64570130228645839</v>
      </c>
      <c r="F27" s="1106">
        <v>0</v>
      </c>
      <c r="G27" s="1106">
        <v>0</v>
      </c>
      <c r="H27" s="1106">
        <v>0.85</v>
      </c>
      <c r="I27" s="1106">
        <v>1.17</v>
      </c>
      <c r="J27" s="1107">
        <v>1054983.486</v>
      </c>
      <c r="K27" s="1107">
        <v>6934853.5404497599</v>
      </c>
      <c r="L27" s="1096">
        <v>0</v>
      </c>
      <c r="M27" s="1096">
        <v>590532.58000000007</v>
      </c>
      <c r="N27" s="1096">
        <v>1973330.7864000001</v>
      </c>
      <c r="O27" s="1097">
        <v>2022</v>
      </c>
      <c r="P27" s="1108"/>
      <c r="Q27" s="1108" t="s">
        <v>1824</v>
      </c>
    </row>
    <row r="28" spans="1:21" ht="36" customHeight="1">
      <c r="A28" s="1097" t="s">
        <v>1825</v>
      </c>
      <c r="B28" s="1104" t="s">
        <v>1820</v>
      </c>
      <c r="C28" s="1104" t="s">
        <v>1826</v>
      </c>
      <c r="D28" s="1093" t="s">
        <v>1827</v>
      </c>
      <c r="E28" s="1105">
        <v>-0.69338256103885587</v>
      </c>
      <c r="F28" s="1106">
        <v>0</v>
      </c>
      <c r="G28" s="1106">
        <v>0</v>
      </c>
      <c r="H28" s="1106">
        <v>1.07</v>
      </c>
      <c r="I28" s="1106">
        <v>1.1499999999999999</v>
      </c>
      <c r="J28" s="1107">
        <v>3355925.4527265877</v>
      </c>
      <c r="K28" s="1107">
        <v>3704443.1234614281</v>
      </c>
      <c r="L28" s="1096">
        <v>1160650.8419999999</v>
      </c>
      <c r="M28" s="1096">
        <v>2129327.9999615145</v>
      </c>
      <c r="N28" s="1096">
        <v>2176646.3999608839</v>
      </c>
      <c r="O28" s="1097">
        <v>2021</v>
      </c>
      <c r="P28" s="1108"/>
      <c r="Q28" s="1108"/>
    </row>
    <row r="29" spans="1:21" ht="36" customHeight="1">
      <c r="A29" s="1097" t="s">
        <v>1989</v>
      </c>
      <c r="B29" s="1104" t="s">
        <v>1820</v>
      </c>
      <c r="C29" s="1104" t="s">
        <v>1826</v>
      </c>
      <c r="D29" s="1093" t="s">
        <v>1828</v>
      </c>
      <c r="E29" s="1105">
        <v>-0.54295711480861453</v>
      </c>
      <c r="F29" s="1106">
        <v>0</v>
      </c>
      <c r="G29" s="1106">
        <v>0</v>
      </c>
      <c r="H29" s="1106">
        <v>0</v>
      </c>
      <c r="I29" s="1106">
        <v>0</v>
      </c>
      <c r="J29" s="1106">
        <v>0</v>
      </c>
      <c r="K29" s="1106">
        <v>0</v>
      </c>
      <c r="L29" s="1096">
        <v>75117.354200000002</v>
      </c>
      <c r="M29" s="1096">
        <v>16795.41</v>
      </c>
      <c r="N29" s="1096">
        <v>16092.575999999999</v>
      </c>
      <c r="O29" s="1097">
        <v>2021</v>
      </c>
      <c r="P29" s="1108"/>
      <c r="Q29" s="1108"/>
    </row>
    <row r="30" spans="1:21">
      <c r="A30" s="1078"/>
      <c r="D30" s="1080"/>
      <c r="E30" s="1103"/>
    </row>
    <row r="31" spans="1:21">
      <c r="A31" s="1070" t="s">
        <v>390</v>
      </c>
      <c r="D31" s="1080"/>
      <c r="E31" s="1103"/>
    </row>
    <row r="32" spans="1:21" s="1090" customFormat="1" ht="93" customHeight="1">
      <c r="A32" s="1084" t="s">
        <v>382</v>
      </c>
      <c r="B32" s="1084" t="s">
        <v>383</v>
      </c>
      <c r="C32" s="1084" t="s">
        <v>384</v>
      </c>
      <c r="D32" s="1084" t="s">
        <v>391</v>
      </c>
      <c r="E32" s="1085"/>
      <c r="F32" s="1085" t="s">
        <v>366</v>
      </c>
      <c r="G32" s="1086" t="s">
        <v>392</v>
      </c>
      <c r="H32" s="1086" t="s">
        <v>387</v>
      </c>
      <c r="I32" s="1086" t="s">
        <v>369</v>
      </c>
      <c r="J32" s="1086" t="s">
        <v>370</v>
      </c>
      <c r="K32" s="1086" t="s">
        <v>1944</v>
      </c>
      <c r="L32" s="1087" t="s">
        <v>393</v>
      </c>
      <c r="M32" s="1088" t="s">
        <v>388</v>
      </c>
      <c r="N32" s="1084" t="s">
        <v>394</v>
      </c>
      <c r="O32" s="1084" t="s">
        <v>1945</v>
      </c>
    </row>
    <row r="33" spans="1:15" ht="28.95" customHeight="1">
      <c r="A33" s="1097" t="s">
        <v>1829</v>
      </c>
      <c r="B33" s="1104" t="s">
        <v>1807</v>
      </c>
      <c r="C33" s="1104" t="s">
        <v>1821</v>
      </c>
      <c r="D33" s="1093" t="s">
        <v>1830</v>
      </c>
      <c r="E33" s="1105"/>
      <c r="F33" s="1109">
        <v>0.89772610366970873</v>
      </c>
      <c r="G33" s="1107">
        <v>365476.98719999997</v>
      </c>
      <c r="H33" s="1107">
        <v>0</v>
      </c>
      <c r="I33" s="1106">
        <v>0</v>
      </c>
      <c r="J33" s="1110">
        <v>0</v>
      </c>
      <c r="K33" s="1110">
        <v>0</v>
      </c>
      <c r="L33" s="1110">
        <v>693575.21889999998</v>
      </c>
      <c r="M33" s="1097">
        <v>2016</v>
      </c>
      <c r="N33" s="1092"/>
      <c r="O33" s="1121"/>
    </row>
    <row r="34" spans="1:15" ht="28.95" customHeight="1">
      <c r="A34" s="1097" t="s">
        <v>1831</v>
      </c>
      <c r="B34" s="1104" t="s">
        <v>1807</v>
      </c>
      <c r="C34" s="1104" t="s">
        <v>1821</v>
      </c>
      <c r="D34" s="1093" t="s">
        <v>1832</v>
      </c>
      <c r="E34" s="1105"/>
      <c r="F34" s="1109">
        <v>0.51628388151530336</v>
      </c>
      <c r="G34" s="1107">
        <v>2166249.04</v>
      </c>
      <c r="H34" s="1107">
        <v>0</v>
      </c>
      <c r="I34" s="1106">
        <v>0</v>
      </c>
      <c r="J34" s="1110">
        <v>0</v>
      </c>
      <c r="K34" s="1110">
        <v>0</v>
      </c>
      <c r="L34" s="1110">
        <v>3284648.5026999996</v>
      </c>
      <c r="M34" s="1097">
        <v>2016</v>
      </c>
      <c r="N34" s="1092"/>
      <c r="O34" s="1121"/>
    </row>
    <row r="35" spans="1:15" ht="28.95" customHeight="1">
      <c r="A35" s="1097" t="s">
        <v>1833</v>
      </c>
      <c r="B35" s="1104" t="s">
        <v>1820</v>
      </c>
      <c r="C35" s="1104" t="s">
        <v>1821</v>
      </c>
      <c r="D35" s="1093" t="s">
        <v>1834</v>
      </c>
      <c r="E35" s="1105"/>
      <c r="F35" s="1109">
        <v>0.5494740128429334</v>
      </c>
      <c r="G35" s="1107">
        <v>2130949.7864000001</v>
      </c>
      <c r="H35" s="1107">
        <v>3918087.7892000005</v>
      </c>
      <c r="I35" s="1106">
        <v>1.1499999999999999</v>
      </c>
      <c r="J35" s="1110">
        <v>2429046.7895140192</v>
      </c>
      <c r="K35" s="1110">
        <v>0.74501332109047069</v>
      </c>
      <c r="L35" s="1110">
        <v>3301851.3166999999</v>
      </c>
      <c r="M35" s="1097">
        <v>2022</v>
      </c>
      <c r="N35" s="1121">
        <v>45657</v>
      </c>
      <c r="O35" s="1121">
        <v>45657</v>
      </c>
    </row>
    <row r="36" spans="1:15" ht="28.95" customHeight="1">
      <c r="A36" s="1097" t="s">
        <v>1835</v>
      </c>
      <c r="B36" s="1104" t="s">
        <v>1820</v>
      </c>
      <c r="C36" s="1104" t="s">
        <v>1826</v>
      </c>
      <c r="D36" s="1093" t="s">
        <v>1836</v>
      </c>
      <c r="E36" s="1105"/>
      <c r="F36" s="1109">
        <v>1.324834822451487</v>
      </c>
      <c r="G36" s="1107">
        <v>255107.6728</v>
      </c>
      <c r="H36" s="1107">
        <v>289972250</v>
      </c>
      <c r="I36" s="1106">
        <v>15.83</v>
      </c>
      <c r="J36" s="1110">
        <v>76555024.6305601</v>
      </c>
      <c r="K36" s="1110">
        <v>5.3761900582584232</v>
      </c>
      <c r="L36" s="1110">
        <v>593083.20120000001</v>
      </c>
      <c r="M36" s="1097">
        <v>2020</v>
      </c>
      <c r="N36" s="1092" t="s">
        <v>1979</v>
      </c>
      <c r="O36" s="1121">
        <v>46022</v>
      </c>
    </row>
    <row r="37" spans="1:15" ht="28.95" customHeight="1">
      <c r="A37" s="1097" t="s">
        <v>1837</v>
      </c>
      <c r="B37" s="1104" t="s">
        <v>1820</v>
      </c>
      <c r="C37" s="1104" t="s">
        <v>1826</v>
      </c>
      <c r="D37" s="1093" t="s">
        <v>1838</v>
      </c>
      <c r="E37" s="1105"/>
      <c r="F37" s="1109">
        <v>0.6713268663200449</v>
      </c>
      <c r="G37" s="1107">
        <v>66711.805599999992</v>
      </c>
      <c r="H37" s="1107">
        <v>0</v>
      </c>
      <c r="I37" s="1106">
        <v>0</v>
      </c>
      <c r="J37" s="1110">
        <v>0</v>
      </c>
      <c r="K37" s="1110">
        <v>0</v>
      </c>
      <c r="L37" s="1110">
        <v>111497.23300000001</v>
      </c>
      <c r="M37" s="1097">
        <v>2020</v>
      </c>
      <c r="N37" s="1092"/>
      <c r="O37" s="1121"/>
    </row>
    <row r="38" spans="1:15" ht="28.95" customHeight="1">
      <c r="A38" s="1097" t="s">
        <v>1839</v>
      </c>
      <c r="B38" s="1104" t="s">
        <v>1820</v>
      </c>
      <c r="C38" s="1104" t="s">
        <v>1826</v>
      </c>
      <c r="D38" s="1093" t="s">
        <v>1840</v>
      </c>
      <c r="E38" s="1105"/>
      <c r="F38" s="1109">
        <v>1.3724447991532065</v>
      </c>
      <c r="G38" s="1107">
        <v>239052.77860000002</v>
      </c>
      <c r="H38" s="1107">
        <v>0</v>
      </c>
      <c r="I38" s="1106">
        <v>0</v>
      </c>
      <c r="J38" s="1110">
        <v>0</v>
      </c>
      <c r="K38" s="1110">
        <v>0</v>
      </c>
      <c r="L38" s="1110">
        <v>523267.70270000002</v>
      </c>
      <c r="M38" s="1097">
        <v>2021</v>
      </c>
      <c r="N38" s="1092"/>
      <c r="O38" s="1121"/>
    </row>
    <row r="39" spans="1:15" ht="28.95" customHeight="1">
      <c r="A39" s="1097" t="s">
        <v>1835</v>
      </c>
      <c r="B39" s="1104" t="s">
        <v>1820</v>
      </c>
      <c r="C39" s="1104" t="s">
        <v>1826</v>
      </c>
      <c r="D39" s="1093" t="s">
        <v>1841</v>
      </c>
      <c r="E39" s="1105"/>
      <c r="F39" s="1109">
        <v>0.61938917836854113</v>
      </c>
      <c r="G39" s="1107">
        <v>590551.12547904009</v>
      </c>
      <c r="H39" s="1107">
        <v>1247418</v>
      </c>
      <c r="I39" s="1106">
        <v>0.27</v>
      </c>
      <c r="J39" s="1110">
        <v>1132284.6689541554</v>
      </c>
      <c r="K39" s="1110">
        <v>0.57569441250785724</v>
      </c>
      <c r="L39" s="1110">
        <v>956332.10187411995</v>
      </c>
      <c r="M39" s="1097">
        <v>2021</v>
      </c>
      <c r="N39" s="1092" t="s">
        <v>1979</v>
      </c>
      <c r="O39" s="1121">
        <v>46022</v>
      </c>
    </row>
    <row r="40" spans="1:15" ht="28.95" customHeight="1">
      <c r="A40" s="1097" t="s">
        <v>1837</v>
      </c>
      <c r="B40" s="1104" t="s">
        <v>1820</v>
      </c>
      <c r="C40" s="1104" t="s">
        <v>1826</v>
      </c>
      <c r="D40" s="1093" t="s">
        <v>1842</v>
      </c>
      <c r="E40" s="1105"/>
      <c r="F40" s="1109">
        <v>1.3134657320558603</v>
      </c>
      <c r="G40" s="1107">
        <v>3178.1071999999999</v>
      </c>
      <c r="H40" s="1107">
        <v>0</v>
      </c>
      <c r="I40" s="1106">
        <v>0</v>
      </c>
      <c r="J40" s="1110">
        <v>0</v>
      </c>
      <c r="K40" s="1110">
        <v>0</v>
      </c>
      <c r="L40" s="1110">
        <v>7352.4421000000002</v>
      </c>
      <c r="M40" s="1097">
        <v>2021</v>
      </c>
      <c r="N40" s="1092"/>
      <c r="O40" s="1121"/>
    </row>
    <row r="41" spans="1:15" ht="28.95" customHeight="1">
      <c r="A41" s="1097" t="s">
        <v>1837</v>
      </c>
      <c r="B41" s="1104" t="s">
        <v>1820</v>
      </c>
      <c r="C41" s="1104" t="s">
        <v>1826</v>
      </c>
      <c r="D41" s="1093" t="s">
        <v>1843</v>
      </c>
      <c r="E41" s="1105"/>
      <c r="F41" s="1109">
        <v>5.9311349491868954</v>
      </c>
      <c r="G41" s="1107">
        <v>2900.1968000000002</v>
      </c>
      <c r="H41" s="1107">
        <v>0</v>
      </c>
      <c r="I41" s="1106">
        <v>0</v>
      </c>
      <c r="J41" s="1110">
        <v>0</v>
      </c>
      <c r="K41" s="1110">
        <v>0</v>
      </c>
      <c r="L41" s="1110">
        <v>20101.6554</v>
      </c>
      <c r="M41" s="1097">
        <v>2021</v>
      </c>
      <c r="N41" s="1092"/>
      <c r="O41" s="1121"/>
    </row>
    <row r="42" spans="1:15" ht="28.95" customHeight="1">
      <c r="A42" s="1097" t="s">
        <v>1837</v>
      </c>
      <c r="B42" s="1104" t="s">
        <v>1820</v>
      </c>
      <c r="C42" s="1104" t="s">
        <v>1826</v>
      </c>
      <c r="D42" s="1093" t="s">
        <v>1844</v>
      </c>
      <c r="E42" s="1105"/>
      <c r="F42" s="1109">
        <v>7.4449627182493279</v>
      </c>
      <c r="G42" s="1107">
        <v>3262.3468000000003</v>
      </c>
      <c r="H42" s="1107">
        <v>0</v>
      </c>
      <c r="I42" s="1106">
        <v>0</v>
      </c>
      <c r="J42" s="1110">
        <v>0</v>
      </c>
      <c r="K42" s="1110">
        <v>0</v>
      </c>
      <c r="L42" s="1110">
        <v>27550.397099999998</v>
      </c>
      <c r="M42" s="1097">
        <v>2021</v>
      </c>
      <c r="N42" s="1092" t="s">
        <v>1979</v>
      </c>
      <c r="O42" s="1121"/>
    </row>
    <row r="43" spans="1:15" ht="28.95" customHeight="1">
      <c r="A43" s="1097" t="s">
        <v>1837</v>
      </c>
      <c r="B43" s="1104" t="s">
        <v>1820</v>
      </c>
      <c r="C43" s="1104" t="s">
        <v>1826</v>
      </c>
      <c r="D43" s="1093" t="s">
        <v>1845</v>
      </c>
      <c r="E43" s="1105"/>
      <c r="F43" s="1109">
        <v>0.44445282158926541</v>
      </c>
      <c r="G43" s="1107">
        <v>616494.85320000001</v>
      </c>
      <c r="H43" s="1107">
        <v>0</v>
      </c>
      <c r="I43" s="1106">
        <v>0</v>
      </c>
      <c r="J43" s="1110">
        <v>0</v>
      </c>
      <c r="K43" s="1110">
        <v>0</v>
      </c>
      <c r="L43" s="1110">
        <v>890497.73019999999</v>
      </c>
      <c r="M43" s="1097">
        <v>2023</v>
      </c>
      <c r="N43" s="1092"/>
      <c r="O43" s="1121"/>
    </row>
    <row r="44" spans="1:15" ht="28.95" customHeight="1">
      <c r="A44" s="1097" t="s">
        <v>1846</v>
      </c>
      <c r="B44" s="1104" t="s">
        <v>1820</v>
      </c>
      <c r="C44" s="1104" t="s">
        <v>1826</v>
      </c>
      <c r="D44" s="1093" t="s">
        <v>1847</v>
      </c>
      <c r="E44" s="1105"/>
      <c r="F44" s="1109">
        <v>2.479106013880763</v>
      </c>
      <c r="G44" s="1107">
        <v>20641.501700000001</v>
      </c>
      <c r="H44" s="1107">
        <v>0</v>
      </c>
      <c r="I44" s="1106">
        <v>0</v>
      </c>
      <c r="J44" s="1110">
        <v>0</v>
      </c>
      <c r="K44" s="1110">
        <v>0</v>
      </c>
      <c r="L44" s="1110">
        <v>71813.972699999998</v>
      </c>
      <c r="M44" s="1097">
        <v>2021</v>
      </c>
      <c r="N44" s="1092"/>
      <c r="O44" s="1121"/>
    </row>
    <row r="45" spans="1:15" ht="28.95" customHeight="1">
      <c r="A45" s="1097" t="s">
        <v>1835</v>
      </c>
      <c r="B45" s="1104" t="s">
        <v>1820</v>
      </c>
      <c r="C45" s="1104" t="s">
        <v>1826</v>
      </c>
      <c r="D45" s="1093" t="s">
        <v>1848</v>
      </c>
      <c r="E45" s="1105"/>
      <c r="F45" s="1109">
        <v>3.2873206513762012</v>
      </c>
      <c r="G45" s="1107">
        <v>37830.297634117167</v>
      </c>
      <c r="H45" s="1107">
        <v>93202</v>
      </c>
      <c r="I45" s="1106">
        <v>1.28</v>
      </c>
      <c r="J45" s="1110">
        <v>326506.54130356031</v>
      </c>
      <c r="K45" s="1110">
        <v>0.78534361717358603</v>
      </c>
      <c r="L45" s="1110">
        <v>162190.61629445877</v>
      </c>
      <c r="M45" s="1097">
        <v>2021</v>
      </c>
      <c r="N45" s="1092" t="s">
        <v>1979</v>
      </c>
      <c r="O45" s="1121" t="s">
        <v>1980</v>
      </c>
    </row>
    <row r="46" spans="1:15" ht="28.95" customHeight="1">
      <c r="A46" s="1097" t="s">
        <v>1837</v>
      </c>
      <c r="B46" s="1104" t="s">
        <v>1820</v>
      </c>
      <c r="C46" s="1104" t="s">
        <v>1826</v>
      </c>
      <c r="D46" s="1093" t="s">
        <v>1849</v>
      </c>
      <c r="E46" s="1105"/>
      <c r="F46" s="1109">
        <v>22.424852373600924</v>
      </c>
      <c r="G46" s="1107">
        <v>103.64</v>
      </c>
      <c r="H46" s="1107">
        <v>0</v>
      </c>
      <c r="I46" s="1106">
        <v>0</v>
      </c>
      <c r="J46" s="1110">
        <v>0</v>
      </c>
      <c r="K46" s="1110">
        <v>0</v>
      </c>
      <c r="L46" s="1110">
        <v>2427.7516999999998</v>
      </c>
      <c r="M46" s="1097">
        <v>2021</v>
      </c>
      <c r="N46" s="1092"/>
      <c r="O46" s="1121"/>
    </row>
    <row r="47" spans="1:15" ht="28.95" customHeight="1">
      <c r="A47" s="1097" t="s">
        <v>1835</v>
      </c>
      <c r="B47" s="1104" t="s">
        <v>1820</v>
      </c>
      <c r="C47" s="1104" t="s">
        <v>1826</v>
      </c>
      <c r="D47" s="1093" t="s">
        <v>1850</v>
      </c>
      <c r="E47" s="1105"/>
      <c r="F47" s="1109">
        <v>2.8329146363601931</v>
      </c>
      <c r="G47" s="1107">
        <v>93508.064956995368</v>
      </c>
      <c r="H47" s="1107">
        <v>201649</v>
      </c>
      <c r="I47" s="1106">
        <v>1.42</v>
      </c>
      <c r="J47" s="1110">
        <v>746972.54045316321</v>
      </c>
      <c r="K47" s="1110">
        <v>1.1775401137021582</v>
      </c>
      <c r="L47" s="1110">
        <v>358408.43079138722</v>
      </c>
      <c r="M47" s="1097">
        <v>2021</v>
      </c>
      <c r="N47" s="1092" t="s">
        <v>1979</v>
      </c>
      <c r="O47" s="1121" t="s">
        <v>1980</v>
      </c>
    </row>
    <row r="48" spans="1:15" ht="28.95" customHeight="1">
      <c r="A48" s="1097" t="s">
        <v>1837</v>
      </c>
      <c r="B48" s="1104" t="s">
        <v>1820</v>
      </c>
      <c r="C48" s="1104" t="s">
        <v>1826</v>
      </c>
      <c r="D48" s="1093" t="s">
        <v>1851</v>
      </c>
      <c r="E48" s="1105"/>
      <c r="F48" s="1109">
        <v>10.18817559772447</v>
      </c>
      <c r="G48" s="1107">
        <v>251.37</v>
      </c>
      <c r="H48" s="1107">
        <v>0</v>
      </c>
      <c r="I48" s="1106">
        <v>0</v>
      </c>
      <c r="J48" s="1110">
        <v>0</v>
      </c>
      <c r="K48" s="1110">
        <v>0</v>
      </c>
      <c r="L48" s="1110">
        <v>2812.3717000000001</v>
      </c>
      <c r="M48" s="1097">
        <v>2021</v>
      </c>
      <c r="N48" s="1092"/>
      <c r="O48" s="1121"/>
    </row>
    <row r="49" spans="1:15" ht="28.95" customHeight="1">
      <c r="A49" s="1097" t="s">
        <v>1835</v>
      </c>
      <c r="B49" s="1104" t="s">
        <v>1820</v>
      </c>
      <c r="C49" s="1104" t="s">
        <v>1826</v>
      </c>
      <c r="D49" s="1093" t="s">
        <v>1852</v>
      </c>
      <c r="E49" s="1105"/>
      <c r="F49" s="1109">
        <v>3.2432959280365599</v>
      </c>
      <c r="G49" s="1107">
        <v>82181.152470969522</v>
      </c>
      <c r="H49" s="1107">
        <v>208577</v>
      </c>
      <c r="I49" s="1106">
        <v>1.04</v>
      </c>
      <c r="J49" s="1110">
        <v>708100.16002673958</v>
      </c>
      <c r="K49" s="1110">
        <v>0.77753914138672997</v>
      </c>
      <c r="L49" s="1110">
        <v>348718.94964141666</v>
      </c>
      <c r="M49" s="1097">
        <v>2021</v>
      </c>
      <c r="N49" s="1092" t="s">
        <v>1979</v>
      </c>
      <c r="O49" s="1121" t="s">
        <v>1980</v>
      </c>
    </row>
    <row r="50" spans="1:15" ht="28.95" customHeight="1">
      <c r="A50" s="1097" t="s">
        <v>1837</v>
      </c>
      <c r="B50" s="1104" t="s">
        <v>1820</v>
      </c>
      <c r="C50" s="1104" t="s">
        <v>1826</v>
      </c>
      <c r="D50" s="1093" t="s">
        <v>1853</v>
      </c>
      <c r="E50" s="1105"/>
      <c r="F50" s="1109">
        <v>11.652904380124111</v>
      </c>
      <c r="G50" s="1107">
        <v>220.76999999999998</v>
      </c>
      <c r="H50" s="1107">
        <v>0</v>
      </c>
      <c r="I50" s="1106">
        <v>0</v>
      </c>
      <c r="J50" s="1110">
        <v>0</v>
      </c>
      <c r="K50" s="1110">
        <v>0</v>
      </c>
      <c r="L50" s="1110">
        <v>2793.3816999999999</v>
      </c>
      <c r="M50" s="1097">
        <v>2021</v>
      </c>
      <c r="N50" s="1092"/>
      <c r="O50" s="1121"/>
    </row>
    <row r="51" spans="1:15" ht="28.95" customHeight="1">
      <c r="A51" s="1097" t="s">
        <v>1835</v>
      </c>
      <c r="B51" s="1104" t="s">
        <v>1820</v>
      </c>
      <c r="C51" s="1104" t="s">
        <v>1826</v>
      </c>
      <c r="D51" s="1093" t="s">
        <v>1854</v>
      </c>
      <c r="E51" s="1105"/>
      <c r="F51" s="1109">
        <v>2.7310487271182762</v>
      </c>
      <c r="G51" s="1107">
        <v>146419.40464574008</v>
      </c>
      <c r="H51" s="1107">
        <v>308085</v>
      </c>
      <c r="I51" s="1106">
        <v>0.97</v>
      </c>
      <c r="J51" s="1110">
        <v>1033148.883726162</v>
      </c>
      <c r="K51" s="1110">
        <v>0.80684766441492628</v>
      </c>
      <c r="L51" s="1110">
        <v>546297.93332890433</v>
      </c>
      <c r="M51" s="1097">
        <v>2021</v>
      </c>
      <c r="N51" s="1092" t="s">
        <v>1979</v>
      </c>
      <c r="O51" s="1121" t="s">
        <v>1980</v>
      </c>
    </row>
    <row r="52" spans="1:15" ht="28.95" customHeight="1">
      <c r="A52" s="1097" t="s">
        <v>1837</v>
      </c>
      <c r="B52" s="1104" t="s">
        <v>1820</v>
      </c>
      <c r="C52" s="1104" t="s">
        <v>1826</v>
      </c>
      <c r="D52" s="1093" t="s">
        <v>1855</v>
      </c>
      <c r="E52" s="1105"/>
      <c r="F52" s="1109">
        <v>7.0479016750164458</v>
      </c>
      <c r="G52" s="1107">
        <v>395.22</v>
      </c>
      <c r="H52" s="1107">
        <v>0</v>
      </c>
      <c r="I52" s="1106">
        <v>0</v>
      </c>
      <c r="J52" s="1110">
        <v>0</v>
      </c>
      <c r="K52" s="1110">
        <v>0</v>
      </c>
      <c r="L52" s="1110">
        <v>3180.6916999999999</v>
      </c>
      <c r="M52" s="1097">
        <v>2021</v>
      </c>
      <c r="N52" s="1092"/>
      <c r="O52" s="1121"/>
    </row>
    <row r="53" spans="1:15" ht="28.95" customHeight="1">
      <c r="A53" s="1097" t="s">
        <v>1837</v>
      </c>
      <c r="B53" s="1104" t="s">
        <v>1820</v>
      </c>
      <c r="C53" s="1104" t="s">
        <v>1826</v>
      </c>
      <c r="D53" s="1093" t="s">
        <v>1856</v>
      </c>
      <c r="E53" s="1105"/>
      <c r="F53" s="1109">
        <v>8.1631827666151455</v>
      </c>
      <c r="G53" s="1107">
        <v>258.8</v>
      </c>
      <c r="H53" s="1107">
        <v>0</v>
      </c>
      <c r="I53" s="1106">
        <v>0</v>
      </c>
      <c r="J53" s="1110">
        <v>0</v>
      </c>
      <c r="K53" s="1110">
        <v>0</v>
      </c>
      <c r="L53" s="1110">
        <v>2371.4317000000001</v>
      </c>
      <c r="M53" s="1097">
        <v>2021</v>
      </c>
      <c r="N53" s="1092"/>
      <c r="O53" s="1121"/>
    </row>
    <row r="54" spans="1:15" ht="28.95" customHeight="1">
      <c r="A54" s="1097" t="s">
        <v>1835</v>
      </c>
      <c r="B54" s="1104" t="s">
        <v>1820</v>
      </c>
      <c r="C54" s="1104" t="s">
        <v>1826</v>
      </c>
      <c r="D54" s="1093" t="s">
        <v>1857</v>
      </c>
      <c r="E54" s="1105"/>
      <c r="F54" s="1109">
        <v>1.4712748471677191</v>
      </c>
      <c r="G54" s="1107">
        <v>396453.37701821531</v>
      </c>
      <c r="H54" s="1107">
        <v>1639756</v>
      </c>
      <c r="I54" s="1106">
        <v>1.58</v>
      </c>
      <c r="J54" s="1110">
        <v>2833167.8606058471</v>
      </c>
      <c r="K54" s="1110">
        <v>1.0405941901305926</v>
      </c>
      <c r="L54" s="1110">
        <v>979745.25869981619</v>
      </c>
      <c r="M54" s="1097">
        <v>2021</v>
      </c>
      <c r="N54" s="1092" t="s">
        <v>1979</v>
      </c>
      <c r="O54" s="1121" t="s">
        <v>1980</v>
      </c>
    </row>
    <row r="55" spans="1:15" ht="28.95" customHeight="1">
      <c r="A55" s="1097" t="s">
        <v>1837</v>
      </c>
      <c r="B55" s="1104" t="s">
        <v>1820</v>
      </c>
      <c r="C55" s="1104" t="s">
        <v>1826</v>
      </c>
      <c r="D55" s="1093" t="s">
        <v>1858</v>
      </c>
      <c r="E55" s="1105"/>
      <c r="F55" s="1109">
        <v>2.8665173594788795</v>
      </c>
      <c r="G55" s="1107">
        <v>1042.3700000000001</v>
      </c>
      <c r="H55" s="1107">
        <v>0</v>
      </c>
      <c r="I55" s="1106">
        <v>0</v>
      </c>
      <c r="J55" s="1110">
        <v>0</v>
      </c>
      <c r="K55" s="1110">
        <v>0</v>
      </c>
      <c r="L55" s="1110">
        <v>4030.3416999999999</v>
      </c>
      <c r="M55" s="1097">
        <v>2021</v>
      </c>
      <c r="N55" s="1092"/>
      <c r="O55" s="1121"/>
    </row>
    <row r="56" spans="1:15" ht="28.95" customHeight="1">
      <c r="A56" s="1097" t="s">
        <v>1835</v>
      </c>
      <c r="B56" s="1104" t="s">
        <v>1820</v>
      </c>
      <c r="C56" s="1104" t="s">
        <v>1826</v>
      </c>
      <c r="D56" s="1093" t="s">
        <v>1859</v>
      </c>
      <c r="E56" s="1105"/>
      <c r="F56" s="1109">
        <v>1.3368683096095553</v>
      </c>
      <c r="G56" s="1107">
        <v>94476.695950927911</v>
      </c>
      <c r="H56" s="1107">
        <v>307575</v>
      </c>
      <c r="I56" s="1106">
        <v>1.31</v>
      </c>
      <c r="J56" s="1110">
        <v>478498.74241843628</v>
      </c>
      <c r="K56" s="1110">
        <v>0.79704447810863388</v>
      </c>
      <c r="L56" s="1110">
        <v>220779.59676434082</v>
      </c>
      <c r="M56" s="1097">
        <v>2021</v>
      </c>
      <c r="N56" s="1092" t="s">
        <v>1979</v>
      </c>
      <c r="O56" s="1121" t="s">
        <v>1980</v>
      </c>
    </row>
    <row r="57" spans="1:15" ht="28.5" customHeight="1">
      <c r="A57" s="1097" t="s">
        <v>1837</v>
      </c>
      <c r="B57" s="1104" t="s">
        <v>1820</v>
      </c>
      <c r="C57" s="1104" t="s">
        <v>1826</v>
      </c>
      <c r="D57" s="1093" t="s">
        <v>1860</v>
      </c>
      <c r="E57" s="1105"/>
      <c r="F57" s="1109">
        <v>9.1825859030837016</v>
      </c>
      <c r="G57" s="1107">
        <v>249.7</v>
      </c>
      <c r="H57" s="1107">
        <v>0</v>
      </c>
      <c r="I57" s="1106">
        <v>0</v>
      </c>
      <c r="J57" s="1110">
        <v>0</v>
      </c>
      <c r="K57" s="1110">
        <v>0</v>
      </c>
      <c r="L57" s="1110">
        <v>2542.5916999999999</v>
      </c>
      <c r="M57" s="1097">
        <v>2021</v>
      </c>
      <c r="N57" s="1092"/>
      <c r="O57" s="1121"/>
    </row>
    <row r="58" spans="1:15" ht="28.95" customHeight="1">
      <c r="A58" s="1097" t="s">
        <v>1835</v>
      </c>
      <c r="B58" s="1104" t="s">
        <v>1820</v>
      </c>
      <c r="C58" s="1104" t="s">
        <v>1826</v>
      </c>
      <c r="D58" s="1093" t="s">
        <v>1861</v>
      </c>
      <c r="E58" s="1105"/>
      <c r="F58" s="1109">
        <v>1.4252839774418762</v>
      </c>
      <c r="G58" s="1107">
        <v>267622.43110959255</v>
      </c>
      <c r="H58" s="1107">
        <v>1002560</v>
      </c>
      <c r="I58" s="1106">
        <v>1.41</v>
      </c>
      <c r="J58" s="1110">
        <v>1654924.8336462786</v>
      </c>
      <c r="K58" s="1110">
        <v>0.89470845528537724</v>
      </c>
      <c r="L58" s="1110">
        <v>649060.39417413715</v>
      </c>
      <c r="M58" s="1097">
        <v>2021</v>
      </c>
      <c r="N58" s="1092" t="s">
        <v>1979</v>
      </c>
      <c r="O58" s="1121" t="s">
        <v>1980</v>
      </c>
    </row>
    <row r="59" spans="1:15" ht="28.95" customHeight="1">
      <c r="A59" s="1097" t="s">
        <v>1837</v>
      </c>
      <c r="B59" s="1104" t="s">
        <v>1820</v>
      </c>
      <c r="C59" s="1104" t="s">
        <v>1826</v>
      </c>
      <c r="D59" s="1093" t="s">
        <v>1862</v>
      </c>
      <c r="E59" s="1105"/>
      <c r="F59" s="1109">
        <v>3.7801813350670646</v>
      </c>
      <c r="G59" s="1107">
        <v>707.53</v>
      </c>
      <c r="H59" s="1107">
        <v>0</v>
      </c>
      <c r="I59" s="1106">
        <v>0</v>
      </c>
      <c r="J59" s="1110">
        <v>0</v>
      </c>
      <c r="K59" s="1110">
        <v>0</v>
      </c>
      <c r="L59" s="1110">
        <v>3382.1217000000001</v>
      </c>
      <c r="M59" s="1097">
        <v>2021</v>
      </c>
      <c r="N59" s="1092"/>
      <c r="O59" s="1121"/>
    </row>
    <row r="60" spans="1:15" ht="28.95" customHeight="1">
      <c r="A60" s="1097"/>
      <c r="B60" s="1104"/>
      <c r="C60" s="1104"/>
      <c r="D60" s="1093"/>
      <c r="E60" s="1105"/>
      <c r="F60" s="1109"/>
      <c r="G60" s="1107"/>
      <c r="H60" s="1106"/>
      <c r="I60" s="1106"/>
      <c r="J60" s="1110"/>
      <c r="K60" s="1110"/>
      <c r="L60" s="1110"/>
      <c r="M60" s="1097"/>
      <c r="N60" s="1092"/>
      <c r="O60" s="1092"/>
    </row>
    <row r="62" spans="1:15">
      <c r="A62" s="1070" t="s">
        <v>395</v>
      </c>
    </row>
    <row r="64" spans="1:15" ht="72">
      <c r="A64" s="1084" t="s">
        <v>382</v>
      </c>
      <c r="B64" s="1084" t="s">
        <v>383</v>
      </c>
      <c r="C64" s="1084" t="s">
        <v>384</v>
      </c>
      <c r="D64" s="1111" t="s">
        <v>396</v>
      </c>
      <c r="E64" s="1086" t="s">
        <v>397</v>
      </c>
      <c r="F64" s="1086" t="s">
        <v>398</v>
      </c>
      <c r="G64" s="1087" t="s">
        <v>399</v>
      </c>
      <c r="H64" s="1112" t="s">
        <v>400</v>
      </c>
      <c r="I64" s="1113" t="s">
        <v>401</v>
      </c>
      <c r="J64" s="1114"/>
      <c r="K64" s="1114"/>
      <c r="L64" s="1080"/>
      <c r="M64" s="1080"/>
      <c r="N64" s="1080"/>
      <c r="O64" s="1080"/>
    </row>
    <row r="65" spans="1:15" ht="28.95" customHeight="1">
      <c r="A65" s="1104" t="s">
        <v>1863</v>
      </c>
      <c r="B65" s="1115" t="s">
        <v>1820</v>
      </c>
      <c r="C65" s="1115" t="s">
        <v>1821</v>
      </c>
      <c r="D65" s="1104" t="s">
        <v>1864</v>
      </c>
      <c r="E65" s="1107">
        <v>1329701.6857962899</v>
      </c>
      <c r="F65" s="1106">
        <v>1.0800149054512995</v>
      </c>
      <c r="G65" s="1110">
        <v>826822.64390000002</v>
      </c>
      <c r="H65" s="1116">
        <v>45658</v>
      </c>
      <c r="I65" s="1116" t="s">
        <v>1865</v>
      </c>
      <c r="J65" s="1078"/>
      <c r="K65" s="1079"/>
      <c r="L65" s="1080"/>
      <c r="M65" s="1080"/>
      <c r="N65" s="1080"/>
      <c r="O65" s="1080"/>
    </row>
    <row r="66" spans="1:15" ht="28.95" customHeight="1">
      <c r="A66" s="1104" t="s">
        <v>1863</v>
      </c>
      <c r="B66" s="1115" t="s">
        <v>1820</v>
      </c>
      <c r="C66" s="1115" t="s">
        <v>1821</v>
      </c>
      <c r="D66" s="1104" t="s">
        <v>1866</v>
      </c>
      <c r="E66" s="1107">
        <v>3989286.7406619499</v>
      </c>
      <c r="F66" s="1106">
        <v>1.1895902252238204</v>
      </c>
      <c r="G66" s="1110">
        <v>2179543.6927000005</v>
      </c>
      <c r="H66" s="1116">
        <v>45658</v>
      </c>
      <c r="I66" s="1116" t="s">
        <v>1865</v>
      </c>
      <c r="J66" s="1078"/>
      <c r="K66" s="1079"/>
      <c r="L66" s="1080"/>
      <c r="M66" s="1080"/>
      <c r="N66" s="1080"/>
      <c r="O66" s="1080"/>
    </row>
    <row r="67" spans="1:15" ht="28.95" customHeight="1">
      <c r="A67" s="1104" t="s">
        <v>1863</v>
      </c>
      <c r="B67" s="1115" t="s">
        <v>1820</v>
      </c>
      <c r="C67" s="1115" t="s">
        <v>1821</v>
      </c>
      <c r="D67" s="1104" t="s">
        <v>1867</v>
      </c>
      <c r="E67" s="1107">
        <v>6535480.7629567999</v>
      </c>
      <c r="F67" s="1106">
        <v>0.9918533693765389</v>
      </c>
      <c r="G67" s="1110">
        <v>5030338.9779000003</v>
      </c>
      <c r="H67" s="1116">
        <v>45658</v>
      </c>
      <c r="I67" s="1116" t="s">
        <v>1865</v>
      </c>
      <c r="J67" s="1078"/>
      <c r="K67" s="1079"/>
      <c r="L67" s="1080"/>
      <c r="M67" s="1080"/>
      <c r="N67" s="1080"/>
      <c r="O67" s="1080"/>
    </row>
    <row r="68" spans="1:15" ht="28.95" customHeight="1">
      <c r="A68" s="1104" t="s">
        <v>1863</v>
      </c>
      <c r="B68" s="1115" t="s">
        <v>1820</v>
      </c>
      <c r="C68" s="1115" t="s">
        <v>1821</v>
      </c>
      <c r="D68" s="1104" t="s">
        <v>1868</v>
      </c>
      <c r="E68" s="1107">
        <v>2350208.10124776</v>
      </c>
      <c r="F68" s="1106">
        <v>1.0497175000104042</v>
      </c>
      <c r="G68" s="1110">
        <v>1383509.1094</v>
      </c>
      <c r="H68" s="1116">
        <v>45658</v>
      </c>
      <c r="I68" s="1116" t="s">
        <v>1865</v>
      </c>
      <c r="J68" s="1078"/>
      <c r="K68" s="1079"/>
      <c r="L68" s="1080"/>
      <c r="M68" s="1080"/>
      <c r="N68" s="1080"/>
      <c r="O68" s="1080"/>
    </row>
    <row r="69" spans="1:15" ht="28.95" customHeight="1">
      <c r="A69" s="1104" t="s">
        <v>1863</v>
      </c>
      <c r="B69" s="1115" t="s">
        <v>1820</v>
      </c>
      <c r="C69" s="1115" t="s">
        <v>1821</v>
      </c>
      <c r="D69" s="1104" t="s">
        <v>1869</v>
      </c>
      <c r="E69" s="1107">
        <v>0</v>
      </c>
      <c r="F69" s="1106">
        <v>0</v>
      </c>
      <c r="G69" s="1110">
        <v>318538.21829999995</v>
      </c>
      <c r="H69" s="1116">
        <v>45658</v>
      </c>
      <c r="I69" s="1116" t="s">
        <v>1865</v>
      </c>
      <c r="J69" s="1078"/>
      <c r="K69" s="1079"/>
      <c r="L69" s="1080"/>
      <c r="M69" s="1080"/>
      <c r="N69" s="1080"/>
      <c r="O69" s="1080"/>
    </row>
    <row r="70" spans="1:15" ht="28.95" customHeight="1">
      <c r="A70" s="1104" t="s">
        <v>1990</v>
      </c>
      <c r="B70" s="1115" t="s">
        <v>1820</v>
      </c>
      <c r="C70" s="1115" t="s">
        <v>1821</v>
      </c>
      <c r="D70" s="1104" t="s">
        <v>1870</v>
      </c>
      <c r="E70" s="1107">
        <v>191583.33235886501</v>
      </c>
      <c r="F70" s="1106">
        <v>4.9939943506222183E-2</v>
      </c>
      <c r="G70" s="1110">
        <v>3850334.7219000002</v>
      </c>
      <c r="H70" s="1116">
        <v>45292</v>
      </c>
      <c r="I70" s="1110" t="s">
        <v>1871</v>
      </c>
      <c r="J70" s="1078"/>
      <c r="K70" s="1079"/>
      <c r="L70" s="1080"/>
      <c r="M70" s="1080"/>
      <c r="N70" s="1080"/>
      <c r="O70" s="1080"/>
    </row>
    <row r="71" spans="1:15" ht="28.95" customHeight="1">
      <c r="A71" s="1104" t="s">
        <v>1872</v>
      </c>
      <c r="B71" s="1115" t="s">
        <v>1820</v>
      </c>
      <c r="C71" s="1115" t="s">
        <v>1821</v>
      </c>
      <c r="D71" s="1104" t="s">
        <v>1873</v>
      </c>
      <c r="E71" s="1107">
        <v>0</v>
      </c>
      <c r="F71" s="1106">
        <v>0</v>
      </c>
      <c r="G71" s="1110">
        <v>3326251.4494000003</v>
      </c>
      <c r="H71" s="1116">
        <v>45292</v>
      </c>
      <c r="I71" s="1110" t="s">
        <v>1871</v>
      </c>
      <c r="J71" s="1078"/>
      <c r="K71" s="1079"/>
      <c r="L71" s="1080"/>
      <c r="M71" s="1080"/>
      <c r="N71" s="1080"/>
      <c r="O71" s="1080"/>
    </row>
    <row r="72" spans="1:15" ht="28.95" customHeight="1">
      <c r="A72" s="1104" t="s">
        <v>1874</v>
      </c>
      <c r="B72" s="1115" t="s">
        <v>1820</v>
      </c>
      <c r="C72" s="1115" t="s">
        <v>1821</v>
      </c>
      <c r="D72" s="1104" t="s">
        <v>1875</v>
      </c>
      <c r="E72" s="1107">
        <v>388872.47820923798</v>
      </c>
      <c r="F72" s="1106">
        <v>0.34791784471523568</v>
      </c>
      <c r="G72" s="1110">
        <v>1116044.2667</v>
      </c>
      <c r="H72" s="1116">
        <v>45658</v>
      </c>
      <c r="I72" s="1116" t="s">
        <v>1865</v>
      </c>
      <c r="J72" s="1078"/>
      <c r="K72" s="1079"/>
      <c r="L72" s="1080"/>
      <c r="M72" s="1080"/>
      <c r="N72" s="1080"/>
      <c r="O72" s="1080"/>
    </row>
    <row r="73" spans="1:15" ht="28.95" customHeight="1">
      <c r="A73" s="1104" t="s">
        <v>1876</v>
      </c>
      <c r="B73" s="1115" t="s">
        <v>1820</v>
      </c>
      <c r="C73" s="1115" t="s">
        <v>1821</v>
      </c>
      <c r="D73" s="1104" t="s">
        <v>1877</v>
      </c>
      <c r="E73" s="1107">
        <v>0</v>
      </c>
      <c r="F73" s="1106">
        <v>0</v>
      </c>
      <c r="G73" s="1110">
        <v>495902.02909999999</v>
      </c>
      <c r="H73" s="1116">
        <v>45292</v>
      </c>
      <c r="I73" s="1110" t="s">
        <v>1871</v>
      </c>
      <c r="J73" s="1078"/>
      <c r="K73" s="1079"/>
      <c r="L73" s="1080"/>
      <c r="M73" s="1080"/>
      <c r="N73" s="1080"/>
      <c r="O73" s="1080"/>
    </row>
    <row r="74" spans="1:15" ht="28.95" customHeight="1">
      <c r="A74" s="1104" t="s">
        <v>1876</v>
      </c>
      <c r="B74" s="1115" t="s">
        <v>1820</v>
      </c>
      <c r="C74" s="1115" t="s">
        <v>1821</v>
      </c>
      <c r="D74" s="1104" t="s">
        <v>1878</v>
      </c>
      <c r="E74" s="1107">
        <v>0</v>
      </c>
      <c r="F74" s="1106">
        <v>0</v>
      </c>
      <c r="G74" s="1110">
        <v>492085.37549999997</v>
      </c>
      <c r="H74" s="1116">
        <v>45292</v>
      </c>
      <c r="I74" s="1110" t="s">
        <v>1871</v>
      </c>
      <c r="J74" s="1078"/>
      <c r="K74" s="1079"/>
      <c r="L74" s="1080"/>
      <c r="M74" s="1080"/>
      <c r="N74" s="1080"/>
      <c r="O74" s="1080"/>
    </row>
    <row r="75" spans="1:15" ht="28.95" customHeight="1">
      <c r="A75" s="1104" t="s">
        <v>1879</v>
      </c>
      <c r="B75" s="1115" t="s">
        <v>1820</v>
      </c>
      <c r="C75" s="1115" t="s">
        <v>1821</v>
      </c>
      <c r="D75" s="1104" t="s">
        <v>1880</v>
      </c>
      <c r="E75" s="1107">
        <v>1095749.625270834</v>
      </c>
      <c r="F75" s="1106">
        <v>0.7235728857894036</v>
      </c>
      <c r="G75" s="1110">
        <v>1514359.7097</v>
      </c>
      <c r="H75" s="1116">
        <v>45292</v>
      </c>
      <c r="I75" s="1110" t="s">
        <v>1871</v>
      </c>
      <c r="J75" s="1078"/>
      <c r="K75" s="1079"/>
      <c r="L75" s="1080"/>
      <c r="M75" s="1080"/>
      <c r="N75" s="1080"/>
      <c r="O75" s="1080"/>
    </row>
    <row r="76" spans="1:15" ht="28.95" customHeight="1">
      <c r="A76" s="1104" t="s">
        <v>1991</v>
      </c>
      <c r="B76" s="1115" t="s">
        <v>1820</v>
      </c>
      <c r="C76" s="1115" t="s">
        <v>1826</v>
      </c>
      <c r="D76" s="1104" t="s">
        <v>1881</v>
      </c>
      <c r="E76" s="1107">
        <v>2871086.4312583441</v>
      </c>
      <c r="F76" s="1106">
        <v>1.1218951579815251</v>
      </c>
      <c r="G76" s="1110">
        <v>9984608.8232149892</v>
      </c>
      <c r="H76" s="1116">
        <v>45292</v>
      </c>
      <c r="I76" s="1110" t="s">
        <v>1871</v>
      </c>
      <c r="J76" s="1078"/>
      <c r="K76" s="1079"/>
      <c r="L76" s="1080"/>
      <c r="M76" s="1080"/>
      <c r="N76" s="1080"/>
      <c r="O76" s="1080"/>
    </row>
    <row r="77" spans="1:15" ht="28.95" customHeight="1">
      <c r="A77" s="1104" t="s">
        <v>1991</v>
      </c>
      <c r="B77" s="1115" t="s">
        <v>1820</v>
      </c>
      <c r="C77" s="1115" t="s">
        <v>1826</v>
      </c>
      <c r="D77" s="1104" t="s">
        <v>1882</v>
      </c>
      <c r="E77" s="1107">
        <v>893067.24844992091</v>
      </c>
      <c r="F77" s="1106">
        <v>1.6883800247282226</v>
      </c>
      <c r="G77" s="1110">
        <v>3697140.0486000027</v>
      </c>
      <c r="H77" s="1116">
        <v>45292</v>
      </c>
      <c r="I77" s="1110" t="s">
        <v>1871</v>
      </c>
      <c r="J77" s="1078"/>
      <c r="K77" s="1079"/>
      <c r="L77" s="1080"/>
      <c r="M77" s="1080"/>
      <c r="N77" s="1080"/>
      <c r="O77" s="1080"/>
    </row>
    <row r="79" spans="1:15">
      <c r="A79" s="1081" t="s">
        <v>402</v>
      </c>
    </row>
    <row r="80" spans="1:15" ht="86.4">
      <c r="A80" s="1084" t="s">
        <v>382</v>
      </c>
      <c r="B80" s="1084" t="s">
        <v>383</v>
      </c>
      <c r="C80" s="1084" t="s">
        <v>384</v>
      </c>
      <c r="D80" s="1111" t="s">
        <v>403</v>
      </c>
      <c r="E80" s="1117" t="s">
        <v>404</v>
      </c>
      <c r="F80" s="1117" t="s">
        <v>405</v>
      </c>
      <c r="G80" s="1243" t="s">
        <v>406</v>
      </c>
      <c r="H80" s="1243"/>
      <c r="I80" s="1117" t="s">
        <v>1992</v>
      </c>
      <c r="J80" s="1117" t="s">
        <v>407</v>
      </c>
    </row>
    <row r="81" spans="1:10" ht="27" customHeight="1">
      <c r="A81" s="1118" t="s">
        <v>1883</v>
      </c>
      <c r="B81" s="1119"/>
      <c r="C81" s="1098" t="s">
        <v>1826</v>
      </c>
      <c r="D81" s="1093" t="s">
        <v>1827</v>
      </c>
      <c r="E81" s="1098" t="s">
        <v>1826</v>
      </c>
      <c r="F81" s="1120">
        <v>45657</v>
      </c>
      <c r="G81" s="1098" t="s">
        <v>1946</v>
      </c>
      <c r="H81" s="1098"/>
      <c r="I81" s="1098" t="s">
        <v>1884</v>
      </c>
      <c r="J81" s="1098" t="s">
        <v>1884</v>
      </c>
    </row>
    <row r="82" spans="1:10" ht="27" customHeight="1">
      <c r="A82" s="1118" t="s">
        <v>1885</v>
      </c>
      <c r="B82" s="1119"/>
      <c r="C82" s="1098" t="s">
        <v>1821</v>
      </c>
      <c r="D82" s="1118" t="s">
        <v>1822</v>
      </c>
      <c r="E82" s="1098" t="s">
        <v>1826</v>
      </c>
      <c r="F82" s="1120">
        <v>45657</v>
      </c>
      <c r="G82" s="1120">
        <v>44197</v>
      </c>
      <c r="H82" s="1120">
        <v>45657</v>
      </c>
      <c r="I82" s="1098" t="s">
        <v>1886</v>
      </c>
      <c r="J82" s="1120">
        <v>45078</v>
      </c>
    </row>
  </sheetData>
  <mergeCells count="1">
    <mergeCell ref="G80:H80"/>
  </mergeCells>
  <pageMargins left="0.25" right="0.25" top="0.75" bottom="0.75" header="0.3" footer="0.3"/>
  <pageSetup scale="20" orientation="landscape" r:id="rId1"/>
  <headerFooter>
    <oddFooter>&amp;C&amp;A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9bf079a2-8838-46e4-a25e-754293e27338">
      <UserInfo>
        <DisplayName/>
        <AccountId xsi:nil="true"/>
        <AccountType/>
      </UserInfo>
    </SharedWithUsers>
    <_dlc_DocId xmlns="9bf079a2-8838-46e4-a25e-754293e27338">7RCVYNPDDY4V-1124760350-331460</_dlc_DocId>
    <_dlc_DocIdUrl xmlns="9bf079a2-8838-46e4-a25e-754293e27338">
      <Url>https://sempra.sharepoint.com/teams/sdgecp/policyandStrategy/_layouts/15/DocIdRedir.aspx?ID=7RCVYNPDDY4V-1124760350-331460</Url>
      <Description>7RCVYNPDDY4V-1124760350-331460</Description>
    </_dlc_DocIdUrl>
    <MigrationSourceURL xmlns="70a15443-bdab-402e-9ca5-e542ef41682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DEF5E13CC9ADE44A202C9B2CCCCEE80" ma:contentTypeVersion="6271" ma:contentTypeDescription="Create a new document." ma:contentTypeScope="" ma:versionID="3f680977fb023a1ca49dfcdc7887ac83">
  <xsd:schema xmlns:xsd="http://www.w3.org/2001/XMLSchema" xmlns:xs="http://www.w3.org/2001/XMLSchema" xmlns:p="http://schemas.microsoft.com/office/2006/metadata/properties" xmlns:ns2="70a15443-bdab-402e-9ca5-e542ef41682d" xmlns:ns3="9bf079a2-8838-46e4-a25e-754293e27338" targetNamespace="http://schemas.microsoft.com/office/2006/metadata/properties" ma:root="true" ma:fieldsID="29c6f629572debe6aafacf8b557c1578" ns2:_="" ns3:_="">
    <xsd:import namespace="70a15443-bdab-402e-9ca5-e542ef41682d"/>
    <xsd:import namespace="9bf079a2-8838-46e4-a25e-754293e2733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igrationSourceURL" minOccurs="0"/>
                <xsd:element ref="ns2:MediaServiceDateTaken" minOccurs="0"/>
                <xsd:element ref="ns2:MediaServiceLocation" minOccurs="0"/>
                <xsd:element ref="ns2:MediaServiceAutoKeyPoints" minOccurs="0"/>
                <xsd:element ref="ns2:MediaServiceKeyPoints" minOccurs="0"/>
                <xsd:element ref="ns3:_dlc_DocId" minOccurs="0"/>
                <xsd:element ref="ns3:_dlc_DocIdUrl" minOccurs="0"/>
                <xsd:element ref="ns3:_dlc_DocIdPersistId"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a15443-bdab-402e-9ca5-e542ef4168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description="" ma:indexed="true"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igrationSourceURL" ma:index="14" nillable="true" ma:displayName="MigrationSourceURL" ma:internalName="MigrationSourceURL">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f079a2-8838-46e4-a25e-754293e2733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9C614E2-92FA-457C-84CF-E5112FFC73BD}">
  <ds:schemaRefs>
    <ds:schemaRef ds:uri="http://purl.org/dc/dcmitype/"/>
    <ds:schemaRef ds:uri="http://schemas.microsoft.com/office/2006/documentManagement/types"/>
    <ds:schemaRef ds:uri="9bf079a2-8838-46e4-a25e-754293e27338"/>
    <ds:schemaRef ds:uri="70a15443-bdab-402e-9ca5-e542ef41682d"/>
    <ds:schemaRef ds:uri="http://purl.org/dc/elements/1.1/"/>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EAE6054-DAAB-48DF-859E-0D05B4518D3A}"/>
</file>

<file path=customXml/itemProps3.xml><?xml version="1.0" encoding="utf-8"?>
<ds:datastoreItem xmlns:ds="http://schemas.openxmlformats.org/officeDocument/2006/customXml" ds:itemID="{686EE21C-712C-4F46-A870-85D0B8F58495}">
  <ds:schemaRefs>
    <ds:schemaRef ds:uri="http://schemas.microsoft.com/sharepoint/v3/contenttype/forms"/>
  </ds:schemaRefs>
</ds:datastoreItem>
</file>

<file path=customXml/itemProps4.xml><?xml version="1.0" encoding="utf-8"?>
<ds:datastoreItem xmlns:ds="http://schemas.openxmlformats.org/officeDocument/2006/customXml" ds:itemID="{55AEBB15-2986-4584-A095-1DD436CDED8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29</vt:i4>
      </vt:variant>
    </vt:vector>
  </HeadingPairs>
  <TitlesOfParts>
    <vt:vector size="58" baseType="lpstr">
      <vt:lpstr>README</vt:lpstr>
      <vt:lpstr>0 Validations</vt:lpstr>
      <vt:lpstr>1 Bill Payer Impacts-IOU Only </vt:lpstr>
      <vt:lpstr>2 Rates Rev- IOU Only</vt:lpstr>
      <vt:lpstr>3.1 Funding Source Summary</vt:lpstr>
      <vt:lpstr>3.2 Funding Source</vt:lpstr>
      <vt:lpstr>4.1 Program Budget - 2024-2027</vt:lpstr>
      <vt:lpstr>4.2 Program Budget 2028-2031</vt:lpstr>
      <vt:lpstr>4.3 Program Changes</vt:lpstr>
      <vt:lpstr>5 Commitments</vt:lpstr>
      <vt:lpstr>6 StatewidePgms</vt:lpstr>
      <vt:lpstr>7.1 PA Budget 8 Yr Summary-Seg</vt:lpstr>
      <vt:lpstr>7.2 PA Budget 8 Yr Summary-Sect</vt:lpstr>
      <vt:lpstr>7.3 PA PY budget_savings</vt:lpstr>
      <vt:lpstr>8 Cap &amp; Target</vt:lpstr>
      <vt:lpstr>Functions Definitions</vt:lpstr>
      <vt:lpstr>9 Portfolio Summary</vt:lpstr>
      <vt:lpstr>10 Portfolio FTE</vt:lpstr>
      <vt:lpstr>11 Residential</vt:lpstr>
      <vt:lpstr>12 Commercial</vt:lpstr>
      <vt:lpstr>13 Industrial</vt:lpstr>
      <vt:lpstr>14 Agricultural</vt:lpstr>
      <vt:lpstr>15 Public Sector</vt:lpstr>
      <vt:lpstr>16 Cross Cutting</vt:lpstr>
      <vt:lpstr>17 BP Metrics</vt:lpstr>
      <vt:lpstr>18.1 Equity Segment Metrics</vt:lpstr>
      <vt:lpstr>18.2 Market Support Metrics</vt:lpstr>
      <vt:lpstr>Comments and Suggestions</vt:lpstr>
      <vt:lpstr>Sheet3</vt:lpstr>
      <vt:lpstr>PA_NAME</vt:lpstr>
      <vt:lpstr>'1 Bill Payer Impacts-IOU Only '!Print_Area</vt:lpstr>
      <vt:lpstr>'10 Portfolio FTE'!Print_Area</vt:lpstr>
      <vt:lpstr>'11 Residential'!Print_Area</vt:lpstr>
      <vt:lpstr>'12 Commercial'!Print_Area</vt:lpstr>
      <vt:lpstr>'13 Industrial'!Print_Area</vt:lpstr>
      <vt:lpstr>'14 Agricultural'!Print_Area</vt:lpstr>
      <vt:lpstr>'15 Public Sector'!Print_Area</vt:lpstr>
      <vt:lpstr>'16 Cross Cutting'!Print_Area</vt:lpstr>
      <vt:lpstr>'18.1 Equity Segment Metrics'!Print_Area</vt:lpstr>
      <vt:lpstr>'18.2 Market Support Metrics'!Print_Area</vt:lpstr>
      <vt:lpstr>'2 Rates Rev- IOU Only'!Print_Area</vt:lpstr>
      <vt:lpstr>'3.1 Funding Source Summary'!Print_Area</vt:lpstr>
      <vt:lpstr>'3.2 Funding Source'!Print_Area</vt:lpstr>
      <vt:lpstr>'4.1 Program Budget - 2024-2027'!Print_Area</vt:lpstr>
      <vt:lpstr>'4.2 Program Budget 2028-2031'!Print_Area</vt:lpstr>
      <vt:lpstr>'4.3 Program Changes'!Print_Area</vt:lpstr>
      <vt:lpstr>'5 Commitments'!Print_Area</vt:lpstr>
      <vt:lpstr>'6 StatewidePgms'!Print_Area</vt:lpstr>
      <vt:lpstr>'7.1 PA Budget 8 Yr Summary-Seg'!Print_Area</vt:lpstr>
      <vt:lpstr>'7.2 PA Budget 8 Yr Summary-Sect'!Print_Area</vt:lpstr>
      <vt:lpstr>'7.3 PA PY budget_savings'!Print_Area</vt:lpstr>
      <vt:lpstr>'8 Cap &amp; Target'!Print_Area</vt:lpstr>
      <vt:lpstr>'9 Portfolio Summary'!Print_Area</vt:lpstr>
      <vt:lpstr>'Functions Definitions'!Print_Area</vt:lpstr>
      <vt:lpstr>'2 Rates Rev- IOU Only'!Print_Titles</vt:lpstr>
      <vt:lpstr>'4.1 Program Budget - 2024-2027'!Print_Titles</vt:lpstr>
      <vt:lpstr>'4.2 Program Budget 2028-2031'!Print_Titles</vt:lpstr>
      <vt:lpstr>RPT_YEAR</vt:lpstr>
    </vt:vector>
  </TitlesOfParts>
  <Manager/>
  <Company>Itron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Hungeling, Christine</dc:creator>
  <cp:keywords/>
  <dc:description/>
  <cp:lastModifiedBy>Montgomery, Greg T</cp:lastModifiedBy>
  <cp:revision/>
  <cp:lastPrinted>2022-02-18T00:51:09Z</cp:lastPrinted>
  <dcterms:created xsi:type="dcterms:W3CDTF">2017-07-18T23:45:09Z</dcterms:created>
  <dcterms:modified xsi:type="dcterms:W3CDTF">2022-03-03T19:55:40Z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0x0101000DEF5E13CC9ADE44A202C9B2CCCCEE80</vt:lpwstr>
  </property>
  <property fmtid="{D5CDD505-2E9C-101B-9397-08002B2CF9AE}" pid="3" name="_dlc_DocIdItemGuid">
    <vt:lpwstr>fc3bc53c-c966-428d-a8e8-beaea3739538</vt:lpwstr>
  </property>
  <property fmtid="{D5CDD505-2E9C-101B-9397-08002B2CF9AE}" pid="4" name="Order">
    <vt:r8>136200</vt:r8>
  </property>
  <property fmtid="{D5CDD505-2E9C-101B-9397-08002B2CF9AE}" pid="5" name="_ExtendedDescription">
    <vt:lpwstr/>
  </property>
  <property fmtid="{D5CDD505-2E9C-101B-9397-08002B2CF9AE}" pid="6" name="TriggerFlowInfo">
    <vt:lpwstr/>
  </property>
  <property fmtid="{D5CDD505-2E9C-101B-9397-08002B2CF9AE}" pid="7" name="ComplianceAssetId">
    <vt:lpwstr/>
  </property>
</Properties>
</file>